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Cảng\3. THAN TKV\Năm 2022\doi nhat\"/>
    </mc:Choice>
  </mc:AlternateContent>
  <xr:revisionPtr revIDLastSave="0" documentId="13_ncr:1_{9E60D390-8924-475F-9802-8504C7F7BB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NG HOP" sheetId="2" r:id="rId1"/>
    <sheet name="Mau moi (47)" sheetId="103" r:id="rId2"/>
    <sheet name="159 VT 215 02" sheetId="102" r:id="rId3"/>
    <sheet name="154 VT 215 01" sheetId="101" r:id="rId4"/>
    <sheet name="147 VT 215 03" sheetId="100" r:id="rId5"/>
    <sheet name="145 VT 215 05" sheetId="99" r:id="rId6"/>
    <sheet name="143 vt 215 07" sheetId="98" r:id="rId7"/>
    <sheet name="142. VT 215 02" sheetId="97" r:id="rId8"/>
    <sheet name="141.VT 215 01" sheetId="96" r:id="rId9"/>
    <sheet name="134 VT 215 07" sheetId="95" r:id="rId10"/>
    <sheet name="133.VT 215 01 " sheetId="94" r:id="rId11"/>
    <sheet name="128 VT 215 03" sheetId="93" r:id="rId12"/>
    <sheet name="127 vt 215 02" sheetId="92" r:id="rId13"/>
    <sheet name="124 VT 215 07" sheetId="91" r:id="rId14"/>
    <sheet name="119 VT 215 07" sheetId="90" r:id="rId15"/>
    <sheet name="111 VT 215 02" sheetId="89" r:id="rId16"/>
    <sheet name="109 VT 215 05" sheetId="88" r:id="rId17"/>
    <sheet name="107 VT 215 03" sheetId="87" r:id="rId18"/>
    <sheet name="105. VT 215 01" sheetId="86" r:id="rId19"/>
    <sheet name="102.VT 215 07" sheetId="85" r:id="rId20"/>
    <sheet name="101. VT 198" sheetId="84" r:id="rId21"/>
    <sheet name="99.VT 215 02" sheetId="83" r:id="rId22"/>
    <sheet name="98. VT 215 05" sheetId="82" r:id="rId23"/>
    <sheet name="97. VT 215 03" sheetId="81" r:id="rId24"/>
    <sheet name="93 VT 215 01" sheetId="80" r:id="rId25"/>
    <sheet name="92 VT 215 07" sheetId="79" r:id="rId26"/>
    <sheet name="89 VT 215 02" sheetId="78" r:id="rId27"/>
    <sheet name="88 VT 215 03" sheetId="77" r:id="rId28"/>
    <sheet name="87 VT 168" sheetId="76" r:id="rId29"/>
    <sheet name="86 VT 215 05" sheetId="75" r:id="rId30"/>
    <sheet name="85 VT 198" sheetId="74" r:id="rId31"/>
    <sheet name="82 VT 215 01" sheetId="73" r:id="rId32"/>
    <sheet name="79 vt 215 07" sheetId="72" r:id="rId33"/>
    <sheet name="78 Việt Thuận 215 02" sheetId="71" r:id="rId34"/>
    <sheet name="74 Việt Thuận 215 03" sheetId="70" r:id="rId35"/>
    <sheet name="73 Việt Thuận 215 05" sheetId="69" r:id="rId36"/>
    <sheet name="72  Việt Thuận 215 01" sheetId="65" r:id="rId37"/>
    <sheet name="71 Việt Thuận 215 07" sheetId="67" r:id="rId38"/>
    <sheet name="69 Việt Thuận 215 03" sheetId="68" r:id="rId39"/>
    <sheet name="66 Việt Thuận 215 05" sheetId="66" r:id="rId40"/>
    <sheet name="62 Việt Thuận 215 01" sheetId="64" r:id="rId41"/>
    <sheet name="61 Việt Thuận 215 07" sheetId="63" r:id="rId42"/>
    <sheet name="60 Việt Thuận 215 03" sheetId="62" r:id="rId43"/>
    <sheet name="56 Việt Thuận 215 05" sheetId="61" r:id="rId44"/>
    <sheet name="52 Việt Thuận 215 03" sheetId="60" r:id="rId45"/>
    <sheet name="51 Việt Thuận 215 01" sheetId="59" r:id="rId46"/>
    <sheet name="48 Việt Thuận 215 05" sheetId="58" r:id="rId47"/>
    <sheet name="47 Việt Thuận 215 03" sheetId="57" r:id="rId48"/>
    <sheet name="45 Viet Thuận 215 07" sheetId="27" r:id="rId49"/>
    <sheet name="44 Viet thuan 215 01" sheetId="56" r:id="rId50"/>
    <sheet name="42 VIET THUAN 215 02" sheetId="55" r:id="rId51"/>
    <sheet name="40 VIET THUAN 189" sheetId="54" r:id="rId52"/>
    <sheet name="38 VIET THUAN 215 07" sheetId="52" r:id="rId53"/>
    <sheet name="37 VIET THUAN 215 01" sheetId="51" r:id="rId54"/>
    <sheet name="35 VIET THUAN 215 02" sheetId="50" r:id="rId55"/>
    <sheet name="34 DONG BAC 22 10" sheetId="49" r:id="rId56"/>
    <sheet name="33 DONG BAC 22 04" sheetId="48" r:id="rId57"/>
    <sheet name="31 DONG BAC 22 06" sheetId="47" r:id="rId58"/>
    <sheet name="28 DONG BAC 22 08" sheetId="46" r:id="rId59"/>
    <sheet name="27 VIET THUAN 168" sheetId="45" r:id="rId60"/>
    <sheet name="26 VIET THUAN 189" sheetId="44" r:id="rId61"/>
    <sheet name="25 VIET THUAN 235 01" sheetId="43" r:id="rId62"/>
    <sheet name="22 VIET THUAN 215 03" sheetId="42" r:id="rId63"/>
    <sheet name="21 VIET THUAN 215 02" sheetId="41" r:id="rId64"/>
    <sheet name="19 DONG BAC 22 07" sheetId="40" r:id="rId65"/>
    <sheet name="18 VIET THUAN 215 05" sheetId="39" r:id="rId66"/>
    <sheet name="17 VIET THUAN 168" sheetId="38" r:id="rId67"/>
    <sheet name="14 VIET THUAN 215 05" sheetId="37" r:id="rId68"/>
    <sheet name="12 VIET THUAN 215 03" sheetId="36" r:id="rId69"/>
    <sheet name="09 VIET THUAN 215 03" sheetId="35" r:id="rId70"/>
    <sheet name="07 VIET THUAN 215 02" sheetId="34" r:id="rId71"/>
    <sheet name="06 VIET THUAN 215 07" sheetId="33" r:id="rId72"/>
    <sheet name="05 VIET THUAN 215 05" sheetId="32" r:id="rId73"/>
    <sheet name="04 VIET THUAN 215 01" sheetId="31" r:id="rId74"/>
    <sheet name="03 VIET THUAN 215 03" sheetId="30" r:id="rId75"/>
    <sheet name="02 VIET THUAN 215 02" sheetId="29" r:id="rId76"/>
    <sheet name="01 VIET THUAN 215 05" sheetId="28" r:id="rId77"/>
  </sheets>
  <definedNames>
    <definedName name="_xlnm._FilterDatabase" localSheetId="0" hidden="1">'TONG HOP'!$A$7:$V$43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02" l="1"/>
  <c r="Q169" i="2"/>
  <c r="J29" i="102"/>
  <c r="E30" i="102"/>
  <c r="E31" i="102"/>
  <c r="D31" i="102" s="1"/>
  <c r="E32" i="102"/>
  <c r="D32" i="102" s="1"/>
  <c r="E33" i="102"/>
  <c r="J33" i="102" s="1"/>
  <c r="E34" i="102"/>
  <c r="D34" i="102" s="1"/>
  <c r="E35" i="102"/>
  <c r="D35" i="102" s="1"/>
  <c r="E36" i="102"/>
  <c r="J36" i="102" s="1"/>
  <c r="E37" i="102"/>
  <c r="D37" i="102" s="1"/>
  <c r="E38" i="102"/>
  <c r="D38" i="102" s="1"/>
  <c r="E39" i="102"/>
  <c r="D39" i="102" s="1"/>
  <c r="E40" i="102"/>
  <c r="J40" i="102" s="1"/>
  <c r="E41" i="102"/>
  <c r="J41" i="102" s="1"/>
  <c r="E42" i="102"/>
  <c r="D42" i="102" s="1"/>
  <c r="E43" i="102"/>
  <c r="J43" i="102" s="1"/>
  <c r="E44" i="102"/>
  <c r="D44" i="102" s="1"/>
  <c r="E45" i="102"/>
  <c r="J45" i="102" s="1"/>
  <c r="K79" i="103"/>
  <c r="J79" i="103"/>
  <c r="D79" i="103"/>
  <c r="G79" i="103" s="1"/>
  <c r="K78" i="103"/>
  <c r="J78" i="103"/>
  <c r="G78" i="103"/>
  <c r="F78" i="103"/>
  <c r="D78" i="103"/>
  <c r="J77" i="103"/>
  <c r="F77" i="103"/>
  <c r="D77" i="103"/>
  <c r="K77" i="103" s="1"/>
  <c r="K76" i="103"/>
  <c r="J76" i="103"/>
  <c r="G76" i="103"/>
  <c r="F76" i="103"/>
  <c r="D76" i="103"/>
  <c r="K75" i="103"/>
  <c r="J75" i="103"/>
  <c r="D75" i="103"/>
  <c r="G75" i="103" s="1"/>
  <c r="K74" i="103"/>
  <c r="J74" i="103"/>
  <c r="G74" i="103"/>
  <c r="F74" i="103"/>
  <c r="D74" i="103"/>
  <c r="J73" i="103"/>
  <c r="F73" i="103"/>
  <c r="D73" i="103"/>
  <c r="K73" i="103" s="1"/>
  <c r="K72" i="103"/>
  <c r="J72" i="103"/>
  <c r="G72" i="103"/>
  <c r="F72" i="103"/>
  <c r="D72" i="103"/>
  <c r="K71" i="103"/>
  <c r="J71" i="103"/>
  <c r="D71" i="103"/>
  <c r="G71" i="103" s="1"/>
  <c r="K70" i="103"/>
  <c r="J70" i="103"/>
  <c r="G70" i="103"/>
  <c r="F70" i="103"/>
  <c r="D70" i="103"/>
  <c r="J69" i="103"/>
  <c r="F69" i="103"/>
  <c r="D69" i="103"/>
  <c r="K69" i="103" s="1"/>
  <c r="K68" i="103"/>
  <c r="J68" i="103"/>
  <c r="G68" i="103"/>
  <c r="F68" i="103"/>
  <c r="D68" i="103"/>
  <c r="K67" i="103"/>
  <c r="J67" i="103"/>
  <c r="D67" i="103"/>
  <c r="G67" i="103" s="1"/>
  <c r="K66" i="103"/>
  <c r="J66" i="103"/>
  <c r="G66" i="103"/>
  <c r="F66" i="103"/>
  <c r="D66" i="103"/>
  <c r="J65" i="103"/>
  <c r="F65" i="103"/>
  <c r="D65" i="103"/>
  <c r="K65" i="103" s="1"/>
  <c r="K64" i="103"/>
  <c r="J64" i="103"/>
  <c r="G64" i="103"/>
  <c r="F64" i="103"/>
  <c r="D64" i="103"/>
  <c r="K63" i="103"/>
  <c r="J63" i="103"/>
  <c r="D63" i="103"/>
  <c r="G63" i="103" s="1"/>
  <c r="K62" i="103"/>
  <c r="J62" i="103"/>
  <c r="G62" i="103"/>
  <c r="F62" i="103"/>
  <c r="D62" i="103"/>
  <c r="J61" i="103"/>
  <c r="F61" i="103"/>
  <c r="D61" i="103"/>
  <c r="K61" i="103" s="1"/>
  <c r="K60" i="103"/>
  <c r="J60" i="103"/>
  <c r="G60" i="103"/>
  <c r="F60" i="103"/>
  <c r="D60" i="103"/>
  <c r="K59" i="103"/>
  <c r="J59" i="103"/>
  <c r="D59" i="103"/>
  <c r="G59" i="103" s="1"/>
  <c r="K58" i="103"/>
  <c r="J58" i="103"/>
  <c r="G58" i="103"/>
  <c r="F58" i="103"/>
  <c r="D58" i="103"/>
  <c r="J57" i="103"/>
  <c r="F57" i="103"/>
  <c r="D57" i="103"/>
  <c r="K57" i="103" s="1"/>
  <c r="K56" i="103"/>
  <c r="J56" i="103"/>
  <c r="G56" i="103"/>
  <c r="F56" i="103"/>
  <c r="D56" i="103"/>
  <c r="K55" i="103"/>
  <c r="J55" i="103"/>
  <c r="D55" i="103"/>
  <c r="G55" i="103" s="1"/>
  <c r="K54" i="103"/>
  <c r="J54" i="103"/>
  <c r="G54" i="103"/>
  <c r="F54" i="103"/>
  <c r="D54" i="103"/>
  <c r="J53" i="103"/>
  <c r="F53" i="103"/>
  <c r="D53" i="103"/>
  <c r="K53" i="103" s="1"/>
  <c r="K52" i="103"/>
  <c r="J52" i="103"/>
  <c r="G52" i="103"/>
  <c r="F52" i="103"/>
  <c r="D52" i="103"/>
  <c r="K51" i="103"/>
  <c r="J51" i="103"/>
  <c r="D51" i="103"/>
  <c r="G51" i="103" s="1"/>
  <c r="K50" i="103"/>
  <c r="J50" i="103"/>
  <c r="G50" i="103"/>
  <c r="F50" i="103"/>
  <c r="D50" i="103"/>
  <c r="J49" i="103"/>
  <c r="F49" i="103"/>
  <c r="D49" i="103"/>
  <c r="K49" i="103" s="1"/>
  <c r="K48" i="103"/>
  <c r="J48" i="103"/>
  <c r="G48" i="103"/>
  <c r="F48" i="103"/>
  <c r="D48" i="103"/>
  <c r="K47" i="103"/>
  <c r="J47" i="103"/>
  <c r="D47" i="103"/>
  <c r="G47" i="103" s="1"/>
  <c r="K46" i="103"/>
  <c r="J46" i="103"/>
  <c r="G46" i="103"/>
  <c r="F46" i="103"/>
  <c r="D46" i="103"/>
  <c r="J45" i="103"/>
  <c r="F45" i="103"/>
  <c r="D45" i="103"/>
  <c r="K45" i="103" s="1"/>
  <c r="K44" i="103"/>
  <c r="J44" i="103"/>
  <c r="G44" i="103"/>
  <c r="F44" i="103"/>
  <c r="D44" i="103"/>
  <c r="K43" i="103"/>
  <c r="J43" i="103"/>
  <c r="D43" i="103"/>
  <c r="G43" i="103" s="1"/>
  <c r="K42" i="103"/>
  <c r="J42" i="103"/>
  <c r="G42" i="103"/>
  <c r="F42" i="103"/>
  <c r="D42" i="103"/>
  <c r="J41" i="103"/>
  <c r="F41" i="103"/>
  <c r="D41" i="103"/>
  <c r="K41" i="103" s="1"/>
  <c r="K40" i="103"/>
  <c r="J40" i="103"/>
  <c r="G40" i="103"/>
  <c r="F40" i="103"/>
  <c r="D40" i="103"/>
  <c r="K39" i="103"/>
  <c r="J39" i="103"/>
  <c r="D39" i="103"/>
  <c r="G39" i="103" s="1"/>
  <c r="K38" i="103"/>
  <c r="J38" i="103"/>
  <c r="G38" i="103"/>
  <c r="F38" i="103"/>
  <c r="D38" i="103"/>
  <c r="J37" i="103"/>
  <c r="F37" i="103"/>
  <c r="D37" i="103"/>
  <c r="K37" i="103" s="1"/>
  <c r="K36" i="103"/>
  <c r="J36" i="103"/>
  <c r="G36" i="103"/>
  <c r="F36" i="103"/>
  <c r="D36" i="103"/>
  <c r="K35" i="103"/>
  <c r="J35" i="103"/>
  <c r="D35" i="103"/>
  <c r="G35" i="103" s="1"/>
  <c r="K34" i="103"/>
  <c r="J34" i="103"/>
  <c r="G34" i="103"/>
  <c r="F34" i="103"/>
  <c r="D34" i="103"/>
  <c r="J33" i="103"/>
  <c r="F33" i="103"/>
  <c r="D33" i="103"/>
  <c r="K33" i="103" s="1"/>
  <c r="K32" i="103"/>
  <c r="J32" i="103"/>
  <c r="G32" i="103"/>
  <c r="F32" i="103"/>
  <c r="D32" i="103"/>
  <c r="K31" i="103"/>
  <c r="J31" i="103"/>
  <c r="D31" i="103"/>
  <c r="G31" i="103" s="1"/>
  <c r="K30" i="103"/>
  <c r="J30" i="103"/>
  <c r="G30" i="103"/>
  <c r="F30" i="103"/>
  <c r="D30" i="103"/>
  <c r="J29" i="103"/>
  <c r="F29" i="103"/>
  <c r="D29" i="103"/>
  <c r="K29" i="103" s="1"/>
  <c r="E28" i="103"/>
  <c r="J28" i="103" s="1"/>
  <c r="D28" i="103"/>
  <c r="K28" i="103" s="1"/>
  <c r="E27" i="103"/>
  <c r="J27" i="103" s="1"/>
  <c r="K26" i="103"/>
  <c r="E26" i="103"/>
  <c r="J26" i="103" s="1"/>
  <c r="D26" i="103"/>
  <c r="G26" i="103" s="1"/>
  <c r="J25" i="103"/>
  <c r="E25" i="103"/>
  <c r="D25" i="103"/>
  <c r="G25" i="103" s="1"/>
  <c r="E24" i="103"/>
  <c r="D24" i="103" s="1"/>
  <c r="E23" i="103"/>
  <c r="D23" i="103" s="1"/>
  <c r="H17" i="103"/>
  <c r="H13" i="103"/>
  <c r="B13" i="103"/>
  <c r="H11" i="103"/>
  <c r="B11" i="103"/>
  <c r="H9" i="103"/>
  <c r="C9" i="103"/>
  <c r="B9" i="103"/>
  <c r="H7" i="103"/>
  <c r="B7" i="103"/>
  <c r="E2" i="103"/>
  <c r="J39" i="102"/>
  <c r="J35" i="102"/>
  <c r="J32" i="102"/>
  <c r="J31" i="102"/>
  <c r="J30" i="102"/>
  <c r="J28" i="102"/>
  <c r="J26" i="102"/>
  <c r="H17" i="102"/>
  <c r="H13" i="102"/>
  <c r="B13" i="102"/>
  <c r="H11" i="102"/>
  <c r="B11" i="102"/>
  <c r="C9" i="102"/>
  <c r="B9" i="102"/>
  <c r="H7" i="102"/>
  <c r="B7" i="102"/>
  <c r="E2" i="102"/>
  <c r="Y166" i="2"/>
  <c r="P157" i="2"/>
  <c r="R157" i="2" s="1"/>
  <c r="J47" i="100"/>
  <c r="K47" i="100"/>
  <c r="Q157" i="2"/>
  <c r="H25" i="100"/>
  <c r="H26" i="100"/>
  <c r="H27" i="100" s="1"/>
  <c r="H28" i="100" s="1"/>
  <c r="H29" i="100" s="1"/>
  <c r="H30" i="100" s="1"/>
  <c r="H31" i="100" s="1"/>
  <c r="H32" i="100" s="1"/>
  <c r="H33" i="100" s="1"/>
  <c r="H34" i="100" s="1"/>
  <c r="H35" i="100" s="1"/>
  <c r="H36" i="100" s="1"/>
  <c r="H37" i="100" s="1"/>
  <c r="H38" i="100" s="1"/>
  <c r="H39" i="100" s="1"/>
  <c r="H40" i="100" s="1"/>
  <c r="H41" i="100" s="1"/>
  <c r="H42" i="100" s="1"/>
  <c r="H43" i="100" s="1"/>
  <c r="H44" i="100" s="1"/>
  <c r="H45" i="100" s="1"/>
  <c r="H46" i="100" s="1"/>
  <c r="H24" i="100"/>
  <c r="E25" i="100"/>
  <c r="J25" i="100" s="1"/>
  <c r="E26" i="100"/>
  <c r="E30" i="100"/>
  <c r="E31" i="100"/>
  <c r="E32" i="100"/>
  <c r="E33" i="100"/>
  <c r="E34" i="100"/>
  <c r="E35" i="100"/>
  <c r="E36" i="100"/>
  <c r="E37" i="100"/>
  <c r="E38" i="100"/>
  <c r="E39" i="100"/>
  <c r="E40" i="100"/>
  <c r="E41" i="100"/>
  <c r="E42" i="100"/>
  <c r="E43" i="100"/>
  <c r="E44" i="100"/>
  <c r="E45" i="100"/>
  <c r="K42" i="102" l="1"/>
  <c r="G42" i="102"/>
  <c r="F32" i="102"/>
  <c r="K32" i="102"/>
  <c r="F35" i="102"/>
  <c r="K35" i="102"/>
  <c r="G35" i="102"/>
  <c r="K34" i="102"/>
  <c r="G34" i="102"/>
  <c r="G39" i="102"/>
  <c r="F39" i="102"/>
  <c r="K39" i="102"/>
  <c r="K31" i="102"/>
  <c r="G31" i="102"/>
  <c r="F31" i="102"/>
  <c r="K38" i="102"/>
  <c r="G38" i="102"/>
  <c r="G30" i="102"/>
  <c r="K30" i="102"/>
  <c r="F37" i="102"/>
  <c r="G37" i="102"/>
  <c r="K37" i="102"/>
  <c r="K44" i="102"/>
  <c r="F44" i="102"/>
  <c r="J27" i="102"/>
  <c r="J37" i="102"/>
  <c r="D41" i="102"/>
  <c r="D33" i="102"/>
  <c r="J42" i="102"/>
  <c r="J44" i="102"/>
  <c r="D40" i="102"/>
  <c r="D36" i="102"/>
  <c r="G36" i="102" s="1"/>
  <c r="J38" i="102"/>
  <c r="D43" i="102"/>
  <c r="J34" i="102"/>
  <c r="F23" i="102"/>
  <c r="H23" i="102" s="1"/>
  <c r="G23" i="102"/>
  <c r="J23" i="102"/>
  <c r="K28" i="102"/>
  <c r="J24" i="102"/>
  <c r="J25" i="102"/>
  <c r="F23" i="103"/>
  <c r="H23" i="103" s="1"/>
  <c r="K23" i="103"/>
  <c r="G23" i="103"/>
  <c r="G24" i="103"/>
  <c r="F24" i="103"/>
  <c r="K24" i="103"/>
  <c r="J24" i="103"/>
  <c r="K25" i="103"/>
  <c r="D27" i="103"/>
  <c r="G29" i="103"/>
  <c r="G33" i="103"/>
  <c r="G37" i="103"/>
  <c r="G41" i="103"/>
  <c r="G45" i="103"/>
  <c r="G49" i="103"/>
  <c r="G53" i="103"/>
  <c r="G57" i="103"/>
  <c r="G61" i="103"/>
  <c r="G65" i="103"/>
  <c r="G69" i="103"/>
  <c r="G73" i="103"/>
  <c r="G77" i="103"/>
  <c r="F28" i="103"/>
  <c r="G28" i="103"/>
  <c r="J23" i="103"/>
  <c r="J80" i="103" s="1"/>
  <c r="F26" i="103"/>
  <c r="F31" i="103"/>
  <c r="F35" i="103"/>
  <c r="F39" i="103"/>
  <c r="F43" i="103"/>
  <c r="F47" i="103"/>
  <c r="F51" i="103"/>
  <c r="F55" i="103"/>
  <c r="F59" i="103"/>
  <c r="F63" i="103"/>
  <c r="F67" i="103"/>
  <c r="F71" i="103"/>
  <c r="F75" i="103"/>
  <c r="F79" i="103"/>
  <c r="F25" i="103"/>
  <c r="F25" i="102"/>
  <c r="G25" i="102"/>
  <c r="K25" i="102"/>
  <c r="G24" i="102"/>
  <c r="F24" i="102"/>
  <c r="K24" i="102"/>
  <c r="K23" i="102"/>
  <c r="G28" i="102"/>
  <c r="G32" i="102"/>
  <c r="G44" i="102"/>
  <c r="F28" i="102"/>
  <c r="F30" i="102"/>
  <c r="F34" i="102"/>
  <c r="F38" i="102"/>
  <c r="F42" i="102"/>
  <c r="D25" i="100"/>
  <c r="K33" i="102" l="1"/>
  <c r="G33" i="102"/>
  <c r="F33" i="102"/>
  <c r="F40" i="102"/>
  <c r="K40" i="102"/>
  <c r="J46" i="102"/>
  <c r="K29" i="102"/>
  <c r="G29" i="102"/>
  <c r="F29" i="102"/>
  <c r="G40" i="102"/>
  <c r="K45" i="102"/>
  <c r="G45" i="102"/>
  <c r="F45" i="102"/>
  <c r="K43" i="102"/>
  <c r="G43" i="102"/>
  <c r="F43" i="102"/>
  <c r="G41" i="102"/>
  <c r="K41" i="102"/>
  <c r="F41" i="102"/>
  <c r="F36" i="102"/>
  <c r="K36" i="102"/>
  <c r="H24" i="102"/>
  <c r="H25" i="102" s="1"/>
  <c r="G26" i="102"/>
  <c r="K26" i="102"/>
  <c r="F26" i="102"/>
  <c r="K27" i="103"/>
  <c r="K80" i="103" s="1"/>
  <c r="G27" i="103"/>
  <c r="F27" i="103"/>
  <c r="H24" i="103"/>
  <c r="H25" i="103"/>
  <c r="H26" i="103" s="1"/>
  <c r="K27" i="102"/>
  <c r="G27" i="102"/>
  <c r="F27" i="102"/>
  <c r="G25" i="100"/>
  <c r="F25" i="100"/>
  <c r="K25" i="100"/>
  <c r="K46" i="102" l="1"/>
  <c r="H26" i="102"/>
  <c r="H27" i="102" s="1"/>
  <c r="H28" i="102" s="1"/>
  <c r="H29" i="102" s="1"/>
  <c r="H30" i="102" s="1"/>
  <c r="H31" i="102" s="1"/>
  <c r="H32" i="102" s="1"/>
  <c r="H33" i="102" s="1"/>
  <c r="H34" i="102" s="1"/>
  <c r="H35" i="102" s="1"/>
  <c r="H36" i="102" s="1"/>
  <c r="H37" i="102" s="1"/>
  <c r="H38" i="102" s="1"/>
  <c r="H39" i="102" s="1"/>
  <c r="H40" i="102" s="1"/>
  <c r="H41" i="102" s="1"/>
  <c r="H42" i="102" s="1"/>
  <c r="H43" i="102" s="1"/>
  <c r="H44" i="102" s="1"/>
  <c r="H45" i="102" s="1"/>
  <c r="H27" i="103"/>
  <c r="H28" i="103" s="1"/>
  <c r="H29" i="103" s="1"/>
  <c r="H30" i="103" s="1"/>
  <c r="H31" i="103" s="1"/>
  <c r="H32" i="103" s="1"/>
  <c r="H33" i="103" s="1"/>
  <c r="H34" i="103" s="1"/>
  <c r="H35" i="103" s="1"/>
  <c r="H36" i="103" s="1"/>
  <c r="H37" i="103" s="1"/>
  <c r="H38" i="103" s="1"/>
  <c r="H39" i="103" s="1"/>
  <c r="H40" i="103" s="1"/>
  <c r="H41" i="103" s="1"/>
  <c r="H42" i="103" s="1"/>
  <c r="H43" i="103" s="1"/>
  <c r="H44" i="103" s="1"/>
  <c r="H45" i="103" s="1"/>
  <c r="H46" i="103" s="1"/>
  <c r="H47" i="103" s="1"/>
  <c r="H48" i="103" s="1"/>
  <c r="H49" i="103" s="1"/>
  <c r="H50" i="103" s="1"/>
  <c r="H51" i="103" s="1"/>
  <c r="H52" i="103" s="1"/>
  <c r="H53" i="103" s="1"/>
  <c r="H54" i="103" s="1"/>
  <c r="H55" i="103" s="1"/>
  <c r="H56" i="103" s="1"/>
  <c r="H57" i="103" s="1"/>
  <c r="H58" i="103" s="1"/>
  <c r="H59" i="103" s="1"/>
  <c r="H60" i="103" s="1"/>
  <c r="H61" i="103" s="1"/>
  <c r="H62" i="103" s="1"/>
  <c r="H63" i="103" s="1"/>
  <c r="H64" i="103" s="1"/>
  <c r="H65" i="103" s="1"/>
  <c r="H66" i="103" s="1"/>
  <c r="H67" i="103" s="1"/>
  <c r="H68" i="103" s="1"/>
  <c r="H69" i="103" s="1"/>
  <c r="H70" i="103" s="1"/>
  <c r="H71" i="103" s="1"/>
  <c r="H72" i="103" s="1"/>
  <c r="H73" i="103" s="1"/>
  <c r="H74" i="103" s="1"/>
  <c r="H75" i="103" s="1"/>
  <c r="H76" i="103" s="1"/>
  <c r="H77" i="103" s="1"/>
  <c r="H78" i="103" s="1"/>
  <c r="H79" i="103" s="1"/>
  <c r="H80" i="103" s="1"/>
  <c r="H52" i="99"/>
  <c r="E30" i="99"/>
  <c r="E31" i="99"/>
  <c r="E32" i="99"/>
  <c r="E33" i="99"/>
  <c r="E34" i="99"/>
  <c r="E35" i="99"/>
  <c r="E36" i="99"/>
  <c r="E37" i="99"/>
  <c r="J37" i="99" s="1"/>
  <c r="E38" i="99"/>
  <c r="E39" i="99"/>
  <c r="J39" i="99" s="1"/>
  <c r="E40" i="99"/>
  <c r="D40" i="99" s="1"/>
  <c r="K40" i="99" s="1"/>
  <c r="E41" i="99"/>
  <c r="E42" i="99"/>
  <c r="E43" i="99"/>
  <c r="D43" i="99" s="1"/>
  <c r="E44" i="99"/>
  <c r="J44" i="99" s="1"/>
  <c r="E45" i="99"/>
  <c r="D45" i="99" s="1"/>
  <c r="K45" i="99" s="1"/>
  <c r="E46" i="99"/>
  <c r="E47" i="99"/>
  <c r="J47" i="99" s="1"/>
  <c r="E48" i="99"/>
  <c r="E49" i="99"/>
  <c r="J49" i="99" s="1"/>
  <c r="E50" i="99"/>
  <c r="J28" i="99"/>
  <c r="D34" i="99"/>
  <c r="G34" i="99" s="1"/>
  <c r="J36" i="99"/>
  <c r="D41" i="99"/>
  <c r="J42" i="99"/>
  <c r="D50" i="99"/>
  <c r="G50" i="99" s="1"/>
  <c r="E51" i="99"/>
  <c r="J51" i="99" s="1"/>
  <c r="J68" i="101"/>
  <c r="G68" i="101"/>
  <c r="K68" i="101"/>
  <c r="J67" i="101"/>
  <c r="D67" i="101"/>
  <c r="G67" i="101" s="1"/>
  <c r="J66" i="101"/>
  <c r="D66" i="101"/>
  <c r="F66" i="101" s="1"/>
  <c r="J65" i="101"/>
  <c r="F65" i="101"/>
  <c r="D65" i="101"/>
  <c r="K65" i="101" s="1"/>
  <c r="J64" i="101"/>
  <c r="G64" i="101"/>
  <c r="D64" i="101"/>
  <c r="K64" i="101" s="1"/>
  <c r="J63" i="101"/>
  <c r="D63" i="101"/>
  <c r="G63" i="101" s="1"/>
  <c r="J62" i="101"/>
  <c r="G62" i="101"/>
  <c r="D62" i="101"/>
  <c r="F62" i="101" s="1"/>
  <c r="J61" i="101"/>
  <c r="F61" i="101"/>
  <c r="D61" i="101"/>
  <c r="K61" i="101" s="1"/>
  <c r="J60" i="101"/>
  <c r="G60" i="101"/>
  <c r="D60" i="101"/>
  <c r="K60" i="101" s="1"/>
  <c r="J59" i="101"/>
  <c r="D59" i="101"/>
  <c r="G59" i="101" s="1"/>
  <c r="J58" i="101"/>
  <c r="D58" i="101"/>
  <c r="F58" i="101" s="1"/>
  <c r="J57" i="101"/>
  <c r="F57" i="101"/>
  <c r="D57" i="101"/>
  <c r="K57" i="101" s="1"/>
  <c r="J56" i="101"/>
  <c r="G56" i="101"/>
  <c r="D56" i="101"/>
  <c r="K56" i="101" s="1"/>
  <c r="J55" i="101"/>
  <c r="D55" i="101"/>
  <c r="G55" i="101" s="1"/>
  <c r="J54" i="101"/>
  <c r="G54" i="101"/>
  <c r="D54" i="101"/>
  <c r="F54" i="101" s="1"/>
  <c r="J53" i="101"/>
  <c r="F53" i="101"/>
  <c r="D53" i="101"/>
  <c r="K53" i="101" s="1"/>
  <c r="J52" i="101"/>
  <c r="G52" i="101"/>
  <c r="D52" i="101"/>
  <c r="K52" i="101" s="1"/>
  <c r="J51" i="101"/>
  <c r="D51" i="101"/>
  <c r="G51" i="101" s="1"/>
  <c r="J50" i="101"/>
  <c r="D50" i="101"/>
  <c r="F50" i="101" s="1"/>
  <c r="J49" i="101"/>
  <c r="F49" i="101"/>
  <c r="D49" i="101"/>
  <c r="K49" i="101" s="1"/>
  <c r="J48" i="101"/>
  <c r="G48" i="101"/>
  <c r="D48" i="101"/>
  <c r="K48" i="101" s="1"/>
  <c r="J47" i="101"/>
  <c r="D47" i="101"/>
  <c r="G47" i="101" s="1"/>
  <c r="J46" i="101"/>
  <c r="G46" i="101"/>
  <c r="D46" i="101"/>
  <c r="F46" i="101" s="1"/>
  <c r="J45" i="101"/>
  <c r="F45" i="101"/>
  <c r="D45" i="101"/>
  <c r="K45" i="101" s="1"/>
  <c r="J44" i="101"/>
  <c r="G44" i="101"/>
  <c r="D44" i="101"/>
  <c r="K44" i="101" s="1"/>
  <c r="J43" i="101"/>
  <c r="D43" i="101"/>
  <c r="G43" i="101" s="1"/>
  <c r="J42" i="101"/>
  <c r="D42" i="101"/>
  <c r="F42" i="101" s="1"/>
  <c r="J41" i="101"/>
  <c r="F41" i="101"/>
  <c r="D41" i="101"/>
  <c r="K41" i="101" s="1"/>
  <c r="J40" i="101"/>
  <c r="D40" i="101"/>
  <c r="K40" i="101" s="1"/>
  <c r="J39" i="101"/>
  <c r="D39" i="101"/>
  <c r="G39" i="101" s="1"/>
  <c r="J38" i="101"/>
  <c r="D38" i="101"/>
  <c r="F38" i="101" s="1"/>
  <c r="J37" i="101"/>
  <c r="F37" i="101"/>
  <c r="D37" i="101"/>
  <c r="K37" i="101" s="1"/>
  <c r="J36" i="101"/>
  <c r="G36" i="101"/>
  <c r="D36" i="101"/>
  <c r="K36" i="101" s="1"/>
  <c r="J35" i="101"/>
  <c r="D35" i="101"/>
  <c r="G35" i="101" s="1"/>
  <c r="J34" i="101"/>
  <c r="D34" i="101"/>
  <c r="F34" i="101" s="1"/>
  <c r="J33" i="101"/>
  <c r="F33" i="101"/>
  <c r="D33" i="101"/>
  <c r="K33" i="101" s="1"/>
  <c r="J32" i="101"/>
  <c r="D32" i="101"/>
  <c r="K32" i="101" s="1"/>
  <c r="J31" i="101"/>
  <c r="D31" i="101"/>
  <c r="G31" i="101" s="1"/>
  <c r="J30" i="101"/>
  <c r="D30" i="101"/>
  <c r="F30" i="101" s="1"/>
  <c r="J29" i="101"/>
  <c r="F29" i="101"/>
  <c r="K29" i="101"/>
  <c r="E28" i="101"/>
  <c r="J28" i="101" s="1"/>
  <c r="E27" i="101"/>
  <c r="J27" i="101" s="1"/>
  <c r="E26" i="101"/>
  <c r="J26" i="101" s="1"/>
  <c r="E25" i="101"/>
  <c r="J25" i="101" s="1"/>
  <c r="E24" i="101"/>
  <c r="J24" i="101" s="1"/>
  <c r="E23" i="101"/>
  <c r="J23" i="101" s="1"/>
  <c r="H17" i="101"/>
  <c r="H13" i="101"/>
  <c r="B13" i="101"/>
  <c r="H11" i="101"/>
  <c r="B11" i="101"/>
  <c r="H9" i="101"/>
  <c r="C9" i="101"/>
  <c r="B9" i="101"/>
  <c r="H7" i="101"/>
  <c r="B7" i="101"/>
  <c r="E2" i="101"/>
  <c r="J46" i="100"/>
  <c r="K46" i="100"/>
  <c r="J45" i="100"/>
  <c r="D45" i="100"/>
  <c r="K45" i="100" s="1"/>
  <c r="J44" i="100"/>
  <c r="D44" i="100"/>
  <c r="G44" i="100" s="1"/>
  <c r="J43" i="100"/>
  <c r="D43" i="100"/>
  <c r="G43" i="100" s="1"/>
  <c r="J42" i="100"/>
  <c r="D42" i="100"/>
  <c r="K42" i="100" s="1"/>
  <c r="J41" i="100"/>
  <c r="D41" i="100"/>
  <c r="K41" i="100" s="1"/>
  <c r="J40" i="100"/>
  <c r="D40" i="100"/>
  <c r="G40" i="100" s="1"/>
  <c r="K39" i="100"/>
  <c r="J39" i="100"/>
  <c r="D39" i="100"/>
  <c r="G39" i="100" s="1"/>
  <c r="J38" i="100"/>
  <c r="D38" i="100"/>
  <c r="K38" i="100" s="1"/>
  <c r="J37" i="100"/>
  <c r="D37" i="100"/>
  <c r="K37" i="100" s="1"/>
  <c r="K36" i="100"/>
  <c r="J36" i="100"/>
  <c r="D36" i="100"/>
  <c r="G36" i="100" s="1"/>
  <c r="J35" i="100"/>
  <c r="D35" i="100"/>
  <c r="G35" i="100" s="1"/>
  <c r="J34" i="100"/>
  <c r="D34" i="100"/>
  <c r="K34" i="100" s="1"/>
  <c r="J33" i="100"/>
  <c r="D33" i="100"/>
  <c r="K33" i="100" s="1"/>
  <c r="J32" i="100"/>
  <c r="D32" i="100"/>
  <c r="G32" i="100" s="1"/>
  <c r="K31" i="100"/>
  <c r="J31" i="100"/>
  <c r="G31" i="100"/>
  <c r="J30" i="100"/>
  <c r="D30" i="100"/>
  <c r="K30" i="100" s="1"/>
  <c r="E29" i="100"/>
  <c r="J29" i="100" s="1"/>
  <c r="E28" i="100"/>
  <c r="J28" i="100" s="1"/>
  <c r="E27" i="100"/>
  <c r="J27" i="100" s="1"/>
  <c r="J26" i="100"/>
  <c r="H17" i="100"/>
  <c r="H13" i="100"/>
  <c r="B13" i="100"/>
  <c r="H11" i="100"/>
  <c r="B11" i="100"/>
  <c r="H9" i="100"/>
  <c r="C9" i="100"/>
  <c r="B9" i="100"/>
  <c r="H7" i="100"/>
  <c r="B7" i="100"/>
  <c r="E2" i="100"/>
  <c r="E31" i="98"/>
  <c r="E32" i="98"/>
  <c r="E33" i="98"/>
  <c r="E34" i="98"/>
  <c r="E35" i="98"/>
  <c r="J35" i="98" s="1"/>
  <c r="E36" i="98"/>
  <c r="E37" i="98"/>
  <c r="D37" i="98" s="1"/>
  <c r="E38" i="98"/>
  <c r="E39" i="98"/>
  <c r="E40" i="98"/>
  <c r="E41" i="98"/>
  <c r="E42" i="98"/>
  <c r="D42" i="98" s="1"/>
  <c r="G42" i="98" s="1"/>
  <c r="E43" i="98"/>
  <c r="D43" i="98" s="1"/>
  <c r="G43" i="98" s="1"/>
  <c r="E44" i="98"/>
  <c r="E45" i="98"/>
  <c r="J45" i="98" s="1"/>
  <c r="E46" i="98"/>
  <c r="J46" i="98" s="1"/>
  <c r="E47" i="98"/>
  <c r="E48" i="98"/>
  <c r="E49" i="98"/>
  <c r="J49" i="98" s="1"/>
  <c r="E50" i="98"/>
  <c r="J50" i="98" s="1"/>
  <c r="E51" i="98"/>
  <c r="J51" i="98" s="1"/>
  <c r="E52" i="98"/>
  <c r="E53" i="98"/>
  <c r="J53" i="98" s="1"/>
  <c r="E54" i="98"/>
  <c r="E55" i="98"/>
  <c r="J55" i="98" s="1"/>
  <c r="E56" i="98"/>
  <c r="J56" i="98" s="1"/>
  <c r="E57" i="98"/>
  <c r="J57" i="98" s="1"/>
  <c r="G27" i="97"/>
  <c r="F29" i="97"/>
  <c r="G29" i="97"/>
  <c r="G31" i="97"/>
  <c r="F33" i="97"/>
  <c r="G33" i="97"/>
  <c r="F36" i="97"/>
  <c r="F37" i="97"/>
  <c r="G37" i="97"/>
  <c r="G42" i="97"/>
  <c r="E25" i="97"/>
  <c r="E26" i="97"/>
  <c r="D26" i="97" s="1"/>
  <c r="E27" i="97"/>
  <c r="F27" i="97" s="1"/>
  <c r="E28" i="97"/>
  <c r="D28" i="97" s="1"/>
  <c r="E29" i="97"/>
  <c r="D29" i="97" s="1"/>
  <c r="E30" i="97"/>
  <c r="E31" i="97"/>
  <c r="F31" i="97" s="1"/>
  <c r="E32" i="97"/>
  <c r="D32" i="97" s="1"/>
  <c r="E33" i="97"/>
  <c r="D33" i="97" s="1"/>
  <c r="E34" i="97"/>
  <c r="D34" i="97" s="1"/>
  <c r="F34" i="97" s="1"/>
  <c r="E35" i="97"/>
  <c r="E36" i="97"/>
  <c r="D36" i="97" s="1"/>
  <c r="G36" i="97" s="1"/>
  <c r="E37" i="97"/>
  <c r="D37" i="97" s="1"/>
  <c r="E38" i="97"/>
  <c r="D38" i="97" s="1"/>
  <c r="F38" i="97" s="1"/>
  <c r="E39" i="97"/>
  <c r="D39" i="97" s="1"/>
  <c r="E40" i="97"/>
  <c r="E41" i="97"/>
  <c r="K24" i="97"/>
  <c r="D25" i="97"/>
  <c r="F25" i="97" s="1"/>
  <c r="D30" i="97"/>
  <c r="F30" i="97" s="1"/>
  <c r="D35" i="97"/>
  <c r="F35" i="97" s="1"/>
  <c r="K25" i="97"/>
  <c r="F24" i="97"/>
  <c r="G24" i="97"/>
  <c r="E42" i="97"/>
  <c r="F42" i="97" s="1"/>
  <c r="G51" i="99"/>
  <c r="J48" i="99"/>
  <c r="D48" i="99"/>
  <c r="K48" i="99" s="1"/>
  <c r="J46" i="99"/>
  <c r="D46" i="99"/>
  <c r="G46" i="99" s="1"/>
  <c r="J41" i="99"/>
  <c r="J40" i="99"/>
  <c r="D39" i="99"/>
  <c r="G39" i="99" s="1"/>
  <c r="J38" i="99"/>
  <c r="D38" i="99"/>
  <c r="G38" i="99" s="1"/>
  <c r="D37" i="99"/>
  <c r="K37" i="99" s="1"/>
  <c r="J35" i="99"/>
  <c r="D35" i="99"/>
  <c r="G35" i="99" s="1"/>
  <c r="J34" i="99"/>
  <c r="J33" i="99"/>
  <c r="D33" i="99"/>
  <c r="G33" i="99" s="1"/>
  <c r="J32" i="99"/>
  <c r="D32" i="99"/>
  <c r="K32" i="99" s="1"/>
  <c r="J31" i="99"/>
  <c r="F31" i="99"/>
  <c r="D31" i="99"/>
  <c r="G31" i="99" s="1"/>
  <c r="J30" i="99"/>
  <c r="G30" i="99"/>
  <c r="J29" i="99"/>
  <c r="K29" i="99"/>
  <c r="J27" i="99"/>
  <c r="J26" i="99"/>
  <c r="G24" i="99"/>
  <c r="J23" i="99"/>
  <c r="H17" i="99"/>
  <c r="H13" i="99"/>
  <c r="B13" i="99"/>
  <c r="H11" i="99"/>
  <c r="B11" i="99"/>
  <c r="H9" i="99"/>
  <c r="C9" i="99"/>
  <c r="B9" i="99"/>
  <c r="H7" i="99"/>
  <c r="B7" i="99"/>
  <c r="E2" i="99"/>
  <c r="K58" i="98"/>
  <c r="J58" i="98"/>
  <c r="F58" i="98"/>
  <c r="G58" i="98"/>
  <c r="D56" i="98"/>
  <c r="F56" i="98" s="1"/>
  <c r="D55" i="98"/>
  <c r="G55" i="98" s="1"/>
  <c r="J54" i="98"/>
  <c r="D54" i="98"/>
  <c r="G54" i="98" s="1"/>
  <c r="K52" i="98"/>
  <c r="J52" i="98"/>
  <c r="D52" i="98"/>
  <c r="F52" i="98" s="1"/>
  <c r="D50" i="98"/>
  <c r="G50" i="98" s="1"/>
  <c r="D49" i="98"/>
  <c r="K49" i="98" s="1"/>
  <c r="J48" i="98"/>
  <c r="D48" i="98"/>
  <c r="K48" i="98" s="1"/>
  <c r="J47" i="98"/>
  <c r="D47" i="98"/>
  <c r="G47" i="98" s="1"/>
  <c r="D46" i="98"/>
  <c r="G46" i="98" s="1"/>
  <c r="J44" i="98"/>
  <c r="D44" i="98"/>
  <c r="K44" i="98" s="1"/>
  <c r="J42" i="98"/>
  <c r="J41" i="98"/>
  <c r="D41" i="98"/>
  <c r="K41" i="98" s="1"/>
  <c r="J40" i="98"/>
  <c r="D40" i="98"/>
  <c r="K40" i="98" s="1"/>
  <c r="J39" i="98"/>
  <c r="D39" i="98"/>
  <c r="G39" i="98" s="1"/>
  <c r="J38" i="98"/>
  <c r="D38" i="98"/>
  <c r="G38" i="98" s="1"/>
  <c r="J37" i="98"/>
  <c r="J36" i="98"/>
  <c r="D36" i="98"/>
  <c r="K36" i="98" s="1"/>
  <c r="J34" i="98"/>
  <c r="D34" i="98"/>
  <c r="G34" i="98" s="1"/>
  <c r="J33" i="98"/>
  <c r="D33" i="98"/>
  <c r="K33" i="98" s="1"/>
  <c r="J32" i="98"/>
  <c r="D32" i="98"/>
  <c r="G32" i="98" s="1"/>
  <c r="J31" i="98"/>
  <c r="G31" i="98"/>
  <c r="J30" i="98"/>
  <c r="G30" i="98"/>
  <c r="J29" i="98"/>
  <c r="K29" i="98"/>
  <c r="J28" i="98"/>
  <c r="J26" i="98"/>
  <c r="J25" i="98"/>
  <c r="H17" i="98"/>
  <c r="H13" i="98"/>
  <c r="B13" i="98"/>
  <c r="H11" i="98"/>
  <c r="B11" i="98"/>
  <c r="C9" i="98"/>
  <c r="B9" i="98"/>
  <c r="H7" i="98"/>
  <c r="B7" i="98"/>
  <c r="E2" i="98"/>
  <c r="H83" i="103" l="1"/>
  <c r="H85" i="103" s="1"/>
  <c r="H82" i="103"/>
  <c r="K31" i="101"/>
  <c r="G34" i="101"/>
  <c r="K39" i="101"/>
  <c r="G42" i="101"/>
  <c r="K47" i="101"/>
  <c r="G50" i="101"/>
  <c r="K55" i="101"/>
  <c r="G58" i="101"/>
  <c r="K63" i="101"/>
  <c r="G66" i="101"/>
  <c r="G32" i="101"/>
  <c r="G40" i="101"/>
  <c r="G30" i="101"/>
  <c r="K35" i="101"/>
  <c r="G38" i="101"/>
  <c r="K43" i="101"/>
  <c r="K51" i="101"/>
  <c r="K59" i="101"/>
  <c r="K67" i="101"/>
  <c r="D23" i="101"/>
  <c r="D25" i="101"/>
  <c r="G25" i="101" s="1"/>
  <c r="D24" i="101"/>
  <c r="K24" i="101" s="1"/>
  <c r="D28" i="101"/>
  <c r="K28" i="101" s="1"/>
  <c r="H49" i="102"/>
  <c r="H48" i="102"/>
  <c r="H50" i="102" s="1"/>
  <c r="F37" i="100"/>
  <c r="K40" i="100"/>
  <c r="F45" i="100"/>
  <c r="G41" i="100"/>
  <c r="K44" i="100"/>
  <c r="F30" i="100"/>
  <c r="F33" i="100"/>
  <c r="G45" i="100"/>
  <c r="K35" i="100"/>
  <c r="F41" i="100"/>
  <c r="G33" i="100"/>
  <c r="F38" i="100"/>
  <c r="K43" i="100"/>
  <c r="F46" i="100"/>
  <c r="F34" i="100"/>
  <c r="K32" i="100"/>
  <c r="G37" i="100"/>
  <c r="F42" i="100"/>
  <c r="F23" i="100"/>
  <c r="H23" i="100" s="1"/>
  <c r="K23" i="100"/>
  <c r="G23" i="100"/>
  <c r="J23" i="100"/>
  <c r="D29" i="100"/>
  <c r="K29" i="100" s="1"/>
  <c r="G26" i="100"/>
  <c r="D47" i="99"/>
  <c r="G47" i="99" s="1"/>
  <c r="J45" i="99"/>
  <c r="J43" i="99"/>
  <c r="G29" i="99"/>
  <c r="K41" i="99"/>
  <c r="F41" i="99"/>
  <c r="G41" i="99"/>
  <c r="F47" i="99"/>
  <c r="D44" i="99"/>
  <c r="K44" i="99" s="1"/>
  <c r="F29" i="99"/>
  <c r="K31" i="99"/>
  <c r="D36" i="99"/>
  <c r="K36" i="99" s="1"/>
  <c r="J50" i="99"/>
  <c r="G43" i="99"/>
  <c r="K43" i="99"/>
  <c r="K39" i="99"/>
  <c r="D42" i="99"/>
  <c r="G42" i="99" s="1"/>
  <c r="D49" i="99"/>
  <c r="F39" i="99"/>
  <c r="F51" i="99"/>
  <c r="K33" i="99"/>
  <c r="J24" i="99"/>
  <c r="K27" i="99"/>
  <c r="J69" i="101"/>
  <c r="D27" i="101"/>
  <c r="G29" i="101"/>
  <c r="G33" i="101"/>
  <c r="G37" i="101"/>
  <c r="G41" i="101"/>
  <c r="G45" i="101"/>
  <c r="G49" i="101"/>
  <c r="G53" i="101"/>
  <c r="G57" i="101"/>
  <c r="G61" i="101"/>
  <c r="G65" i="101"/>
  <c r="F28" i="101"/>
  <c r="K30" i="101"/>
  <c r="F32" i="101"/>
  <c r="K34" i="101"/>
  <c r="F36" i="101"/>
  <c r="K38" i="101"/>
  <c r="F40" i="101"/>
  <c r="K42" i="101"/>
  <c r="F44" i="101"/>
  <c r="K46" i="101"/>
  <c r="F48" i="101"/>
  <c r="K50" i="101"/>
  <c r="F52" i="101"/>
  <c r="K54" i="101"/>
  <c r="F56" i="101"/>
  <c r="K58" i="101"/>
  <c r="F60" i="101"/>
  <c r="K62" i="101"/>
  <c r="F64" i="101"/>
  <c r="K66" i="101"/>
  <c r="F68" i="101"/>
  <c r="G28" i="101"/>
  <c r="F31" i="101"/>
  <c r="F35" i="101"/>
  <c r="F39" i="101"/>
  <c r="F43" i="101"/>
  <c r="F47" i="101"/>
  <c r="F51" i="101"/>
  <c r="F55" i="101"/>
  <c r="F59" i="101"/>
  <c r="F63" i="101"/>
  <c r="F67" i="101"/>
  <c r="G24" i="100"/>
  <c r="F24" i="100"/>
  <c r="K24" i="100"/>
  <c r="J24" i="100"/>
  <c r="D28" i="100"/>
  <c r="G30" i="100"/>
  <c r="G34" i="100"/>
  <c r="G38" i="100"/>
  <c r="G42" i="100"/>
  <c r="G46" i="100"/>
  <c r="F32" i="100"/>
  <c r="F36" i="100"/>
  <c r="F40" i="100"/>
  <c r="F44" i="100"/>
  <c r="F31" i="100"/>
  <c r="F35" i="100"/>
  <c r="F39" i="100"/>
  <c r="F43" i="100"/>
  <c r="F26" i="97"/>
  <c r="G26" i="97"/>
  <c r="F32" i="97"/>
  <c r="G32" i="97"/>
  <c r="F39" i="97"/>
  <c r="G39" i="97"/>
  <c r="F28" i="97"/>
  <c r="G28" i="97"/>
  <c r="J25" i="99"/>
  <c r="F37" i="99"/>
  <c r="K51" i="99"/>
  <c r="G37" i="99"/>
  <c r="G52" i="98"/>
  <c r="F35" i="99"/>
  <c r="F45" i="99"/>
  <c r="G35" i="97"/>
  <c r="F33" i="99"/>
  <c r="G45" i="99"/>
  <c r="K47" i="99"/>
  <c r="K35" i="99"/>
  <c r="F43" i="99"/>
  <c r="G38" i="97"/>
  <c r="G34" i="97"/>
  <c r="G30" i="97"/>
  <c r="G25" i="97"/>
  <c r="K37" i="98"/>
  <c r="F37" i="98"/>
  <c r="G37" i="98"/>
  <c r="D53" i="98"/>
  <c r="K53" i="98" s="1"/>
  <c r="J43" i="98"/>
  <c r="G56" i="98"/>
  <c r="K56" i="98"/>
  <c r="G48" i="98"/>
  <c r="F54" i="98"/>
  <c r="D57" i="98"/>
  <c r="K57" i="98" s="1"/>
  <c r="K30" i="98"/>
  <c r="K34" i="98"/>
  <c r="F41" i="98"/>
  <c r="D51" i="98"/>
  <c r="G51" i="98" s="1"/>
  <c r="D35" i="98"/>
  <c r="G35" i="98" s="1"/>
  <c r="G41" i="98"/>
  <c r="D45" i="98"/>
  <c r="F48" i="98"/>
  <c r="K32" i="98"/>
  <c r="F33" i="98"/>
  <c r="F44" i="98"/>
  <c r="F50" i="98"/>
  <c r="F29" i="98"/>
  <c r="G33" i="98"/>
  <c r="F40" i="98"/>
  <c r="G44" i="98"/>
  <c r="F46" i="98"/>
  <c r="K54" i="98"/>
  <c r="G29" i="98"/>
  <c r="F36" i="98"/>
  <c r="G40" i="98"/>
  <c r="F42" i="98"/>
  <c r="K50" i="98"/>
  <c r="F57" i="98"/>
  <c r="F32" i="98"/>
  <c r="G36" i="98"/>
  <c r="F38" i="98"/>
  <c r="K46" i="98"/>
  <c r="F53" i="98"/>
  <c r="G57" i="98"/>
  <c r="F34" i="98"/>
  <c r="K42" i="98"/>
  <c r="F49" i="98"/>
  <c r="G53" i="98"/>
  <c r="F30" i="98"/>
  <c r="K38" i="98"/>
  <c r="F45" i="98"/>
  <c r="G49" i="98"/>
  <c r="J23" i="98"/>
  <c r="J24" i="98"/>
  <c r="F25" i="98"/>
  <c r="G26" i="98"/>
  <c r="J25" i="97"/>
  <c r="J24" i="97"/>
  <c r="G25" i="99"/>
  <c r="F25" i="99"/>
  <c r="K25" i="99"/>
  <c r="K24" i="99"/>
  <c r="K30" i="99"/>
  <c r="F32" i="99"/>
  <c r="K34" i="99"/>
  <c r="K38" i="99"/>
  <c r="F40" i="99"/>
  <c r="K42" i="99"/>
  <c r="F44" i="99"/>
  <c r="K46" i="99"/>
  <c r="F48" i="99"/>
  <c r="K50" i="99"/>
  <c r="G32" i="99"/>
  <c r="G40" i="99"/>
  <c r="G44" i="99"/>
  <c r="G48" i="99"/>
  <c r="G27" i="99"/>
  <c r="F24" i="99"/>
  <c r="F30" i="99"/>
  <c r="F34" i="99"/>
  <c r="F38" i="99"/>
  <c r="F42" i="99"/>
  <c r="F46" i="99"/>
  <c r="F50" i="99"/>
  <c r="F23" i="98"/>
  <c r="K23" i="98"/>
  <c r="G23" i="98"/>
  <c r="K27" i="98"/>
  <c r="G27" i="98"/>
  <c r="F27" i="98"/>
  <c r="G24" i="98"/>
  <c r="K24" i="98"/>
  <c r="F24" i="98"/>
  <c r="J27" i="98"/>
  <c r="K26" i="98"/>
  <c r="K31" i="98"/>
  <c r="K35" i="98"/>
  <c r="K39" i="98"/>
  <c r="K43" i="98"/>
  <c r="K47" i="98"/>
  <c r="K51" i="98"/>
  <c r="K55" i="98"/>
  <c r="F26" i="98"/>
  <c r="F31" i="98"/>
  <c r="F35" i="98"/>
  <c r="F39" i="98"/>
  <c r="F43" i="98"/>
  <c r="F47" i="98"/>
  <c r="F51" i="98"/>
  <c r="F55" i="98"/>
  <c r="H84" i="103" l="1"/>
  <c r="F25" i="101"/>
  <c r="F24" i="101"/>
  <c r="G24" i="101"/>
  <c r="K23" i="101"/>
  <c r="G23" i="101"/>
  <c r="F23" i="101"/>
  <c r="H23" i="101" s="1"/>
  <c r="K25" i="101"/>
  <c r="H51" i="102"/>
  <c r="G29" i="100"/>
  <c r="F29" i="100"/>
  <c r="F26" i="100"/>
  <c r="K26" i="100"/>
  <c r="G36" i="99"/>
  <c r="F36" i="99"/>
  <c r="K49" i="99"/>
  <c r="F49" i="99"/>
  <c r="J52" i="99"/>
  <c r="G49" i="99"/>
  <c r="F27" i="99"/>
  <c r="K27" i="101"/>
  <c r="G27" i="101"/>
  <c r="F27" i="101"/>
  <c r="G26" i="101"/>
  <c r="F26" i="101"/>
  <c r="K26" i="101"/>
  <c r="K28" i="100"/>
  <c r="G28" i="100"/>
  <c r="F28" i="100"/>
  <c r="G27" i="100"/>
  <c r="F27" i="100"/>
  <c r="K27" i="100"/>
  <c r="F23" i="99"/>
  <c r="K23" i="99"/>
  <c r="G23" i="99"/>
  <c r="J59" i="98"/>
  <c r="Q153" i="2" s="1"/>
  <c r="K45" i="98"/>
  <c r="G45" i="98"/>
  <c r="K25" i="98"/>
  <c r="G25" i="98"/>
  <c r="H23" i="98"/>
  <c r="K28" i="99"/>
  <c r="G28" i="99"/>
  <c r="F28" i="99"/>
  <c r="G26" i="99"/>
  <c r="F26" i="99"/>
  <c r="K26" i="99"/>
  <c r="F28" i="98"/>
  <c r="G28" i="98"/>
  <c r="K28" i="98"/>
  <c r="H24" i="98"/>
  <c r="H24" i="101" l="1"/>
  <c r="H25" i="101" s="1"/>
  <c r="H26" i="101" s="1"/>
  <c r="H27" i="101" s="1"/>
  <c r="H28" i="101" s="1"/>
  <c r="H29" i="101" s="1"/>
  <c r="H30" i="101" s="1"/>
  <c r="H31" i="101" s="1"/>
  <c r="H32" i="101" s="1"/>
  <c r="H33" i="101" s="1"/>
  <c r="H34" i="101" s="1"/>
  <c r="H35" i="101" s="1"/>
  <c r="H36" i="101" s="1"/>
  <c r="H37" i="101" s="1"/>
  <c r="H38" i="101" s="1"/>
  <c r="H39" i="101" s="1"/>
  <c r="H40" i="101" s="1"/>
  <c r="H41" i="101" s="1"/>
  <c r="H42" i="101" s="1"/>
  <c r="H43" i="101" s="1"/>
  <c r="H44" i="101" s="1"/>
  <c r="H45" i="101" s="1"/>
  <c r="H46" i="101" s="1"/>
  <c r="H47" i="101" s="1"/>
  <c r="H48" i="101" s="1"/>
  <c r="H49" i="101" s="1"/>
  <c r="H50" i="101" s="1"/>
  <c r="H51" i="101" s="1"/>
  <c r="H52" i="101" s="1"/>
  <c r="H53" i="101" s="1"/>
  <c r="H54" i="101" s="1"/>
  <c r="H55" i="101" s="1"/>
  <c r="H56" i="101" s="1"/>
  <c r="H57" i="101" s="1"/>
  <c r="H58" i="101" s="1"/>
  <c r="H59" i="101" s="1"/>
  <c r="H60" i="101" s="1"/>
  <c r="H61" i="101" s="1"/>
  <c r="H62" i="101" s="1"/>
  <c r="H63" i="101" s="1"/>
  <c r="H64" i="101" s="1"/>
  <c r="H65" i="101" s="1"/>
  <c r="H66" i="101" s="1"/>
  <c r="H67" i="101" s="1"/>
  <c r="H68" i="101" s="1"/>
  <c r="H69" i="101" s="1"/>
  <c r="K69" i="101"/>
  <c r="H47" i="100"/>
  <c r="H23" i="99"/>
  <c r="H24" i="99" s="1"/>
  <c r="H25" i="99" s="1"/>
  <c r="K52" i="99"/>
  <c r="H26" i="99"/>
  <c r="H27" i="99" s="1"/>
  <c r="H28" i="99" s="1"/>
  <c r="H29" i="99" s="1"/>
  <c r="H30" i="99" s="1"/>
  <c r="H31" i="99" s="1"/>
  <c r="H32" i="99" s="1"/>
  <c r="H33" i="99" s="1"/>
  <c r="H34" i="99" s="1"/>
  <c r="H35" i="99" s="1"/>
  <c r="H36" i="99" s="1"/>
  <c r="H37" i="99" s="1"/>
  <c r="H38" i="99" s="1"/>
  <c r="H39" i="99" s="1"/>
  <c r="H40" i="99" s="1"/>
  <c r="H41" i="99" s="1"/>
  <c r="H42" i="99" s="1"/>
  <c r="H43" i="99" s="1"/>
  <c r="H44" i="99" s="1"/>
  <c r="H45" i="99" s="1"/>
  <c r="H46" i="99" s="1"/>
  <c r="H47" i="99" s="1"/>
  <c r="H48" i="99" s="1"/>
  <c r="H49" i="99" s="1"/>
  <c r="H50" i="99" s="1"/>
  <c r="H51" i="99" s="1"/>
  <c r="K59" i="98"/>
  <c r="H25" i="98"/>
  <c r="H26" i="98" s="1"/>
  <c r="H27" i="98" s="1"/>
  <c r="H28" i="98" s="1"/>
  <c r="H29" i="98" s="1"/>
  <c r="H30" i="98" s="1"/>
  <c r="H31" i="98" s="1"/>
  <c r="H32" i="98" s="1"/>
  <c r="H33" i="98" s="1"/>
  <c r="H34" i="98" s="1"/>
  <c r="H35" i="98" s="1"/>
  <c r="H36" i="98" s="1"/>
  <c r="H37" i="98" s="1"/>
  <c r="H38" i="98" s="1"/>
  <c r="H39" i="98" s="1"/>
  <c r="H40" i="98" s="1"/>
  <c r="H41" i="98" s="1"/>
  <c r="H42" i="98" s="1"/>
  <c r="H43" i="98" s="1"/>
  <c r="H44" i="98" s="1"/>
  <c r="H45" i="98" s="1"/>
  <c r="H46" i="98" s="1"/>
  <c r="H47" i="98" s="1"/>
  <c r="H48" i="98" s="1"/>
  <c r="H49" i="98" s="1"/>
  <c r="H50" i="98" s="1"/>
  <c r="H51" i="98" s="1"/>
  <c r="H52" i="98" s="1"/>
  <c r="H53" i="98" s="1"/>
  <c r="H54" i="98" s="1"/>
  <c r="H55" i="98" s="1"/>
  <c r="H56" i="98" s="1"/>
  <c r="H57" i="98" s="1"/>
  <c r="H58" i="98" s="1"/>
  <c r="H59" i="98" s="1"/>
  <c r="H72" i="101" l="1"/>
  <c r="H74" i="101" s="1"/>
  <c r="H71" i="101"/>
  <c r="H73" i="101" s="1"/>
  <c r="H50" i="100"/>
  <c r="H49" i="100"/>
  <c r="H55" i="99"/>
  <c r="H54" i="99"/>
  <c r="H62" i="98"/>
  <c r="H61" i="98"/>
  <c r="H51" i="100" l="1"/>
  <c r="H52" i="100"/>
  <c r="H57" i="99"/>
  <c r="H63" i="98"/>
  <c r="H56" i="99"/>
  <c r="H64" i="98"/>
  <c r="E26" i="96" l="1"/>
  <c r="E27" i="96"/>
  <c r="J27" i="96" s="1"/>
  <c r="E28" i="96"/>
  <c r="E29" i="96"/>
  <c r="E30" i="96"/>
  <c r="E31" i="96"/>
  <c r="D31" i="96" s="1"/>
  <c r="G31" i="96" s="1"/>
  <c r="E32" i="96"/>
  <c r="J32" i="96" s="1"/>
  <c r="E33" i="96"/>
  <c r="J33" i="96" s="1"/>
  <c r="E34" i="96"/>
  <c r="E35" i="96"/>
  <c r="J35" i="96" s="1"/>
  <c r="E36" i="96"/>
  <c r="E37" i="96"/>
  <c r="J37" i="96" s="1"/>
  <c r="E38" i="96"/>
  <c r="E39" i="96"/>
  <c r="J39" i="96" s="1"/>
  <c r="E40" i="96"/>
  <c r="J40" i="96" s="1"/>
  <c r="E41" i="96"/>
  <c r="J41" i="96" s="1"/>
  <c r="E42" i="96"/>
  <c r="J42" i="96" s="1"/>
  <c r="E43" i="96"/>
  <c r="J43" i="96" s="1"/>
  <c r="J42" i="97"/>
  <c r="K42" i="97"/>
  <c r="J41" i="97"/>
  <c r="D41" i="97"/>
  <c r="J40" i="97"/>
  <c r="D40" i="97"/>
  <c r="J39" i="97"/>
  <c r="J38" i="97"/>
  <c r="J37" i="97"/>
  <c r="K37" i="97"/>
  <c r="J36" i="97"/>
  <c r="J35" i="97"/>
  <c r="J34" i="97"/>
  <c r="J33" i="97"/>
  <c r="K33" i="97"/>
  <c r="J32" i="97"/>
  <c r="K32" i="97"/>
  <c r="J31" i="97"/>
  <c r="J30" i="97"/>
  <c r="J29" i="97"/>
  <c r="J28" i="97"/>
  <c r="J27" i="97"/>
  <c r="J23" i="97"/>
  <c r="H17" i="97"/>
  <c r="H13" i="97"/>
  <c r="B13" i="97"/>
  <c r="H11" i="97"/>
  <c r="B11" i="97"/>
  <c r="C9" i="97"/>
  <c r="B9" i="97"/>
  <c r="H7" i="97"/>
  <c r="B7" i="97"/>
  <c r="E2" i="97"/>
  <c r="E26" i="95"/>
  <c r="J26" i="95" s="1"/>
  <c r="E28" i="95"/>
  <c r="J28" i="95" s="1"/>
  <c r="E29" i="95"/>
  <c r="D29" i="95" s="1"/>
  <c r="E30" i="95"/>
  <c r="D30" i="95" s="1"/>
  <c r="K30" i="95" s="1"/>
  <c r="E31" i="95"/>
  <c r="E32" i="95"/>
  <c r="E33" i="95"/>
  <c r="D33" i="95" s="1"/>
  <c r="E34" i="95"/>
  <c r="E35" i="95"/>
  <c r="J35" i="95" s="1"/>
  <c r="E36" i="95"/>
  <c r="J36" i="95" s="1"/>
  <c r="E37" i="95"/>
  <c r="D37" i="95" s="1"/>
  <c r="G37" i="95" s="1"/>
  <c r="E38" i="95"/>
  <c r="J38" i="95" s="1"/>
  <c r="E39" i="95"/>
  <c r="E40" i="95"/>
  <c r="J40" i="95" s="1"/>
  <c r="E41" i="95"/>
  <c r="D41" i="95" s="1"/>
  <c r="E42" i="95"/>
  <c r="J42" i="95" s="1"/>
  <c r="E43" i="95"/>
  <c r="D43" i="95" s="1"/>
  <c r="E44" i="95"/>
  <c r="J44" i="95" s="1"/>
  <c r="E45" i="95"/>
  <c r="J45" i="95" s="1"/>
  <c r="E46" i="95"/>
  <c r="J46" i="95" s="1"/>
  <c r="E47" i="95"/>
  <c r="E48" i="95"/>
  <c r="E49" i="95"/>
  <c r="J49" i="95" s="1"/>
  <c r="E50" i="95"/>
  <c r="J50" i="95" s="1"/>
  <c r="E51" i="95"/>
  <c r="J51" i="95" s="1"/>
  <c r="E52" i="95"/>
  <c r="J52" i="95" s="1"/>
  <c r="E53" i="95"/>
  <c r="D53" i="95" s="1"/>
  <c r="G53" i="95" s="1"/>
  <c r="E54" i="95"/>
  <c r="J54" i="95" s="1"/>
  <c r="E55" i="95"/>
  <c r="E56" i="95"/>
  <c r="J56" i="95" s="1"/>
  <c r="E57" i="95"/>
  <c r="J57" i="95" s="1"/>
  <c r="E58" i="95"/>
  <c r="J58" i="95" s="1"/>
  <c r="E59" i="95"/>
  <c r="J59" i="95" s="1"/>
  <c r="D42" i="96"/>
  <c r="G42" i="96" s="1"/>
  <c r="J38" i="96"/>
  <c r="D38" i="96"/>
  <c r="K38" i="96" s="1"/>
  <c r="J36" i="96"/>
  <c r="D36" i="96"/>
  <c r="K36" i="96" s="1"/>
  <c r="J34" i="96"/>
  <c r="D34" i="96"/>
  <c r="F34" i="96" s="1"/>
  <c r="D33" i="96"/>
  <c r="K33" i="96" s="1"/>
  <c r="J30" i="96"/>
  <c r="K30" i="96"/>
  <c r="J29" i="96"/>
  <c r="D29" i="96"/>
  <c r="K29" i="96" s="1"/>
  <c r="J28" i="96"/>
  <c r="J26" i="96"/>
  <c r="J25" i="96"/>
  <c r="H17" i="96"/>
  <c r="H13" i="96"/>
  <c r="B13" i="96"/>
  <c r="H11" i="96"/>
  <c r="B11" i="96"/>
  <c r="C9" i="96"/>
  <c r="B9" i="96"/>
  <c r="H7" i="96"/>
  <c r="B7" i="96"/>
  <c r="E2" i="96"/>
  <c r="D58" i="95"/>
  <c r="K58" i="95" s="1"/>
  <c r="J55" i="95"/>
  <c r="D55" i="95"/>
  <c r="G55" i="95" s="1"/>
  <c r="J48" i="95"/>
  <c r="D48" i="95"/>
  <c r="F48" i="95" s="1"/>
  <c r="J47" i="95"/>
  <c r="D47" i="95"/>
  <c r="G47" i="95" s="1"/>
  <c r="D42" i="95"/>
  <c r="K42" i="95" s="1"/>
  <c r="J39" i="95"/>
  <c r="D39" i="95"/>
  <c r="G39" i="95" s="1"/>
  <c r="D36" i="95"/>
  <c r="F36" i="95" s="1"/>
  <c r="J34" i="95"/>
  <c r="D34" i="95"/>
  <c r="K34" i="95" s="1"/>
  <c r="J33" i="95"/>
  <c r="J32" i="95"/>
  <c r="D32" i="95"/>
  <c r="F32" i="95" s="1"/>
  <c r="J31" i="95"/>
  <c r="G31" i="95"/>
  <c r="J30" i="95"/>
  <c r="E27" i="95"/>
  <c r="J27" i="95" s="1"/>
  <c r="J25" i="95"/>
  <c r="J23" i="95"/>
  <c r="H17" i="95"/>
  <c r="H13" i="95"/>
  <c r="B13" i="95"/>
  <c r="H11" i="95"/>
  <c r="B11" i="95"/>
  <c r="C9" i="95"/>
  <c r="B9" i="95"/>
  <c r="H7" i="95"/>
  <c r="B7" i="95"/>
  <c r="E2" i="95"/>
  <c r="J74" i="94"/>
  <c r="D74" i="94"/>
  <c r="K74" i="94" s="1"/>
  <c r="J73" i="94"/>
  <c r="D73" i="94"/>
  <c r="K73" i="94" s="1"/>
  <c r="J72" i="94"/>
  <c r="D72" i="94"/>
  <c r="K72" i="94" s="1"/>
  <c r="J71" i="94"/>
  <c r="D71" i="94"/>
  <c r="G71" i="94" s="1"/>
  <c r="J70" i="94"/>
  <c r="D70" i="94"/>
  <c r="K70" i="94" s="1"/>
  <c r="J69" i="94"/>
  <c r="D69" i="94"/>
  <c r="K69" i="94" s="1"/>
  <c r="J68" i="94"/>
  <c r="D68" i="94"/>
  <c r="K68" i="94" s="1"/>
  <c r="J67" i="94"/>
  <c r="D67" i="94"/>
  <c r="G67" i="94" s="1"/>
  <c r="J66" i="94"/>
  <c r="D66" i="94"/>
  <c r="G66" i="94" s="1"/>
  <c r="J65" i="94"/>
  <c r="D65" i="94"/>
  <c r="K65" i="94" s="1"/>
  <c r="J64" i="94"/>
  <c r="D64" i="94"/>
  <c r="K64" i="94" s="1"/>
  <c r="J63" i="94"/>
  <c r="D63" i="94"/>
  <c r="G63" i="94" s="1"/>
  <c r="J62" i="94"/>
  <c r="D62" i="94"/>
  <c r="K62" i="94" s="1"/>
  <c r="J61" i="94"/>
  <c r="D61" i="94"/>
  <c r="K61" i="94" s="1"/>
  <c r="J60" i="94"/>
  <c r="D60" i="94"/>
  <c r="K60" i="94" s="1"/>
  <c r="J59" i="94"/>
  <c r="D59" i="94"/>
  <c r="G59" i="94" s="1"/>
  <c r="K58" i="94"/>
  <c r="J58" i="94"/>
  <c r="G58" i="94"/>
  <c r="F58" i="94"/>
  <c r="D58" i="94"/>
  <c r="J57" i="94"/>
  <c r="D57" i="94"/>
  <c r="F57" i="94" s="1"/>
  <c r="J56" i="94"/>
  <c r="D56" i="94"/>
  <c r="K56" i="94" s="1"/>
  <c r="J55" i="94"/>
  <c r="D55" i="94"/>
  <c r="G55" i="94" s="1"/>
  <c r="J54" i="94"/>
  <c r="D54" i="94"/>
  <c r="K54" i="94" s="1"/>
  <c r="J53" i="94"/>
  <c r="D53" i="94"/>
  <c r="F53" i="94" s="1"/>
  <c r="J52" i="94"/>
  <c r="D52" i="94"/>
  <c r="K52" i="94" s="1"/>
  <c r="J51" i="94"/>
  <c r="D51" i="94"/>
  <c r="G51" i="94" s="1"/>
  <c r="K50" i="94"/>
  <c r="J50" i="94"/>
  <c r="D50" i="94"/>
  <c r="G50" i="94" s="1"/>
  <c r="J49" i="94"/>
  <c r="D49" i="94"/>
  <c r="K49" i="94" s="1"/>
  <c r="J48" i="94"/>
  <c r="D48" i="94"/>
  <c r="K48" i="94" s="1"/>
  <c r="J47" i="94"/>
  <c r="D47" i="94"/>
  <c r="G47" i="94" s="1"/>
  <c r="J46" i="94"/>
  <c r="D46" i="94"/>
  <c r="K46" i="94" s="1"/>
  <c r="J45" i="94"/>
  <c r="D45" i="94"/>
  <c r="F45" i="94" s="1"/>
  <c r="J44" i="94"/>
  <c r="D44" i="94"/>
  <c r="K44" i="94" s="1"/>
  <c r="J43" i="94"/>
  <c r="D43" i="94"/>
  <c r="G43" i="94" s="1"/>
  <c r="J42" i="94"/>
  <c r="F42" i="94"/>
  <c r="D42" i="94"/>
  <c r="K42" i="94" s="1"/>
  <c r="J41" i="94"/>
  <c r="D41" i="94"/>
  <c r="K41" i="94" s="1"/>
  <c r="J40" i="94"/>
  <c r="D40" i="94"/>
  <c r="K40" i="94" s="1"/>
  <c r="J39" i="94"/>
  <c r="D39" i="94"/>
  <c r="G39" i="94" s="1"/>
  <c r="J38" i="94"/>
  <c r="D38" i="94"/>
  <c r="K38" i="94" s="1"/>
  <c r="J37" i="94"/>
  <c r="D37" i="94"/>
  <c r="K37" i="94" s="1"/>
  <c r="J36" i="94"/>
  <c r="D36" i="94"/>
  <c r="K36" i="94" s="1"/>
  <c r="J35" i="94"/>
  <c r="D35" i="94"/>
  <c r="G35" i="94" s="1"/>
  <c r="K34" i="94"/>
  <c r="J34" i="94"/>
  <c r="G34" i="94"/>
  <c r="D34" i="94"/>
  <c r="F34" i="94" s="1"/>
  <c r="J33" i="94"/>
  <c r="D33" i="94"/>
  <c r="G33" i="94" s="1"/>
  <c r="J32" i="94"/>
  <c r="D32" i="94"/>
  <c r="K32" i="94" s="1"/>
  <c r="J31" i="94"/>
  <c r="D31" i="94"/>
  <c r="G31" i="94" s="1"/>
  <c r="J30" i="94"/>
  <c r="D30" i="94"/>
  <c r="K30" i="94" s="1"/>
  <c r="J29" i="94"/>
  <c r="D29" i="94"/>
  <c r="F29" i="94" s="1"/>
  <c r="E28" i="94"/>
  <c r="J28" i="94" s="1"/>
  <c r="E27" i="94"/>
  <c r="D27" i="94" s="1"/>
  <c r="E26" i="94"/>
  <c r="D26" i="94" s="1"/>
  <c r="E25" i="94"/>
  <c r="D25" i="94" s="1"/>
  <c r="E24" i="94"/>
  <c r="D24" i="94" s="1"/>
  <c r="E23" i="94"/>
  <c r="D23" i="94" s="1"/>
  <c r="H17" i="94"/>
  <c r="H13" i="94"/>
  <c r="B13" i="94"/>
  <c r="H11" i="94"/>
  <c r="B11" i="94"/>
  <c r="C9" i="94"/>
  <c r="B9" i="94"/>
  <c r="H7" i="94"/>
  <c r="B7" i="94"/>
  <c r="E2" i="94"/>
  <c r="G42" i="94" l="1"/>
  <c r="K47" i="95"/>
  <c r="F50" i="94"/>
  <c r="D52" i="95"/>
  <c r="F52" i="95" s="1"/>
  <c r="K41" i="97"/>
  <c r="F41" i="97"/>
  <c r="G41" i="97"/>
  <c r="D44" i="95"/>
  <c r="F44" i="95" s="1"/>
  <c r="K40" i="97"/>
  <c r="F40" i="97"/>
  <c r="G40" i="97"/>
  <c r="K36" i="97"/>
  <c r="K34" i="97"/>
  <c r="K38" i="97"/>
  <c r="K30" i="97"/>
  <c r="K28" i="97"/>
  <c r="J26" i="97"/>
  <c r="J43" i="97" s="1"/>
  <c r="Q152" i="2" s="1"/>
  <c r="K23" i="97"/>
  <c r="G34" i="96"/>
  <c r="D40" i="96"/>
  <c r="F40" i="96" s="1"/>
  <c r="J31" i="96"/>
  <c r="D35" i="96"/>
  <c r="G35" i="96" s="1"/>
  <c r="D41" i="96"/>
  <c r="K41" i="96" s="1"/>
  <c r="D32" i="96"/>
  <c r="K32" i="96" s="1"/>
  <c r="D37" i="96"/>
  <c r="K37" i="96" s="1"/>
  <c r="G43" i="96"/>
  <c r="G32" i="96"/>
  <c r="K34" i="96"/>
  <c r="F38" i="96"/>
  <c r="G38" i="96"/>
  <c r="G30" i="96"/>
  <c r="D39" i="96"/>
  <c r="G39" i="96" s="1"/>
  <c r="G26" i="96"/>
  <c r="K26" i="97"/>
  <c r="K31" i="97"/>
  <c r="K35" i="97"/>
  <c r="K39" i="97"/>
  <c r="K66" i="94"/>
  <c r="F74" i="94"/>
  <c r="F36" i="96"/>
  <c r="K42" i="96"/>
  <c r="G74" i="94"/>
  <c r="K25" i="96"/>
  <c r="G36" i="96"/>
  <c r="F30" i="96"/>
  <c r="F66" i="94"/>
  <c r="F42" i="96"/>
  <c r="G32" i="95"/>
  <c r="D26" i="95"/>
  <c r="D49" i="95"/>
  <c r="G49" i="95" s="1"/>
  <c r="D51" i="95"/>
  <c r="G51" i="95" s="1"/>
  <c r="J37" i="95"/>
  <c r="J41" i="95"/>
  <c r="G48" i="95"/>
  <c r="D56" i="95"/>
  <c r="F56" i="95" s="1"/>
  <c r="G41" i="95"/>
  <c r="K41" i="95"/>
  <c r="G33" i="95"/>
  <c r="K33" i="95"/>
  <c r="K31" i="95"/>
  <c r="K39" i="95"/>
  <c r="D35" i="95"/>
  <c r="G35" i="95" s="1"/>
  <c r="D40" i="95"/>
  <c r="J53" i="95"/>
  <c r="D45" i="95"/>
  <c r="G45" i="95" s="1"/>
  <c r="K49" i="95"/>
  <c r="D50" i="95"/>
  <c r="K50" i="95" s="1"/>
  <c r="K55" i="95"/>
  <c r="G43" i="95"/>
  <c r="K43" i="95"/>
  <c r="K37" i="95"/>
  <c r="J43" i="95"/>
  <c r="D38" i="95"/>
  <c r="K38" i="95" s="1"/>
  <c r="D46" i="95"/>
  <c r="K46" i="95" s="1"/>
  <c r="K51" i="95"/>
  <c r="D54" i="95"/>
  <c r="K54" i="95" s="1"/>
  <c r="D57" i="95"/>
  <c r="K53" i="95"/>
  <c r="F33" i="95"/>
  <c r="F41" i="95"/>
  <c r="F49" i="95"/>
  <c r="G36" i="95"/>
  <c r="G44" i="95"/>
  <c r="G52" i="95"/>
  <c r="F37" i="95"/>
  <c r="F53" i="95"/>
  <c r="J29" i="95"/>
  <c r="D27" i="95"/>
  <c r="F27" i="95" s="1"/>
  <c r="F23" i="95"/>
  <c r="K24" i="96"/>
  <c r="F24" i="96"/>
  <c r="G24" i="96"/>
  <c r="F23" i="96"/>
  <c r="K23" i="96"/>
  <c r="G23" i="96"/>
  <c r="K26" i="96"/>
  <c r="D28" i="96"/>
  <c r="F29" i="96"/>
  <c r="K31" i="96"/>
  <c r="F33" i="96"/>
  <c r="K35" i="96"/>
  <c r="F37" i="96"/>
  <c r="K39" i="96"/>
  <c r="F41" i="96"/>
  <c r="K43" i="96"/>
  <c r="J24" i="96"/>
  <c r="D27" i="96"/>
  <c r="G29" i="96"/>
  <c r="G33" i="96"/>
  <c r="G37" i="96"/>
  <c r="G41" i="96"/>
  <c r="F26" i="96"/>
  <c r="F31" i="96"/>
  <c r="F35" i="96"/>
  <c r="F39" i="96"/>
  <c r="F43" i="96"/>
  <c r="J23" i="96"/>
  <c r="F30" i="94"/>
  <c r="F38" i="94"/>
  <c r="F46" i="94"/>
  <c r="F54" i="94"/>
  <c r="F62" i="94"/>
  <c r="F70" i="94"/>
  <c r="G30" i="94"/>
  <c r="G38" i="94"/>
  <c r="G46" i="94"/>
  <c r="G54" i="94"/>
  <c r="G62" i="94"/>
  <c r="G70" i="94"/>
  <c r="K35" i="94"/>
  <c r="K43" i="94"/>
  <c r="K51" i="94"/>
  <c r="K59" i="94"/>
  <c r="K67" i="94"/>
  <c r="K31" i="94"/>
  <c r="K39" i="94"/>
  <c r="K47" i="94"/>
  <c r="K55" i="94"/>
  <c r="K63" i="94"/>
  <c r="K71" i="94"/>
  <c r="G26" i="94"/>
  <c r="K26" i="94"/>
  <c r="G27" i="94"/>
  <c r="K27" i="94"/>
  <c r="J27" i="94"/>
  <c r="J24" i="94"/>
  <c r="J25" i="94"/>
  <c r="J26" i="94"/>
  <c r="K29" i="95"/>
  <c r="F29" i="95"/>
  <c r="G29" i="95"/>
  <c r="G24" i="95"/>
  <c r="F24" i="95"/>
  <c r="K24" i="95"/>
  <c r="F30" i="95"/>
  <c r="K32" i="95"/>
  <c r="F34" i="95"/>
  <c r="K36" i="95"/>
  <c r="F42" i="95"/>
  <c r="K44" i="95"/>
  <c r="F46" i="95"/>
  <c r="K48" i="95"/>
  <c r="F50" i="95"/>
  <c r="K52" i="95"/>
  <c r="F54" i="95"/>
  <c r="F58" i="95"/>
  <c r="J24" i="95"/>
  <c r="K25" i="95"/>
  <c r="D28" i="95"/>
  <c r="G30" i="95"/>
  <c r="G34" i="95"/>
  <c r="G42" i="95"/>
  <c r="G46" i="95"/>
  <c r="G50" i="95"/>
  <c r="G58" i="95"/>
  <c r="F31" i="95"/>
  <c r="F35" i="95"/>
  <c r="F39" i="95"/>
  <c r="F43" i="95"/>
  <c r="F47" i="95"/>
  <c r="F51" i="95"/>
  <c r="F55" i="95"/>
  <c r="G25" i="94"/>
  <c r="F25" i="94"/>
  <c r="K25" i="94"/>
  <c r="K23" i="94"/>
  <c r="G23" i="94"/>
  <c r="F23" i="94"/>
  <c r="F24" i="94"/>
  <c r="G24" i="94"/>
  <c r="K24" i="94"/>
  <c r="G41" i="94"/>
  <c r="G49" i="94"/>
  <c r="G57" i="94"/>
  <c r="G65" i="94"/>
  <c r="G73" i="94"/>
  <c r="J23" i="94"/>
  <c r="F32" i="94"/>
  <c r="F36" i="94"/>
  <c r="F40" i="94"/>
  <c r="F44" i="94"/>
  <c r="F48" i="94"/>
  <c r="F52" i="94"/>
  <c r="F56" i="94"/>
  <c r="F60" i="94"/>
  <c r="F64" i="94"/>
  <c r="F68" i="94"/>
  <c r="F72" i="94"/>
  <c r="D28" i="94"/>
  <c r="F33" i="94"/>
  <c r="F37" i="94"/>
  <c r="F41" i="94"/>
  <c r="F49" i="94"/>
  <c r="F61" i="94"/>
  <c r="F65" i="94"/>
  <c r="F69" i="94"/>
  <c r="F73" i="94"/>
  <c r="G53" i="94"/>
  <c r="G61" i="94"/>
  <c r="F27" i="94"/>
  <c r="G32" i="94"/>
  <c r="G36" i="94"/>
  <c r="G40" i="94"/>
  <c r="G44" i="94"/>
  <c r="G48" i="94"/>
  <c r="G52" i="94"/>
  <c r="G56" i="94"/>
  <c r="G60" i="94"/>
  <c r="G64" i="94"/>
  <c r="G68" i="94"/>
  <c r="G72" i="94"/>
  <c r="G29" i="94"/>
  <c r="G37" i="94"/>
  <c r="G45" i="94"/>
  <c r="G69" i="94"/>
  <c r="F26" i="94"/>
  <c r="K29" i="94"/>
  <c r="F31" i="94"/>
  <c r="K33" i="94"/>
  <c r="F35" i="94"/>
  <c r="F39" i="94"/>
  <c r="F43" i="94"/>
  <c r="K45" i="94"/>
  <c r="F47" i="94"/>
  <c r="F51" i="94"/>
  <c r="K53" i="94"/>
  <c r="F55" i="94"/>
  <c r="K57" i="94"/>
  <c r="F59" i="94"/>
  <c r="F63" i="94"/>
  <c r="F67" i="94"/>
  <c r="F71" i="94"/>
  <c r="J60" i="95" l="1"/>
  <c r="Q144" i="2" s="1"/>
  <c r="K27" i="97"/>
  <c r="K43" i="97" s="1"/>
  <c r="F23" i="97"/>
  <c r="H23" i="97" s="1"/>
  <c r="G23" i="97"/>
  <c r="G40" i="96"/>
  <c r="K40" i="96"/>
  <c r="F32" i="96"/>
  <c r="H23" i="96"/>
  <c r="H24" i="96" s="1"/>
  <c r="K29" i="97"/>
  <c r="F38" i="95"/>
  <c r="G38" i="95"/>
  <c r="F25" i="96"/>
  <c r="G25" i="96"/>
  <c r="G26" i="95"/>
  <c r="F26" i="95"/>
  <c r="K26" i="95"/>
  <c r="K45" i="95"/>
  <c r="G56" i="95"/>
  <c r="K56" i="95"/>
  <c r="K23" i="95"/>
  <c r="F40" i="95"/>
  <c r="G40" i="95"/>
  <c r="K35" i="95"/>
  <c r="G54" i="95"/>
  <c r="G23" i="95"/>
  <c r="F45" i="95"/>
  <c r="K40" i="95"/>
  <c r="G57" i="95"/>
  <c r="K57" i="95"/>
  <c r="F57" i="95"/>
  <c r="G59" i="95"/>
  <c r="K59" i="95"/>
  <c r="F59" i="95"/>
  <c r="G25" i="95"/>
  <c r="F25" i="95"/>
  <c r="K27" i="95"/>
  <c r="H23" i="95"/>
  <c r="H24" i="95" s="1"/>
  <c r="G27" i="95"/>
  <c r="K28" i="96"/>
  <c r="G28" i="96"/>
  <c r="F28" i="96"/>
  <c r="J44" i="96"/>
  <c r="Q151" i="2" s="1"/>
  <c r="F27" i="96"/>
  <c r="G27" i="96"/>
  <c r="K27" i="96"/>
  <c r="J75" i="94"/>
  <c r="H23" i="94"/>
  <c r="H24" i="94" s="1"/>
  <c r="H25" i="94" s="1"/>
  <c r="H26" i="94" s="1"/>
  <c r="H27" i="94" s="1"/>
  <c r="K28" i="95"/>
  <c r="G28" i="95"/>
  <c r="F28" i="95"/>
  <c r="K28" i="94"/>
  <c r="K75" i="94" s="1"/>
  <c r="G28" i="94"/>
  <c r="F28" i="94"/>
  <c r="H24" i="97" l="1"/>
  <c r="H25" i="97" s="1"/>
  <c r="H26" i="97" s="1"/>
  <c r="H27" i="97" s="1"/>
  <c r="H28" i="97" s="1"/>
  <c r="H29" i="97" s="1"/>
  <c r="H30" i="97" s="1"/>
  <c r="H31" i="97" s="1"/>
  <c r="H32" i="97" s="1"/>
  <c r="H33" i="97" s="1"/>
  <c r="H34" i="97" s="1"/>
  <c r="H35" i="97" s="1"/>
  <c r="H36" i="97" s="1"/>
  <c r="H37" i="97" s="1"/>
  <c r="H38" i="97" s="1"/>
  <c r="H39" i="97" s="1"/>
  <c r="H40" i="97" s="1"/>
  <c r="H41" i="97" s="1"/>
  <c r="H42" i="97" s="1"/>
  <c r="H25" i="96"/>
  <c r="H26" i="96" s="1"/>
  <c r="H27" i="96" s="1"/>
  <c r="H28" i="96" s="1"/>
  <c r="H29" i="96" s="1"/>
  <c r="H30" i="96" s="1"/>
  <c r="H31" i="96" s="1"/>
  <c r="H32" i="96" s="1"/>
  <c r="H33" i="96" s="1"/>
  <c r="H34" i="96" s="1"/>
  <c r="H35" i="96" s="1"/>
  <c r="H36" i="96" s="1"/>
  <c r="H37" i="96" s="1"/>
  <c r="H38" i="96" s="1"/>
  <c r="H39" i="96" s="1"/>
  <c r="H40" i="96" s="1"/>
  <c r="H41" i="96" s="1"/>
  <c r="H42" i="96" s="1"/>
  <c r="H43" i="96" s="1"/>
  <c r="H44" i="96" s="1"/>
  <c r="K44" i="96"/>
  <c r="H25" i="95"/>
  <c r="K60" i="95"/>
  <c r="H28" i="94"/>
  <c r="H29" i="94" s="1"/>
  <c r="H30" i="94" s="1"/>
  <c r="H31" i="94" s="1"/>
  <c r="H32" i="94" s="1"/>
  <c r="H33" i="94" s="1"/>
  <c r="H34" i="94" s="1"/>
  <c r="H35" i="94" s="1"/>
  <c r="H36" i="94" s="1"/>
  <c r="H37" i="94" s="1"/>
  <c r="H38" i="94" s="1"/>
  <c r="H39" i="94" s="1"/>
  <c r="H40" i="94" s="1"/>
  <c r="H41" i="94" s="1"/>
  <c r="H42" i="94" s="1"/>
  <c r="H43" i="94" s="1"/>
  <c r="H44" i="94" s="1"/>
  <c r="H45" i="94" s="1"/>
  <c r="H46" i="94" s="1"/>
  <c r="H47" i="94" s="1"/>
  <c r="H48" i="94" s="1"/>
  <c r="H49" i="94" s="1"/>
  <c r="H50" i="94" s="1"/>
  <c r="H51" i="94" s="1"/>
  <c r="H52" i="94" s="1"/>
  <c r="H53" i="94" s="1"/>
  <c r="H54" i="94" s="1"/>
  <c r="H55" i="94" s="1"/>
  <c r="H56" i="94" s="1"/>
  <c r="H57" i="94" s="1"/>
  <c r="H58" i="94" s="1"/>
  <c r="H59" i="94" s="1"/>
  <c r="H60" i="94" s="1"/>
  <c r="H61" i="94" s="1"/>
  <c r="H62" i="94" s="1"/>
  <c r="H63" i="94" s="1"/>
  <c r="H64" i="94" s="1"/>
  <c r="H65" i="94" s="1"/>
  <c r="H66" i="94" s="1"/>
  <c r="H67" i="94" s="1"/>
  <c r="H68" i="94" s="1"/>
  <c r="H69" i="94" s="1"/>
  <c r="H70" i="94" s="1"/>
  <c r="H71" i="94" s="1"/>
  <c r="H72" i="94" s="1"/>
  <c r="H73" i="94" s="1"/>
  <c r="H74" i="94" s="1"/>
  <c r="H75" i="94" s="1"/>
  <c r="H43" i="97" l="1"/>
  <c r="H46" i="97" s="1"/>
  <c r="H26" i="95"/>
  <c r="H27" i="95" s="1"/>
  <c r="H28" i="95" s="1"/>
  <c r="H29" i="95" s="1"/>
  <c r="H30" i="95" s="1"/>
  <c r="H31" i="95" s="1"/>
  <c r="H32" i="95" s="1"/>
  <c r="H33" i="95" s="1"/>
  <c r="H34" i="95" s="1"/>
  <c r="H35" i="95" s="1"/>
  <c r="H36" i="95" s="1"/>
  <c r="H37" i="95" s="1"/>
  <c r="H38" i="95" s="1"/>
  <c r="H39" i="95" s="1"/>
  <c r="H40" i="95" s="1"/>
  <c r="H41" i="95" s="1"/>
  <c r="H42" i="95" s="1"/>
  <c r="H43" i="95" s="1"/>
  <c r="H44" i="95" s="1"/>
  <c r="H45" i="95" s="1"/>
  <c r="H46" i="95" s="1"/>
  <c r="H47" i="95" s="1"/>
  <c r="H48" i="95" s="1"/>
  <c r="H49" i="95" s="1"/>
  <c r="H50" i="95" s="1"/>
  <c r="H51" i="95" s="1"/>
  <c r="H52" i="95" s="1"/>
  <c r="H53" i="95" s="1"/>
  <c r="H54" i="95" s="1"/>
  <c r="H55" i="95" s="1"/>
  <c r="H56" i="95" s="1"/>
  <c r="H57" i="95" s="1"/>
  <c r="H58" i="95" s="1"/>
  <c r="H59" i="95" s="1"/>
  <c r="H60" i="95" s="1"/>
  <c r="H47" i="96"/>
  <c r="H46" i="96"/>
  <c r="H78" i="94"/>
  <c r="H77" i="94"/>
  <c r="H45" i="97" l="1"/>
  <c r="H48" i="97" s="1"/>
  <c r="H48" i="96"/>
  <c r="H63" i="95"/>
  <c r="H62" i="95"/>
  <c r="H64" i="95" s="1"/>
  <c r="H49" i="96"/>
  <c r="H79" i="94"/>
  <c r="H65" i="95"/>
  <c r="H80" i="94"/>
  <c r="H47" i="97" l="1"/>
  <c r="E27" i="92"/>
  <c r="D27" i="92" s="1"/>
  <c r="E29" i="92"/>
  <c r="E30" i="92"/>
  <c r="J30" i="92" s="1"/>
  <c r="E31" i="92"/>
  <c r="J31" i="92" s="1"/>
  <c r="E32" i="92"/>
  <c r="J32" i="92" s="1"/>
  <c r="E33" i="92"/>
  <c r="D33" i="92" s="1"/>
  <c r="K33" i="92" s="1"/>
  <c r="E34" i="92"/>
  <c r="E35" i="92"/>
  <c r="J35" i="92" s="1"/>
  <c r="E36" i="92"/>
  <c r="J36" i="92" s="1"/>
  <c r="E37" i="92"/>
  <c r="E38" i="92"/>
  <c r="E39" i="92"/>
  <c r="J39" i="92" s="1"/>
  <c r="E40" i="92"/>
  <c r="J40" i="92" s="1"/>
  <c r="E41" i="92"/>
  <c r="J41" i="92" s="1"/>
  <c r="E42" i="92"/>
  <c r="E43" i="92"/>
  <c r="J43" i="92" s="1"/>
  <c r="E44" i="92"/>
  <c r="D44" i="92" s="1"/>
  <c r="G44" i="92" s="1"/>
  <c r="E45" i="92"/>
  <c r="J45" i="92" s="1"/>
  <c r="E46" i="92"/>
  <c r="E47" i="92"/>
  <c r="J47" i="92" s="1"/>
  <c r="E48" i="92"/>
  <c r="J48" i="92" s="1"/>
  <c r="E49" i="92"/>
  <c r="J49" i="92" s="1"/>
  <c r="E50" i="92"/>
  <c r="D50" i="92" s="1"/>
  <c r="K50" i="92" s="1"/>
  <c r="E51" i="92"/>
  <c r="J51" i="92" s="1"/>
  <c r="E52" i="92"/>
  <c r="D52" i="92" s="1"/>
  <c r="G52" i="92" s="1"/>
  <c r="E53" i="92"/>
  <c r="D53" i="92" s="1"/>
  <c r="E54" i="92"/>
  <c r="J54" i="92" s="1"/>
  <c r="E55" i="92"/>
  <c r="J55" i="92" s="1"/>
  <c r="E56" i="92"/>
  <c r="D56" i="92" s="1"/>
  <c r="E57" i="92"/>
  <c r="D57" i="92" s="1"/>
  <c r="E58" i="92"/>
  <c r="E59" i="92"/>
  <c r="F59" i="92" s="1"/>
  <c r="J79" i="93"/>
  <c r="D79" i="93"/>
  <c r="G79" i="93" s="1"/>
  <c r="J78" i="93"/>
  <c r="D78" i="93"/>
  <c r="F78" i="93" s="1"/>
  <c r="J77" i="93"/>
  <c r="D77" i="93"/>
  <c r="G77" i="93" s="1"/>
  <c r="J76" i="93"/>
  <c r="D76" i="93"/>
  <c r="K76" i="93" s="1"/>
  <c r="J75" i="93"/>
  <c r="F75" i="93"/>
  <c r="D75" i="93"/>
  <c r="G75" i="93" s="1"/>
  <c r="J74" i="93"/>
  <c r="D74" i="93"/>
  <c r="F74" i="93" s="1"/>
  <c r="K73" i="93"/>
  <c r="J73" i="93"/>
  <c r="D73" i="93"/>
  <c r="G73" i="93" s="1"/>
  <c r="J72" i="93"/>
  <c r="D72" i="93"/>
  <c r="K72" i="93" s="1"/>
  <c r="J71" i="93"/>
  <c r="D71" i="93"/>
  <c r="G71" i="93" s="1"/>
  <c r="J70" i="93"/>
  <c r="D70" i="93"/>
  <c r="F70" i="93" s="1"/>
  <c r="J69" i="93"/>
  <c r="D69" i="93"/>
  <c r="G69" i="93" s="1"/>
  <c r="J68" i="93"/>
  <c r="D68" i="93"/>
  <c r="K68" i="93" s="1"/>
  <c r="J67" i="93"/>
  <c r="D67" i="93"/>
  <c r="G67" i="93" s="1"/>
  <c r="J66" i="93"/>
  <c r="D66" i="93"/>
  <c r="F66" i="93" s="1"/>
  <c r="J65" i="93"/>
  <c r="D65" i="93"/>
  <c r="G65" i="93" s="1"/>
  <c r="J64" i="93"/>
  <c r="D64" i="93"/>
  <c r="K64" i="93" s="1"/>
  <c r="J63" i="93"/>
  <c r="D63" i="93"/>
  <c r="G63" i="93" s="1"/>
  <c r="J62" i="93"/>
  <c r="D62" i="93"/>
  <c r="F62" i="93" s="1"/>
  <c r="J61" i="93"/>
  <c r="D61" i="93"/>
  <c r="G61" i="93" s="1"/>
  <c r="J60" i="93"/>
  <c r="D60" i="93"/>
  <c r="K60" i="93" s="1"/>
  <c r="J59" i="93"/>
  <c r="D59" i="93"/>
  <c r="G59" i="93" s="1"/>
  <c r="J58" i="93"/>
  <c r="D58" i="93"/>
  <c r="F58" i="93" s="1"/>
  <c r="K57" i="93"/>
  <c r="J57" i="93"/>
  <c r="D57" i="93"/>
  <c r="G57" i="93" s="1"/>
  <c r="J56" i="93"/>
  <c r="D56" i="93"/>
  <c r="K56" i="93" s="1"/>
  <c r="J55" i="93"/>
  <c r="D55" i="93"/>
  <c r="G55" i="93" s="1"/>
  <c r="J54" i="93"/>
  <c r="D54" i="93"/>
  <c r="F54" i="93" s="1"/>
  <c r="J53" i="93"/>
  <c r="D53" i="93"/>
  <c r="G53" i="93" s="1"/>
  <c r="J52" i="93"/>
  <c r="D52" i="93"/>
  <c r="K52" i="93" s="1"/>
  <c r="J51" i="93"/>
  <c r="F51" i="93"/>
  <c r="D51" i="93"/>
  <c r="G51" i="93" s="1"/>
  <c r="J50" i="93"/>
  <c r="D50" i="93"/>
  <c r="F50" i="93" s="1"/>
  <c r="J49" i="93"/>
  <c r="D49" i="93"/>
  <c r="G49" i="93" s="1"/>
  <c r="J48" i="93"/>
  <c r="D48" i="93"/>
  <c r="K48" i="93" s="1"/>
  <c r="J47" i="93"/>
  <c r="D47" i="93"/>
  <c r="G47" i="93" s="1"/>
  <c r="J46" i="93"/>
  <c r="D46" i="93"/>
  <c r="F46" i="93" s="1"/>
  <c r="J45" i="93"/>
  <c r="D45" i="93"/>
  <c r="G45" i="93" s="1"/>
  <c r="J44" i="93"/>
  <c r="D44" i="93"/>
  <c r="K44" i="93" s="1"/>
  <c r="J43" i="93"/>
  <c r="F43" i="93"/>
  <c r="D43" i="93"/>
  <c r="G43" i="93" s="1"/>
  <c r="J42" i="93"/>
  <c r="D42" i="93"/>
  <c r="F42" i="93" s="1"/>
  <c r="K41" i="93"/>
  <c r="J41" i="93"/>
  <c r="D41" i="93"/>
  <c r="G41" i="93" s="1"/>
  <c r="J40" i="93"/>
  <c r="D40" i="93"/>
  <c r="K40" i="93" s="1"/>
  <c r="J39" i="93"/>
  <c r="D39" i="93"/>
  <c r="G39" i="93" s="1"/>
  <c r="J38" i="93"/>
  <c r="D38" i="93"/>
  <c r="F38" i="93" s="1"/>
  <c r="J37" i="93"/>
  <c r="D37" i="93"/>
  <c r="G37" i="93" s="1"/>
  <c r="J36" i="93"/>
  <c r="D36" i="93"/>
  <c r="K36" i="93" s="1"/>
  <c r="J35" i="93"/>
  <c r="D35" i="93"/>
  <c r="G35" i="93" s="1"/>
  <c r="J34" i="93"/>
  <c r="D34" i="93"/>
  <c r="F34" i="93" s="1"/>
  <c r="J33" i="93"/>
  <c r="D33" i="93"/>
  <c r="G33" i="93" s="1"/>
  <c r="J32" i="93"/>
  <c r="D32" i="93"/>
  <c r="K32" i="93" s="1"/>
  <c r="J31" i="93"/>
  <c r="D31" i="93"/>
  <c r="G31" i="93" s="1"/>
  <c r="J30" i="93"/>
  <c r="D30" i="93"/>
  <c r="F30" i="93" s="1"/>
  <c r="J29" i="93"/>
  <c r="D29" i="93"/>
  <c r="G29" i="93" s="1"/>
  <c r="E28" i="93"/>
  <c r="J28" i="93" s="1"/>
  <c r="E27" i="93"/>
  <c r="J27" i="93" s="1"/>
  <c r="E26" i="93"/>
  <c r="D26" i="93" s="1"/>
  <c r="E25" i="93"/>
  <c r="D25" i="93" s="1"/>
  <c r="E24" i="93"/>
  <c r="J24" i="93" s="1"/>
  <c r="E23" i="93"/>
  <c r="D23" i="93" s="1"/>
  <c r="H17" i="93"/>
  <c r="H13" i="93"/>
  <c r="B13" i="93"/>
  <c r="H11" i="93"/>
  <c r="B11" i="93"/>
  <c r="C9" i="93"/>
  <c r="B9" i="93"/>
  <c r="H7" i="93"/>
  <c r="B7" i="93"/>
  <c r="E2" i="93"/>
  <c r="E27" i="91"/>
  <c r="J27" i="91" s="1"/>
  <c r="E28" i="91"/>
  <c r="E29" i="91"/>
  <c r="F29" i="91" s="1"/>
  <c r="E30" i="91"/>
  <c r="E31" i="91"/>
  <c r="E32" i="91"/>
  <c r="E33" i="91"/>
  <c r="E34" i="91"/>
  <c r="J34" i="91" s="1"/>
  <c r="E35" i="91"/>
  <c r="J35" i="91" s="1"/>
  <c r="E36" i="91"/>
  <c r="D36" i="91" s="1"/>
  <c r="F36" i="91" s="1"/>
  <c r="E37" i="91"/>
  <c r="E38" i="91"/>
  <c r="E39" i="91"/>
  <c r="J39" i="91" s="1"/>
  <c r="E40" i="91"/>
  <c r="J40" i="91" s="1"/>
  <c r="E41" i="91"/>
  <c r="E42" i="91"/>
  <c r="D42" i="91" s="1"/>
  <c r="G42" i="91" s="1"/>
  <c r="E43" i="91"/>
  <c r="J43" i="91" s="1"/>
  <c r="E44" i="91"/>
  <c r="J44" i="91" s="1"/>
  <c r="E45" i="91"/>
  <c r="D45" i="91" s="1"/>
  <c r="E46" i="91"/>
  <c r="E47" i="91"/>
  <c r="D47" i="91" s="1"/>
  <c r="E48" i="91"/>
  <c r="J48" i="91" s="1"/>
  <c r="E49" i="91"/>
  <c r="E50" i="91"/>
  <c r="J50" i="91" s="1"/>
  <c r="E51" i="91"/>
  <c r="D51" i="91" s="1"/>
  <c r="F51" i="91" s="1"/>
  <c r="E52" i="91"/>
  <c r="J52" i="91" s="1"/>
  <c r="E53" i="91"/>
  <c r="J53" i="91" s="1"/>
  <c r="E54" i="91"/>
  <c r="J54" i="91" s="1"/>
  <c r="E55" i="91"/>
  <c r="J55" i="91" s="1"/>
  <c r="E56" i="91"/>
  <c r="J56" i="91" s="1"/>
  <c r="E57" i="91"/>
  <c r="E58" i="91"/>
  <c r="J58" i="91" s="1"/>
  <c r="K59" i="92"/>
  <c r="G59" i="92"/>
  <c r="J58" i="92"/>
  <c r="D58" i="92"/>
  <c r="K58" i="92" s="1"/>
  <c r="J50" i="92"/>
  <c r="J46" i="92"/>
  <c r="D46" i="92"/>
  <c r="K46" i="92" s="1"/>
  <c r="J42" i="92"/>
  <c r="D42" i="92"/>
  <c r="K42" i="92" s="1"/>
  <c r="J38" i="92"/>
  <c r="D38" i="92"/>
  <c r="K38" i="92" s="1"/>
  <c r="J37" i="92"/>
  <c r="D37" i="92"/>
  <c r="K37" i="92" s="1"/>
  <c r="J34" i="92"/>
  <c r="D34" i="92"/>
  <c r="K34" i="92" s="1"/>
  <c r="J33" i="92"/>
  <c r="K31" i="92"/>
  <c r="G31" i="92"/>
  <c r="J29" i="92"/>
  <c r="E28" i="92"/>
  <c r="J28" i="92" s="1"/>
  <c r="J26" i="92"/>
  <c r="G25" i="92"/>
  <c r="H17" i="92"/>
  <c r="H13" i="92"/>
  <c r="B13" i="92"/>
  <c r="H11" i="92"/>
  <c r="B11" i="92"/>
  <c r="C9" i="92"/>
  <c r="B9" i="92"/>
  <c r="H7" i="92"/>
  <c r="B7" i="92"/>
  <c r="E2" i="92"/>
  <c r="E30" i="90"/>
  <c r="E31" i="90"/>
  <c r="E32" i="90"/>
  <c r="E33" i="90"/>
  <c r="E34" i="90"/>
  <c r="E35" i="90"/>
  <c r="E36" i="90"/>
  <c r="E37" i="90"/>
  <c r="E38" i="90"/>
  <c r="E39" i="90"/>
  <c r="E40" i="90"/>
  <c r="E41" i="90"/>
  <c r="E42" i="90"/>
  <c r="E43" i="90"/>
  <c r="E44" i="90"/>
  <c r="E45" i="90"/>
  <c r="E46" i="90"/>
  <c r="E47" i="90"/>
  <c r="E48" i="90"/>
  <c r="E49" i="90"/>
  <c r="E50" i="90"/>
  <c r="E51" i="90"/>
  <c r="E52" i="90"/>
  <c r="E53" i="90"/>
  <c r="E54" i="90"/>
  <c r="E55" i="90"/>
  <c r="E56" i="90"/>
  <c r="E57" i="90"/>
  <c r="E58" i="90"/>
  <c r="E59" i="90"/>
  <c r="E60" i="90"/>
  <c r="E26" i="90"/>
  <c r="D26" i="90" s="1"/>
  <c r="J57" i="91"/>
  <c r="D57" i="91"/>
  <c r="K57" i="91" s="1"/>
  <c r="D55" i="91"/>
  <c r="F55" i="91" s="1"/>
  <c r="D52" i="91"/>
  <c r="F52" i="91" s="1"/>
  <c r="J49" i="91"/>
  <c r="D49" i="91"/>
  <c r="K49" i="91" s="1"/>
  <c r="G48" i="91"/>
  <c r="D48" i="91"/>
  <c r="F48" i="91" s="1"/>
  <c r="J46" i="91"/>
  <c r="D46" i="91"/>
  <c r="G46" i="91" s="1"/>
  <c r="J45" i="91"/>
  <c r="D44" i="91"/>
  <c r="F44" i="91" s="1"/>
  <c r="J41" i="91"/>
  <c r="D41" i="91"/>
  <c r="K41" i="91" s="1"/>
  <c r="D40" i="91"/>
  <c r="F40" i="91" s="1"/>
  <c r="J38" i="91"/>
  <c r="D38" i="91"/>
  <c r="G38" i="91" s="1"/>
  <c r="J37" i="91"/>
  <c r="D37" i="91"/>
  <c r="K37" i="91" s="1"/>
  <c r="J36" i="91"/>
  <c r="J33" i="91"/>
  <c r="F33" i="91"/>
  <c r="D33" i="91"/>
  <c r="K33" i="91" s="1"/>
  <c r="J32" i="91"/>
  <c r="D32" i="91"/>
  <c r="F32" i="91" s="1"/>
  <c r="J31" i="91"/>
  <c r="D31" i="91"/>
  <c r="F31" i="91" s="1"/>
  <c r="J30" i="91"/>
  <c r="D30" i="91"/>
  <c r="G30" i="91" s="1"/>
  <c r="J29" i="91"/>
  <c r="K29" i="91"/>
  <c r="J28" i="91"/>
  <c r="J26" i="91"/>
  <c r="J25" i="91"/>
  <c r="J23" i="91"/>
  <c r="H17" i="91"/>
  <c r="H13" i="91"/>
  <c r="B13" i="91"/>
  <c r="H11" i="91"/>
  <c r="B11" i="91"/>
  <c r="C9" i="91"/>
  <c r="B9" i="91"/>
  <c r="H7" i="91"/>
  <c r="B7" i="91"/>
  <c r="E2" i="91"/>
  <c r="J56" i="92" l="1"/>
  <c r="F59" i="93"/>
  <c r="D48" i="92"/>
  <c r="F35" i="93"/>
  <c r="K49" i="93"/>
  <c r="F67" i="93"/>
  <c r="J47" i="91"/>
  <c r="D32" i="92"/>
  <c r="G32" i="92" s="1"/>
  <c r="D40" i="92"/>
  <c r="G40" i="92" s="1"/>
  <c r="K33" i="93"/>
  <c r="K65" i="93"/>
  <c r="D30" i="92"/>
  <c r="K30" i="92" s="1"/>
  <c r="D39" i="92"/>
  <c r="F39" i="92" s="1"/>
  <c r="D47" i="92"/>
  <c r="F47" i="92" s="1"/>
  <c r="D55" i="92"/>
  <c r="F31" i="93"/>
  <c r="F39" i="93"/>
  <c r="F47" i="93"/>
  <c r="F55" i="93"/>
  <c r="F63" i="93"/>
  <c r="F71" i="93"/>
  <c r="F79" i="93"/>
  <c r="D54" i="92"/>
  <c r="K54" i="92" s="1"/>
  <c r="G36" i="93"/>
  <c r="G52" i="93"/>
  <c r="G60" i="93"/>
  <c r="G68" i="93"/>
  <c r="G76" i="93"/>
  <c r="D35" i="91"/>
  <c r="J51" i="91"/>
  <c r="G34" i="93"/>
  <c r="G42" i="93"/>
  <c r="G50" i="93"/>
  <c r="G58" i="93"/>
  <c r="G66" i="93"/>
  <c r="G74" i="93"/>
  <c r="G44" i="93"/>
  <c r="F31" i="92"/>
  <c r="D53" i="91"/>
  <c r="K53" i="91" s="1"/>
  <c r="K29" i="93"/>
  <c r="G32" i="93"/>
  <c r="K37" i="93"/>
  <c r="G40" i="93"/>
  <c r="K45" i="93"/>
  <c r="G48" i="93"/>
  <c r="K53" i="93"/>
  <c r="G56" i="93"/>
  <c r="K61" i="93"/>
  <c r="G64" i="93"/>
  <c r="K69" i="93"/>
  <c r="G72" i="93"/>
  <c r="K77" i="93"/>
  <c r="D43" i="91"/>
  <c r="F43" i="91" s="1"/>
  <c r="F49" i="91"/>
  <c r="F37" i="91"/>
  <c r="K48" i="91"/>
  <c r="G30" i="93"/>
  <c r="G38" i="93"/>
  <c r="G46" i="93"/>
  <c r="G54" i="93"/>
  <c r="G62" i="93"/>
  <c r="G70" i="93"/>
  <c r="G78" i="93"/>
  <c r="J23" i="93"/>
  <c r="D24" i="93"/>
  <c r="F24" i="93" s="1"/>
  <c r="D27" i="93"/>
  <c r="F27" i="92"/>
  <c r="G27" i="92"/>
  <c r="K27" i="92"/>
  <c r="J27" i="92"/>
  <c r="F38" i="92"/>
  <c r="D35" i="92"/>
  <c r="K35" i="92" s="1"/>
  <c r="D43" i="92"/>
  <c r="F43" i="92" s="1"/>
  <c r="D41" i="92"/>
  <c r="K41" i="92" s="1"/>
  <c r="K40" i="92"/>
  <c r="K53" i="92"/>
  <c r="G53" i="92"/>
  <c r="K57" i="92"/>
  <c r="F57" i="92"/>
  <c r="G57" i="92"/>
  <c r="G56" i="92"/>
  <c r="K56" i="92"/>
  <c r="J52" i="92"/>
  <c r="D36" i="92"/>
  <c r="G36" i="92" s="1"/>
  <c r="F41" i="92"/>
  <c r="J44" i="92"/>
  <c r="K55" i="92"/>
  <c r="G39" i="92"/>
  <c r="G41" i="92"/>
  <c r="D45" i="92"/>
  <c r="G45" i="92" s="1"/>
  <c r="D51" i="92"/>
  <c r="J53" i="92"/>
  <c r="F50" i="92"/>
  <c r="J57" i="92"/>
  <c r="F30" i="92"/>
  <c r="G47" i="92"/>
  <c r="F34" i="92"/>
  <c r="G37" i="92"/>
  <c r="K39" i="92"/>
  <c r="D49" i="92"/>
  <c r="K49" i="92" s="1"/>
  <c r="J59" i="92"/>
  <c r="F33" i="92"/>
  <c r="F42" i="92"/>
  <c r="K44" i="92"/>
  <c r="F58" i="92"/>
  <c r="G33" i="92"/>
  <c r="K47" i="92"/>
  <c r="K52" i="92"/>
  <c r="F37" i="92"/>
  <c r="F46" i="92"/>
  <c r="F53" i="92"/>
  <c r="F23" i="92"/>
  <c r="K23" i="92"/>
  <c r="G23" i="92"/>
  <c r="J25" i="92"/>
  <c r="F26" i="92"/>
  <c r="J23" i="92"/>
  <c r="J60" i="92" s="1"/>
  <c r="J24" i="92"/>
  <c r="K29" i="92"/>
  <c r="K23" i="93"/>
  <c r="F23" i="93"/>
  <c r="H23" i="93" s="1"/>
  <c r="G23" i="93"/>
  <c r="G25" i="93"/>
  <c r="F25" i="93"/>
  <c r="K25" i="93"/>
  <c r="G26" i="93"/>
  <c r="F26" i="93"/>
  <c r="K26" i="93"/>
  <c r="J26" i="93"/>
  <c r="J25" i="93"/>
  <c r="D28" i="93"/>
  <c r="F29" i="93"/>
  <c r="K31" i="93"/>
  <c r="F33" i="93"/>
  <c r="K35" i="93"/>
  <c r="F37" i="93"/>
  <c r="K39" i="93"/>
  <c r="F41" i="93"/>
  <c r="K43" i="93"/>
  <c r="F45" i="93"/>
  <c r="K47" i="93"/>
  <c r="F49" i="93"/>
  <c r="K51" i="93"/>
  <c r="F53" i="93"/>
  <c r="K55" i="93"/>
  <c r="F57" i="93"/>
  <c r="K59" i="93"/>
  <c r="F61" i="93"/>
  <c r="K63" i="93"/>
  <c r="F65" i="93"/>
  <c r="K67" i="93"/>
  <c r="F69" i="93"/>
  <c r="K71" i="93"/>
  <c r="F73" i="93"/>
  <c r="K75" i="93"/>
  <c r="F77" i="93"/>
  <c r="K79" i="93"/>
  <c r="K30" i="93"/>
  <c r="F32" i="93"/>
  <c r="K34" i="93"/>
  <c r="F36" i="93"/>
  <c r="K38" i="93"/>
  <c r="F40" i="93"/>
  <c r="K42" i="93"/>
  <c r="F44" i="93"/>
  <c r="K46" i="93"/>
  <c r="F48" i="93"/>
  <c r="K50" i="93"/>
  <c r="F52" i="93"/>
  <c r="K54" i="93"/>
  <c r="F56" i="93"/>
  <c r="K58" i="93"/>
  <c r="F60" i="93"/>
  <c r="K62" i="93"/>
  <c r="F64" i="93"/>
  <c r="K66" i="93"/>
  <c r="F68" i="93"/>
  <c r="K70" i="93"/>
  <c r="F72" i="93"/>
  <c r="K74" i="93"/>
  <c r="F76" i="93"/>
  <c r="K78" i="93"/>
  <c r="G32" i="91"/>
  <c r="G52" i="91"/>
  <c r="D56" i="91"/>
  <c r="F56" i="91" s="1"/>
  <c r="G31" i="91"/>
  <c r="G43" i="91"/>
  <c r="K44" i="91"/>
  <c r="K31" i="91"/>
  <c r="K43" i="91"/>
  <c r="F47" i="91"/>
  <c r="G47" i="91"/>
  <c r="K47" i="91"/>
  <c r="K45" i="91"/>
  <c r="F45" i="91"/>
  <c r="K32" i="91"/>
  <c r="G40" i="91"/>
  <c r="D50" i="91"/>
  <c r="G50" i="91" s="1"/>
  <c r="G55" i="91"/>
  <c r="F57" i="91"/>
  <c r="K35" i="91"/>
  <c r="K52" i="91"/>
  <c r="K40" i="91"/>
  <c r="G58" i="91"/>
  <c r="K55" i="91"/>
  <c r="G36" i="91"/>
  <c r="D39" i="91"/>
  <c r="G51" i="91"/>
  <c r="F53" i="91"/>
  <c r="D34" i="91"/>
  <c r="G34" i="91" s="1"/>
  <c r="F41" i="91"/>
  <c r="K36" i="91"/>
  <c r="G44" i="91"/>
  <c r="K51" i="91"/>
  <c r="D54" i="91"/>
  <c r="G54" i="91" s="1"/>
  <c r="J42" i="91"/>
  <c r="K56" i="91"/>
  <c r="K28" i="91"/>
  <c r="G25" i="91"/>
  <c r="G24" i="92"/>
  <c r="F24" i="92"/>
  <c r="K24" i="92"/>
  <c r="K25" i="92"/>
  <c r="D28" i="92"/>
  <c r="G30" i="92"/>
  <c r="G34" i="92"/>
  <c r="G38" i="92"/>
  <c r="G42" i="92"/>
  <c r="G46" i="92"/>
  <c r="G50" i="92"/>
  <c r="G54" i="92"/>
  <c r="G58" i="92"/>
  <c r="F32" i="92"/>
  <c r="F36" i="92"/>
  <c r="F40" i="92"/>
  <c r="F44" i="92"/>
  <c r="F48" i="92"/>
  <c r="F52" i="92"/>
  <c r="F56" i="92"/>
  <c r="F25" i="92"/>
  <c r="F26" i="90"/>
  <c r="G26" i="90"/>
  <c r="K26" i="90"/>
  <c r="J26" i="90"/>
  <c r="G24" i="91"/>
  <c r="F24" i="91"/>
  <c r="K24" i="91"/>
  <c r="J24" i="91"/>
  <c r="J59" i="91" s="1"/>
  <c r="Q134" i="2" s="1"/>
  <c r="G29" i="91"/>
  <c r="G33" i="91"/>
  <c r="G37" i="91"/>
  <c r="G41" i="91"/>
  <c r="G45" i="91"/>
  <c r="G49" i="91"/>
  <c r="G53" i="91"/>
  <c r="G57" i="91"/>
  <c r="K30" i="91"/>
  <c r="K38" i="91"/>
  <c r="K42" i="91"/>
  <c r="K46" i="91"/>
  <c r="F30" i="91"/>
  <c r="F38" i="91"/>
  <c r="F42" i="91"/>
  <c r="F46" i="91"/>
  <c r="F54" i="91"/>
  <c r="F54" i="92" l="1"/>
  <c r="K32" i="92"/>
  <c r="G48" i="92"/>
  <c r="K48" i="92"/>
  <c r="K43" i="92"/>
  <c r="F55" i="92"/>
  <c r="G55" i="92"/>
  <c r="G24" i="93"/>
  <c r="H24" i="93" s="1"/>
  <c r="H25" i="93" s="1"/>
  <c r="H26" i="93" s="1"/>
  <c r="F35" i="91"/>
  <c r="G35" i="91"/>
  <c r="K54" i="91"/>
  <c r="G43" i="92"/>
  <c r="K24" i="93"/>
  <c r="G56" i="91"/>
  <c r="F27" i="93"/>
  <c r="K27" i="93"/>
  <c r="G27" i="93"/>
  <c r="J80" i="93"/>
  <c r="H23" i="92"/>
  <c r="H24" i="92" s="1"/>
  <c r="H25" i="92" s="1"/>
  <c r="F35" i="92"/>
  <c r="G35" i="92"/>
  <c r="F51" i="92"/>
  <c r="G51" i="92"/>
  <c r="K51" i="92"/>
  <c r="K36" i="92"/>
  <c r="F49" i="92"/>
  <c r="K45" i="92"/>
  <c r="F45" i="92"/>
  <c r="G49" i="92"/>
  <c r="Q137" i="2"/>
  <c r="G29" i="92"/>
  <c r="G26" i="92"/>
  <c r="K26" i="92"/>
  <c r="F29" i="92"/>
  <c r="K28" i="93"/>
  <c r="G28" i="93"/>
  <c r="F28" i="93"/>
  <c r="K34" i="91"/>
  <c r="F50" i="91"/>
  <c r="K58" i="91"/>
  <c r="K50" i="91"/>
  <c r="F39" i="91"/>
  <c r="K39" i="91"/>
  <c r="G39" i="91"/>
  <c r="F34" i="91"/>
  <c r="F58" i="91"/>
  <c r="F25" i="91"/>
  <c r="K25" i="91"/>
  <c r="G28" i="91"/>
  <c r="F23" i="91"/>
  <c r="G23" i="91"/>
  <c r="F28" i="91"/>
  <c r="K23" i="91"/>
  <c r="K28" i="92"/>
  <c r="G28" i="92"/>
  <c r="F28" i="92"/>
  <c r="K27" i="91"/>
  <c r="G27" i="91"/>
  <c r="F27" i="91"/>
  <c r="G26" i="91"/>
  <c r="K26" i="91"/>
  <c r="F26" i="91"/>
  <c r="K59" i="91" l="1"/>
  <c r="K80" i="93"/>
  <c r="H27" i="93"/>
  <c r="H28" i="93" s="1"/>
  <c r="H29" i="93" s="1"/>
  <c r="H30" i="93" s="1"/>
  <c r="H31" i="93" s="1"/>
  <c r="H32" i="93" s="1"/>
  <c r="H33" i="93" s="1"/>
  <c r="H34" i="93" s="1"/>
  <c r="H35" i="93" s="1"/>
  <c r="H36" i="93" s="1"/>
  <c r="H37" i="93" s="1"/>
  <c r="H38" i="93" s="1"/>
  <c r="H39" i="93" s="1"/>
  <c r="H40" i="93" s="1"/>
  <c r="H41" i="93" s="1"/>
  <c r="H42" i="93" s="1"/>
  <c r="H43" i="93" s="1"/>
  <c r="H44" i="93" s="1"/>
  <c r="H45" i="93" s="1"/>
  <c r="H46" i="93" s="1"/>
  <c r="H47" i="93" s="1"/>
  <c r="H48" i="93" s="1"/>
  <c r="H49" i="93" s="1"/>
  <c r="H50" i="93" s="1"/>
  <c r="H51" i="93" s="1"/>
  <c r="H52" i="93" s="1"/>
  <c r="H53" i="93" s="1"/>
  <c r="H54" i="93" s="1"/>
  <c r="H55" i="93" s="1"/>
  <c r="H56" i="93" s="1"/>
  <c r="H57" i="93" s="1"/>
  <c r="H58" i="93" s="1"/>
  <c r="H59" i="93" s="1"/>
  <c r="H60" i="93" s="1"/>
  <c r="H61" i="93" s="1"/>
  <c r="H62" i="93" s="1"/>
  <c r="H63" i="93" s="1"/>
  <c r="H64" i="93" s="1"/>
  <c r="H65" i="93" s="1"/>
  <c r="H66" i="93" s="1"/>
  <c r="H67" i="93" s="1"/>
  <c r="H68" i="93" s="1"/>
  <c r="H69" i="93" s="1"/>
  <c r="H70" i="93" s="1"/>
  <c r="H71" i="93" s="1"/>
  <c r="H72" i="93" s="1"/>
  <c r="H73" i="93" s="1"/>
  <c r="H74" i="93" s="1"/>
  <c r="H75" i="93" s="1"/>
  <c r="H76" i="93" s="1"/>
  <c r="H77" i="93" s="1"/>
  <c r="H78" i="93" s="1"/>
  <c r="H79" i="93" s="1"/>
  <c r="H80" i="93" s="1"/>
  <c r="H26" i="92"/>
  <c r="H27" i="92" s="1"/>
  <c r="K60" i="92"/>
  <c r="K62" i="92" s="1"/>
  <c r="H23" i="91"/>
  <c r="H24" i="91" s="1"/>
  <c r="H25" i="91" s="1"/>
  <c r="H26" i="91" s="1"/>
  <c r="H27" i="91" s="1"/>
  <c r="H28" i="91" s="1"/>
  <c r="H29" i="91" s="1"/>
  <c r="H30" i="91" s="1"/>
  <c r="H31" i="91" s="1"/>
  <c r="H32" i="91" s="1"/>
  <c r="H33" i="91" s="1"/>
  <c r="H34" i="91" s="1"/>
  <c r="H35" i="91" s="1"/>
  <c r="H36" i="91" s="1"/>
  <c r="H37" i="91" s="1"/>
  <c r="H38" i="91" s="1"/>
  <c r="H39" i="91" s="1"/>
  <c r="H40" i="91" s="1"/>
  <c r="H41" i="91" s="1"/>
  <c r="H42" i="91" s="1"/>
  <c r="H43" i="91" s="1"/>
  <c r="H44" i="91" s="1"/>
  <c r="H45" i="91" s="1"/>
  <c r="H46" i="91" s="1"/>
  <c r="H47" i="91" s="1"/>
  <c r="H48" i="91" s="1"/>
  <c r="H49" i="91" s="1"/>
  <c r="H50" i="91" s="1"/>
  <c r="H51" i="91" s="1"/>
  <c r="H52" i="91" s="1"/>
  <c r="H53" i="91" s="1"/>
  <c r="H54" i="91" s="1"/>
  <c r="H55" i="91" s="1"/>
  <c r="H56" i="91" s="1"/>
  <c r="H57" i="91" s="1"/>
  <c r="H58" i="91" s="1"/>
  <c r="H59" i="91" s="1"/>
  <c r="H28" i="92" l="1"/>
  <c r="H29" i="92" s="1"/>
  <c r="H30" i="92" s="1"/>
  <c r="H82" i="93"/>
  <c r="H83" i="93"/>
  <c r="H85" i="93" s="1"/>
  <c r="H62" i="91"/>
  <c r="H61" i="91"/>
  <c r="H31" i="92" l="1"/>
  <c r="H32" i="92" s="1"/>
  <c r="H33" i="92" s="1"/>
  <c r="H34" i="92" s="1"/>
  <c r="H35" i="92" s="1"/>
  <c r="H36" i="92" s="1"/>
  <c r="H37" i="92" s="1"/>
  <c r="H38" i="92" s="1"/>
  <c r="H39" i="92" s="1"/>
  <c r="H40" i="92" s="1"/>
  <c r="H41" i="92" s="1"/>
  <c r="H42" i="92" s="1"/>
  <c r="H43" i="92" s="1"/>
  <c r="H44" i="92" s="1"/>
  <c r="H45" i="92" s="1"/>
  <c r="H46" i="92" s="1"/>
  <c r="H47" i="92" s="1"/>
  <c r="H48" i="92" s="1"/>
  <c r="H49" i="92" s="1"/>
  <c r="H50" i="92" s="1"/>
  <c r="H51" i="92" s="1"/>
  <c r="H52" i="92" s="1"/>
  <c r="H53" i="92" s="1"/>
  <c r="H54" i="92" s="1"/>
  <c r="H55" i="92" s="1"/>
  <c r="H56" i="92" s="1"/>
  <c r="H57" i="92" s="1"/>
  <c r="H58" i="92" s="1"/>
  <c r="H59" i="92" s="1"/>
  <c r="H60" i="92" s="1"/>
  <c r="H84" i="93"/>
  <c r="H64" i="91"/>
  <c r="H63" i="91"/>
  <c r="H63" i="92" l="1"/>
  <c r="H62" i="92"/>
  <c r="H64" i="92" s="1"/>
  <c r="H65" i="92" l="1"/>
  <c r="E30" i="89"/>
  <c r="E31" i="89"/>
  <c r="E32" i="89"/>
  <c r="E33" i="89"/>
  <c r="E34" i="89"/>
  <c r="E35" i="89"/>
  <c r="E36" i="89"/>
  <c r="J36" i="89" s="1"/>
  <c r="E37" i="89"/>
  <c r="D37" i="89" s="1"/>
  <c r="E38" i="89"/>
  <c r="E39" i="89"/>
  <c r="D39" i="89" s="1"/>
  <c r="E40" i="89"/>
  <c r="D40" i="89" s="1"/>
  <c r="G40" i="89" s="1"/>
  <c r="E41" i="89"/>
  <c r="E42" i="89"/>
  <c r="E43" i="89"/>
  <c r="E44" i="89"/>
  <c r="D44" i="89" s="1"/>
  <c r="E45" i="89"/>
  <c r="J45" i="89" s="1"/>
  <c r="E46" i="89"/>
  <c r="E47" i="89"/>
  <c r="D47" i="89" s="1"/>
  <c r="E48" i="89"/>
  <c r="E49" i="89"/>
  <c r="D49" i="89" s="1"/>
  <c r="K49" i="89" s="1"/>
  <c r="E50" i="89"/>
  <c r="E51" i="89"/>
  <c r="E52" i="89"/>
  <c r="J52" i="89" s="1"/>
  <c r="E53" i="89"/>
  <c r="E54" i="89"/>
  <c r="J54" i="89" s="1"/>
  <c r="E55" i="89"/>
  <c r="J55" i="89" s="1"/>
  <c r="E56" i="89"/>
  <c r="E57" i="89"/>
  <c r="D57" i="89" s="1"/>
  <c r="K57" i="89" s="1"/>
  <c r="E58" i="89"/>
  <c r="E59" i="89"/>
  <c r="E60" i="89"/>
  <c r="J60" i="89" s="1"/>
  <c r="E61" i="89"/>
  <c r="J61" i="89" s="1"/>
  <c r="E62" i="89"/>
  <c r="J62" i="89" s="1"/>
  <c r="E63" i="89"/>
  <c r="D63" i="89" s="1"/>
  <c r="E64" i="89"/>
  <c r="D64" i="89" s="1"/>
  <c r="G64" i="89" s="1"/>
  <c r="E65" i="89"/>
  <c r="J65" i="89" s="1"/>
  <c r="E66" i="89"/>
  <c r="E67" i="89"/>
  <c r="J67" i="89" s="1"/>
  <c r="E68" i="89"/>
  <c r="J68" i="89" s="1"/>
  <c r="E69" i="89"/>
  <c r="J69" i="89" s="1"/>
  <c r="E70" i="89"/>
  <c r="J70" i="89" s="1"/>
  <c r="E71" i="89"/>
  <c r="J71" i="89" s="1"/>
  <c r="E72" i="89"/>
  <c r="J72" i="89" s="1"/>
  <c r="E73" i="89"/>
  <c r="J73" i="89" s="1"/>
  <c r="E74" i="89"/>
  <c r="D74" i="89" s="1"/>
  <c r="E28" i="89"/>
  <c r="D28" i="89" s="1"/>
  <c r="K61" i="90"/>
  <c r="J61" i="90"/>
  <c r="G61" i="90"/>
  <c r="J60" i="90"/>
  <c r="D60" i="90"/>
  <c r="G60" i="90" s="1"/>
  <c r="J59" i="90"/>
  <c r="D59" i="90"/>
  <c r="G59" i="90" s="1"/>
  <c r="J58" i="90"/>
  <c r="D58" i="90"/>
  <c r="K58" i="90" s="1"/>
  <c r="J57" i="90"/>
  <c r="D57" i="90"/>
  <c r="G57" i="90" s="1"/>
  <c r="J56" i="90"/>
  <c r="D56" i="90"/>
  <c r="G56" i="90" s="1"/>
  <c r="J55" i="90"/>
  <c r="D55" i="90"/>
  <c r="G55" i="90" s="1"/>
  <c r="J54" i="90"/>
  <c r="D54" i="90"/>
  <c r="K54" i="90" s="1"/>
  <c r="J53" i="90"/>
  <c r="D53" i="90"/>
  <c r="F53" i="90" s="1"/>
  <c r="J52" i="90"/>
  <c r="D52" i="90"/>
  <c r="G52" i="90" s="1"/>
  <c r="J51" i="90"/>
  <c r="D51" i="90"/>
  <c r="F51" i="90" s="1"/>
  <c r="J50" i="90"/>
  <c r="D50" i="90"/>
  <c r="K50" i="90" s="1"/>
  <c r="J49" i="90"/>
  <c r="D49" i="90"/>
  <c r="K49" i="90" s="1"/>
  <c r="J48" i="90"/>
  <c r="D48" i="90"/>
  <c r="G48" i="90" s="1"/>
  <c r="J47" i="90"/>
  <c r="D47" i="90"/>
  <c r="K47" i="90" s="1"/>
  <c r="J46" i="90"/>
  <c r="D46" i="90"/>
  <c r="K46" i="90" s="1"/>
  <c r="J45" i="90"/>
  <c r="D45" i="90"/>
  <c r="K45" i="90" s="1"/>
  <c r="J44" i="90"/>
  <c r="D44" i="90"/>
  <c r="G44" i="90" s="1"/>
  <c r="J43" i="90"/>
  <c r="D43" i="90"/>
  <c r="K43" i="90" s="1"/>
  <c r="J42" i="90"/>
  <c r="D42" i="90"/>
  <c r="K42" i="90" s="1"/>
  <c r="J41" i="90"/>
  <c r="D41" i="90"/>
  <c r="K41" i="90" s="1"/>
  <c r="K40" i="90"/>
  <c r="J40" i="90"/>
  <c r="D40" i="90"/>
  <c r="G40" i="90" s="1"/>
  <c r="J39" i="90"/>
  <c r="D39" i="90"/>
  <c r="K39" i="90" s="1"/>
  <c r="J38" i="90"/>
  <c r="D38" i="90"/>
  <c r="K38" i="90" s="1"/>
  <c r="J37" i="90"/>
  <c r="D37" i="90"/>
  <c r="K37" i="90" s="1"/>
  <c r="J36" i="90"/>
  <c r="D36" i="90"/>
  <c r="G36" i="90" s="1"/>
  <c r="J35" i="90"/>
  <c r="D35" i="90"/>
  <c r="K35" i="90" s="1"/>
  <c r="J34" i="90"/>
  <c r="D34" i="90"/>
  <c r="K34" i="90" s="1"/>
  <c r="J33" i="90"/>
  <c r="D33" i="90"/>
  <c r="K33" i="90" s="1"/>
  <c r="J32" i="90"/>
  <c r="D32" i="90"/>
  <c r="G32" i="90" s="1"/>
  <c r="J31" i="90"/>
  <c r="G31" i="90"/>
  <c r="F31" i="90"/>
  <c r="K31" i="90"/>
  <c r="J30" i="90"/>
  <c r="D30" i="90"/>
  <c r="K30" i="90" s="1"/>
  <c r="E29" i="90"/>
  <c r="J29" i="90" s="1"/>
  <c r="E28" i="90"/>
  <c r="J28" i="90" s="1"/>
  <c r="E27" i="90"/>
  <c r="J27" i="90" s="1"/>
  <c r="J25" i="90"/>
  <c r="J24" i="90"/>
  <c r="H17" i="90"/>
  <c r="H13" i="90"/>
  <c r="B13" i="90"/>
  <c r="H11" i="90"/>
  <c r="B11" i="90"/>
  <c r="C9" i="90"/>
  <c r="B9" i="90"/>
  <c r="H7" i="90"/>
  <c r="B7" i="90"/>
  <c r="E2" i="90"/>
  <c r="J82" i="88"/>
  <c r="K82" i="88"/>
  <c r="E28" i="88"/>
  <c r="D28" i="88" s="1"/>
  <c r="K28" i="88" s="1"/>
  <c r="E29" i="88"/>
  <c r="E30" i="88"/>
  <c r="D30" i="88" s="1"/>
  <c r="K30" i="88" s="1"/>
  <c r="E31" i="88"/>
  <c r="E32" i="88"/>
  <c r="E33" i="88"/>
  <c r="E34" i="88"/>
  <c r="J34" i="88" s="1"/>
  <c r="E35" i="88"/>
  <c r="E36" i="88"/>
  <c r="E37" i="88"/>
  <c r="E38" i="88"/>
  <c r="J38" i="88" s="1"/>
  <c r="E39" i="88"/>
  <c r="E40" i="88"/>
  <c r="E41" i="88"/>
  <c r="E42" i="88"/>
  <c r="J42" i="88" s="1"/>
  <c r="E43" i="88"/>
  <c r="E44" i="88"/>
  <c r="E45" i="88"/>
  <c r="E46" i="88"/>
  <c r="J46" i="88" s="1"/>
  <c r="E47" i="88"/>
  <c r="E48" i="88"/>
  <c r="E49" i="88"/>
  <c r="J49" i="88" s="1"/>
  <c r="E50" i="88"/>
  <c r="J50" i="88" s="1"/>
  <c r="E51" i="88"/>
  <c r="E52" i="88"/>
  <c r="E53" i="88"/>
  <c r="E54" i="88"/>
  <c r="J54" i="88" s="1"/>
  <c r="E55" i="88"/>
  <c r="E56" i="88"/>
  <c r="E57" i="88"/>
  <c r="J57" i="88" s="1"/>
  <c r="E58" i="88"/>
  <c r="D58" i="88" s="1"/>
  <c r="K58" i="88" s="1"/>
  <c r="E59" i="88"/>
  <c r="E60" i="88"/>
  <c r="E61" i="88"/>
  <c r="E62" i="88"/>
  <c r="J62" i="88" s="1"/>
  <c r="E63" i="88"/>
  <c r="E64" i="88"/>
  <c r="E65" i="88"/>
  <c r="J65" i="88" s="1"/>
  <c r="E66" i="88"/>
  <c r="J66" i="88" s="1"/>
  <c r="E67" i="88"/>
  <c r="J67" i="88" s="1"/>
  <c r="E68" i="88"/>
  <c r="D68" i="88" s="1"/>
  <c r="G68" i="88" s="1"/>
  <c r="E69" i="88"/>
  <c r="E70" i="88"/>
  <c r="J70" i="88" s="1"/>
  <c r="E71" i="88"/>
  <c r="J71" i="88" s="1"/>
  <c r="E72" i="88"/>
  <c r="D72" i="88" s="1"/>
  <c r="G72" i="88" s="1"/>
  <c r="E73" i="88"/>
  <c r="E74" i="88"/>
  <c r="D74" i="88" s="1"/>
  <c r="K74" i="88" s="1"/>
  <c r="E75" i="88"/>
  <c r="J75" i="88" s="1"/>
  <c r="E76" i="88"/>
  <c r="J76" i="88" s="1"/>
  <c r="E77" i="88"/>
  <c r="J77" i="88" s="1"/>
  <c r="E78" i="88"/>
  <c r="D78" i="88" s="1"/>
  <c r="F78" i="88" s="1"/>
  <c r="E79" i="88"/>
  <c r="J79" i="88" s="1"/>
  <c r="E80" i="88"/>
  <c r="D80" i="88" s="1"/>
  <c r="F80" i="88" s="1"/>
  <c r="E81" i="88"/>
  <c r="D81" i="88" s="1"/>
  <c r="F81" i="88" s="1"/>
  <c r="J24" i="88"/>
  <c r="J26" i="88"/>
  <c r="D76" i="88"/>
  <c r="F76" i="88" s="1"/>
  <c r="D77" i="88"/>
  <c r="F77" i="88" s="1"/>
  <c r="D79" i="88"/>
  <c r="F79" i="88" s="1"/>
  <c r="F82" i="88"/>
  <c r="J75" i="89"/>
  <c r="G75" i="89"/>
  <c r="J74" i="89"/>
  <c r="D70" i="89"/>
  <c r="K70" i="89" s="1"/>
  <c r="D68" i="89"/>
  <c r="G68" i="89" s="1"/>
  <c r="D67" i="89"/>
  <c r="F67" i="89" s="1"/>
  <c r="J66" i="89"/>
  <c r="D66" i="89"/>
  <c r="K66" i="89" s="1"/>
  <c r="J63" i="89"/>
  <c r="D61" i="89"/>
  <c r="K61" i="89" s="1"/>
  <c r="D60" i="89"/>
  <c r="G60" i="89" s="1"/>
  <c r="J59" i="89"/>
  <c r="D59" i="89"/>
  <c r="F59" i="89" s="1"/>
  <c r="J58" i="89"/>
  <c r="D58" i="89"/>
  <c r="K58" i="89" s="1"/>
  <c r="J57" i="89"/>
  <c r="J56" i="89"/>
  <c r="D56" i="89"/>
  <c r="G56" i="89" s="1"/>
  <c r="D54" i="89"/>
  <c r="K54" i="89" s="1"/>
  <c r="J53" i="89"/>
  <c r="D53" i="89"/>
  <c r="K53" i="89" s="1"/>
  <c r="J51" i="89"/>
  <c r="D51" i="89"/>
  <c r="F51" i="89" s="1"/>
  <c r="J50" i="89"/>
  <c r="D50" i="89"/>
  <c r="K50" i="89" s="1"/>
  <c r="J49" i="89"/>
  <c r="J48" i="89"/>
  <c r="D48" i="89"/>
  <c r="G48" i="89" s="1"/>
  <c r="J46" i="89"/>
  <c r="D46" i="89"/>
  <c r="K46" i="89" s="1"/>
  <c r="D45" i="89"/>
  <c r="K45" i="89" s="1"/>
  <c r="J44" i="89"/>
  <c r="J43" i="89"/>
  <c r="D43" i="89"/>
  <c r="F43" i="89" s="1"/>
  <c r="J42" i="89"/>
  <c r="D42" i="89"/>
  <c r="K42" i="89" s="1"/>
  <c r="J41" i="89"/>
  <c r="K41" i="89"/>
  <c r="J40" i="89"/>
  <c r="J38" i="89"/>
  <c r="D38" i="89"/>
  <c r="K38" i="89" s="1"/>
  <c r="J37" i="89"/>
  <c r="K35" i="89"/>
  <c r="J35" i="89"/>
  <c r="F35" i="89"/>
  <c r="J34" i="89"/>
  <c r="D34" i="89"/>
  <c r="K34" i="89" s="1"/>
  <c r="J33" i="89"/>
  <c r="D33" i="89"/>
  <c r="K33" i="89" s="1"/>
  <c r="J32" i="89"/>
  <c r="D32" i="89"/>
  <c r="G32" i="89" s="1"/>
  <c r="J31" i="89"/>
  <c r="D31" i="89"/>
  <c r="F31" i="89" s="1"/>
  <c r="J30" i="89"/>
  <c r="D30" i="89"/>
  <c r="K30" i="89" s="1"/>
  <c r="E29" i="89"/>
  <c r="J29" i="89" s="1"/>
  <c r="J27" i="89"/>
  <c r="J26" i="89"/>
  <c r="J25" i="89"/>
  <c r="H17" i="89"/>
  <c r="H13" i="89"/>
  <c r="B13" i="89"/>
  <c r="H11" i="89"/>
  <c r="B11" i="89"/>
  <c r="C9" i="89"/>
  <c r="B9" i="89"/>
  <c r="H7" i="89"/>
  <c r="B7" i="89"/>
  <c r="E2" i="89"/>
  <c r="E25" i="87"/>
  <c r="J25" i="87" s="1"/>
  <c r="E26" i="87"/>
  <c r="D26" i="87" s="1"/>
  <c r="E27" i="87"/>
  <c r="D27" i="87" s="1"/>
  <c r="E28" i="87"/>
  <c r="D28" i="87" s="1"/>
  <c r="E29" i="87"/>
  <c r="J29" i="87" s="1"/>
  <c r="E30" i="87"/>
  <c r="D30" i="87" s="1"/>
  <c r="E31" i="87"/>
  <c r="D31" i="87" s="1"/>
  <c r="E32" i="87"/>
  <c r="D32" i="87" s="1"/>
  <c r="E33" i="87"/>
  <c r="E34" i="87"/>
  <c r="D34" i="87" s="1"/>
  <c r="E35" i="87"/>
  <c r="D35" i="87" s="1"/>
  <c r="E36" i="87"/>
  <c r="E37" i="87"/>
  <c r="D37" i="87" s="1"/>
  <c r="E38" i="87"/>
  <c r="D38" i="87" s="1"/>
  <c r="E39" i="87"/>
  <c r="D39" i="87" s="1"/>
  <c r="E40" i="87"/>
  <c r="J40" i="87" s="1"/>
  <c r="E41" i="87"/>
  <c r="D41" i="87" s="1"/>
  <c r="E42" i="87"/>
  <c r="D42" i="87" s="1"/>
  <c r="E43" i="87"/>
  <c r="J43" i="87" s="1"/>
  <c r="E44" i="87"/>
  <c r="D44" i="87" s="1"/>
  <c r="E45" i="87"/>
  <c r="D45" i="87" s="1"/>
  <c r="E46" i="87"/>
  <c r="D46" i="87" s="1"/>
  <c r="E47" i="87"/>
  <c r="D47" i="87" s="1"/>
  <c r="E48" i="87"/>
  <c r="D48" i="87" s="1"/>
  <c r="E49" i="87"/>
  <c r="D49" i="87" s="1"/>
  <c r="E50" i="87"/>
  <c r="D50" i="87" s="1"/>
  <c r="E51" i="87"/>
  <c r="D51" i="87" s="1"/>
  <c r="E52" i="87"/>
  <c r="J52" i="87" s="1"/>
  <c r="E53" i="87"/>
  <c r="D53" i="87" s="1"/>
  <c r="E54" i="87"/>
  <c r="D54" i="87" s="1"/>
  <c r="E55" i="87"/>
  <c r="D55" i="87" s="1"/>
  <c r="E56" i="87"/>
  <c r="J56" i="87" s="1"/>
  <c r="E57" i="87"/>
  <c r="D57" i="87" s="1"/>
  <c r="E58" i="87"/>
  <c r="D58" i="87" s="1"/>
  <c r="E59" i="87"/>
  <c r="J59" i="87" s="1"/>
  <c r="E60" i="87"/>
  <c r="D60" i="87" s="1"/>
  <c r="E61" i="87"/>
  <c r="J61" i="87" s="1"/>
  <c r="E62" i="87"/>
  <c r="D62" i="87" s="1"/>
  <c r="E63" i="87"/>
  <c r="D63" i="87" s="1"/>
  <c r="E64" i="87"/>
  <c r="D64" i="87" s="1"/>
  <c r="E65" i="87"/>
  <c r="J65" i="87" s="1"/>
  <c r="E66" i="87"/>
  <c r="D66" i="87" s="1"/>
  <c r="E67" i="87"/>
  <c r="D67" i="87" s="1"/>
  <c r="E68" i="87"/>
  <c r="J68" i="87" s="1"/>
  <c r="J73" i="88"/>
  <c r="D73" i="88"/>
  <c r="K73" i="88" s="1"/>
  <c r="J72" i="88"/>
  <c r="D71" i="88"/>
  <c r="K71" i="88" s="1"/>
  <c r="J69" i="88"/>
  <c r="D69" i="88"/>
  <c r="K69" i="88" s="1"/>
  <c r="J68" i="88"/>
  <c r="J64" i="88"/>
  <c r="D64" i="88"/>
  <c r="G64" i="88" s="1"/>
  <c r="J63" i="88"/>
  <c r="D63" i="88"/>
  <c r="K63" i="88" s="1"/>
  <c r="J61" i="88"/>
  <c r="D61" i="88"/>
  <c r="K61" i="88" s="1"/>
  <c r="J60" i="88"/>
  <c r="D60" i="88"/>
  <c r="G60" i="88" s="1"/>
  <c r="J59" i="88"/>
  <c r="D59" i="88"/>
  <c r="K59" i="88" s="1"/>
  <c r="J56" i="88"/>
  <c r="D56" i="88"/>
  <c r="G56" i="88" s="1"/>
  <c r="J55" i="88"/>
  <c r="D55" i="88"/>
  <c r="K55" i="88" s="1"/>
  <c r="D54" i="88"/>
  <c r="K54" i="88" s="1"/>
  <c r="J53" i="88"/>
  <c r="D53" i="88"/>
  <c r="K53" i="88" s="1"/>
  <c r="J52" i="88"/>
  <c r="D52" i="88"/>
  <c r="G52" i="88" s="1"/>
  <c r="J51" i="88"/>
  <c r="D51" i="88"/>
  <c r="K51" i="88" s="1"/>
  <c r="J48" i="88"/>
  <c r="D48" i="88"/>
  <c r="G48" i="88" s="1"/>
  <c r="J47" i="88"/>
  <c r="D47" i="88"/>
  <c r="K47" i="88" s="1"/>
  <c r="J45" i="88"/>
  <c r="D45" i="88"/>
  <c r="K45" i="88" s="1"/>
  <c r="J44" i="88"/>
  <c r="D44" i="88"/>
  <c r="G44" i="88" s="1"/>
  <c r="J43" i="88"/>
  <c r="D43" i="88"/>
  <c r="K43" i="88" s="1"/>
  <c r="J41" i="88"/>
  <c r="D41" i="88"/>
  <c r="K41" i="88" s="1"/>
  <c r="J40" i="88"/>
  <c r="D40" i="88"/>
  <c r="G40" i="88" s="1"/>
  <c r="J39" i="88"/>
  <c r="G39" i="88"/>
  <c r="K39" i="88"/>
  <c r="J37" i="88"/>
  <c r="K37" i="88"/>
  <c r="J36" i="88"/>
  <c r="D36" i="88"/>
  <c r="G36" i="88" s="1"/>
  <c r="J35" i="88"/>
  <c r="D35" i="88"/>
  <c r="K35" i="88" s="1"/>
  <c r="J33" i="88"/>
  <c r="D33" i="88"/>
  <c r="K33" i="88" s="1"/>
  <c r="J32" i="88"/>
  <c r="D32" i="88"/>
  <c r="G32" i="88" s="1"/>
  <c r="J31" i="88"/>
  <c r="D31" i="88"/>
  <c r="K31" i="88" s="1"/>
  <c r="J30" i="88"/>
  <c r="J29" i="88"/>
  <c r="H17" i="88"/>
  <c r="H13" i="88"/>
  <c r="B13" i="88"/>
  <c r="H11" i="88"/>
  <c r="B11" i="88"/>
  <c r="C9" i="88"/>
  <c r="B9" i="88"/>
  <c r="H7" i="88"/>
  <c r="B7" i="88"/>
  <c r="E2" i="88"/>
  <c r="E28" i="86"/>
  <c r="D28" i="86" s="1"/>
  <c r="E29" i="86"/>
  <c r="J29" i="86" s="1"/>
  <c r="E30" i="86"/>
  <c r="D30" i="86" s="1"/>
  <c r="K30" i="86" s="1"/>
  <c r="E31" i="86"/>
  <c r="J31" i="86" s="1"/>
  <c r="E32" i="86"/>
  <c r="E33" i="86"/>
  <c r="J33" i="86" s="1"/>
  <c r="E34" i="86"/>
  <c r="D34" i="86" s="1"/>
  <c r="K34" i="86" s="1"/>
  <c r="E35" i="86"/>
  <c r="J35" i="86" s="1"/>
  <c r="E36" i="86"/>
  <c r="D36" i="86" s="1"/>
  <c r="G36" i="86" s="1"/>
  <c r="E37" i="86"/>
  <c r="J37" i="86" s="1"/>
  <c r="E38" i="86"/>
  <c r="D38" i="86" s="1"/>
  <c r="K38" i="86" s="1"/>
  <c r="E39" i="86"/>
  <c r="D39" i="86" s="1"/>
  <c r="E40" i="86"/>
  <c r="D40" i="86" s="1"/>
  <c r="G40" i="86" s="1"/>
  <c r="E41" i="86"/>
  <c r="D41" i="86" s="1"/>
  <c r="G41" i="86" s="1"/>
  <c r="E42" i="86"/>
  <c r="D42" i="86" s="1"/>
  <c r="K42" i="86" s="1"/>
  <c r="E43" i="86"/>
  <c r="D43" i="86" s="1"/>
  <c r="F43" i="86" s="1"/>
  <c r="E44" i="86"/>
  <c r="D44" i="86" s="1"/>
  <c r="G44" i="86" s="1"/>
  <c r="E45" i="86"/>
  <c r="D45" i="86" s="1"/>
  <c r="G45" i="86" s="1"/>
  <c r="E46" i="86"/>
  <c r="D46" i="86" s="1"/>
  <c r="K46" i="86" s="1"/>
  <c r="E47" i="86"/>
  <c r="D47" i="86" s="1"/>
  <c r="K47" i="86" s="1"/>
  <c r="E48" i="86"/>
  <c r="D48" i="86" s="1"/>
  <c r="G48" i="86" s="1"/>
  <c r="E49" i="86"/>
  <c r="D49" i="86" s="1"/>
  <c r="G49" i="86" s="1"/>
  <c r="E50" i="86"/>
  <c r="D50" i="86" s="1"/>
  <c r="K50" i="86" s="1"/>
  <c r="E51" i="86"/>
  <c r="D51" i="86" s="1"/>
  <c r="G51" i="86" s="1"/>
  <c r="E52" i="86"/>
  <c r="D52" i="86" s="1"/>
  <c r="E53" i="86"/>
  <c r="D53" i="86" s="1"/>
  <c r="G53" i="86" s="1"/>
  <c r="E54" i="86"/>
  <c r="D54" i="86" s="1"/>
  <c r="K54" i="86" s="1"/>
  <c r="E55" i="86"/>
  <c r="J55" i="86" s="1"/>
  <c r="E56" i="86"/>
  <c r="D56" i="86" s="1"/>
  <c r="G56" i="86" s="1"/>
  <c r="E57" i="86"/>
  <c r="D57" i="86" s="1"/>
  <c r="G57" i="86" s="1"/>
  <c r="E58" i="86"/>
  <c r="D58" i="86" s="1"/>
  <c r="K58" i="86" s="1"/>
  <c r="E59" i="86"/>
  <c r="J59" i="86" s="1"/>
  <c r="E60" i="86"/>
  <c r="D60" i="86" s="1"/>
  <c r="G60" i="86" s="1"/>
  <c r="E61" i="86"/>
  <c r="D61" i="86" s="1"/>
  <c r="G61" i="86" s="1"/>
  <c r="E62" i="86"/>
  <c r="D62" i="86" s="1"/>
  <c r="K62" i="86" s="1"/>
  <c r="E63" i="86"/>
  <c r="D63" i="86" s="1"/>
  <c r="E64" i="86"/>
  <c r="D64" i="86" s="1"/>
  <c r="G64" i="86" s="1"/>
  <c r="E65" i="86"/>
  <c r="D65" i="86" s="1"/>
  <c r="G65" i="86" s="1"/>
  <c r="E66" i="86"/>
  <c r="D66" i="86" s="1"/>
  <c r="K66" i="86" s="1"/>
  <c r="E67" i="86"/>
  <c r="J67" i="86" s="1"/>
  <c r="E68" i="86"/>
  <c r="D68" i="86" s="1"/>
  <c r="G68" i="86" s="1"/>
  <c r="E69" i="86"/>
  <c r="D69" i="86" s="1"/>
  <c r="G69" i="86" s="1"/>
  <c r="E70" i="86"/>
  <c r="J70" i="86" s="1"/>
  <c r="E71" i="86"/>
  <c r="J71" i="86" s="1"/>
  <c r="E72" i="86"/>
  <c r="K72" i="86" s="1"/>
  <c r="J26" i="86"/>
  <c r="L110" i="2"/>
  <c r="P110" i="2" s="1"/>
  <c r="L113" i="2"/>
  <c r="P113" i="2" s="1"/>
  <c r="L114" i="2"/>
  <c r="P114" i="2" s="1"/>
  <c r="J66" i="87"/>
  <c r="J60" i="87"/>
  <c r="J58" i="87"/>
  <c r="J53" i="87"/>
  <c r="J50" i="87"/>
  <c r="J44" i="87"/>
  <c r="J42" i="87"/>
  <c r="J37" i="87"/>
  <c r="J36" i="87"/>
  <c r="J34" i="87"/>
  <c r="J32" i="87"/>
  <c r="J27" i="87"/>
  <c r="H17" i="87"/>
  <c r="H13" i="87"/>
  <c r="B13" i="87"/>
  <c r="H11" i="87"/>
  <c r="B11" i="87"/>
  <c r="C9" i="87"/>
  <c r="B9" i="87"/>
  <c r="H7" i="87"/>
  <c r="B7" i="87"/>
  <c r="E2" i="87"/>
  <c r="J66" i="86"/>
  <c r="J52" i="86"/>
  <c r="J50" i="86"/>
  <c r="J48" i="86"/>
  <c r="J42" i="86"/>
  <c r="J40" i="86"/>
  <c r="J32" i="86"/>
  <c r="H17" i="86"/>
  <c r="H13" i="86"/>
  <c r="B13" i="86"/>
  <c r="H11" i="86"/>
  <c r="B11" i="86"/>
  <c r="C9" i="86"/>
  <c r="B9" i="86"/>
  <c r="H7" i="86"/>
  <c r="B7" i="86"/>
  <c r="E2" i="86"/>
  <c r="J106" i="85"/>
  <c r="D106" i="85"/>
  <c r="G106" i="85" s="1"/>
  <c r="J105" i="85"/>
  <c r="D105" i="85"/>
  <c r="K105" i="85" s="1"/>
  <c r="J104" i="85"/>
  <c r="D104" i="85"/>
  <c r="K104" i="85" s="1"/>
  <c r="J103" i="85"/>
  <c r="D103" i="85"/>
  <c r="G103" i="85" s="1"/>
  <c r="J102" i="85"/>
  <c r="D102" i="85"/>
  <c r="F102" i="85" s="1"/>
  <c r="J101" i="85"/>
  <c r="D101" i="85"/>
  <c r="K101" i="85" s="1"/>
  <c r="J100" i="85"/>
  <c r="D100" i="85"/>
  <c r="K100" i="85" s="1"/>
  <c r="J99" i="85"/>
  <c r="D99" i="85"/>
  <c r="F99" i="85" s="1"/>
  <c r="J98" i="85"/>
  <c r="D98" i="85"/>
  <c r="J97" i="85"/>
  <c r="D97" i="85"/>
  <c r="K97" i="85" s="1"/>
  <c r="J96" i="85"/>
  <c r="D96" i="85"/>
  <c r="K96" i="85" s="1"/>
  <c r="K95" i="85"/>
  <c r="J95" i="85"/>
  <c r="G95" i="85"/>
  <c r="F95" i="85"/>
  <c r="D95" i="85"/>
  <c r="J94" i="85"/>
  <c r="D94" i="85"/>
  <c r="J93" i="85"/>
  <c r="D93" i="85"/>
  <c r="J92" i="85"/>
  <c r="D92" i="85"/>
  <c r="K92" i="85" s="1"/>
  <c r="J91" i="85"/>
  <c r="D91" i="85"/>
  <c r="K91" i="85" s="1"/>
  <c r="J90" i="85"/>
  <c r="D90" i="85"/>
  <c r="J89" i="85"/>
  <c r="D89" i="85"/>
  <c r="J88" i="85"/>
  <c r="D88" i="85"/>
  <c r="K88" i="85" s="1"/>
  <c r="J87" i="85"/>
  <c r="D87" i="85"/>
  <c r="F87" i="85" s="1"/>
  <c r="J86" i="85"/>
  <c r="D86" i="85"/>
  <c r="G86" i="85" s="1"/>
  <c r="J85" i="85"/>
  <c r="D85" i="85"/>
  <c r="J84" i="85"/>
  <c r="D84" i="85"/>
  <c r="K84" i="85" s="1"/>
  <c r="J83" i="85"/>
  <c r="D83" i="85"/>
  <c r="K83" i="85" s="1"/>
  <c r="J82" i="85"/>
  <c r="D82" i="85"/>
  <c r="J81" i="85"/>
  <c r="D81" i="85"/>
  <c r="K81" i="85" s="1"/>
  <c r="J80" i="85"/>
  <c r="D80" i="85"/>
  <c r="K80" i="85" s="1"/>
  <c r="J52" i="85"/>
  <c r="G52" i="85"/>
  <c r="D52" i="85"/>
  <c r="F52" i="85" s="1"/>
  <c r="J51" i="85"/>
  <c r="D51" i="85"/>
  <c r="J50" i="85"/>
  <c r="D50" i="85"/>
  <c r="J49" i="85"/>
  <c r="D49" i="85"/>
  <c r="K49" i="85" s="1"/>
  <c r="J48" i="85"/>
  <c r="D48" i="85"/>
  <c r="K48" i="85" s="1"/>
  <c r="J47" i="85"/>
  <c r="D47" i="85"/>
  <c r="J46" i="85"/>
  <c r="D46" i="85"/>
  <c r="J45" i="85"/>
  <c r="D45" i="85"/>
  <c r="K45" i="85" s="1"/>
  <c r="K44" i="85"/>
  <c r="J44" i="85"/>
  <c r="G44" i="85"/>
  <c r="D44" i="85"/>
  <c r="F44" i="85" s="1"/>
  <c r="J43" i="85"/>
  <c r="D43" i="85"/>
  <c r="G43" i="85" s="1"/>
  <c r="J42" i="85"/>
  <c r="D42" i="85"/>
  <c r="J41" i="85"/>
  <c r="D41" i="85"/>
  <c r="K41" i="85" s="1"/>
  <c r="J40" i="85"/>
  <c r="D40" i="85"/>
  <c r="F40" i="85" s="1"/>
  <c r="J39" i="85"/>
  <c r="D39" i="85"/>
  <c r="J38" i="85"/>
  <c r="D38" i="85"/>
  <c r="K38" i="85" s="1"/>
  <c r="J37" i="85"/>
  <c r="D37" i="85"/>
  <c r="K37" i="85" s="1"/>
  <c r="J36" i="85"/>
  <c r="D36" i="85"/>
  <c r="K36" i="85" s="1"/>
  <c r="J35" i="85"/>
  <c r="D35" i="85"/>
  <c r="J34" i="85"/>
  <c r="D34" i="85"/>
  <c r="J33" i="85"/>
  <c r="D33" i="85"/>
  <c r="K33" i="85" s="1"/>
  <c r="K32" i="85"/>
  <c r="J32" i="85"/>
  <c r="D32" i="85"/>
  <c r="G32" i="85" s="1"/>
  <c r="J31" i="85"/>
  <c r="D31" i="85"/>
  <c r="J30" i="85"/>
  <c r="D30" i="85"/>
  <c r="J29" i="85"/>
  <c r="D29" i="85"/>
  <c r="K29" i="85" s="1"/>
  <c r="E28" i="85"/>
  <c r="D28" i="85" s="1"/>
  <c r="K28" i="85" s="1"/>
  <c r="E27" i="85"/>
  <c r="D27" i="85" s="1"/>
  <c r="E26" i="85"/>
  <c r="J26" i="85" s="1"/>
  <c r="E25" i="85"/>
  <c r="J25" i="85" s="1"/>
  <c r="E24" i="85"/>
  <c r="J24" i="85" s="1"/>
  <c r="E23" i="85"/>
  <c r="J23" i="85" s="1"/>
  <c r="H17" i="85"/>
  <c r="H13" i="85"/>
  <c r="B13" i="85"/>
  <c r="H11" i="85"/>
  <c r="B11" i="85"/>
  <c r="C9" i="85"/>
  <c r="B9" i="85"/>
  <c r="H7" i="85"/>
  <c r="B7" i="85"/>
  <c r="E2" i="85"/>
  <c r="G44" i="89" l="1"/>
  <c r="K44" i="89"/>
  <c r="J49" i="86"/>
  <c r="K31" i="89"/>
  <c r="K68" i="89"/>
  <c r="D36" i="89"/>
  <c r="G36" i="89" s="1"/>
  <c r="D52" i="89"/>
  <c r="G52" i="89" s="1"/>
  <c r="D46" i="88"/>
  <c r="K46" i="88" s="1"/>
  <c r="D62" i="88"/>
  <c r="K62" i="88" s="1"/>
  <c r="F32" i="85"/>
  <c r="J41" i="86"/>
  <c r="D38" i="88"/>
  <c r="K38" i="88" s="1"/>
  <c r="D70" i="88"/>
  <c r="K70" i="88" s="1"/>
  <c r="G66" i="89"/>
  <c r="K77" i="88"/>
  <c r="K40" i="85"/>
  <c r="K52" i="85"/>
  <c r="J43" i="86"/>
  <c r="J78" i="88"/>
  <c r="G61" i="88"/>
  <c r="G67" i="89"/>
  <c r="K81" i="88"/>
  <c r="J81" i="88"/>
  <c r="G49" i="90"/>
  <c r="G87" i="85"/>
  <c r="G99" i="85"/>
  <c r="G102" i="85"/>
  <c r="F48" i="85"/>
  <c r="J38" i="87"/>
  <c r="K80" i="88"/>
  <c r="K76" i="88"/>
  <c r="G53" i="90"/>
  <c r="J44" i="86"/>
  <c r="J80" i="88"/>
  <c r="F36" i="85"/>
  <c r="G48" i="85"/>
  <c r="K87" i="85"/>
  <c r="F91" i="85"/>
  <c r="G91" i="85"/>
  <c r="G40" i="85"/>
  <c r="K103" i="85"/>
  <c r="J46" i="86"/>
  <c r="J45" i="87"/>
  <c r="K52" i="89"/>
  <c r="K79" i="88"/>
  <c r="D73" i="89"/>
  <c r="K73" i="89" s="1"/>
  <c r="K78" i="88"/>
  <c r="J28" i="88"/>
  <c r="F49" i="90"/>
  <c r="K36" i="90"/>
  <c r="F33" i="90"/>
  <c r="G51" i="90"/>
  <c r="K53" i="90"/>
  <c r="K56" i="90"/>
  <c r="K59" i="90"/>
  <c r="G33" i="90"/>
  <c r="F47" i="90"/>
  <c r="K51" i="90"/>
  <c r="G47" i="90"/>
  <c r="K57" i="90"/>
  <c r="G37" i="90"/>
  <c r="K55" i="90"/>
  <c r="G35" i="90"/>
  <c r="F43" i="90"/>
  <c r="F45" i="90"/>
  <c r="K32" i="90"/>
  <c r="F39" i="90"/>
  <c r="F41" i="90"/>
  <c r="G43" i="90"/>
  <c r="G45" i="90"/>
  <c r="F35" i="90"/>
  <c r="F37" i="90"/>
  <c r="G39" i="90"/>
  <c r="G41" i="90"/>
  <c r="K60" i="90"/>
  <c r="K52" i="90"/>
  <c r="F59" i="90"/>
  <c r="F61" i="90"/>
  <c r="K48" i="90"/>
  <c r="F55" i="90"/>
  <c r="F57" i="90"/>
  <c r="K44" i="90"/>
  <c r="G25" i="90"/>
  <c r="J23" i="90"/>
  <c r="J62" i="90" s="1"/>
  <c r="Q129" i="2" s="1"/>
  <c r="D27" i="90"/>
  <c r="G27" i="90" s="1"/>
  <c r="D29" i="90"/>
  <c r="F63" i="89"/>
  <c r="G63" i="89"/>
  <c r="K37" i="89"/>
  <c r="F37" i="89"/>
  <c r="F47" i="89"/>
  <c r="G47" i="89"/>
  <c r="F39" i="89"/>
  <c r="G39" i="89"/>
  <c r="G74" i="89"/>
  <c r="K74" i="89"/>
  <c r="F74" i="89"/>
  <c r="G50" i="89"/>
  <c r="J64" i="89"/>
  <c r="D65" i="89"/>
  <c r="G70" i="89"/>
  <c r="D72" i="89"/>
  <c r="G72" i="89" s="1"/>
  <c r="J47" i="89"/>
  <c r="F53" i="89"/>
  <c r="D69" i="89"/>
  <c r="K69" i="89" s="1"/>
  <c r="J39" i="89"/>
  <c r="G42" i="89"/>
  <c r="F45" i="89"/>
  <c r="F61" i="89"/>
  <c r="K48" i="89"/>
  <c r="K36" i="89"/>
  <c r="D55" i="89"/>
  <c r="K55" i="89" s="1"/>
  <c r="D62" i="89"/>
  <c r="K62" i="89" s="1"/>
  <c r="K67" i="89"/>
  <c r="G34" i="89"/>
  <c r="G49" i="89"/>
  <c r="D71" i="89"/>
  <c r="F71" i="89" s="1"/>
  <c r="G31" i="89"/>
  <c r="G57" i="89"/>
  <c r="K39" i="89"/>
  <c r="G53" i="89"/>
  <c r="G61" i="89"/>
  <c r="K63" i="89"/>
  <c r="K71" i="89"/>
  <c r="F30" i="89"/>
  <c r="F38" i="89"/>
  <c r="F46" i="89"/>
  <c r="G33" i="89"/>
  <c r="G38" i="89"/>
  <c r="K40" i="89"/>
  <c r="G46" i="89"/>
  <c r="F54" i="89"/>
  <c r="K56" i="89"/>
  <c r="K59" i="89"/>
  <c r="F70" i="89"/>
  <c r="K72" i="89"/>
  <c r="F28" i="89"/>
  <c r="G28" i="89"/>
  <c r="K28" i="89"/>
  <c r="J28" i="89"/>
  <c r="F34" i="89"/>
  <c r="F49" i="89"/>
  <c r="G51" i="89"/>
  <c r="F66" i="89"/>
  <c r="G30" i="89"/>
  <c r="K32" i="89"/>
  <c r="F41" i="89"/>
  <c r="G43" i="89"/>
  <c r="G45" i="89"/>
  <c r="K51" i="89"/>
  <c r="F58" i="89"/>
  <c r="G62" i="89"/>
  <c r="K64" i="89"/>
  <c r="F73" i="89"/>
  <c r="G41" i="89"/>
  <c r="K47" i="89"/>
  <c r="G58" i="89"/>
  <c r="K60" i="89"/>
  <c r="G71" i="89"/>
  <c r="K75" i="89"/>
  <c r="F33" i="89"/>
  <c r="G35" i="89"/>
  <c r="G37" i="89"/>
  <c r="K43" i="89"/>
  <c r="F50" i="89"/>
  <c r="G54" i="89"/>
  <c r="F65" i="89"/>
  <c r="F42" i="89"/>
  <c r="F57" i="89"/>
  <c r="G59" i="89"/>
  <c r="G25" i="89"/>
  <c r="J23" i="89"/>
  <c r="J24" i="89"/>
  <c r="D29" i="89"/>
  <c r="K29" i="89" s="1"/>
  <c r="K23" i="90"/>
  <c r="F23" i="90"/>
  <c r="G23" i="90"/>
  <c r="K27" i="90"/>
  <c r="F30" i="90"/>
  <c r="F34" i="90"/>
  <c r="F38" i="90"/>
  <c r="F42" i="90"/>
  <c r="F46" i="90"/>
  <c r="F50" i="90"/>
  <c r="F54" i="90"/>
  <c r="F58" i="90"/>
  <c r="K25" i="90"/>
  <c r="D28" i="90"/>
  <c r="G30" i="90"/>
  <c r="G34" i="90"/>
  <c r="G38" i="90"/>
  <c r="G42" i="90"/>
  <c r="G46" i="90"/>
  <c r="G50" i="90"/>
  <c r="G54" i="90"/>
  <c r="G58" i="90"/>
  <c r="F27" i="90"/>
  <c r="F32" i="90"/>
  <c r="F36" i="90"/>
  <c r="F40" i="90"/>
  <c r="F44" i="90"/>
  <c r="F48" i="90"/>
  <c r="F52" i="90"/>
  <c r="F56" i="90"/>
  <c r="F60" i="90"/>
  <c r="F25" i="90"/>
  <c r="D67" i="88"/>
  <c r="F67" i="88" s="1"/>
  <c r="J74" i="88"/>
  <c r="J58" i="88"/>
  <c r="D66" i="88"/>
  <c r="K66" i="88" s="1"/>
  <c r="K44" i="88"/>
  <c r="D34" i="88"/>
  <c r="K34" i="88" s="1"/>
  <c r="D49" i="88"/>
  <c r="K49" i="88" s="1"/>
  <c r="D75" i="88"/>
  <c r="K75" i="88" s="1"/>
  <c r="F31" i="88"/>
  <c r="D42" i="88"/>
  <c r="K42" i="88" s="1"/>
  <c r="G53" i="88"/>
  <c r="K56" i="88"/>
  <c r="D50" i="88"/>
  <c r="K50" i="88" s="1"/>
  <c r="D57" i="88"/>
  <c r="K57" i="88" s="1"/>
  <c r="G33" i="88"/>
  <c r="D65" i="88"/>
  <c r="K65" i="88" s="1"/>
  <c r="J27" i="88"/>
  <c r="J25" i="88"/>
  <c r="F24" i="88"/>
  <c r="F28" i="88"/>
  <c r="G28" i="88"/>
  <c r="G31" i="88"/>
  <c r="F53" i="88"/>
  <c r="G35" i="88"/>
  <c r="F45" i="88"/>
  <c r="K48" i="88"/>
  <c r="G43" i="88"/>
  <c r="F49" i="88"/>
  <c r="F63" i="88"/>
  <c r="F57" i="88"/>
  <c r="G49" i="88"/>
  <c r="K52" i="88"/>
  <c r="K60" i="88"/>
  <c r="G63" i="88"/>
  <c r="G79" i="88"/>
  <c r="F59" i="88"/>
  <c r="F35" i="88"/>
  <c r="G59" i="88"/>
  <c r="G71" i="88"/>
  <c r="F37" i="88"/>
  <c r="F47" i="88"/>
  <c r="F69" i="88"/>
  <c r="K32" i="88"/>
  <c r="G37" i="88"/>
  <c r="G47" i="88"/>
  <c r="K64" i="88"/>
  <c r="G69" i="88"/>
  <c r="F55" i="88"/>
  <c r="F33" i="88"/>
  <c r="K40" i="88"/>
  <c r="F43" i="88"/>
  <c r="G45" i="88"/>
  <c r="G55" i="88"/>
  <c r="K72" i="88"/>
  <c r="G77" i="88"/>
  <c r="F41" i="88"/>
  <c r="F51" i="88"/>
  <c r="F73" i="88"/>
  <c r="K36" i="88"/>
  <c r="F39" i="88"/>
  <c r="G41" i="88"/>
  <c r="G51" i="88"/>
  <c r="F61" i="88"/>
  <c r="K68" i="88"/>
  <c r="F71" i="88"/>
  <c r="G73" i="88"/>
  <c r="G81" i="88"/>
  <c r="G82" i="88"/>
  <c r="G80" i="88"/>
  <c r="G78" i="88"/>
  <c r="G76" i="88"/>
  <c r="J23" i="88"/>
  <c r="D29" i="88"/>
  <c r="K29" i="88" s="1"/>
  <c r="G25" i="88"/>
  <c r="F30" i="88"/>
  <c r="F38" i="88"/>
  <c r="F42" i="88"/>
  <c r="F50" i="88"/>
  <c r="F54" i="88"/>
  <c r="F58" i="88"/>
  <c r="F62" i="88"/>
  <c r="F66" i="88"/>
  <c r="F70" i="88"/>
  <c r="F74" i="88"/>
  <c r="G24" i="89"/>
  <c r="F24" i="89"/>
  <c r="K24" i="89"/>
  <c r="F23" i="89"/>
  <c r="G23" i="89"/>
  <c r="K23" i="89"/>
  <c r="G73" i="89"/>
  <c r="F26" i="89"/>
  <c r="F32" i="89"/>
  <c r="F36" i="89"/>
  <c r="F40" i="89"/>
  <c r="F44" i="89"/>
  <c r="F48" i="89"/>
  <c r="F52" i="89"/>
  <c r="F56" i="89"/>
  <c r="F60" i="89"/>
  <c r="F64" i="89"/>
  <c r="F68" i="89"/>
  <c r="F72" i="89"/>
  <c r="F75" i="89"/>
  <c r="D25" i="87"/>
  <c r="J57" i="87"/>
  <c r="J30" i="87"/>
  <c r="J33" i="87"/>
  <c r="J46" i="87"/>
  <c r="J62" i="87"/>
  <c r="J49" i="87"/>
  <c r="J41" i="87"/>
  <c r="J54" i="87"/>
  <c r="K60" i="87"/>
  <c r="G60" i="87"/>
  <c r="F60" i="87"/>
  <c r="F51" i="87"/>
  <c r="G51" i="87"/>
  <c r="F50" i="87"/>
  <c r="K50" i="87"/>
  <c r="F34" i="87"/>
  <c r="K34" i="87"/>
  <c r="G41" i="87"/>
  <c r="F41" i="87"/>
  <c r="K41" i="87"/>
  <c r="G64" i="87"/>
  <c r="F64" i="87"/>
  <c r="K64" i="87"/>
  <c r="G48" i="87"/>
  <c r="F48" i="87"/>
  <c r="K48" i="87"/>
  <c r="G32" i="87"/>
  <c r="F32" i="87"/>
  <c r="K32" i="87"/>
  <c r="K37" i="87"/>
  <c r="G37" i="87"/>
  <c r="F37" i="87"/>
  <c r="F67" i="87"/>
  <c r="G67" i="87"/>
  <c r="F35" i="87"/>
  <c r="G35" i="87"/>
  <c r="F58" i="87"/>
  <c r="K58" i="87"/>
  <c r="F57" i="87"/>
  <c r="G57" i="87"/>
  <c r="K57" i="87"/>
  <c r="K49" i="87"/>
  <c r="G49" i="87"/>
  <c r="F49" i="87"/>
  <c r="F63" i="87"/>
  <c r="G63" i="87"/>
  <c r="G55" i="87"/>
  <c r="F55" i="87"/>
  <c r="F47" i="87"/>
  <c r="G47" i="87"/>
  <c r="G39" i="87"/>
  <c r="F39" i="87"/>
  <c r="F31" i="87"/>
  <c r="G31" i="87"/>
  <c r="F66" i="87"/>
  <c r="K66" i="87"/>
  <c r="K42" i="87"/>
  <c r="F42" i="87"/>
  <c r="K33" i="87"/>
  <c r="F33" i="87"/>
  <c r="G33" i="87"/>
  <c r="F62" i="87"/>
  <c r="K62" i="87"/>
  <c r="F54" i="87"/>
  <c r="K54" i="87"/>
  <c r="F46" i="87"/>
  <c r="K46" i="87"/>
  <c r="F38" i="87"/>
  <c r="K38" i="87"/>
  <c r="F30" i="87"/>
  <c r="K30" i="87"/>
  <c r="K53" i="87"/>
  <c r="G53" i="87"/>
  <c r="F53" i="87"/>
  <c r="K44" i="87"/>
  <c r="G44" i="87"/>
  <c r="F44" i="87"/>
  <c r="K36" i="87"/>
  <c r="G36" i="87"/>
  <c r="F36" i="87"/>
  <c r="K45" i="87"/>
  <c r="G45" i="87"/>
  <c r="F45" i="87"/>
  <c r="J48" i="87"/>
  <c r="J64" i="87"/>
  <c r="J39" i="87"/>
  <c r="J55" i="87"/>
  <c r="D65" i="87"/>
  <c r="D61" i="87"/>
  <c r="D29" i="87"/>
  <c r="J35" i="87"/>
  <c r="J51" i="87"/>
  <c r="J67" i="87"/>
  <c r="D56" i="87"/>
  <c r="D52" i="87"/>
  <c r="D40" i="87"/>
  <c r="J26" i="87"/>
  <c r="J31" i="87"/>
  <c r="J47" i="87"/>
  <c r="J63" i="87"/>
  <c r="D59" i="87"/>
  <c r="K59" i="87" s="1"/>
  <c r="D43" i="87"/>
  <c r="K43" i="87" s="1"/>
  <c r="J28" i="87"/>
  <c r="F23" i="88"/>
  <c r="K23" i="88"/>
  <c r="G23" i="88"/>
  <c r="G30" i="88"/>
  <c r="G34" i="88"/>
  <c r="G38" i="88"/>
  <c r="G42" i="88"/>
  <c r="G46" i="88"/>
  <c r="G50" i="88"/>
  <c r="G54" i="88"/>
  <c r="G58" i="88"/>
  <c r="G62" i="88"/>
  <c r="G66" i="88"/>
  <c r="G70" i="88"/>
  <c r="G74" i="88"/>
  <c r="F32" i="88"/>
  <c r="F36" i="88"/>
  <c r="F40" i="88"/>
  <c r="F44" i="88"/>
  <c r="F48" i="88"/>
  <c r="F52" i="88"/>
  <c r="F56" i="88"/>
  <c r="F60" i="88"/>
  <c r="F64" i="88"/>
  <c r="F68" i="88"/>
  <c r="F72" i="88"/>
  <c r="J51" i="86"/>
  <c r="J45" i="86"/>
  <c r="J63" i="86"/>
  <c r="J39" i="86"/>
  <c r="J47" i="86"/>
  <c r="J64" i="86"/>
  <c r="J72" i="86"/>
  <c r="F63" i="86"/>
  <c r="G63" i="86"/>
  <c r="F39" i="86"/>
  <c r="G39" i="86"/>
  <c r="K52" i="86"/>
  <c r="G52" i="86"/>
  <c r="K32" i="86"/>
  <c r="G32" i="86"/>
  <c r="J30" i="86"/>
  <c r="J34" i="86"/>
  <c r="J38" i="86"/>
  <c r="J53" i="86"/>
  <c r="J57" i="86"/>
  <c r="J61" i="86"/>
  <c r="J68" i="86"/>
  <c r="D71" i="86"/>
  <c r="F71" i="86" s="1"/>
  <c r="D67" i="86"/>
  <c r="G67" i="86" s="1"/>
  <c r="D59" i="86"/>
  <c r="K59" i="86" s="1"/>
  <c r="D55" i="86"/>
  <c r="K55" i="86" s="1"/>
  <c r="G35" i="86"/>
  <c r="D31" i="86"/>
  <c r="F31" i="86" s="1"/>
  <c r="J65" i="86"/>
  <c r="J54" i="86"/>
  <c r="J58" i="86"/>
  <c r="J62" i="86"/>
  <c r="J69" i="86"/>
  <c r="D70" i="86"/>
  <c r="K70" i="86" s="1"/>
  <c r="J36" i="86"/>
  <c r="D37" i="86"/>
  <c r="G37" i="86" s="1"/>
  <c r="D33" i="86"/>
  <c r="G33" i="86" s="1"/>
  <c r="D29" i="86"/>
  <c r="K29" i="86" s="1"/>
  <c r="J56" i="86"/>
  <c r="J60" i="86"/>
  <c r="J28" i="86"/>
  <c r="J25" i="86"/>
  <c r="J27" i="86"/>
  <c r="G72" i="86"/>
  <c r="K43" i="86"/>
  <c r="F54" i="86"/>
  <c r="K61" i="86"/>
  <c r="K64" i="86"/>
  <c r="F41" i="86"/>
  <c r="K69" i="86"/>
  <c r="F46" i="86"/>
  <c r="K41" i="86"/>
  <c r="K37" i="86"/>
  <c r="K39" i="86"/>
  <c r="K60" i="86"/>
  <c r="F53" i="86"/>
  <c r="F38" i="86"/>
  <c r="K45" i="86"/>
  <c r="F58" i="86"/>
  <c r="F51" i="86"/>
  <c r="K51" i="86"/>
  <c r="K40" i="86"/>
  <c r="G43" i="86"/>
  <c r="F61" i="86"/>
  <c r="K63" i="86"/>
  <c r="F69" i="86"/>
  <c r="F42" i="86"/>
  <c r="K48" i="86"/>
  <c r="F57" i="86"/>
  <c r="G59" i="86"/>
  <c r="K65" i="86"/>
  <c r="K44" i="86"/>
  <c r="F34" i="86"/>
  <c r="F47" i="86"/>
  <c r="F49" i="86"/>
  <c r="K57" i="86"/>
  <c r="F66" i="86"/>
  <c r="F30" i="86"/>
  <c r="K36" i="86"/>
  <c r="F45" i="86"/>
  <c r="G47" i="86"/>
  <c r="K53" i="86"/>
  <c r="F62" i="86"/>
  <c r="K68" i="86"/>
  <c r="K49" i="86"/>
  <c r="F35" i="86"/>
  <c r="F37" i="86"/>
  <c r="F50" i="86"/>
  <c r="K56" i="86"/>
  <c r="F65" i="86"/>
  <c r="F26" i="86"/>
  <c r="J24" i="86"/>
  <c r="G24" i="87"/>
  <c r="K24" i="87"/>
  <c r="F24" i="87"/>
  <c r="K28" i="87"/>
  <c r="G28" i="87"/>
  <c r="F28" i="87"/>
  <c r="F23" i="87"/>
  <c r="K23" i="87"/>
  <c r="G23" i="87"/>
  <c r="J24" i="87"/>
  <c r="G30" i="87"/>
  <c r="G34" i="87"/>
  <c r="G38" i="87"/>
  <c r="G42" i="87"/>
  <c r="G46" i="87"/>
  <c r="G50" i="87"/>
  <c r="G54" i="87"/>
  <c r="G58" i="87"/>
  <c r="G62" i="87"/>
  <c r="G66" i="87"/>
  <c r="J23" i="87"/>
  <c r="K31" i="87"/>
  <c r="K35" i="87"/>
  <c r="K39" i="87"/>
  <c r="K47" i="87"/>
  <c r="K51" i="87"/>
  <c r="K55" i="87"/>
  <c r="K63" i="87"/>
  <c r="K67" i="87"/>
  <c r="F27" i="87"/>
  <c r="D24" i="85"/>
  <c r="G24" i="85" s="1"/>
  <c r="G36" i="85"/>
  <c r="F83" i="85"/>
  <c r="K99" i="85"/>
  <c r="F105" i="85"/>
  <c r="G83" i="85"/>
  <c r="G105" i="85"/>
  <c r="F103" i="85"/>
  <c r="D25" i="85"/>
  <c r="F28" i="85"/>
  <c r="J28" i="85"/>
  <c r="F23" i="86"/>
  <c r="K23" i="86"/>
  <c r="G23" i="86"/>
  <c r="G24" i="86"/>
  <c r="F24" i="86"/>
  <c r="K24" i="86"/>
  <c r="G30" i="86"/>
  <c r="G34" i="86"/>
  <c r="G38" i="86"/>
  <c r="G42" i="86"/>
  <c r="G46" i="86"/>
  <c r="G50" i="86"/>
  <c r="G54" i="86"/>
  <c r="G58" i="86"/>
  <c r="G62" i="86"/>
  <c r="G66" i="86"/>
  <c r="G70" i="86"/>
  <c r="F32" i="86"/>
  <c r="F36" i="86"/>
  <c r="F40" i="86"/>
  <c r="F44" i="86"/>
  <c r="F48" i="86"/>
  <c r="F52" i="86"/>
  <c r="F56" i="86"/>
  <c r="F60" i="86"/>
  <c r="F64" i="86"/>
  <c r="F68" i="86"/>
  <c r="F72" i="86"/>
  <c r="J23" i="86"/>
  <c r="G27" i="85"/>
  <c r="K27" i="85"/>
  <c r="F27" i="85"/>
  <c r="G34" i="85"/>
  <c r="F34" i="85"/>
  <c r="G50" i="85"/>
  <c r="F50" i="85"/>
  <c r="G93" i="85"/>
  <c r="F93" i="85"/>
  <c r="F24" i="85"/>
  <c r="D26" i="85"/>
  <c r="J27" i="85"/>
  <c r="F39" i="85"/>
  <c r="K39" i="85"/>
  <c r="F82" i="85"/>
  <c r="K82" i="85"/>
  <c r="F98" i="85"/>
  <c r="K98" i="85"/>
  <c r="F86" i="85"/>
  <c r="K86" i="85"/>
  <c r="G30" i="85"/>
  <c r="F30" i="85"/>
  <c r="K34" i="85"/>
  <c r="G39" i="85"/>
  <c r="G46" i="85"/>
  <c r="F46" i="85"/>
  <c r="K50" i="85"/>
  <c r="G82" i="85"/>
  <c r="G89" i="85"/>
  <c r="F89" i="85"/>
  <c r="K93" i="85"/>
  <c r="G98" i="85"/>
  <c r="K24" i="85"/>
  <c r="F35" i="85"/>
  <c r="K35" i="85"/>
  <c r="F51" i="85"/>
  <c r="K51" i="85"/>
  <c r="F94" i="85"/>
  <c r="K94" i="85"/>
  <c r="G28" i="85"/>
  <c r="K30" i="85"/>
  <c r="G35" i="85"/>
  <c r="G42" i="85"/>
  <c r="F42" i="85"/>
  <c r="K46" i="85"/>
  <c r="G51" i="85"/>
  <c r="G85" i="85"/>
  <c r="F85" i="85"/>
  <c r="K89" i="85"/>
  <c r="G94" i="85"/>
  <c r="G101" i="85"/>
  <c r="F101" i="85"/>
  <c r="F43" i="85"/>
  <c r="K43" i="85"/>
  <c r="D23" i="85"/>
  <c r="F31" i="85"/>
  <c r="K31" i="85"/>
  <c r="F47" i="85"/>
  <c r="K47" i="85"/>
  <c r="F90" i="85"/>
  <c r="K90" i="85"/>
  <c r="G31" i="85"/>
  <c r="G38" i="85"/>
  <c r="F38" i="85"/>
  <c r="K42" i="85"/>
  <c r="G47" i="85"/>
  <c r="G81" i="85"/>
  <c r="F81" i="85"/>
  <c r="K85" i="85"/>
  <c r="G90" i="85"/>
  <c r="G97" i="85"/>
  <c r="F97" i="85"/>
  <c r="F29" i="85"/>
  <c r="F33" i="85"/>
  <c r="F37" i="85"/>
  <c r="F41" i="85"/>
  <c r="F45" i="85"/>
  <c r="F49" i="85"/>
  <c r="F80" i="85"/>
  <c r="F84" i="85"/>
  <c r="F88" i="85"/>
  <c r="F92" i="85"/>
  <c r="F96" i="85"/>
  <c r="F100" i="85"/>
  <c r="K102" i="85"/>
  <c r="F104" i="85"/>
  <c r="K106" i="85"/>
  <c r="G29" i="85"/>
  <c r="G33" i="85"/>
  <c r="G37" i="85"/>
  <c r="G41" i="85"/>
  <c r="G45" i="85"/>
  <c r="G49" i="85"/>
  <c r="G80" i="85"/>
  <c r="G84" i="85"/>
  <c r="G88" i="85"/>
  <c r="G92" i="85"/>
  <c r="G96" i="85"/>
  <c r="G100" i="85"/>
  <c r="G104" i="85"/>
  <c r="F106" i="85"/>
  <c r="G29" i="86" l="1"/>
  <c r="K71" i="86"/>
  <c r="G71" i="86"/>
  <c r="F70" i="86"/>
  <c r="F29" i="86"/>
  <c r="F46" i="88"/>
  <c r="F55" i="86"/>
  <c r="F69" i="89"/>
  <c r="J83" i="88"/>
  <c r="Q119" i="2" s="1"/>
  <c r="K31" i="86"/>
  <c r="H23" i="90"/>
  <c r="G29" i="90"/>
  <c r="F29" i="90"/>
  <c r="K29" i="90"/>
  <c r="K24" i="90"/>
  <c r="G24" i="90"/>
  <c r="F24" i="90"/>
  <c r="K65" i="89"/>
  <c r="G65" i="89"/>
  <c r="G69" i="89"/>
  <c r="F62" i="89"/>
  <c r="F55" i="89"/>
  <c r="G55" i="89"/>
  <c r="G29" i="89"/>
  <c r="F29" i="89"/>
  <c r="J76" i="89"/>
  <c r="Q121" i="2" s="1"/>
  <c r="F25" i="89"/>
  <c r="K25" i="89"/>
  <c r="G26" i="89"/>
  <c r="K26" i="89"/>
  <c r="H23" i="89"/>
  <c r="H24" i="89" s="1"/>
  <c r="G28" i="90"/>
  <c r="F28" i="90"/>
  <c r="K28" i="90"/>
  <c r="G65" i="88"/>
  <c r="G75" i="88"/>
  <c r="G29" i="88"/>
  <c r="F75" i="88"/>
  <c r="F29" i="88"/>
  <c r="F34" i="88"/>
  <c r="F65" i="88"/>
  <c r="G57" i="88"/>
  <c r="K67" i="88"/>
  <c r="G67" i="88"/>
  <c r="K25" i="88"/>
  <c r="G26" i="88"/>
  <c r="K26" i="88"/>
  <c r="F26" i="88"/>
  <c r="H23" i="88"/>
  <c r="F25" i="88"/>
  <c r="G24" i="88"/>
  <c r="K24" i="88"/>
  <c r="K27" i="89"/>
  <c r="G27" i="89"/>
  <c r="F27" i="89"/>
  <c r="G25" i="87"/>
  <c r="F25" i="87"/>
  <c r="K25" i="87"/>
  <c r="K52" i="87"/>
  <c r="G52" i="87"/>
  <c r="F52" i="87"/>
  <c r="K65" i="87"/>
  <c r="F65" i="87"/>
  <c r="G65" i="87"/>
  <c r="F43" i="87"/>
  <c r="G43" i="87"/>
  <c r="K56" i="87"/>
  <c r="G56" i="87"/>
  <c r="F56" i="87"/>
  <c r="F59" i="87"/>
  <c r="G59" i="87"/>
  <c r="K68" i="87"/>
  <c r="G68" i="87"/>
  <c r="F68" i="87"/>
  <c r="K40" i="87"/>
  <c r="G40" i="87"/>
  <c r="F40" i="87"/>
  <c r="K61" i="87"/>
  <c r="F61" i="87"/>
  <c r="G61" i="87"/>
  <c r="F26" i="87"/>
  <c r="G26" i="87"/>
  <c r="G29" i="87"/>
  <c r="K29" i="87"/>
  <c r="F29" i="87"/>
  <c r="K26" i="87"/>
  <c r="J69" i="87"/>
  <c r="Q117" i="2" s="1"/>
  <c r="G27" i="87"/>
  <c r="K27" i="87"/>
  <c r="H23" i="87"/>
  <c r="H24" i="87" s="1"/>
  <c r="K27" i="88"/>
  <c r="G27" i="88"/>
  <c r="F27" i="88"/>
  <c r="G31" i="86"/>
  <c r="F67" i="86"/>
  <c r="K67" i="86"/>
  <c r="F33" i="86"/>
  <c r="G55" i="86"/>
  <c r="K35" i="86"/>
  <c r="K33" i="86"/>
  <c r="F59" i="86"/>
  <c r="J73" i="86"/>
  <c r="Q115" i="2" s="1"/>
  <c r="F28" i="86"/>
  <c r="G28" i="86"/>
  <c r="K28" i="86"/>
  <c r="F25" i="86"/>
  <c r="G25" i="86"/>
  <c r="K25" i="86"/>
  <c r="G26" i="86"/>
  <c r="K26" i="86"/>
  <c r="H23" i="86"/>
  <c r="H24" i="86" s="1"/>
  <c r="J107" i="85"/>
  <c r="G25" i="85"/>
  <c r="F25" i="85"/>
  <c r="K25" i="85"/>
  <c r="K27" i="86"/>
  <c r="G27" i="86"/>
  <c r="F27" i="86"/>
  <c r="F26" i="85"/>
  <c r="K26" i="85"/>
  <c r="G26" i="85"/>
  <c r="G23" i="85"/>
  <c r="F23" i="85"/>
  <c r="H23" i="85" s="1"/>
  <c r="H24" i="85" s="1"/>
  <c r="K23" i="85"/>
  <c r="K83" i="88" l="1"/>
  <c r="H25" i="85"/>
  <c r="H26" i="85" s="1"/>
  <c r="H27" i="85" s="1"/>
  <c r="H28" i="85" s="1"/>
  <c r="H29" i="85" s="1"/>
  <c r="H30" i="85" s="1"/>
  <c r="H31" i="85" s="1"/>
  <c r="H32" i="85" s="1"/>
  <c r="H33" i="85" s="1"/>
  <c r="H34" i="85" s="1"/>
  <c r="H35" i="85" s="1"/>
  <c r="H36" i="85" s="1"/>
  <c r="H37" i="85" s="1"/>
  <c r="H38" i="85" s="1"/>
  <c r="H39" i="85" s="1"/>
  <c r="H40" i="85" s="1"/>
  <c r="H41" i="85" s="1"/>
  <c r="H42" i="85" s="1"/>
  <c r="H43" i="85" s="1"/>
  <c r="H44" i="85" s="1"/>
  <c r="H45" i="85" s="1"/>
  <c r="H46" i="85" s="1"/>
  <c r="H47" i="85" s="1"/>
  <c r="H48" i="85" s="1"/>
  <c r="H49" i="85" s="1"/>
  <c r="H50" i="85" s="1"/>
  <c r="H51" i="85" s="1"/>
  <c r="H52" i="85" s="1"/>
  <c r="H80" i="85" s="1"/>
  <c r="H81" i="85" s="1"/>
  <c r="H82" i="85" s="1"/>
  <c r="H83" i="85" s="1"/>
  <c r="H84" i="85" s="1"/>
  <c r="H85" i="85" s="1"/>
  <c r="H86" i="85" s="1"/>
  <c r="H87" i="85" s="1"/>
  <c r="H88" i="85" s="1"/>
  <c r="H89" i="85" s="1"/>
  <c r="H90" i="85" s="1"/>
  <c r="H91" i="85" s="1"/>
  <c r="H92" i="85" s="1"/>
  <c r="H93" i="85" s="1"/>
  <c r="H94" i="85" s="1"/>
  <c r="H95" i="85" s="1"/>
  <c r="H96" i="85" s="1"/>
  <c r="H97" i="85" s="1"/>
  <c r="H98" i="85" s="1"/>
  <c r="H99" i="85" s="1"/>
  <c r="H100" i="85" s="1"/>
  <c r="H101" i="85" s="1"/>
  <c r="H102" i="85" s="1"/>
  <c r="H103" i="85" s="1"/>
  <c r="H104" i="85" s="1"/>
  <c r="H105" i="85" s="1"/>
  <c r="H106" i="85" s="1"/>
  <c r="H107" i="85" s="1"/>
  <c r="K69" i="87"/>
  <c r="H25" i="87"/>
  <c r="H26" i="87" s="1"/>
  <c r="H27" i="87" s="1"/>
  <c r="H28" i="87" s="1"/>
  <c r="H29" i="87" s="1"/>
  <c r="H30" i="87" s="1"/>
  <c r="H31" i="87" s="1"/>
  <c r="H32" i="87" s="1"/>
  <c r="H33" i="87" s="1"/>
  <c r="H34" i="87" s="1"/>
  <c r="H35" i="87" s="1"/>
  <c r="H36" i="87" s="1"/>
  <c r="H37" i="87" s="1"/>
  <c r="H38" i="87" s="1"/>
  <c r="H39" i="87" s="1"/>
  <c r="H40" i="87" s="1"/>
  <c r="H41" i="87" s="1"/>
  <c r="H42" i="87" s="1"/>
  <c r="H43" i="87" s="1"/>
  <c r="H44" i="87" s="1"/>
  <c r="H45" i="87" s="1"/>
  <c r="H46" i="87" s="1"/>
  <c r="H47" i="87" s="1"/>
  <c r="H48" i="87" s="1"/>
  <c r="H49" i="87" s="1"/>
  <c r="H50" i="87" s="1"/>
  <c r="H51" i="87" s="1"/>
  <c r="H52" i="87" s="1"/>
  <c r="H53" i="87" s="1"/>
  <c r="H54" i="87" s="1"/>
  <c r="H55" i="87" s="1"/>
  <c r="H56" i="87" s="1"/>
  <c r="H57" i="87" s="1"/>
  <c r="H58" i="87" s="1"/>
  <c r="H59" i="87" s="1"/>
  <c r="H60" i="87" s="1"/>
  <c r="H61" i="87" s="1"/>
  <c r="H62" i="87" s="1"/>
  <c r="H63" i="87" s="1"/>
  <c r="H64" i="87" s="1"/>
  <c r="H65" i="87" s="1"/>
  <c r="H66" i="87" s="1"/>
  <c r="H67" i="87" s="1"/>
  <c r="H68" i="87" s="1"/>
  <c r="H69" i="87" s="1"/>
  <c r="H24" i="90"/>
  <c r="H25" i="90" s="1"/>
  <c r="H26" i="90" s="1"/>
  <c r="H27" i="90" s="1"/>
  <c r="H28" i="90" s="1"/>
  <c r="H29" i="90" s="1"/>
  <c r="H30" i="90" s="1"/>
  <c r="H31" i="90" s="1"/>
  <c r="H32" i="90" s="1"/>
  <c r="H33" i="90" s="1"/>
  <c r="H34" i="90" s="1"/>
  <c r="H35" i="90" s="1"/>
  <c r="H36" i="90" s="1"/>
  <c r="H37" i="90" s="1"/>
  <c r="H38" i="90" s="1"/>
  <c r="H39" i="90" s="1"/>
  <c r="H40" i="90" s="1"/>
  <c r="H41" i="90" s="1"/>
  <c r="H42" i="90" s="1"/>
  <c r="H43" i="90" s="1"/>
  <c r="H44" i="90" s="1"/>
  <c r="H45" i="90" s="1"/>
  <c r="H46" i="90" s="1"/>
  <c r="H47" i="90" s="1"/>
  <c r="H48" i="90" s="1"/>
  <c r="H49" i="90" s="1"/>
  <c r="H50" i="90" s="1"/>
  <c r="H51" i="90" s="1"/>
  <c r="H52" i="90" s="1"/>
  <c r="H53" i="90" s="1"/>
  <c r="H54" i="90" s="1"/>
  <c r="H55" i="90" s="1"/>
  <c r="H56" i="90" s="1"/>
  <c r="H57" i="90" s="1"/>
  <c r="H58" i="90" s="1"/>
  <c r="H59" i="90" s="1"/>
  <c r="H60" i="90" s="1"/>
  <c r="H61" i="90" s="1"/>
  <c r="H62" i="90" s="1"/>
  <c r="K62" i="90"/>
  <c r="H25" i="89"/>
  <c r="H26" i="89" s="1"/>
  <c r="H27" i="89" s="1"/>
  <c r="K76" i="89"/>
  <c r="H24" i="88"/>
  <c r="H25" i="88" s="1"/>
  <c r="H26" i="88" s="1"/>
  <c r="H27" i="88" s="1"/>
  <c r="H28" i="88" s="1"/>
  <c r="H25" i="86"/>
  <c r="H26" i="86" s="1"/>
  <c r="H27" i="86" s="1"/>
  <c r="H28" i="86" s="1"/>
  <c r="H29" i="86" s="1"/>
  <c r="H30" i="86" s="1"/>
  <c r="H31" i="86" s="1"/>
  <c r="H32" i="86" s="1"/>
  <c r="H33" i="86" s="1"/>
  <c r="H34" i="86" s="1"/>
  <c r="H35" i="86" s="1"/>
  <c r="H36" i="86" s="1"/>
  <c r="H37" i="86" s="1"/>
  <c r="H38" i="86" s="1"/>
  <c r="H39" i="86" s="1"/>
  <c r="H40" i="86" s="1"/>
  <c r="H41" i="86" s="1"/>
  <c r="H42" i="86" s="1"/>
  <c r="H43" i="86" s="1"/>
  <c r="H44" i="86" s="1"/>
  <c r="H45" i="86" s="1"/>
  <c r="H46" i="86" s="1"/>
  <c r="H47" i="86" s="1"/>
  <c r="H48" i="86" s="1"/>
  <c r="H49" i="86" s="1"/>
  <c r="H50" i="86" s="1"/>
  <c r="H51" i="86" s="1"/>
  <c r="H52" i="86" s="1"/>
  <c r="H53" i="86" s="1"/>
  <c r="H54" i="86" s="1"/>
  <c r="H55" i="86" s="1"/>
  <c r="H56" i="86" s="1"/>
  <c r="H57" i="86" s="1"/>
  <c r="H58" i="86" s="1"/>
  <c r="H59" i="86" s="1"/>
  <c r="H60" i="86" s="1"/>
  <c r="H61" i="86" s="1"/>
  <c r="H62" i="86" s="1"/>
  <c r="H63" i="86" s="1"/>
  <c r="H64" i="86" s="1"/>
  <c r="H65" i="86" s="1"/>
  <c r="H66" i="86" s="1"/>
  <c r="H67" i="86" s="1"/>
  <c r="H68" i="86" s="1"/>
  <c r="H69" i="86" s="1"/>
  <c r="H70" i="86" s="1"/>
  <c r="H71" i="86" s="1"/>
  <c r="H72" i="86" s="1"/>
  <c r="K73" i="86"/>
  <c r="K107" i="85"/>
  <c r="H28" i="89" l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H54" i="89" s="1"/>
  <c r="H55" i="89" s="1"/>
  <c r="H56" i="89" s="1"/>
  <c r="H57" i="89" s="1"/>
  <c r="H58" i="89" s="1"/>
  <c r="H59" i="89" s="1"/>
  <c r="H60" i="89" s="1"/>
  <c r="H61" i="89" s="1"/>
  <c r="H62" i="89" s="1"/>
  <c r="H63" i="89" s="1"/>
  <c r="H64" i="89" s="1"/>
  <c r="H65" i="89" s="1"/>
  <c r="H66" i="89" s="1"/>
  <c r="H67" i="89" s="1"/>
  <c r="H68" i="89" s="1"/>
  <c r="H69" i="89" s="1"/>
  <c r="H70" i="89" s="1"/>
  <c r="H71" i="89" s="1"/>
  <c r="H72" i="89" s="1"/>
  <c r="H73" i="89" s="1"/>
  <c r="H74" i="89" s="1"/>
  <c r="H75" i="89" s="1"/>
  <c r="H76" i="89" s="1"/>
  <c r="H79" i="89" s="1"/>
  <c r="H65" i="90"/>
  <c r="H64" i="90"/>
  <c r="H29" i="88"/>
  <c r="H30" i="88" s="1"/>
  <c r="H31" i="88" s="1"/>
  <c r="H32" i="88" s="1"/>
  <c r="H33" i="88" s="1"/>
  <c r="H34" i="88" s="1"/>
  <c r="H35" i="88" s="1"/>
  <c r="H36" i="88" s="1"/>
  <c r="H37" i="88" s="1"/>
  <c r="H38" i="88" s="1"/>
  <c r="H39" i="88" s="1"/>
  <c r="H71" i="87"/>
  <c r="H110" i="85"/>
  <c r="H109" i="85"/>
  <c r="H66" i="90" l="1"/>
  <c r="H111" i="85"/>
  <c r="H67" i="90"/>
  <c r="H78" i="89"/>
  <c r="H80" i="89" s="1"/>
  <c r="H40" i="88"/>
  <c r="H41" i="88" s="1"/>
  <c r="H42" i="88" s="1"/>
  <c r="H43" i="88" s="1"/>
  <c r="H44" i="88" s="1"/>
  <c r="H45" i="88" s="1"/>
  <c r="H46" i="88" s="1"/>
  <c r="H47" i="88" s="1"/>
  <c r="H48" i="88" s="1"/>
  <c r="H72" i="87"/>
  <c r="H73" i="87" s="1"/>
  <c r="H73" i="86"/>
  <c r="H75" i="86" s="1"/>
  <c r="H112" i="85"/>
  <c r="H81" i="89" l="1"/>
  <c r="H49" i="88"/>
  <c r="H50" i="88" s="1"/>
  <c r="H51" i="88" s="1"/>
  <c r="H52" i="88" s="1"/>
  <c r="H53" i="88" s="1"/>
  <c r="H74" i="87"/>
  <c r="H76" i="86"/>
  <c r="H77" i="86" s="1"/>
  <c r="L90" i="2"/>
  <c r="E26" i="83"/>
  <c r="J26" i="83" s="1"/>
  <c r="K63" i="84"/>
  <c r="J63" i="84"/>
  <c r="G63" i="84"/>
  <c r="F63" i="84"/>
  <c r="J62" i="84"/>
  <c r="D62" i="84"/>
  <c r="G62" i="84" s="1"/>
  <c r="J61" i="84"/>
  <c r="D61" i="84"/>
  <c r="K61" i="84" s="1"/>
  <c r="J60" i="84"/>
  <c r="D60" i="84"/>
  <c r="K60" i="84" s="1"/>
  <c r="J59" i="84"/>
  <c r="D59" i="84"/>
  <c r="F59" i="84" s="1"/>
  <c r="J58" i="84"/>
  <c r="D58" i="84"/>
  <c r="G58" i="84" s="1"/>
  <c r="J57" i="84"/>
  <c r="D57" i="84"/>
  <c r="K57" i="84" s="1"/>
  <c r="J56" i="84"/>
  <c r="D56" i="84"/>
  <c r="K56" i="84" s="1"/>
  <c r="J55" i="84"/>
  <c r="D55" i="84"/>
  <c r="F55" i="84" s="1"/>
  <c r="J54" i="84"/>
  <c r="D54" i="84"/>
  <c r="G54" i="84" s="1"/>
  <c r="J53" i="84"/>
  <c r="D53" i="84"/>
  <c r="K53" i="84" s="1"/>
  <c r="J52" i="84"/>
  <c r="D52" i="84"/>
  <c r="K52" i="84" s="1"/>
  <c r="J51" i="84"/>
  <c r="D51" i="84"/>
  <c r="F51" i="84" s="1"/>
  <c r="J50" i="84"/>
  <c r="D50" i="84"/>
  <c r="G50" i="84" s="1"/>
  <c r="J49" i="84"/>
  <c r="G49" i="84"/>
  <c r="D49" i="84"/>
  <c r="K49" i="84" s="1"/>
  <c r="J48" i="84"/>
  <c r="D48" i="84"/>
  <c r="K48" i="84" s="1"/>
  <c r="J47" i="84"/>
  <c r="D47" i="84"/>
  <c r="F47" i="84" s="1"/>
  <c r="J46" i="84"/>
  <c r="D46" i="84"/>
  <c r="G46" i="84" s="1"/>
  <c r="J45" i="84"/>
  <c r="D45" i="84"/>
  <c r="K45" i="84" s="1"/>
  <c r="J44" i="84"/>
  <c r="D44" i="84"/>
  <c r="K44" i="84" s="1"/>
  <c r="J43" i="84"/>
  <c r="D43" i="84"/>
  <c r="F43" i="84" s="1"/>
  <c r="J42" i="84"/>
  <c r="D42" i="84"/>
  <c r="G42" i="84" s="1"/>
  <c r="J41" i="84"/>
  <c r="D41" i="84"/>
  <c r="K41" i="84" s="1"/>
  <c r="J40" i="84"/>
  <c r="D40" i="84"/>
  <c r="K40" i="84" s="1"/>
  <c r="J39" i="84"/>
  <c r="D39" i="84"/>
  <c r="F39" i="84" s="1"/>
  <c r="J38" i="84"/>
  <c r="D38" i="84"/>
  <c r="G38" i="84" s="1"/>
  <c r="J37" i="84"/>
  <c r="D37" i="84"/>
  <c r="K37" i="84" s="1"/>
  <c r="J36" i="84"/>
  <c r="D36" i="84"/>
  <c r="K36" i="84" s="1"/>
  <c r="K35" i="84"/>
  <c r="J35" i="84"/>
  <c r="G35" i="84"/>
  <c r="F35" i="84"/>
  <c r="J34" i="84"/>
  <c r="D34" i="84"/>
  <c r="G34" i="84" s="1"/>
  <c r="J33" i="84"/>
  <c r="D33" i="84"/>
  <c r="K33" i="84" s="1"/>
  <c r="J32" i="84"/>
  <c r="D32" i="84"/>
  <c r="K32" i="84" s="1"/>
  <c r="J31" i="84"/>
  <c r="D31" i="84"/>
  <c r="F31" i="84" s="1"/>
  <c r="J30" i="84"/>
  <c r="D30" i="84"/>
  <c r="G30" i="84" s="1"/>
  <c r="J29" i="84"/>
  <c r="D29" i="84"/>
  <c r="K29" i="84" s="1"/>
  <c r="E28" i="84"/>
  <c r="J28" i="84" s="1"/>
  <c r="E27" i="84"/>
  <c r="J27" i="84" s="1"/>
  <c r="E26" i="84"/>
  <c r="J26" i="84" s="1"/>
  <c r="E25" i="84"/>
  <c r="D25" i="84" s="1"/>
  <c r="E24" i="84"/>
  <c r="D24" i="84" s="1"/>
  <c r="E23" i="84"/>
  <c r="J23" i="84" s="1"/>
  <c r="H17" i="84"/>
  <c r="H13" i="84"/>
  <c r="B13" i="84"/>
  <c r="H11" i="84"/>
  <c r="B11" i="84"/>
  <c r="C9" i="84"/>
  <c r="B9" i="84"/>
  <c r="H7" i="84"/>
  <c r="B7" i="84"/>
  <c r="E2" i="84"/>
  <c r="J69" i="83"/>
  <c r="K69" i="83"/>
  <c r="J68" i="83"/>
  <c r="D68" i="83"/>
  <c r="G68" i="83" s="1"/>
  <c r="J67" i="83"/>
  <c r="D67" i="83"/>
  <c r="F67" i="83" s="1"/>
  <c r="J66" i="83"/>
  <c r="D66" i="83"/>
  <c r="K66" i="83" s="1"/>
  <c r="J65" i="83"/>
  <c r="D65" i="83"/>
  <c r="K65" i="83" s="1"/>
  <c r="J64" i="83"/>
  <c r="D64" i="83"/>
  <c r="G64" i="83" s="1"/>
  <c r="J63" i="83"/>
  <c r="D63" i="83"/>
  <c r="F63" i="83" s="1"/>
  <c r="J62" i="83"/>
  <c r="D62" i="83"/>
  <c r="K62" i="83" s="1"/>
  <c r="J61" i="83"/>
  <c r="D61" i="83"/>
  <c r="K61" i="83" s="1"/>
  <c r="J60" i="83"/>
  <c r="D60" i="83"/>
  <c r="G60" i="83" s="1"/>
  <c r="J59" i="83"/>
  <c r="D59" i="83"/>
  <c r="F59" i="83" s="1"/>
  <c r="J58" i="83"/>
  <c r="D58" i="83"/>
  <c r="K58" i="83" s="1"/>
  <c r="J57" i="83"/>
  <c r="D57" i="83"/>
  <c r="K57" i="83" s="1"/>
  <c r="J56" i="83"/>
  <c r="D56" i="83"/>
  <c r="G56" i="83" s="1"/>
  <c r="J55" i="83"/>
  <c r="D55" i="83"/>
  <c r="F55" i="83" s="1"/>
  <c r="J54" i="83"/>
  <c r="D54" i="83"/>
  <c r="K54" i="83" s="1"/>
  <c r="J53" i="83"/>
  <c r="D53" i="83"/>
  <c r="K53" i="83" s="1"/>
  <c r="J52" i="83"/>
  <c r="D52" i="83"/>
  <c r="G52" i="83" s="1"/>
  <c r="J51" i="83"/>
  <c r="D51" i="83"/>
  <c r="F51" i="83" s="1"/>
  <c r="J50" i="83"/>
  <c r="D50" i="83"/>
  <c r="K50" i="83" s="1"/>
  <c r="J49" i="83"/>
  <c r="D49" i="83"/>
  <c r="K49" i="83" s="1"/>
  <c r="J48" i="83"/>
  <c r="D48" i="83"/>
  <c r="G48" i="83" s="1"/>
  <c r="J47" i="83"/>
  <c r="D47" i="83"/>
  <c r="F47" i="83" s="1"/>
  <c r="J46" i="83"/>
  <c r="D46" i="83"/>
  <c r="K46" i="83" s="1"/>
  <c r="J45" i="83"/>
  <c r="D45" i="83"/>
  <c r="K45" i="83" s="1"/>
  <c r="J44" i="83"/>
  <c r="D44" i="83"/>
  <c r="G44" i="83" s="1"/>
  <c r="J43" i="83"/>
  <c r="D43" i="83"/>
  <c r="F43" i="83" s="1"/>
  <c r="J42" i="83"/>
  <c r="D42" i="83"/>
  <c r="K42" i="83" s="1"/>
  <c r="J41" i="83"/>
  <c r="D41" i="83"/>
  <c r="K41" i="83" s="1"/>
  <c r="J40" i="83"/>
  <c r="D40" i="83"/>
  <c r="G40" i="83" s="1"/>
  <c r="J39" i="83"/>
  <c r="D39" i="83"/>
  <c r="F39" i="83" s="1"/>
  <c r="J38" i="83"/>
  <c r="D38" i="83"/>
  <c r="K38" i="83" s="1"/>
  <c r="J37" i="83"/>
  <c r="D37" i="83"/>
  <c r="K37" i="83" s="1"/>
  <c r="J36" i="83"/>
  <c r="D36" i="83"/>
  <c r="G36" i="83" s="1"/>
  <c r="J35" i="83"/>
  <c r="D35" i="83"/>
  <c r="F35" i="83" s="1"/>
  <c r="J34" i="83"/>
  <c r="F34" i="83"/>
  <c r="D34" i="83"/>
  <c r="K34" i="83" s="1"/>
  <c r="J33" i="83"/>
  <c r="D33" i="83"/>
  <c r="K33" i="83" s="1"/>
  <c r="J32" i="83"/>
  <c r="G32" i="83"/>
  <c r="J31" i="83"/>
  <c r="D31" i="83"/>
  <c r="F31" i="83" s="1"/>
  <c r="J30" i="83"/>
  <c r="F30" i="83"/>
  <c r="K30" i="83"/>
  <c r="E29" i="83"/>
  <c r="J29" i="83" s="1"/>
  <c r="E28" i="83"/>
  <c r="J28" i="83" s="1"/>
  <c r="E27" i="83"/>
  <c r="J27" i="83" s="1"/>
  <c r="J25" i="83"/>
  <c r="H17" i="83"/>
  <c r="H13" i="83"/>
  <c r="B13" i="83"/>
  <c r="H11" i="83"/>
  <c r="B11" i="83"/>
  <c r="C9" i="83"/>
  <c r="B9" i="83"/>
  <c r="H7" i="83"/>
  <c r="B7" i="83"/>
  <c r="E2" i="83"/>
  <c r="E26" i="81"/>
  <c r="J26" i="81" s="1"/>
  <c r="L106" i="2"/>
  <c r="G37" i="84" l="1"/>
  <c r="K44" i="83"/>
  <c r="F50" i="83"/>
  <c r="F58" i="83"/>
  <c r="K36" i="83"/>
  <c r="G33" i="84"/>
  <c r="F42" i="83"/>
  <c r="H54" i="88"/>
  <c r="H55" i="88" s="1"/>
  <c r="H56" i="88" s="1"/>
  <c r="H78" i="86"/>
  <c r="G41" i="84"/>
  <c r="G45" i="84"/>
  <c r="G29" i="84"/>
  <c r="G53" i="84"/>
  <c r="G61" i="84"/>
  <c r="G43" i="84"/>
  <c r="G51" i="84"/>
  <c r="G59" i="84"/>
  <c r="F33" i="84"/>
  <c r="F41" i="84"/>
  <c r="K43" i="84"/>
  <c r="F49" i="84"/>
  <c r="K51" i="84"/>
  <c r="F57" i="84"/>
  <c r="K59" i="84"/>
  <c r="G57" i="84"/>
  <c r="G31" i="84"/>
  <c r="G39" i="84"/>
  <c r="G47" i="84"/>
  <c r="G55" i="84"/>
  <c r="F29" i="84"/>
  <c r="K31" i="84"/>
  <c r="F37" i="84"/>
  <c r="K39" i="84"/>
  <c r="F45" i="84"/>
  <c r="K47" i="84"/>
  <c r="F53" i="84"/>
  <c r="K55" i="84"/>
  <c r="F61" i="84"/>
  <c r="J24" i="84"/>
  <c r="J25" i="84"/>
  <c r="D23" i="84"/>
  <c r="D26" i="84"/>
  <c r="K28" i="84"/>
  <c r="D27" i="84"/>
  <c r="K27" i="84" s="1"/>
  <c r="F62" i="83"/>
  <c r="G65" i="83"/>
  <c r="F38" i="83"/>
  <c r="G63" i="83"/>
  <c r="F66" i="83"/>
  <c r="F46" i="83"/>
  <c r="F54" i="83"/>
  <c r="D26" i="83"/>
  <c r="G37" i="83"/>
  <c r="G45" i="83"/>
  <c r="G53" i="83"/>
  <c r="G61" i="83"/>
  <c r="G69" i="83"/>
  <c r="K32" i="83"/>
  <c r="G35" i="83"/>
  <c r="K40" i="83"/>
  <c r="G43" i="83"/>
  <c r="K48" i="83"/>
  <c r="G51" i="83"/>
  <c r="K56" i="83"/>
  <c r="G59" i="83"/>
  <c r="K64" i="83"/>
  <c r="G67" i="83"/>
  <c r="G33" i="83"/>
  <c r="G41" i="83"/>
  <c r="G49" i="83"/>
  <c r="G57" i="83"/>
  <c r="G31" i="83"/>
  <c r="G39" i="83"/>
  <c r="G47" i="83"/>
  <c r="K52" i="83"/>
  <c r="G55" i="83"/>
  <c r="K60" i="83"/>
  <c r="K68" i="83"/>
  <c r="D29" i="83"/>
  <c r="K29" i="83" s="1"/>
  <c r="G25" i="83"/>
  <c r="G24" i="84"/>
  <c r="F24" i="84"/>
  <c r="K24" i="84"/>
  <c r="K25" i="84"/>
  <c r="G25" i="84"/>
  <c r="F25" i="84"/>
  <c r="F28" i="84"/>
  <c r="K30" i="84"/>
  <c r="F32" i="84"/>
  <c r="K34" i="84"/>
  <c r="F36" i="84"/>
  <c r="K38" i="84"/>
  <c r="F40" i="84"/>
  <c r="K42" i="84"/>
  <c r="F44" i="84"/>
  <c r="K46" i="84"/>
  <c r="F48" i="84"/>
  <c r="K50" i="84"/>
  <c r="F52" i="84"/>
  <c r="K54" i="84"/>
  <c r="F56" i="84"/>
  <c r="K58" i="84"/>
  <c r="F60" i="84"/>
  <c r="K62" i="84"/>
  <c r="K23" i="84"/>
  <c r="G28" i="84"/>
  <c r="G32" i="84"/>
  <c r="G36" i="84"/>
  <c r="G40" i="84"/>
  <c r="G44" i="84"/>
  <c r="G48" i="84"/>
  <c r="G52" i="84"/>
  <c r="G56" i="84"/>
  <c r="G60" i="84"/>
  <c r="F30" i="84"/>
  <c r="F34" i="84"/>
  <c r="F38" i="84"/>
  <c r="F42" i="84"/>
  <c r="F46" i="84"/>
  <c r="F50" i="84"/>
  <c r="F54" i="84"/>
  <c r="F58" i="84"/>
  <c r="F62" i="84"/>
  <c r="G24" i="83"/>
  <c r="F24" i="83"/>
  <c r="K24" i="83"/>
  <c r="F23" i="83"/>
  <c r="G23" i="83"/>
  <c r="K23" i="83"/>
  <c r="J24" i="83"/>
  <c r="D28" i="83"/>
  <c r="G30" i="83"/>
  <c r="G34" i="83"/>
  <c r="G38" i="83"/>
  <c r="G42" i="83"/>
  <c r="G46" i="83"/>
  <c r="G50" i="83"/>
  <c r="G54" i="83"/>
  <c r="G58" i="83"/>
  <c r="G62" i="83"/>
  <c r="G66" i="83"/>
  <c r="J23" i="83"/>
  <c r="D27" i="83"/>
  <c r="F29" i="83"/>
  <c r="K31" i="83"/>
  <c r="F33" i="83"/>
  <c r="K35" i="83"/>
  <c r="F37" i="83"/>
  <c r="K39" i="83"/>
  <c r="F41" i="83"/>
  <c r="K43" i="83"/>
  <c r="F45" i="83"/>
  <c r="K47" i="83"/>
  <c r="F49" i="83"/>
  <c r="K51" i="83"/>
  <c r="F53" i="83"/>
  <c r="K55" i="83"/>
  <c r="F57" i="83"/>
  <c r="K59" i="83"/>
  <c r="F61" i="83"/>
  <c r="K63" i="83"/>
  <c r="F65" i="83"/>
  <c r="K67" i="83"/>
  <c r="F69" i="83"/>
  <c r="F32" i="83"/>
  <c r="F36" i="83"/>
  <c r="F40" i="83"/>
  <c r="F44" i="83"/>
  <c r="F48" i="83"/>
  <c r="F52" i="83"/>
  <c r="F56" i="83"/>
  <c r="F60" i="83"/>
  <c r="F64" i="83"/>
  <c r="F68" i="83"/>
  <c r="F25" i="83"/>
  <c r="D26" i="81"/>
  <c r="H57" i="88" l="1"/>
  <c r="H58" i="88" s="1"/>
  <c r="H59" i="88" s="1"/>
  <c r="H60" i="88" s="1"/>
  <c r="H61" i="88" s="1"/>
  <c r="H62" i="88" s="1"/>
  <c r="J64" i="84"/>
  <c r="F27" i="84"/>
  <c r="G27" i="84"/>
  <c r="G26" i="84"/>
  <c r="K26" i="84"/>
  <c r="F26" i="84"/>
  <c r="F23" i="84"/>
  <c r="G23" i="84"/>
  <c r="J70" i="83"/>
  <c r="Q109" i="2" s="1"/>
  <c r="G26" i="83"/>
  <c r="K26" i="83"/>
  <c r="F26" i="83"/>
  <c r="K25" i="83"/>
  <c r="G29" i="83"/>
  <c r="K64" i="84"/>
  <c r="H23" i="83"/>
  <c r="H24" i="83" s="1"/>
  <c r="H25" i="83" s="1"/>
  <c r="K28" i="83"/>
  <c r="G28" i="83"/>
  <c r="F28" i="83"/>
  <c r="G27" i="83"/>
  <c r="K27" i="83"/>
  <c r="F27" i="83"/>
  <c r="G26" i="81"/>
  <c r="K26" i="81"/>
  <c r="F26" i="81"/>
  <c r="H23" i="84" l="1"/>
  <c r="H24" i="84" s="1"/>
  <c r="H25" i="84" s="1"/>
  <c r="H26" i="84" s="1"/>
  <c r="H27" i="84" s="1"/>
  <c r="H28" i="84" s="1"/>
  <c r="H29" i="84" s="1"/>
  <c r="H30" i="84" s="1"/>
  <c r="H31" i="84" s="1"/>
  <c r="H32" i="84" s="1"/>
  <c r="H33" i="84" s="1"/>
  <c r="H34" i="84" s="1"/>
  <c r="H35" i="84" s="1"/>
  <c r="H36" i="84" s="1"/>
  <c r="H37" i="84" s="1"/>
  <c r="H38" i="84" s="1"/>
  <c r="H39" i="84" s="1"/>
  <c r="H40" i="84" s="1"/>
  <c r="H41" i="84" s="1"/>
  <c r="H42" i="84" s="1"/>
  <c r="H43" i="84" s="1"/>
  <c r="H44" i="84" s="1"/>
  <c r="H45" i="84" s="1"/>
  <c r="H46" i="84" s="1"/>
  <c r="H47" i="84" s="1"/>
  <c r="H48" i="84" s="1"/>
  <c r="H49" i="84" s="1"/>
  <c r="H50" i="84" s="1"/>
  <c r="H51" i="84" s="1"/>
  <c r="H52" i="84" s="1"/>
  <c r="H53" i="84" s="1"/>
  <c r="H54" i="84" s="1"/>
  <c r="H55" i="84" s="1"/>
  <c r="H56" i="84" s="1"/>
  <c r="H57" i="84" s="1"/>
  <c r="H58" i="84" s="1"/>
  <c r="H59" i="84" s="1"/>
  <c r="H60" i="84" s="1"/>
  <c r="H61" i="84" s="1"/>
  <c r="H62" i="84" s="1"/>
  <c r="H63" i="84" s="1"/>
  <c r="H64" i="84" s="1"/>
  <c r="H67" i="84" s="1"/>
  <c r="H26" i="83"/>
  <c r="H63" i="88"/>
  <c r="H64" i="88" s="1"/>
  <c r="H65" i="88" s="1"/>
  <c r="H66" i="88" s="1"/>
  <c r="H67" i="88" s="1"/>
  <c r="H68" i="88" s="1"/>
  <c r="K70" i="83"/>
  <c r="H27" i="83"/>
  <c r="H28" i="83" s="1"/>
  <c r="H29" i="83" s="1"/>
  <c r="H30" i="83" s="1"/>
  <c r="H31" i="83" s="1"/>
  <c r="H32" i="83" s="1"/>
  <c r="H33" i="83" s="1"/>
  <c r="H34" i="83" s="1"/>
  <c r="H35" i="83" s="1"/>
  <c r="H36" i="83" s="1"/>
  <c r="H37" i="83" s="1"/>
  <c r="H38" i="83" s="1"/>
  <c r="H39" i="83" s="1"/>
  <c r="H40" i="83" s="1"/>
  <c r="H41" i="83" s="1"/>
  <c r="H42" i="83" s="1"/>
  <c r="H43" i="83" s="1"/>
  <c r="H44" i="83" s="1"/>
  <c r="H45" i="83" s="1"/>
  <c r="H46" i="83" s="1"/>
  <c r="H47" i="83" s="1"/>
  <c r="H48" i="83" s="1"/>
  <c r="H49" i="83" s="1"/>
  <c r="H50" i="83" s="1"/>
  <c r="H51" i="83" s="1"/>
  <c r="H52" i="83" s="1"/>
  <c r="H53" i="83" s="1"/>
  <c r="H54" i="83" s="1"/>
  <c r="H55" i="83" s="1"/>
  <c r="H56" i="83" s="1"/>
  <c r="H57" i="83" s="1"/>
  <c r="H58" i="83" s="1"/>
  <c r="H59" i="83" s="1"/>
  <c r="H60" i="83" s="1"/>
  <c r="H61" i="83" s="1"/>
  <c r="H62" i="83" s="1"/>
  <c r="H63" i="83" s="1"/>
  <c r="H64" i="83" s="1"/>
  <c r="H65" i="83" s="1"/>
  <c r="H66" i="83" s="1"/>
  <c r="H67" i="83" s="1"/>
  <c r="H68" i="83" s="1"/>
  <c r="H69" i="83" s="1"/>
  <c r="H70" i="83" s="1"/>
  <c r="H66" i="84" l="1"/>
  <c r="H68" i="84" s="1"/>
  <c r="H69" i="88"/>
  <c r="H70" i="88" s="1"/>
  <c r="H71" i="88" s="1"/>
  <c r="H72" i="88" s="1"/>
  <c r="H73" i="88" s="1"/>
  <c r="H74" i="88" s="1"/>
  <c r="H75" i="88" s="1"/>
  <c r="H76" i="88" s="1"/>
  <c r="H77" i="88" s="1"/>
  <c r="H78" i="88" s="1"/>
  <c r="H79" i="88" s="1"/>
  <c r="H80" i="88" s="1"/>
  <c r="H81" i="88" s="1"/>
  <c r="H82" i="88" s="1"/>
  <c r="H83" i="88" s="1"/>
  <c r="H73" i="83"/>
  <c r="H72" i="83"/>
  <c r="H74" i="83" s="1"/>
  <c r="H69" i="84" l="1"/>
  <c r="H86" i="88"/>
  <c r="H85" i="88"/>
  <c r="H75" i="83"/>
  <c r="H88" i="88" l="1"/>
  <c r="H87" i="88"/>
  <c r="J79" i="82"/>
  <c r="D79" i="82"/>
  <c r="G79" i="82" s="1"/>
  <c r="J78" i="82"/>
  <c r="D78" i="82"/>
  <c r="G78" i="82" s="1"/>
  <c r="J77" i="82"/>
  <c r="D77" i="82"/>
  <c r="K77" i="82" s="1"/>
  <c r="J76" i="82"/>
  <c r="D76" i="82"/>
  <c r="K76" i="82" s="1"/>
  <c r="J75" i="82"/>
  <c r="D75" i="82"/>
  <c r="F75" i="82" s="1"/>
  <c r="J74" i="82"/>
  <c r="D74" i="82"/>
  <c r="G74" i="82" s="1"/>
  <c r="J73" i="82"/>
  <c r="D73" i="82"/>
  <c r="K73" i="82" s="1"/>
  <c r="J72" i="82"/>
  <c r="D72" i="82"/>
  <c r="K72" i="82" s="1"/>
  <c r="J71" i="82"/>
  <c r="G71" i="82"/>
  <c r="D71" i="82"/>
  <c r="F71" i="82" s="1"/>
  <c r="J70" i="82"/>
  <c r="D70" i="82"/>
  <c r="G70" i="82" s="1"/>
  <c r="J69" i="82"/>
  <c r="G69" i="82"/>
  <c r="D69" i="82"/>
  <c r="K69" i="82" s="1"/>
  <c r="J68" i="82"/>
  <c r="D68" i="82"/>
  <c r="K68" i="82" s="1"/>
  <c r="J67" i="82"/>
  <c r="D67" i="82"/>
  <c r="F67" i="82" s="1"/>
  <c r="J66" i="82"/>
  <c r="D66" i="82"/>
  <c r="G66" i="82" s="1"/>
  <c r="J65" i="82"/>
  <c r="D65" i="82"/>
  <c r="K65" i="82" s="1"/>
  <c r="J64" i="82"/>
  <c r="D64" i="82"/>
  <c r="K64" i="82" s="1"/>
  <c r="J63" i="82"/>
  <c r="D63" i="82"/>
  <c r="F63" i="82" s="1"/>
  <c r="J62" i="82"/>
  <c r="D62" i="82"/>
  <c r="G62" i="82" s="1"/>
  <c r="J61" i="82"/>
  <c r="G61" i="82"/>
  <c r="D61" i="82"/>
  <c r="K61" i="82" s="1"/>
  <c r="J60" i="82"/>
  <c r="D60" i="82"/>
  <c r="K60" i="82" s="1"/>
  <c r="J59" i="82"/>
  <c r="G59" i="82"/>
  <c r="D59" i="82"/>
  <c r="F59" i="82" s="1"/>
  <c r="J58" i="82"/>
  <c r="D58" i="82"/>
  <c r="G58" i="82" s="1"/>
  <c r="J57" i="82"/>
  <c r="G57" i="82"/>
  <c r="D57" i="82"/>
  <c r="K57" i="82" s="1"/>
  <c r="J56" i="82"/>
  <c r="D56" i="82"/>
  <c r="K56" i="82" s="1"/>
  <c r="J55" i="82"/>
  <c r="D55" i="82"/>
  <c r="F55" i="82" s="1"/>
  <c r="J54" i="82"/>
  <c r="D54" i="82"/>
  <c r="G54" i="82" s="1"/>
  <c r="J53" i="82"/>
  <c r="D53" i="82"/>
  <c r="K53" i="82" s="1"/>
  <c r="J52" i="82"/>
  <c r="D52" i="82"/>
  <c r="K52" i="82" s="1"/>
  <c r="J51" i="82"/>
  <c r="D51" i="82"/>
  <c r="F51" i="82" s="1"/>
  <c r="J50" i="82"/>
  <c r="D50" i="82"/>
  <c r="G50" i="82" s="1"/>
  <c r="J49" i="82"/>
  <c r="D49" i="82"/>
  <c r="K49" i="82" s="1"/>
  <c r="J48" i="82"/>
  <c r="D48" i="82"/>
  <c r="K48" i="82" s="1"/>
  <c r="J47" i="82"/>
  <c r="D47" i="82"/>
  <c r="F47" i="82" s="1"/>
  <c r="J46" i="82"/>
  <c r="D46" i="82"/>
  <c r="G46" i="82" s="1"/>
  <c r="J45" i="82"/>
  <c r="G45" i="82"/>
  <c r="D45" i="82"/>
  <c r="K45" i="82" s="1"/>
  <c r="J44" i="82"/>
  <c r="D44" i="82"/>
  <c r="K44" i="82" s="1"/>
  <c r="J43" i="82"/>
  <c r="G43" i="82"/>
  <c r="D43" i="82"/>
  <c r="F43" i="82" s="1"/>
  <c r="J42" i="82"/>
  <c r="D42" i="82"/>
  <c r="G42" i="82" s="1"/>
  <c r="J41" i="82"/>
  <c r="D41" i="82"/>
  <c r="K41" i="82" s="1"/>
  <c r="J40" i="82"/>
  <c r="D40" i="82"/>
  <c r="K40" i="82" s="1"/>
  <c r="J39" i="82"/>
  <c r="D39" i="82"/>
  <c r="F39" i="82" s="1"/>
  <c r="J38" i="82"/>
  <c r="D38" i="82"/>
  <c r="G38" i="82" s="1"/>
  <c r="J37" i="82"/>
  <c r="D37" i="82"/>
  <c r="K37" i="82" s="1"/>
  <c r="J36" i="82"/>
  <c r="D36" i="82"/>
  <c r="K36" i="82" s="1"/>
  <c r="J35" i="82"/>
  <c r="D35" i="82"/>
  <c r="F35" i="82" s="1"/>
  <c r="J34" i="82"/>
  <c r="D34" i="82"/>
  <c r="G34" i="82" s="1"/>
  <c r="J33" i="82"/>
  <c r="D33" i="82"/>
  <c r="K33" i="82" s="1"/>
  <c r="J32" i="82"/>
  <c r="D32" i="82"/>
  <c r="K32" i="82" s="1"/>
  <c r="J31" i="82"/>
  <c r="D31" i="82"/>
  <c r="F31" i="82" s="1"/>
  <c r="J30" i="82"/>
  <c r="D30" i="82"/>
  <c r="G30" i="82" s="1"/>
  <c r="J29" i="82"/>
  <c r="G29" i="82"/>
  <c r="D29" i="82"/>
  <c r="K29" i="82" s="1"/>
  <c r="E28" i="82"/>
  <c r="J28" i="82" s="1"/>
  <c r="E27" i="82"/>
  <c r="J27" i="82" s="1"/>
  <c r="E26" i="82"/>
  <c r="J26" i="82" s="1"/>
  <c r="E25" i="82"/>
  <c r="J25" i="82" s="1"/>
  <c r="E24" i="82"/>
  <c r="D24" i="82" s="1"/>
  <c r="E23" i="82"/>
  <c r="J23" i="82" s="1"/>
  <c r="H17" i="82"/>
  <c r="H13" i="82"/>
  <c r="B13" i="82"/>
  <c r="H11" i="82"/>
  <c r="B11" i="82"/>
  <c r="C9" i="82"/>
  <c r="B9" i="82"/>
  <c r="H7" i="82"/>
  <c r="B7" i="82"/>
  <c r="E2" i="82"/>
  <c r="J63" i="81"/>
  <c r="G63" i="81"/>
  <c r="J62" i="81"/>
  <c r="D62" i="81"/>
  <c r="K62" i="81" s="1"/>
  <c r="J61" i="81"/>
  <c r="D61" i="81"/>
  <c r="K61" i="81" s="1"/>
  <c r="K60" i="81"/>
  <c r="J60" i="81"/>
  <c r="D60" i="81"/>
  <c r="G60" i="81" s="1"/>
  <c r="J59" i="81"/>
  <c r="D59" i="81"/>
  <c r="F59" i="81" s="1"/>
  <c r="J58" i="81"/>
  <c r="D58" i="81"/>
  <c r="K58" i="81" s="1"/>
  <c r="J57" i="81"/>
  <c r="D57" i="81"/>
  <c r="K57" i="81" s="1"/>
  <c r="J56" i="81"/>
  <c r="D56" i="81"/>
  <c r="G56" i="81" s="1"/>
  <c r="J55" i="81"/>
  <c r="D55" i="81"/>
  <c r="F55" i="81" s="1"/>
  <c r="J54" i="81"/>
  <c r="D54" i="81"/>
  <c r="K54" i="81" s="1"/>
  <c r="J53" i="81"/>
  <c r="D53" i="81"/>
  <c r="K53" i="81" s="1"/>
  <c r="J52" i="81"/>
  <c r="D52" i="81"/>
  <c r="F52" i="81" s="1"/>
  <c r="J51" i="81"/>
  <c r="D51" i="81"/>
  <c r="F51" i="81" s="1"/>
  <c r="J50" i="81"/>
  <c r="D50" i="81"/>
  <c r="K50" i="81" s="1"/>
  <c r="J49" i="81"/>
  <c r="D49" i="81"/>
  <c r="K49" i="81" s="1"/>
  <c r="J48" i="81"/>
  <c r="D48" i="81"/>
  <c r="F48" i="81" s="1"/>
  <c r="J47" i="81"/>
  <c r="D47" i="81"/>
  <c r="F47" i="81" s="1"/>
  <c r="J46" i="81"/>
  <c r="D46" i="81"/>
  <c r="K46" i="81" s="1"/>
  <c r="J45" i="81"/>
  <c r="D45" i="81"/>
  <c r="K45" i="81" s="1"/>
  <c r="J44" i="81"/>
  <c r="D44" i="81"/>
  <c r="F44" i="81" s="1"/>
  <c r="J43" i="81"/>
  <c r="D43" i="81"/>
  <c r="F43" i="81" s="1"/>
  <c r="J42" i="81"/>
  <c r="D42" i="81"/>
  <c r="K42" i="81" s="1"/>
  <c r="J41" i="81"/>
  <c r="D41" i="81"/>
  <c r="K41" i="81" s="1"/>
  <c r="J40" i="81"/>
  <c r="D40" i="81"/>
  <c r="F40" i="81" s="1"/>
  <c r="J39" i="81"/>
  <c r="D39" i="81"/>
  <c r="F39" i="81" s="1"/>
  <c r="J38" i="81"/>
  <c r="D38" i="81"/>
  <c r="K38" i="81" s="1"/>
  <c r="J37" i="81"/>
  <c r="D37" i="81"/>
  <c r="K37" i="81" s="1"/>
  <c r="J36" i="81"/>
  <c r="D36" i="81"/>
  <c r="F36" i="81" s="1"/>
  <c r="J35" i="81"/>
  <c r="G35" i="81"/>
  <c r="D35" i="81"/>
  <c r="F35" i="81" s="1"/>
  <c r="J34" i="81"/>
  <c r="D34" i="81"/>
  <c r="K34" i="81" s="1"/>
  <c r="J33" i="81"/>
  <c r="K33" i="81"/>
  <c r="J32" i="81"/>
  <c r="D32" i="81"/>
  <c r="F32" i="81" s="1"/>
  <c r="J31" i="81"/>
  <c r="F31" i="81"/>
  <c r="J30" i="81"/>
  <c r="D30" i="81"/>
  <c r="K30" i="81" s="1"/>
  <c r="E29" i="81"/>
  <c r="J29" i="81" s="1"/>
  <c r="E28" i="81"/>
  <c r="J28" i="81" s="1"/>
  <c r="E27" i="81"/>
  <c r="J27" i="81" s="1"/>
  <c r="J24" i="81"/>
  <c r="H17" i="81"/>
  <c r="H13" i="81"/>
  <c r="B13" i="81"/>
  <c r="H11" i="81"/>
  <c r="B11" i="81"/>
  <c r="C9" i="81"/>
  <c r="B9" i="81"/>
  <c r="H7" i="81"/>
  <c r="B7" i="81"/>
  <c r="E2" i="81"/>
  <c r="G39" i="82" l="1"/>
  <c r="G53" i="82"/>
  <c r="G37" i="82"/>
  <c r="G75" i="82"/>
  <c r="G41" i="82"/>
  <c r="G55" i="82"/>
  <c r="G46" i="81"/>
  <c r="G35" i="82"/>
  <c r="G51" i="82"/>
  <c r="G67" i="82"/>
  <c r="G51" i="81"/>
  <c r="G62" i="81"/>
  <c r="G33" i="82"/>
  <c r="G49" i="82"/>
  <c r="G65" i="82"/>
  <c r="G30" i="81"/>
  <c r="G31" i="82"/>
  <c r="G47" i="82"/>
  <c r="G63" i="82"/>
  <c r="D25" i="82"/>
  <c r="D23" i="82"/>
  <c r="F23" i="82" s="1"/>
  <c r="D27" i="82"/>
  <c r="K27" i="82" s="1"/>
  <c r="G32" i="81"/>
  <c r="F50" i="81"/>
  <c r="K32" i="81"/>
  <c r="F42" i="81"/>
  <c r="G48" i="81"/>
  <c r="G42" i="81"/>
  <c r="G40" i="81"/>
  <c r="K48" i="81"/>
  <c r="F34" i="81"/>
  <c r="K40" i="81"/>
  <c r="G43" i="81"/>
  <c r="F38" i="81"/>
  <c r="G50" i="81"/>
  <c r="K52" i="81"/>
  <c r="G55" i="81"/>
  <c r="F58" i="81"/>
  <c r="G38" i="81"/>
  <c r="G58" i="81"/>
  <c r="G31" i="81"/>
  <c r="G36" i="81"/>
  <c r="F46" i="81"/>
  <c r="G34" i="81"/>
  <c r="K36" i="81"/>
  <c r="G39" i="81"/>
  <c r="G44" i="81"/>
  <c r="F54" i="81"/>
  <c r="K56" i="81"/>
  <c r="G59" i="81"/>
  <c r="F62" i="81"/>
  <c r="G54" i="81"/>
  <c r="F30" i="81"/>
  <c r="K44" i="81"/>
  <c r="G47" i="81"/>
  <c r="G52" i="81"/>
  <c r="J23" i="81"/>
  <c r="G24" i="81"/>
  <c r="D28" i="81"/>
  <c r="K28" i="81" s="1"/>
  <c r="J25" i="81"/>
  <c r="D27" i="81"/>
  <c r="G24" i="82"/>
  <c r="F24" i="82"/>
  <c r="K24" i="82"/>
  <c r="G23" i="82"/>
  <c r="D28" i="82"/>
  <c r="F29" i="82"/>
  <c r="K31" i="82"/>
  <c r="F33" i="82"/>
  <c r="K35" i="82"/>
  <c r="F37" i="82"/>
  <c r="K39" i="82"/>
  <c r="F41" i="82"/>
  <c r="K43" i="82"/>
  <c r="F45" i="82"/>
  <c r="K47" i="82"/>
  <c r="F49" i="82"/>
  <c r="K51" i="82"/>
  <c r="F53" i="82"/>
  <c r="K55" i="82"/>
  <c r="F57" i="82"/>
  <c r="K59" i="82"/>
  <c r="F61" i="82"/>
  <c r="K63" i="82"/>
  <c r="F65" i="82"/>
  <c r="K67" i="82"/>
  <c r="F69" i="82"/>
  <c r="K71" i="82"/>
  <c r="F73" i="82"/>
  <c r="K75" i="82"/>
  <c r="F77" i="82"/>
  <c r="K79" i="82"/>
  <c r="G73" i="82"/>
  <c r="G77" i="82"/>
  <c r="D26" i="82"/>
  <c r="K30" i="82"/>
  <c r="F32" i="82"/>
  <c r="K34" i="82"/>
  <c r="F36" i="82"/>
  <c r="K38" i="82"/>
  <c r="F40" i="82"/>
  <c r="K42" i="82"/>
  <c r="F44" i="82"/>
  <c r="K46" i="82"/>
  <c r="F48" i="82"/>
  <c r="K50" i="82"/>
  <c r="F52" i="82"/>
  <c r="K54" i="82"/>
  <c r="F56" i="82"/>
  <c r="K58" i="82"/>
  <c r="F60" i="82"/>
  <c r="K62" i="82"/>
  <c r="F64" i="82"/>
  <c r="K66" i="82"/>
  <c r="F68" i="82"/>
  <c r="K70" i="82"/>
  <c r="F72" i="82"/>
  <c r="K74" i="82"/>
  <c r="F76" i="82"/>
  <c r="K78" i="82"/>
  <c r="J24" i="82"/>
  <c r="J80" i="82" s="1"/>
  <c r="K23" i="82"/>
  <c r="G32" i="82"/>
  <c r="G36" i="82"/>
  <c r="G40" i="82"/>
  <c r="G44" i="82"/>
  <c r="G48" i="82"/>
  <c r="G52" i="82"/>
  <c r="G56" i="82"/>
  <c r="G60" i="82"/>
  <c r="G64" i="82"/>
  <c r="G68" i="82"/>
  <c r="G72" i="82"/>
  <c r="G76" i="82"/>
  <c r="F79" i="82"/>
  <c r="F30" i="82"/>
  <c r="F34" i="82"/>
  <c r="F38" i="82"/>
  <c r="F42" i="82"/>
  <c r="F46" i="82"/>
  <c r="F50" i="82"/>
  <c r="F54" i="82"/>
  <c r="F58" i="82"/>
  <c r="F62" i="82"/>
  <c r="F66" i="82"/>
  <c r="F70" i="82"/>
  <c r="F74" i="82"/>
  <c r="F78" i="82"/>
  <c r="F23" i="81"/>
  <c r="G23" i="81"/>
  <c r="K23" i="81"/>
  <c r="G25" i="81"/>
  <c r="F25" i="81"/>
  <c r="K25" i="81"/>
  <c r="K24" i="81"/>
  <c r="K31" i="81"/>
  <c r="F33" i="81"/>
  <c r="K35" i="81"/>
  <c r="F37" i="81"/>
  <c r="K39" i="81"/>
  <c r="F41" i="81"/>
  <c r="K43" i="81"/>
  <c r="F45" i="81"/>
  <c r="K47" i="81"/>
  <c r="F49" i="81"/>
  <c r="K51" i="81"/>
  <c r="F53" i="81"/>
  <c r="K55" i="81"/>
  <c r="F57" i="81"/>
  <c r="K59" i="81"/>
  <c r="F61" i="81"/>
  <c r="K63" i="81"/>
  <c r="F28" i="81"/>
  <c r="G33" i="81"/>
  <c r="G37" i="81"/>
  <c r="G41" i="81"/>
  <c r="G45" i="81"/>
  <c r="G49" i="81"/>
  <c r="G53" i="81"/>
  <c r="G57" i="81"/>
  <c r="G61" i="81"/>
  <c r="D29" i="81"/>
  <c r="F27" i="81"/>
  <c r="G28" i="81"/>
  <c r="F56" i="81"/>
  <c r="F60" i="81"/>
  <c r="F24" i="81"/>
  <c r="F63" i="81"/>
  <c r="F27" i="82" l="1"/>
  <c r="G27" i="82"/>
  <c r="H23" i="82"/>
  <c r="H24" i="82" s="1"/>
  <c r="G25" i="82"/>
  <c r="K25" i="82"/>
  <c r="F25" i="82"/>
  <c r="J64" i="81"/>
  <c r="Q107" i="2" s="1"/>
  <c r="G27" i="81"/>
  <c r="K27" i="81"/>
  <c r="K28" i="82"/>
  <c r="G28" i="82"/>
  <c r="F28" i="82"/>
  <c r="G26" i="82"/>
  <c r="F26" i="82"/>
  <c r="K26" i="82"/>
  <c r="H23" i="81"/>
  <c r="H24" i="81" s="1"/>
  <c r="H25" i="81" s="1"/>
  <c r="K29" i="81"/>
  <c r="K64" i="81" s="1"/>
  <c r="G29" i="81"/>
  <c r="F29" i="81"/>
  <c r="H25" i="82" l="1"/>
  <c r="H26" i="82" s="1"/>
  <c r="H27" i="82" s="1"/>
  <c r="H28" i="82" s="1"/>
  <c r="H29" i="82" s="1"/>
  <c r="H30" i="82" s="1"/>
  <c r="H31" i="82" s="1"/>
  <c r="H32" i="82" s="1"/>
  <c r="H33" i="82" s="1"/>
  <c r="H34" i="82" s="1"/>
  <c r="H35" i="82" s="1"/>
  <c r="H36" i="82" s="1"/>
  <c r="H37" i="82" s="1"/>
  <c r="H38" i="82" s="1"/>
  <c r="H39" i="82" s="1"/>
  <c r="H40" i="82" s="1"/>
  <c r="H41" i="82" s="1"/>
  <c r="H42" i="82" s="1"/>
  <c r="H43" i="82" s="1"/>
  <c r="H44" i="82" s="1"/>
  <c r="H45" i="82" s="1"/>
  <c r="H46" i="82" s="1"/>
  <c r="H47" i="82" s="1"/>
  <c r="H48" i="82" s="1"/>
  <c r="H49" i="82" s="1"/>
  <c r="H50" i="82" s="1"/>
  <c r="H51" i="82" s="1"/>
  <c r="H52" i="82" s="1"/>
  <c r="H53" i="82" s="1"/>
  <c r="H54" i="82" s="1"/>
  <c r="H55" i="82" s="1"/>
  <c r="H56" i="82" s="1"/>
  <c r="H57" i="82" s="1"/>
  <c r="H58" i="82" s="1"/>
  <c r="H59" i="82" s="1"/>
  <c r="H60" i="82" s="1"/>
  <c r="H61" i="82" s="1"/>
  <c r="H62" i="82" s="1"/>
  <c r="H63" i="82" s="1"/>
  <c r="H64" i="82" s="1"/>
  <c r="H65" i="82" s="1"/>
  <c r="H66" i="82" s="1"/>
  <c r="H67" i="82" s="1"/>
  <c r="H68" i="82" s="1"/>
  <c r="H69" i="82" s="1"/>
  <c r="H70" i="82" s="1"/>
  <c r="H71" i="82" s="1"/>
  <c r="H72" i="82" s="1"/>
  <c r="H73" i="82" s="1"/>
  <c r="H74" i="82" s="1"/>
  <c r="H75" i="82" s="1"/>
  <c r="H76" i="82" s="1"/>
  <c r="H77" i="82" s="1"/>
  <c r="H78" i="82" s="1"/>
  <c r="H79" i="82" s="1"/>
  <c r="H80" i="82" s="1"/>
  <c r="K80" i="82"/>
  <c r="H27" i="81"/>
  <c r="H28" i="81" s="1"/>
  <c r="H29" i="81" s="1"/>
  <c r="H30" i="81" s="1"/>
  <c r="H31" i="81" s="1"/>
  <c r="H32" i="81" s="1"/>
  <c r="H33" i="81" s="1"/>
  <c r="H34" i="81" s="1"/>
  <c r="H35" i="81" s="1"/>
  <c r="H36" i="81" s="1"/>
  <c r="H37" i="81" s="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26" i="81"/>
  <c r="H83" i="82" l="1"/>
  <c r="H82" i="82"/>
  <c r="H84" i="82" s="1"/>
  <c r="H67" i="81"/>
  <c r="H66" i="81"/>
  <c r="H68" i="81" l="1"/>
  <c r="H85" i="82"/>
  <c r="H69" i="81"/>
  <c r="Q103" i="2" l="1"/>
  <c r="W103" i="2"/>
  <c r="Q104" i="2"/>
  <c r="W104" i="2"/>
  <c r="Q105" i="2"/>
  <c r="W105" i="2"/>
  <c r="L105" i="2" s="1"/>
  <c r="H9" i="80" s="1"/>
  <c r="Q106" i="2"/>
  <c r="W106" i="2"/>
  <c r="W107" i="2"/>
  <c r="L107" i="2" s="1"/>
  <c r="H9" i="81" s="1"/>
  <c r="Q108" i="2"/>
  <c r="W108" i="2"/>
  <c r="L108" i="2" s="1"/>
  <c r="H9" i="82" s="1"/>
  <c r="W109" i="2"/>
  <c r="L109" i="2" s="1"/>
  <c r="H9" i="83" s="1"/>
  <c r="Q110" i="2"/>
  <c r="W110" i="2"/>
  <c r="Q111" i="2"/>
  <c r="W111" i="2"/>
  <c r="L111" i="2" s="1"/>
  <c r="Q112" i="2"/>
  <c r="W112" i="2"/>
  <c r="L112" i="2" s="1"/>
  <c r="Q113" i="2"/>
  <c r="W113" i="2"/>
  <c r="Q114" i="2"/>
  <c r="W114" i="2"/>
  <c r="W115" i="2"/>
  <c r="L115" i="2" s="1"/>
  <c r="P115" i="2" s="1"/>
  <c r="Q116" i="2"/>
  <c r="W116" i="2"/>
  <c r="Q118" i="2"/>
  <c r="W118" i="2"/>
  <c r="W117" i="2"/>
  <c r="L117" i="2" s="1"/>
  <c r="Q120" i="2"/>
  <c r="W120" i="2"/>
  <c r="W119" i="2"/>
  <c r="L119" i="2" s="1"/>
  <c r="Q122" i="2"/>
  <c r="W122" i="2"/>
  <c r="W121" i="2"/>
  <c r="L121" i="2" s="1"/>
  <c r="Q123" i="2"/>
  <c r="W123" i="2"/>
  <c r="Q124" i="2"/>
  <c r="W124" i="2"/>
  <c r="Q125" i="2"/>
  <c r="W125" i="2"/>
  <c r="Q126" i="2"/>
  <c r="W126" i="2"/>
  <c r="Q127" i="2"/>
  <c r="W127" i="2"/>
  <c r="Q128" i="2"/>
  <c r="W128" i="2"/>
  <c r="W129" i="2"/>
  <c r="L129" i="2" s="1"/>
  <c r="Q130" i="2"/>
  <c r="W130" i="2"/>
  <c r="L130" i="2" s="1"/>
  <c r="P130" i="2" s="1"/>
  <c r="Q131" i="2"/>
  <c r="W131" i="2"/>
  <c r="L131" i="2" s="1"/>
  <c r="Q132" i="2"/>
  <c r="W132" i="2"/>
  <c r="Q133" i="2"/>
  <c r="W133" i="2"/>
  <c r="W134" i="2"/>
  <c r="Q135" i="2"/>
  <c r="W135" i="2"/>
  <c r="Q136" i="2"/>
  <c r="W136" i="2"/>
  <c r="W137" i="2"/>
  <c r="Q138" i="2"/>
  <c r="W138" i="2"/>
  <c r="L138" i="2" s="1"/>
  <c r="Q139" i="2"/>
  <c r="W139" i="2"/>
  <c r="Q140" i="2"/>
  <c r="W140" i="2"/>
  <c r="Q141" i="2"/>
  <c r="W141" i="2"/>
  <c r="L141" i="2" s="1"/>
  <c r="Q142" i="2"/>
  <c r="W142" i="2"/>
  <c r="Q143" i="2"/>
  <c r="W143" i="2"/>
  <c r="L143" i="2" s="1"/>
  <c r="H9" i="94" s="1"/>
  <c r="W144" i="2"/>
  <c r="L144" i="2" s="1"/>
  <c r="Q145" i="2"/>
  <c r="W145" i="2"/>
  <c r="Q146" i="2"/>
  <c r="W146" i="2"/>
  <c r="L146" i="2" s="1"/>
  <c r="P146" i="2" s="1"/>
  <c r="Q147" i="2"/>
  <c r="W147" i="2"/>
  <c r="L147" i="2" s="1"/>
  <c r="Q148" i="2"/>
  <c r="W148" i="2"/>
  <c r="Q149" i="2"/>
  <c r="W149" i="2"/>
  <c r="Q150" i="2"/>
  <c r="W150" i="2"/>
  <c r="W151" i="2"/>
  <c r="L151" i="2" s="1"/>
  <c r="H9" i="96" s="1"/>
  <c r="W152" i="2"/>
  <c r="L152" i="2" s="1"/>
  <c r="W153" i="2"/>
  <c r="L153" i="2" s="1"/>
  <c r="H9" i="98" s="1"/>
  <c r="Q154" i="2"/>
  <c r="W154" i="2"/>
  <c r="Q155" i="2"/>
  <c r="W155" i="2"/>
  <c r="Q156" i="2"/>
  <c r="W156" i="2"/>
  <c r="W157" i="2"/>
  <c r="L157" i="2" s="1"/>
  <c r="Q158" i="2"/>
  <c r="W158" i="2"/>
  <c r="Q159" i="2"/>
  <c r="W159" i="2"/>
  <c r="Q160" i="2"/>
  <c r="W160" i="2"/>
  <c r="L160" i="2" s="1"/>
  <c r="P160" i="2" s="1"/>
  <c r="Q161" i="2"/>
  <c r="W161" i="2"/>
  <c r="Q162" i="2"/>
  <c r="W162" i="2"/>
  <c r="Q163" i="2"/>
  <c r="W163" i="2"/>
  <c r="Q164" i="2"/>
  <c r="W164" i="2"/>
  <c r="L164" i="2" s="1"/>
  <c r="Q165" i="2"/>
  <c r="W165" i="2"/>
  <c r="Q166" i="2"/>
  <c r="W166" i="2"/>
  <c r="Q167" i="2"/>
  <c r="W167" i="2"/>
  <c r="Q168" i="2"/>
  <c r="W168" i="2"/>
  <c r="W169" i="2"/>
  <c r="L169" i="2" s="1"/>
  <c r="H9" i="102" s="1"/>
  <c r="Q170" i="2"/>
  <c r="W170" i="2"/>
  <c r="Q171" i="2"/>
  <c r="W171" i="2"/>
  <c r="Q172" i="2"/>
  <c r="W172" i="2"/>
  <c r="Q173" i="2"/>
  <c r="W173" i="2"/>
  <c r="Q174" i="2"/>
  <c r="W174" i="2"/>
  <c r="Q175" i="2"/>
  <c r="W175" i="2"/>
  <c r="Q176" i="2"/>
  <c r="W176" i="2"/>
  <c r="Q177" i="2"/>
  <c r="W177" i="2"/>
  <c r="Q178" i="2"/>
  <c r="W178" i="2"/>
  <c r="Q179" i="2"/>
  <c r="W179" i="2"/>
  <c r="Q180" i="2"/>
  <c r="W180" i="2"/>
  <c r="Q181" i="2"/>
  <c r="W181" i="2"/>
  <c r="Q182" i="2"/>
  <c r="W182" i="2"/>
  <c r="Q183" i="2"/>
  <c r="W183" i="2"/>
  <c r="Q184" i="2"/>
  <c r="W184" i="2"/>
  <c r="Q185" i="2"/>
  <c r="W185" i="2"/>
  <c r="Q186" i="2"/>
  <c r="W186" i="2"/>
  <c r="Q187" i="2"/>
  <c r="W187" i="2"/>
  <c r="Q188" i="2"/>
  <c r="W188" i="2"/>
  <c r="Q189" i="2"/>
  <c r="W189" i="2"/>
  <c r="Q190" i="2"/>
  <c r="W190" i="2"/>
  <c r="Q191" i="2"/>
  <c r="W191" i="2"/>
  <c r="Q192" i="2"/>
  <c r="W192" i="2"/>
  <c r="Q193" i="2"/>
  <c r="W193" i="2"/>
  <c r="Q194" i="2"/>
  <c r="W194" i="2"/>
  <c r="Q195" i="2"/>
  <c r="W195" i="2"/>
  <c r="Q196" i="2"/>
  <c r="W196" i="2"/>
  <c r="Q197" i="2"/>
  <c r="W197" i="2"/>
  <c r="Q198" i="2"/>
  <c r="W198" i="2"/>
  <c r="Q199" i="2"/>
  <c r="W199" i="2"/>
  <c r="Q200" i="2"/>
  <c r="W200" i="2"/>
  <c r="Q201" i="2"/>
  <c r="W201" i="2"/>
  <c r="Q202" i="2"/>
  <c r="W202" i="2"/>
  <c r="Q203" i="2"/>
  <c r="W203" i="2"/>
  <c r="Q204" i="2"/>
  <c r="W204" i="2"/>
  <c r="Q205" i="2"/>
  <c r="W205" i="2"/>
  <c r="Q206" i="2"/>
  <c r="W206" i="2"/>
  <c r="Q207" i="2"/>
  <c r="W207" i="2"/>
  <c r="Q208" i="2"/>
  <c r="W208" i="2"/>
  <c r="Q209" i="2"/>
  <c r="W209" i="2"/>
  <c r="Q210" i="2"/>
  <c r="W210" i="2"/>
  <c r="Q211" i="2"/>
  <c r="W211" i="2"/>
  <c r="Q212" i="2"/>
  <c r="W212" i="2"/>
  <c r="Q213" i="2"/>
  <c r="W213" i="2"/>
  <c r="Q214" i="2"/>
  <c r="W214" i="2"/>
  <c r="Q215" i="2"/>
  <c r="W215" i="2"/>
  <c r="Q216" i="2"/>
  <c r="W216" i="2"/>
  <c r="Q217" i="2"/>
  <c r="W217" i="2"/>
  <c r="Q218" i="2"/>
  <c r="W218" i="2"/>
  <c r="Q219" i="2"/>
  <c r="W219" i="2"/>
  <c r="Q220" i="2"/>
  <c r="W220" i="2"/>
  <c r="Q221" i="2"/>
  <c r="W221" i="2"/>
  <c r="Q222" i="2"/>
  <c r="W222" i="2"/>
  <c r="Q223" i="2"/>
  <c r="W223" i="2"/>
  <c r="Q224" i="2"/>
  <c r="W224" i="2"/>
  <c r="Q225" i="2"/>
  <c r="W225" i="2"/>
  <c r="L103" i="2"/>
  <c r="L104" i="2"/>
  <c r="L116" i="2"/>
  <c r="P116" i="2" s="1"/>
  <c r="L118" i="2"/>
  <c r="P118" i="2" s="1"/>
  <c r="L120" i="2"/>
  <c r="L122" i="2"/>
  <c r="P122" i="2" s="1"/>
  <c r="L123" i="2"/>
  <c r="L124" i="2"/>
  <c r="L125" i="2"/>
  <c r="L126" i="2"/>
  <c r="P126" i="2" s="1"/>
  <c r="L127" i="2"/>
  <c r="L128" i="2"/>
  <c r="P128" i="2" s="1"/>
  <c r="L132" i="2"/>
  <c r="L133" i="2"/>
  <c r="L134" i="2"/>
  <c r="L135" i="2"/>
  <c r="L136" i="2"/>
  <c r="P136" i="2" s="1"/>
  <c r="L137" i="2"/>
  <c r="L139" i="2"/>
  <c r="L140" i="2"/>
  <c r="L142" i="2"/>
  <c r="P142" i="2" s="1"/>
  <c r="L145" i="2"/>
  <c r="L148" i="2"/>
  <c r="L149" i="2"/>
  <c r="L150" i="2"/>
  <c r="P150" i="2" s="1"/>
  <c r="L154" i="2"/>
  <c r="P154" i="2" s="1"/>
  <c r="L155" i="2"/>
  <c r="L156" i="2"/>
  <c r="L158" i="2"/>
  <c r="P158" i="2" s="1"/>
  <c r="L159" i="2"/>
  <c r="L161" i="2"/>
  <c r="L162" i="2"/>
  <c r="P162" i="2" s="1"/>
  <c r="L163" i="2"/>
  <c r="L165" i="2"/>
  <c r="L166" i="2"/>
  <c r="P166" i="2" s="1"/>
  <c r="L167" i="2"/>
  <c r="L168" i="2"/>
  <c r="P168" i="2" s="1"/>
  <c r="L170" i="2"/>
  <c r="P170" i="2" s="1"/>
  <c r="L171" i="2"/>
  <c r="L172" i="2"/>
  <c r="P172" i="2" s="1"/>
  <c r="L173" i="2"/>
  <c r="L174" i="2"/>
  <c r="P174" i="2" s="1"/>
  <c r="L175" i="2"/>
  <c r="L176" i="2"/>
  <c r="P176" i="2" s="1"/>
  <c r="L177" i="2"/>
  <c r="L178" i="2"/>
  <c r="P178" i="2" s="1"/>
  <c r="L179" i="2"/>
  <c r="L180" i="2"/>
  <c r="L181" i="2"/>
  <c r="P181" i="2" s="1"/>
  <c r="L182" i="2"/>
  <c r="P182" i="2" s="1"/>
  <c r="L183" i="2"/>
  <c r="L184" i="2"/>
  <c r="P184" i="2" s="1"/>
  <c r="L185" i="2"/>
  <c r="L186" i="2"/>
  <c r="P186" i="2" s="1"/>
  <c r="L187" i="2"/>
  <c r="L188" i="2"/>
  <c r="L189" i="2"/>
  <c r="L190" i="2"/>
  <c r="P190" i="2" s="1"/>
  <c r="L191" i="2"/>
  <c r="P191" i="2" s="1"/>
  <c r="L192" i="2"/>
  <c r="P192" i="2" s="1"/>
  <c r="L193" i="2"/>
  <c r="L194" i="2"/>
  <c r="P194" i="2" s="1"/>
  <c r="L195" i="2"/>
  <c r="L196" i="2"/>
  <c r="L197" i="2"/>
  <c r="L198" i="2"/>
  <c r="P198" i="2" s="1"/>
  <c r="L199" i="2"/>
  <c r="L200" i="2"/>
  <c r="P200" i="2" s="1"/>
  <c r="L201" i="2"/>
  <c r="L202" i="2"/>
  <c r="P202" i="2" s="1"/>
  <c r="L203" i="2"/>
  <c r="L204" i="2"/>
  <c r="L205" i="2"/>
  <c r="L206" i="2"/>
  <c r="P206" i="2" s="1"/>
  <c r="L207" i="2"/>
  <c r="L208" i="2"/>
  <c r="P208" i="2" s="1"/>
  <c r="L209" i="2"/>
  <c r="L210" i="2"/>
  <c r="P210" i="2" s="1"/>
  <c r="L211" i="2"/>
  <c r="L212" i="2"/>
  <c r="L213" i="2"/>
  <c r="L214" i="2"/>
  <c r="P214" i="2" s="1"/>
  <c r="L215" i="2"/>
  <c r="L216" i="2"/>
  <c r="P216" i="2" s="1"/>
  <c r="L217" i="2"/>
  <c r="P217" i="2" s="1"/>
  <c r="L218" i="2"/>
  <c r="P218" i="2" s="1"/>
  <c r="L219" i="2"/>
  <c r="L220" i="2"/>
  <c r="L221" i="2"/>
  <c r="L222" i="2"/>
  <c r="P222" i="2" s="1"/>
  <c r="L223" i="2"/>
  <c r="L224" i="2"/>
  <c r="P224" i="2" s="1"/>
  <c r="L225" i="2"/>
  <c r="E30" i="79"/>
  <c r="J30" i="79" s="1"/>
  <c r="E31" i="79"/>
  <c r="D31" i="79" s="1"/>
  <c r="G31" i="79" s="1"/>
  <c r="E32" i="79"/>
  <c r="D32" i="79" s="1"/>
  <c r="F32" i="79" s="1"/>
  <c r="E33" i="79"/>
  <c r="E34" i="79"/>
  <c r="E35" i="79"/>
  <c r="J35" i="79" s="1"/>
  <c r="E36" i="79"/>
  <c r="E37" i="79"/>
  <c r="J37" i="79" s="1"/>
  <c r="E38" i="79"/>
  <c r="J38" i="79" s="1"/>
  <c r="E39" i="79"/>
  <c r="E40" i="79"/>
  <c r="J40" i="79" s="1"/>
  <c r="E41" i="79"/>
  <c r="E42" i="79"/>
  <c r="J42" i="79" s="1"/>
  <c r="E43" i="79"/>
  <c r="E44" i="79"/>
  <c r="E45" i="79"/>
  <c r="D45" i="79" s="1"/>
  <c r="E46" i="79"/>
  <c r="J46" i="79" s="1"/>
  <c r="E47" i="79"/>
  <c r="J47" i="79" s="1"/>
  <c r="E48" i="79"/>
  <c r="D48" i="79" s="1"/>
  <c r="F48" i="79" s="1"/>
  <c r="E49" i="79"/>
  <c r="E50" i="79"/>
  <c r="J50" i="79" s="1"/>
  <c r="E51" i="79"/>
  <c r="E52" i="79"/>
  <c r="D52" i="79" s="1"/>
  <c r="F52" i="79" s="1"/>
  <c r="E53" i="79"/>
  <c r="D53" i="79" s="1"/>
  <c r="K53" i="79" s="1"/>
  <c r="E54" i="79"/>
  <c r="J54" i="79" s="1"/>
  <c r="E55" i="79"/>
  <c r="J55" i="79" s="1"/>
  <c r="E56" i="79"/>
  <c r="D56" i="79" s="1"/>
  <c r="F56" i="79" s="1"/>
  <c r="E57" i="79"/>
  <c r="D57" i="79" s="1"/>
  <c r="K57" i="79" s="1"/>
  <c r="E58" i="79"/>
  <c r="D58" i="79" s="1"/>
  <c r="K58" i="79" s="1"/>
  <c r="E59" i="79"/>
  <c r="J59" i="79" s="1"/>
  <c r="E60" i="79"/>
  <c r="J60" i="79" s="1"/>
  <c r="E61" i="79"/>
  <c r="J61" i="79" s="1"/>
  <c r="E62" i="79"/>
  <c r="J62" i="79" s="1"/>
  <c r="E63" i="79"/>
  <c r="J63" i="79" s="1"/>
  <c r="E64" i="79"/>
  <c r="E65" i="79"/>
  <c r="D65" i="79" s="1"/>
  <c r="K65" i="79" s="1"/>
  <c r="E66" i="79"/>
  <c r="J66" i="79" s="1"/>
  <c r="E67" i="79"/>
  <c r="D67" i="79" s="1"/>
  <c r="G67" i="79" s="1"/>
  <c r="E68" i="79"/>
  <c r="J68" i="79" s="1"/>
  <c r="E69" i="79"/>
  <c r="J69" i="79" s="1"/>
  <c r="E70" i="79"/>
  <c r="D70" i="79" s="1"/>
  <c r="K70" i="79" s="1"/>
  <c r="E71" i="79"/>
  <c r="J71" i="79" s="1"/>
  <c r="E72" i="79"/>
  <c r="D72" i="79" s="1"/>
  <c r="F72" i="79" s="1"/>
  <c r="E73" i="79"/>
  <c r="J73" i="79" s="1"/>
  <c r="E74" i="79"/>
  <c r="J74" i="79" s="1"/>
  <c r="E75" i="79"/>
  <c r="J75" i="79" s="1"/>
  <c r="E76" i="79"/>
  <c r="D76" i="79" s="1"/>
  <c r="F76" i="79" s="1"/>
  <c r="E77" i="79"/>
  <c r="J77" i="79" s="1"/>
  <c r="E78" i="79"/>
  <c r="D78" i="79" s="1"/>
  <c r="K78" i="79" s="1"/>
  <c r="E79" i="79"/>
  <c r="J79" i="79" s="1"/>
  <c r="E80" i="79"/>
  <c r="D80" i="79" s="1"/>
  <c r="J28" i="79"/>
  <c r="L100" i="2"/>
  <c r="L101" i="2"/>
  <c r="E29" i="79"/>
  <c r="J29" i="79" s="1"/>
  <c r="J76" i="80"/>
  <c r="K76" i="80"/>
  <c r="J75" i="80"/>
  <c r="D75" i="80"/>
  <c r="K75" i="80" s="1"/>
  <c r="J74" i="80"/>
  <c r="D74" i="80"/>
  <c r="G74" i="80" s="1"/>
  <c r="J73" i="80"/>
  <c r="D73" i="80"/>
  <c r="K73" i="80" s="1"/>
  <c r="J72" i="80"/>
  <c r="D72" i="80"/>
  <c r="K72" i="80" s="1"/>
  <c r="K71" i="80"/>
  <c r="J71" i="80"/>
  <c r="D71" i="80"/>
  <c r="F71" i="80" s="1"/>
  <c r="J70" i="80"/>
  <c r="D70" i="80"/>
  <c r="G70" i="80" s="1"/>
  <c r="J69" i="80"/>
  <c r="D69" i="80"/>
  <c r="F69" i="80" s="1"/>
  <c r="J68" i="80"/>
  <c r="D68" i="80"/>
  <c r="K68" i="80" s="1"/>
  <c r="J67" i="80"/>
  <c r="D67" i="80"/>
  <c r="G67" i="80" s="1"/>
  <c r="J66" i="80"/>
  <c r="D66" i="80"/>
  <c r="G66" i="80" s="1"/>
  <c r="J65" i="80"/>
  <c r="D65" i="80"/>
  <c r="G65" i="80" s="1"/>
  <c r="J64" i="80"/>
  <c r="D64" i="80"/>
  <c r="K64" i="80" s="1"/>
  <c r="J63" i="80"/>
  <c r="D63" i="80"/>
  <c r="K63" i="80" s="1"/>
  <c r="J62" i="80"/>
  <c r="D62" i="80"/>
  <c r="G62" i="80" s="1"/>
  <c r="J61" i="80"/>
  <c r="D61" i="80"/>
  <c r="K61" i="80" s="1"/>
  <c r="J60" i="80"/>
  <c r="D60" i="80"/>
  <c r="K60" i="80" s="1"/>
  <c r="J59" i="80"/>
  <c r="F59" i="80"/>
  <c r="D59" i="80"/>
  <c r="G59" i="80" s="1"/>
  <c r="K58" i="80"/>
  <c r="J58" i="80"/>
  <c r="D58" i="80"/>
  <c r="G58" i="80" s="1"/>
  <c r="J57" i="80"/>
  <c r="D57" i="80"/>
  <c r="G57" i="80" s="1"/>
  <c r="J56" i="80"/>
  <c r="D56" i="80"/>
  <c r="K56" i="80" s="1"/>
  <c r="J55" i="80"/>
  <c r="D55" i="80"/>
  <c r="G55" i="80" s="1"/>
  <c r="J54" i="80"/>
  <c r="D54" i="80"/>
  <c r="G54" i="80" s="1"/>
  <c r="J53" i="80"/>
  <c r="D53" i="80"/>
  <c r="G53" i="80" s="1"/>
  <c r="J52" i="80"/>
  <c r="D52" i="80"/>
  <c r="K52" i="80" s="1"/>
  <c r="J51" i="80"/>
  <c r="D51" i="80"/>
  <c r="G51" i="80" s="1"/>
  <c r="J50" i="80"/>
  <c r="D50" i="80"/>
  <c r="G50" i="80" s="1"/>
  <c r="J49" i="80"/>
  <c r="D49" i="80"/>
  <c r="G49" i="80" s="1"/>
  <c r="J48" i="80"/>
  <c r="D48" i="80"/>
  <c r="K48" i="80" s="1"/>
  <c r="K47" i="80"/>
  <c r="J47" i="80"/>
  <c r="D47" i="80"/>
  <c r="G47" i="80" s="1"/>
  <c r="K46" i="80"/>
  <c r="J46" i="80"/>
  <c r="D46" i="80"/>
  <c r="G46" i="80" s="1"/>
  <c r="K45" i="80"/>
  <c r="J45" i="80"/>
  <c r="D45" i="80"/>
  <c r="G45" i="80" s="1"/>
  <c r="J44" i="80"/>
  <c r="D44" i="80"/>
  <c r="K44" i="80" s="1"/>
  <c r="J43" i="80"/>
  <c r="D43" i="80"/>
  <c r="K43" i="80" s="1"/>
  <c r="J42" i="80"/>
  <c r="D42" i="80"/>
  <c r="G42" i="80" s="1"/>
  <c r="J41" i="80"/>
  <c r="D41" i="80"/>
  <c r="K41" i="80" s="1"/>
  <c r="J40" i="80"/>
  <c r="D40" i="80"/>
  <c r="K40" i="80" s="1"/>
  <c r="J39" i="80"/>
  <c r="D39" i="80"/>
  <c r="G39" i="80" s="1"/>
  <c r="J38" i="80"/>
  <c r="D38" i="80"/>
  <c r="G38" i="80" s="1"/>
  <c r="J37" i="80"/>
  <c r="D37" i="80"/>
  <c r="K37" i="80" s="1"/>
  <c r="J36" i="80"/>
  <c r="D36" i="80"/>
  <c r="K36" i="80" s="1"/>
  <c r="J35" i="80"/>
  <c r="D35" i="80"/>
  <c r="G35" i="80" s="1"/>
  <c r="J34" i="80"/>
  <c r="D34" i="80"/>
  <c r="G34" i="80" s="1"/>
  <c r="K33" i="80"/>
  <c r="J33" i="80"/>
  <c r="G33" i="80"/>
  <c r="F33" i="80"/>
  <c r="J32" i="80"/>
  <c r="D32" i="80"/>
  <c r="K32" i="80" s="1"/>
  <c r="J31" i="80"/>
  <c r="D31" i="80"/>
  <c r="K31" i="80" s="1"/>
  <c r="K30" i="80"/>
  <c r="J30" i="80"/>
  <c r="G30" i="80"/>
  <c r="J29" i="80"/>
  <c r="G29" i="80"/>
  <c r="D29" i="80"/>
  <c r="K29" i="80" s="1"/>
  <c r="E28" i="80"/>
  <c r="J28" i="80" s="1"/>
  <c r="E27" i="80"/>
  <c r="J27" i="80" s="1"/>
  <c r="E26" i="80"/>
  <c r="J26" i="80" s="1"/>
  <c r="E25" i="80"/>
  <c r="D25" i="80" s="1"/>
  <c r="E24" i="80"/>
  <c r="D24" i="80" s="1"/>
  <c r="E23" i="80"/>
  <c r="J23" i="80" s="1"/>
  <c r="H17" i="80"/>
  <c r="H13" i="80"/>
  <c r="B13" i="80"/>
  <c r="H11" i="80"/>
  <c r="B11" i="80"/>
  <c r="C9" i="80"/>
  <c r="B9" i="80"/>
  <c r="H7" i="80"/>
  <c r="B7" i="80"/>
  <c r="E2" i="80"/>
  <c r="E27" i="78"/>
  <c r="D27" i="78" s="1"/>
  <c r="K27" i="78" s="1"/>
  <c r="D73" i="79"/>
  <c r="K73" i="79" s="1"/>
  <c r="D68" i="79"/>
  <c r="F68" i="79" s="1"/>
  <c r="J67" i="79"/>
  <c r="D66" i="79"/>
  <c r="K66" i="79" s="1"/>
  <c r="J65" i="79"/>
  <c r="J64" i="79"/>
  <c r="D64" i="79"/>
  <c r="F64" i="79" s="1"/>
  <c r="D59" i="79"/>
  <c r="G59" i="79" s="1"/>
  <c r="J58" i="79"/>
  <c r="J57" i="79"/>
  <c r="J56" i="79"/>
  <c r="J51" i="79"/>
  <c r="D51" i="79"/>
  <c r="G51" i="79" s="1"/>
  <c r="D50" i="79"/>
  <c r="K50" i="79" s="1"/>
  <c r="J49" i="79"/>
  <c r="D49" i="79"/>
  <c r="K49" i="79" s="1"/>
  <c r="J48" i="79"/>
  <c r="D47" i="79"/>
  <c r="G47" i="79" s="1"/>
  <c r="J44" i="79"/>
  <c r="D44" i="79"/>
  <c r="F44" i="79" s="1"/>
  <c r="J43" i="79"/>
  <c r="D43" i="79"/>
  <c r="G43" i="79" s="1"/>
  <c r="D42" i="79"/>
  <c r="K42" i="79" s="1"/>
  <c r="J41" i="79"/>
  <c r="D41" i="79"/>
  <c r="K41" i="79" s="1"/>
  <c r="D40" i="79"/>
  <c r="F40" i="79" s="1"/>
  <c r="J39" i="79"/>
  <c r="D39" i="79"/>
  <c r="G39" i="79" s="1"/>
  <c r="D37" i="79"/>
  <c r="K37" i="79" s="1"/>
  <c r="J36" i="79"/>
  <c r="F36" i="79"/>
  <c r="J34" i="79"/>
  <c r="D34" i="79"/>
  <c r="K34" i="79" s="1"/>
  <c r="J33" i="79"/>
  <c r="K33" i="79"/>
  <c r="J32" i="79"/>
  <c r="J31" i="79"/>
  <c r="J27" i="79"/>
  <c r="J26" i="79"/>
  <c r="G25" i="79"/>
  <c r="H17" i="79"/>
  <c r="H13" i="79"/>
  <c r="B13" i="79"/>
  <c r="H11" i="79"/>
  <c r="B11" i="79"/>
  <c r="C9" i="79"/>
  <c r="B9" i="79"/>
  <c r="H7" i="79"/>
  <c r="B7" i="79"/>
  <c r="E2" i="79"/>
  <c r="K39" i="80" l="1"/>
  <c r="F57" i="80"/>
  <c r="P152" i="2"/>
  <c r="H9" i="97"/>
  <c r="K59" i="80"/>
  <c r="F67" i="80"/>
  <c r="D30" i="79"/>
  <c r="K30" i="79" s="1"/>
  <c r="D35" i="79"/>
  <c r="G35" i="79" s="1"/>
  <c r="D54" i="79"/>
  <c r="K54" i="79" s="1"/>
  <c r="K57" i="80"/>
  <c r="D60" i="79"/>
  <c r="F60" i="79" s="1"/>
  <c r="J52" i="79"/>
  <c r="J76" i="79"/>
  <c r="G31" i="80"/>
  <c r="F47" i="80"/>
  <c r="D55" i="79"/>
  <c r="G55" i="79" s="1"/>
  <c r="K67" i="80"/>
  <c r="F39" i="80"/>
  <c r="K69" i="80"/>
  <c r="J45" i="79"/>
  <c r="D61" i="79"/>
  <c r="K61" i="79" s="1"/>
  <c r="F29" i="80"/>
  <c r="F31" i="80"/>
  <c r="F45" i="80"/>
  <c r="K65" i="80"/>
  <c r="G71" i="80"/>
  <c r="P138" i="2"/>
  <c r="H9" i="93"/>
  <c r="P119" i="2"/>
  <c r="H9" i="88"/>
  <c r="F37" i="80"/>
  <c r="F55" i="80"/>
  <c r="G69" i="80"/>
  <c r="J72" i="79"/>
  <c r="G37" i="80"/>
  <c r="F53" i="80"/>
  <c r="P134" i="2"/>
  <c r="H9" i="91"/>
  <c r="J53" i="79"/>
  <c r="J80" i="79"/>
  <c r="K35" i="80"/>
  <c r="F65" i="80"/>
  <c r="P121" i="2"/>
  <c r="H9" i="89"/>
  <c r="P144" i="2"/>
  <c r="H9" i="95"/>
  <c r="P137" i="2"/>
  <c r="H9" i="92"/>
  <c r="P129" i="2"/>
  <c r="H9" i="90"/>
  <c r="P111" i="2"/>
  <c r="H9" i="84"/>
  <c r="P225" i="2"/>
  <c r="R225" i="2" s="1"/>
  <c r="P209" i="2"/>
  <c r="R209" i="2" s="1"/>
  <c r="P201" i="2"/>
  <c r="R201" i="2" s="1"/>
  <c r="P193" i="2"/>
  <c r="R193" i="2" s="1"/>
  <c r="P185" i="2"/>
  <c r="R185" i="2" s="1"/>
  <c r="P177" i="2"/>
  <c r="R177" i="2" s="1"/>
  <c r="P169" i="2"/>
  <c r="R169" i="2" s="1"/>
  <c r="P161" i="2"/>
  <c r="R161" i="2" s="1"/>
  <c r="S161" i="2" s="1"/>
  <c r="U161" i="2" s="1"/>
  <c r="P153" i="2"/>
  <c r="R153" i="2" s="1"/>
  <c r="P145" i="2"/>
  <c r="R145" i="2" s="1"/>
  <c r="R137" i="2"/>
  <c r="R129" i="2"/>
  <c r="H9" i="86"/>
  <c r="P223" i="2"/>
  <c r="R223" i="2" s="1"/>
  <c r="P215" i="2"/>
  <c r="R215" i="2" s="1"/>
  <c r="P207" i="2"/>
  <c r="R207" i="2" s="1"/>
  <c r="P199" i="2"/>
  <c r="R199" i="2" s="1"/>
  <c r="P183" i="2"/>
  <c r="R183" i="2" s="1"/>
  <c r="P175" i="2"/>
  <c r="R175" i="2" s="1"/>
  <c r="S175" i="2" s="1"/>
  <c r="U175" i="2" s="1"/>
  <c r="P167" i="2"/>
  <c r="R167" i="2" s="1"/>
  <c r="P159" i="2"/>
  <c r="R159" i="2" s="1"/>
  <c r="S159" i="2" s="1"/>
  <c r="U159" i="2" s="1"/>
  <c r="P151" i="2"/>
  <c r="R151" i="2" s="1"/>
  <c r="P143" i="2"/>
  <c r="R143" i="2" s="1"/>
  <c r="P135" i="2"/>
  <c r="R135" i="2" s="1"/>
  <c r="P127" i="2"/>
  <c r="R127" i="2" s="1"/>
  <c r="R217" i="2"/>
  <c r="S217" i="2" s="1"/>
  <c r="U217" i="2" s="1"/>
  <c r="R191" i="2"/>
  <c r="P221" i="2"/>
  <c r="R221" i="2" s="1"/>
  <c r="P213" i="2"/>
  <c r="R213" i="2" s="1"/>
  <c r="S213" i="2" s="1"/>
  <c r="U213" i="2" s="1"/>
  <c r="P205" i="2"/>
  <c r="R205" i="2" s="1"/>
  <c r="P197" i="2"/>
  <c r="R197" i="2" s="1"/>
  <c r="P189" i="2"/>
  <c r="R189" i="2" s="1"/>
  <c r="P173" i="2"/>
  <c r="R173" i="2" s="1"/>
  <c r="P165" i="2"/>
  <c r="R165" i="2" s="1"/>
  <c r="P149" i="2"/>
  <c r="R149" i="2" s="1"/>
  <c r="P141" i="2"/>
  <c r="R141" i="2" s="1"/>
  <c r="S141" i="2" s="1"/>
  <c r="U141" i="2" s="1"/>
  <c r="P133" i="2"/>
  <c r="R133" i="2" s="1"/>
  <c r="P125" i="2"/>
  <c r="R125" i="2" s="1"/>
  <c r="P117" i="2"/>
  <c r="R117" i="2" s="1"/>
  <c r="T117" i="2" s="1"/>
  <c r="V117" i="2" s="1"/>
  <c r="H9" i="87"/>
  <c r="P220" i="2"/>
  <c r="R220" i="2" s="1"/>
  <c r="P212" i="2"/>
  <c r="R212" i="2" s="1"/>
  <c r="P204" i="2"/>
  <c r="R204" i="2" s="1"/>
  <c r="P196" i="2"/>
  <c r="R196" i="2" s="1"/>
  <c r="P188" i="2"/>
  <c r="R188" i="2" s="1"/>
  <c r="P180" i="2"/>
  <c r="R180" i="2" s="1"/>
  <c r="P164" i="2"/>
  <c r="R164" i="2" s="1"/>
  <c r="P156" i="2"/>
  <c r="R156" i="2" s="1"/>
  <c r="P148" i="2"/>
  <c r="R148" i="2" s="1"/>
  <c r="S148" i="2" s="1"/>
  <c r="U148" i="2" s="1"/>
  <c r="P140" i="2"/>
  <c r="R140" i="2" s="1"/>
  <c r="P132" i="2"/>
  <c r="R132" i="2" s="1"/>
  <c r="P124" i="2"/>
  <c r="R124" i="2" s="1"/>
  <c r="R218" i="2"/>
  <c r="T218" i="2" s="1"/>
  <c r="V218" i="2" s="1"/>
  <c r="R210" i="2"/>
  <c r="T210" i="2" s="1"/>
  <c r="V210" i="2" s="1"/>
  <c r="R202" i="2"/>
  <c r="S202" i="2" s="1"/>
  <c r="U202" i="2" s="1"/>
  <c r="R194" i="2"/>
  <c r="T194" i="2" s="1"/>
  <c r="V194" i="2" s="1"/>
  <c r="R186" i="2"/>
  <c r="T186" i="2" s="1"/>
  <c r="V186" i="2" s="1"/>
  <c r="R178" i="2"/>
  <c r="T178" i="2" s="1"/>
  <c r="V178" i="2" s="1"/>
  <c r="R170" i="2"/>
  <c r="S170" i="2" s="1"/>
  <c r="U170" i="2" s="1"/>
  <c r="R162" i="2"/>
  <c r="S162" i="2" s="1"/>
  <c r="U162" i="2" s="1"/>
  <c r="R154" i="2"/>
  <c r="T154" i="2" s="1"/>
  <c r="V154" i="2" s="1"/>
  <c r="R146" i="2"/>
  <c r="S146" i="2" s="1"/>
  <c r="U146" i="2" s="1"/>
  <c r="R138" i="2"/>
  <c r="T138" i="2" s="1"/>
  <c r="V138" i="2" s="1"/>
  <c r="R130" i="2"/>
  <c r="S130" i="2" s="1"/>
  <c r="U130" i="2" s="1"/>
  <c r="P112" i="2"/>
  <c r="R112" i="2" s="1"/>
  <c r="T112" i="2" s="1"/>
  <c r="V112" i="2" s="1"/>
  <c r="H9" i="85"/>
  <c r="P219" i="2"/>
  <c r="R219" i="2" s="1"/>
  <c r="P211" i="2"/>
  <c r="R211" i="2" s="1"/>
  <c r="P203" i="2"/>
  <c r="R203" i="2" s="1"/>
  <c r="P195" i="2"/>
  <c r="R195" i="2" s="1"/>
  <c r="P187" i="2"/>
  <c r="R187" i="2" s="1"/>
  <c r="T187" i="2" s="1"/>
  <c r="V187" i="2" s="1"/>
  <c r="P179" i="2"/>
  <c r="R179" i="2" s="1"/>
  <c r="P171" i="2"/>
  <c r="R171" i="2" s="1"/>
  <c r="P163" i="2"/>
  <c r="R163" i="2" s="1"/>
  <c r="P155" i="2"/>
  <c r="R155" i="2" s="1"/>
  <c r="P147" i="2"/>
  <c r="R147" i="2" s="1"/>
  <c r="P139" i="2"/>
  <c r="R139" i="2" s="1"/>
  <c r="P131" i="2"/>
  <c r="R131" i="2" s="1"/>
  <c r="P123" i="2"/>
  <c r="R123" i="2" s="1"/>
  <c r="R121" i="2"/>
  <c r="S121" i="2" s="1"/>
  <c r="U121" i="2" s="1"/>
  <c r="R122" i="2"/>
  <c r="S122" i="2" s="1"/>
  <c r="U122" i="2" s="1"/>
  <c r="P120" i="2"/>
  <c r="R120" i="2" s="1"/>
  <c r="R118" i="2"/>
  <c r="S118" i="2" s="1"/>
  <c r="U118" i="2" s="1"/>
  <c r="R116" i="2"/>
  <c r="T116" i="2" s="1"/>
  <c r="V116" i="2" s="1"/>
  <c r="R115" i="2"/>
  <c r="R114" i="2"/>
  <c r="R113" i="2"/>
  <c r="R111" i="2"/>
  <c r="P109" i="2"/>
  <c r="R109" i="2" s="1"/>
  <c r="P108" i="2"/>
  <c r="R108" i="2" s="1"/>
  <c r="P107" i="2"/>
  <c r="R107" i="2" s="1"/>
  <c r="S107" i="2" s="1"/>
  <c r="U107" i="2" s="1"/>
  <c r="P106" i="2"/>
  <c r="R106" i="2" s="1"/>
  <c r="K34" i="80"/>
  <c r="F41" i="80"/>
  <c r="F43" i="80"/>
  <c r="K53" i="80"/>
  <c r="K55" i="80"/>
  <c r="K66" i="80"/>
  <c r="F73" i="80"/>
  <c r="F75" i="80"/>
  <c r="G41" i="80"/>
  <c r="G43" i="80"/>
  <c r="K49" i="80"/>
  <c r="K51" i="80"/>
  <c r="K62" i="80"/>
  <c r="G73" i="80"/>
  <c r="G75" i="80"/>
  <c r="F35" i="80"/>
  <c r="K54" i="80"/>
  <c r="F61" i="80"/>
  <c r="F63" i="80"/>
  <c r="K50" i="80"/>
  <c r="G61" i="80"/>
  <c r="G63" i="80"/>
  <c r="K42" i="80"/>
  <c r="F49" i="80"/>
  <c r="F51" i="80"/>
  <c r="K74" i="80"/>
  <c r="K38" i="80"/>
  <c r="K70" i="80"/>
  <c r="D23" i="80"/>
  <c r="F23" i="80" s="1"/>
  <c r="J25" i="80"/>
  <c r="D26" i="80"/>
  <c r="G26" i="80" s="1"/>
  <c r="J24" i="80"/>
  <c r="P105" i="2"/>
  <c r="R105" i="2" s="1"/>
  <c r="P104" i="2"/>
  <c r="R104" i="2" s="1"/>
  <c r="P103" i="2"/>
  <c r="R103" i="2" s="1"/>
  <c r="R224" i="2"/>
  <c r="T224" i="2" s="1"/>
  <c r="V224" i="2" s="1"/>
  <c r="R216" i="2"/>
  <c r="S216" i="2" s="1"/>
  <c r="U216" i="2" s="1"/>
  <c r="R208" i="2"/>
  <c r="S208" i="2" s="1"/>
  <c r="U208" i="2" s="1"/>
  <c r="R200" i="2"/>
  <c r="S200" i="2" s="1"/>
  <c r="U200" i="2" s="1"/>
  <c r="R192" i="2"/>
  <c r="T192" i="2" s="1"/>
  <c r="V192" i="2" s="1"/>
  <c r="R184" i="2"/>
  <c r="T184" i="2" s="1"/>
  <c r="V184" i="2" s="1"/>
  <c r="R176" i="2"/>
  <c r="T176" i="2" s="1"/>
  <c r="V176" i="2" s="1"/>
  <c r="R168" i="2"/>
  <c r="S168" i="2" s="1"/>
  <c r="U168" i="2" s="1"/>
  <c r="R160" i="2"/>
  <c r="S160" i="2" s="1"/>
  <c r="U160" i="2" s="1"/>
  <c r="R152" i="2"/>
  <c r="S152" i="2" s="1"/>
  <c r="U152" i="2" s="1"/>
  <c r="R144" i="2"/>
  <c r="T144" i="2" s="1"/>
  <c r="V144" i="2" s="1"/>
  <c r="R136" i="2"/>
  <c r="T136" i="2" s="1"/>
  <c r="V136" i="2" s="1"/>
  <c r="R128" i="2"/>
  <c r="T128" i="2" s="1"/>
  <c r="V128" i="2" s="1"/>
  <c r="R119" i="2"/>
  <c r="S119" i="2" s="1"/>
  <c r="U119" i="2" s="1"/>
  <c r="R222" i="2"/>
  <c r="S222" i="2" s="1"/>
  <c r="U222" i="2" s="1"/>
  <c r="R214" i="2"/>
  <c r="T214" i="2" s="1"/>
  <c r="V214" i="2" s="1"/>
  <c r="R206" i="2"/>
  <c r="S206" i="2" s="1"/>
  <c r="U206" i="2" s="1"/>
  <c r="R198" i="2"/>
  <c r="S198" i="2" s="1"/>
  <c r="U198" i="2" s="1"/>
  <c r="R190" i="2"/>
  <c r="T190" i="2" s="1"/>
  <c r="V190" i="2" s="1"/>
  <c r="R182" i="2"/>
  <c r="T182" i="2" s="1"/>
  <c r="V182" i="2" s="1"/>
  <c r="R174" i="2"/>
  <c r="T174" i="2" s="1"/>
  <c r="V174" i="2" s="1"/>
  <c r="R166" i="2"/>
  <c r="S166" i="2" s="1"/>
  <c r="U166" i="2" s="1"/>
  <c r="R158" i="2"/>
  <c r="S158" i="2" s="1"/>
  <c r="U158" i="2" s="1"/>
  <c r="R150" i="2"/>
  <c r="T150" i="2" s="1"/>
  <c r="V150" i="2" s="1"/>
  <c r="R142" i="2"/>
  <c r="T142" i="2" s="1"/>
  <c r="V142" i="2" s="1"/>
  <c r="R134" i="2"/>
  <c r="T134" i="2" s="1"/>
  <c r="V134" i="2" s="1"/>
  <c r="R126" i="2"/>
  <c r="S126" i="2" s="1"/>
  <c r="U126" i="2" s="1"/>
  <c r="R110" i="2"/>
  <c r="T110" i="2" s="1"/>
  <c r="V110" i="2" s="1"/>
  <c r="T191" i="2"/>
  <c r="V191" i="2" s="1"/>
  <c r="S191" i="2"/>
  <c r="U191" i="2" s="1"/>
  <c r="R181" i="2"/>
  <c r="S178" i="2"/>
  <c r="U178" i="2" s="1"/>
  <c r="R172" i="2"/>
  <c r="D28" i="80"/>
  <c r="F28" i="80" s="1"/>
  <c r="F32" i="80"/>
  <c r="F36" i="80"/>
  <c r="F40" i="80"/>
  <c r="F44" i="80"/>
  <c r="F48" i="80"/>
  <c r="F52" i="80"/>
  <c r="F56" i="80"/>
  <c r="F60" i="80"/>
  <c r="F64" i="80"/>
  <c r="F68" i="80"/>
  <c r="F72" i="80"/>
  <c r="F76" i="80"/>
  <c r="F42" i="79"/>
  <c r="G61" i="79"/>
  <c r="D74" i="79"/>
  <c r="K74" i="79" s="1"/>
  <c r="F50" i="79"/>
  <c r="G64" i="79"/>
  <c r="D69" i="79"/>
  <c r="K69" i="79" s="1"/>
  <c r="D77" i="79"/>
  <c r="K77" i="79" s="1"/>
  <c r="K45" i="79"/>
  <c r="G45" i="79"/>
  <c r="F80" i="79"/>
  <c r="K80" i="79"/>
  <c r="D38" i="79"/>
  <c r="K38" i="79" s="1"/>
  <c r="G48" i="79"/>
  <c r="D63" i="79"/>
  <c r="G63" i="79" s="1"/>
  <c r="J70" i="79"/>
  <c r="J78" i="79"/>
  <c r="D62" i="79"/>
  <c r="K62" i="79" s="1"/>
  <c r="K44" i="79"/>
  <c r="G37" i="79"/>
  <c r="D71" i="79"/>
  <c r="G71" i="79" s="1"/>
  <c r="D75" i="79"/>
  <c r="G75" i="79" s="1"/>
  <c r="D79" i="79"/>
  <c r="G79" i="79" s="1"/>
  <c r="D46" i="79"/>
  <c r="K46" i="79" s="1"/>
  <c r="D29" i="79"/>
  <c r="G53" i="79"/>
  <c r="K60" i="79"/>
  <c r="F34" i="79"/>
  <c r="K68" i="79"/>
  <c r="G32" i="79"/>
  <c r="F66" i="79"/>
  <c r="K28" i="79"/>
  <c r="K64" i="79"/>
  <c r="K36" i="79"/>
  <c r="K52" i="79"/>
  <c r="G40" i="79"/>
  <c r="G56" i="79"/>
  <c r="G72" i="79"/>
  <c r="J25" i="79"/>
  <c r="K56" i="79"/>
  <c r="K72" i="79"/>
  <c r="F23" i="79"/>
  <c r="G23" i="79"/>
  <c r="K23" i="79"/>
  <c r="F70" i="79"/>
  <c r="G76" i="79"/>
  <c r="K32" i="79"/>
  <c r="K40" i="79"/>
  <c r="K48" i="79"/>
  <c r="F30" i="79"/>
  <c r="F54" i="79"/>
  <c r="F62" i="79"/>
  <c r="G68" i="79"/>
  <c r="K76" i="79"/>
  <c r="G33" i="79"/>
  <c r="G36" i="79"/>
  <c r="G41" i="79"/>
  <c r="G44" i="79"/>
  <c r="G49" i="79"/>
  <c r="G52" i="79"/>
  <c r="G57" i="79"/>
  <c r="G60" i="79"/>
  <c r="G80" i="79"/>
  <c r="J23" i="79"/>
  <c r="F58" i="79"/>
  <c r="F78" i="79"/>
  <c r="G24" i="80"/>
  <c r="F24" i="80"/>
  <c r="K24" i="80"/>
  <c r="G25" i="80"/>
  <c r="K25" i="80"/>
  <c r="F25" i="80"/>
  <c r="K23" i="80"/>
  <c r="G32" i="80"/>
  <c r="G36" i="80"/>
  <c r="G40" i="80"/>
  <c r="G44" i="80"/>
  <c r="G48" i="80"/>
  <c r="G52" i="80"/>
  <c r="G56" i="80"/>
  <c r="G60" i="80"/>
  <c r="G64" i="80"/>
  <c r="G68" i="80"/>
  <c r="G72" i="80"/>
  <c r="G76" i="80"/>
  <c r="D27" i="80"/>
  <c r="F30" i="80"/>
  <c r="F34" i="80"/>
  <c r="F38" i="80"/>
  <c r="F42" i="80"/>
  <c r="F46" i="80"/>
  <c r="F50" i="80"/>
  <c r="F54" i="80"/>
  <c r="F58" i="80"/>
  <c r="F62" i="80"/>
  <c r="F66" i="80"/>
  <c r="F70" i="80"/>
  <c r="F74" i="80"/>
  <c r="J27" i="78"/>
  <c r="F27" i="78"/>
  <c r="G27" i="78"/>
  <c r="G24" i="79"/>
  <c r="F24" i="79"/>
  <c r="K24" i="79"/>
  <c r="J24" i="79"/>
  <c r="K25" i="79"/>
  <c r="G30" i="79"/>
  <c r="G34" i="79"/>
  <c r="G38" i="79"/>
  <c r="G42" i="79"/>
  <c r="G50" i="79"/>
  <c r="G54" i="79"/>
  <c r="G58" i="79"/>
  <c r="G62" i="79"/>
  <c r="G66" i="79"/>
  <c r="G70" i="79"/>
  <c r="G78" i="79"/>
  <c r="K31" i="79"/>
  <c r="F33" i="79"/>
  <c r="K35" i="79"/>
  <c r="F37" i="79"/>
  <c r="K39" i="79"/>
  <c r="F41" i="79"/>
  <c r="K43" i="79"/>
  <c r="F45" i="79"/>
  <c r="K47" i="79"/>
  <c r="F49" i="79"/>
  <c r="K51" i="79"/>
  <c r="F53" i="79"/>
  <c r="K55" i="79"/>
  <c r="F57" i="79"/>
  <c r="K59" i="79"/>
  <c r="F61" i="79"/>
  <c r="K63" i="79"/>
  <c r="F65" i="79"/>
  <c r="K67" i="79"/>
  <c r="F69" i="79"/>
  <c r="F73" i="79"/>
  <c r="F77" i="79"/>
  <c r="K79" i="79"/>
  <c r="G65" i="79"/>
  <c r="G69" i="79"/>
  <c r="G73" i="79"/>
  <c r="F25" i="79"/>
  <c r="F31" i="79"/>
  <c r="F35" i="79"/>
  <c r="F39" i="79"/>
  <c r="F43" i="79"/>
  <c r="F47" i="79"/>
  <c r="F51" i="79"/>
  <c r="F55" i="79"/>
  <c r="F59" i="79"/>
  <c r="F63" i="79"/>
  <c r="F67" i="79"/>
  <c r="F71" i="79"/>
  <c r="F79" i="79"/>
  <c r="G23" i="80" l="1"/>
  <c r="H23" i="80" s="1"/>
  <c r="H24" i="80" s="1"/>
  <c r="H25" i="80" s="1"/>
  <c r="H26" i="80" s="1"/>
  <c r="F26" i="80"/>
  <c r="T217" i="2"/>
  <c r="V217" i="2" s="1"/>
  <c r="S186" i="2"/>
  <c r="U186" i="2" s="1"/>
  <c r="G28" i="80"/>
  <c r="K26" i="80"/>
  <c r="J77" i="80"/>
  <c r="K28" i="80"/>
  <c r="F75" i="79"/>
  <c r="G74" i="79"/>
  <c r="F74" i="79"/>
  <c r="S136" i="2"/>
  <c r="U136" i="2" s="1"/>
  <c r="S218" i="2"/>
  <c r="U218" i="2" s="1"/>
  <c r="S142" i="2"/>
  <c r="U142" i="2" s="1"/>
  <c r="S144" i="2"/>
  <c r="U144" i="2" s="1"/>
  <c r="S183" i="2"/>
  <c r="U183" i="2" s="1"/>
  <c r="T183" i="2"/>
  <c r="V183" i="2" s="1"/>
  <c r="S138" i="2"/>
  <c r="U138" i="2" s="1"/>
  <c r="S182" i="2"/>
  <c r="U182" i="2" s="1"/>
  <c r="T200" i="2"/>
  <c r="V200" i="2" s="1"/>
  <c r="T162" i="2"/>
  <c r="V162" i="2" s="1"/>
  <c r="T126" i="2"/>
  <c r="V126" i="2" s="1"/>
  <c r="T170" i="2"/>
  <c r="V170" i="2" s="1"/>
  <c r="T222" i="2"/>
  <c r="V222" i="2" s="1"/>
  <c r="S174" i="2"/>
  <c r="U174" i="2" s="1"/>
  <c r="S128" i="2"/>
  <c r="U128" i="2" s="1"/>
  <c r="S154" i="2"/>
  <c r="U154" i="2" s="1"/>
  <c r="S192" i="2"/>
  <c r="U192" i="2" s="1"/>
  <c r="T152" i="2"/>
  <c r="V152" i="2" s="1"/>
  <c r="S184" i="2"/>
  <c r="U184" i="2" s="1"/>
  <c r="T206" i="2"/>
  <c r="V206" i="2" s="1"/>
  <c r="T216" i="2"/>
  <c r="V216" i="2" s="1"/>
  <c r="S190" i="2"/>
  <c r="U190" i="2" s="1"/>
  <c r="T157" i="2"/>
  <c r="V157" i="2" s="1"/>
  <c r="S157" i="2"/>
  <c r="U157" i="2" s="1"/>
  <c r="T202" i="2"/>
  <c r="V202" i="2" s="1"/>
  <c r="T158" i="2"/>
  <c r="V158" i="2" s="1"/>
  <c r="T168" i="2"/>
  <c r="V168" i="2" s="1"/>
  <c r="T139" i="2"/>
  <c r="V139" i="2" s="1"/>
  <c r="S139" i="2"/>
  <c r="U139" i="2" s="1"/>
  <c r="T203" i="2"/>
  <c r="V203" i="2" s="1"/>
  <c r="S203" i="2"/>
  <c r="U203" i="2" s="1"/>
  <c r="S124" i="2"/>
  <c r="U124" i="2" s="1"/>
  <c r="T124" i="2"/>
  <c r="V124" i="2" s="1"/>
  <c r="T140" i="2"/>
  <c r="V140" i="2" s="1"/>
  <c r="S140" i="2"/>
  <c r="U140" i="2" s="1"/>
  <c r="S215" i="2"/>
  <c r="U215" i="2" s="1"/>
  <c r="T215" i="2"/>
  <c r="V215" i="2" s="1"/>
  <c r="T123" i="2"/>
  <c r="V123" i="2" s="1"/>
  <c r="S123" i="2"/>
  <c r="U123" i="2" s="1"/>
  <c r="T166" i="2"/>
  <c r="V166" i="2" s="1"/>
  <c r="S176" i="2"/>
  <c r="U176" i="2" s="1"/>
  <c r="T208" i="2"/>
  <c r="V208" i="2" s="1"/>
  <c r="S210" i="2"/>
  <c r="U210" i="2" s="1"/>
  <c r="T146" i="2"/>
  <c r="V146" i="2" s="1"/>
  <c r="T175" i="2"/>
  <c r="V175" i="2" s="1"/>
  <c r="S134" i="2"/>
  <c r="U134" i="2" s="1"/>
  <c r="T131" i="2"/>
  <c r="V131" i="2" s="1"/>
  <c r="S131" i="2"/>
  <c r="U131" i="2" s="1"/>
  <c r="T195" i="2"/>
  <c r="V195" i="2" s="1"/>
  <c r="S195" i="2"/>
  <c r="U195" i="2" s="1"/>
  <c r="T180" i="2"/>
  <c r="V180" i="2" s="1"/>
  <c r="S180" i="2"/>
  <c r="U180" i="2" s="1"/>
  <c r="S149" i="2"/>
  <c r="U149" i="2" s="1"/>
  <c r="T149" i="2"/>
  <c r="V149" i="2" s="1"/>
  <c r="T221" i="2"/>
  <c r="V221" i="2" s="1"/>
  <c r="S221" i="2"/>
  <c r="U221" i="2" s="1"/>
  <c r="T127" i="2"/>
  <c r="V127" i="2" s="1"/>
  <c r="S127" i="2"/>
  <c r="U127" i="2" s="1"/>
  <c r="S199" i="2"/>
  <c r="U199" i="2" s="1"/>
  <c r="T199" i="2"/>
  <c r="V199" i="2" s="1"/>
  <c r="S185" i="2"/>
  <c r="U185" i="2" s="1"/>
  <c r="T185" i="2"/>
  <c r="V185" i="2" s="1"/>
  <c r="T188" i="2"/>
  <c r="V188" i="2" s="1"/>
  <c r="S188" i="2"/>
  <c r="U188" i="2" s="1"/>
  <c r="S135" i="2"/>
  <c r="U135" i="2" s="1"/>
  <c r="T135" i="2"/>
  <c r="V135" i="2" s="1"/>
  <c r="T207" i="2"/>
  <c r="V207" i="2" s="1"/>
  <c r="S207" i="2"/>
  <c r="U207" i="2" s="1"/>
  <c r="S129" i="2"/>
  <c r="U129" i="2" s="1"/>
  <c r="T129" i="2"/>
  <c r="V129" i="2" s="1"/>
  <c r="T193" i="2"/>
  <c r="V193" i="2" s="1"/>
  <c r="S193" i="2"/>
  <c r="U193" i="2" s="1"/>
  <c r="S147" i="2"/>
  <c r="U147" i="2" s="1"/>
  <c r="T147" i="2"/>
  <c r="V147" i="2" s="1"/>
  <c r="S211" i="2"/>
  <c r="U211" i="2" s="1"/>
  <c r="T211" i="2"/>
  <c r="V211" i="2" s="1"/>
  <c r="T196" i="2"/>
  <c r="V196" i="2" s="1"/>
  <c r="S196" i="2"/>
  <c r="U196" i="2" s="1"/>
  <c r="S165" i="2"/>
  <c r="U165" i="2" s="1"/>
  <c r="T165" i="2"/>
  <c r="V165" i="2" s="1"/>
  <c r="S143" i="2"/>
  <c r="U143" i="2" s="1"/>
  <c r="T143" i="2"/>
  <c r="V143" i="2" s="1"/>
  <c r="S137" i="2"/>
  <c r="U137" i="2" s="1"/>
  <c r="T137" i="2"/>
  <c r="V137" i="2" s="1"/>
  <c r="T201" i="2"/>
  <c r="V201" i="2" s="1"/>
  <c r="S201" i="2"/>
  <c r="U201" i="2" s="1"/>
  <c r="S155" i="2"/>
  <c r="U155" i="2" s="1"/>
  <c r="T155" i="2"/>
  <c r="V155" i="2" s="1"/>
  <c r="T219" i="2"/>
  <c r="V219" i="2" s="1"/>
  <c r="S219" i="2"/>
  <c r="U219" i="2" s="1"/>
  <c r="S132" i="2"/>
  <c r="U132" i="2" s="1"/>
  <c r="T132" i="2"/>
  <c r="V132" i="2" s="1"/>
  <c r="S204" i="2"/>
  <c r="U204" i="2" s="1"/>
  <c r="T204" i="2"/>
  <c r="V204" i="2" s="1"/>
  <c r="S173" i="2"/>
  <c r="U173" i="2" s="1"/>
  <c r="T173" i="2"/>
  <c r="V173" i="2" s="1"/>
  <c r="T151" i="2"/>
  <c r="V151" i="2" s="1"/>
  <c r="S151" i="2"/>
  <c r="U151" i="2" s="1"/>
  <c r="T223" i="2"/>
  <c r="V223" i="2" s="1"/>
  <c r="S223" i="2"/>
  <c r="U223" i="2" s="1"/>
  <c r="T145" i="2"/>
  <c r="V145" i="2" s="1"/>
  <c r="S145" i="2"/>
  <c r="U145" i="2" s="1"/>
  <c r="T209" i="2"/>
  <c r="V209" i="2" s="1"/>
  <c r="S209" i="2"/>
  <c r="U209" i="2" s="1"/>
  <c r="T163" i="2"/>
  <c r="V163" i="2" s="1"/>
  <c r="S163" i="2"/>
  <c r="U163" i="2" s="1"/>
  <c r="T189" i="2"/>
  <c r="V189" i="2" s="1"/>
  <c r="S189" i="2"/>
  <c r="U189" i="2" s="1"/>
  <c r="S153" i="2"/>
  <c r="U153" i="2" s="1"/>
  <c r="T153" i="2"/>
  <c r="V153" i="2" s="1"/>
  <c r="S225" i="2"/>
  <c r="U225" i="2" s="1"/>
  <c r="T225" i="2"/>
  <c r="V225" i="2" s="1"/>
  <c r="S212" i="2"/>
  <c r="U212" i="2" s="1"/>
  <c r="T212" i="2"/>
  <c r="V212" i="2" s="1"/>
  <c r="T171" i="2"/>
  <c r="V171" i="2" s="1"/>
  <c r="S171" i="2"/>
  <c r="U171" i="2" s="1"/>
  <c r="T220" i="2"/>
  <c r="V220" i="2" s="1"/>
  <c r="S220" i="2"/>
  <c r="U220" i="2" s="1"/>
  <c r="T125" i="2"/>
  <c r="V125" i="2" s="1"/>
  <c r="S125" i="2"/>
  <c r="U125" i="2" s="1"/>
  <c r="S197" i="2"/>
  <c r="U197" i="2" s="1"/>
  <c r="T197" i="2"/>
  <c r="V197" i="2" s="1"/>
  <c r="S167" i="2"/>
  <c r="U167" i="2" s="1"/>
  <c r="T167" i="2"/>
  <c r="V167" i="2" s="1"/>
  <c r="T156" i="2"/>
  <c r="V156" i="2" s="1"/>
  <c r="S156" i="2"/>
  <c r="U156" i="2" s="1"/>
  <c r="S133" i="2"/>
  <c r="U133" i="2" s="1"/>
  <c r="T133" i="2"/>
  <c r="V133" i="2" s="1"/>
  <c r="T205" i="2"/>
  <c r="V205" i="2" s="1"/>
  <c r="S205" i="2"/>
  <c r="U205" i="2" s="1"/>
  <c r="S169" i="2"/>
  <c r="U169" i="2" s="1"/>
  <c r="T169" i="2"/>
  <c r="V169" i="2" s="1"/>
  <c r="T179" i="2"/>
  <c r="V179" i="2" s="1"/>
  <c r="S179" i="2"/>
  <c r="U179" i="2" s="1"/>
  <c r="S164" i="2"/>
  <c r="U164" i="2" s="1"/>
  <c r="T164" i="2"/>
  <c r="V164" i="2" s="1"/>
  <c r="T177" i="2"/>
  <c r="V177" i="2" s="1"/>
  <c r="S177" i="2"/>
  <c r="U177" i="2" s="1"/>
  <c r="T159" i="2"/>
  <c r="V159" i="2" s="1"/>
  <c r="S187" i="2"/>
  <c r="U187" i="2" s="1"/>
  <c r="T141" i="2"/>
  <c r="V141" i="2" s="1"/>
  <c r="S150" i="2"/>
  <c r="U150" i="2" s="1"/>
  <c r="T161" i="2"/>
  <c r="V161" i="2" s="1"/>
  <c r="T160" i="2"/>
  <c r="V160" i="2" s="1"/>
  <c r="T130" i="2"/>
  <c r="V130" i="2" s="1"/>
  <c r="S224" i="2"/>
  <c r="U224" i="2" s="1"/>
  <c r="T213" i="2"/>
  <c r="V213" i="2" s="1"/>
  <c r="T148" i="2"/>
  <c r="V148" i="2" s="1"/>
  <c r="S214" i="2"/>
  <c r="U214" i="2" s="1"/>
  <c r="S194" i="2"/>
  <c r="U194" i="2" s="1"/>
  <c r="T118" i="2"/>
  <c r="V118" i="2" s="1"/>
  <c r="T121" i="2"/>
  <c r="V121" i="2" s="1"/>
  <c r="S116" i="2"/>
  <c r="U116" i="2" s="1"/>
  <c r="T122" i="2"/>
  <c r="V122" i="2" s="1"/>
  <c r="T119" i="2"/>
  <c r="V119" i="2" s="1"/>
  <c r="S120" i="2"/>
  <c r="U120" i="2" s="1"/>
  <c r="T120" i="2"/>
  <c r="V120" i="2" s="1"/>
  <c r="S117" i="2"/>
  <c r="U117" i="2" s="1"/>
  <c r="T115" i="2"/>
  <c r="V115" i="2" s="1"/>
  <c r="S115" i="2"/>
  <c r="U115" i="2" s="1"/>
  <c r="T114" i="2"/>
  <c r="V114" i="2" s="1"/>
  <c r="S114" i="2"/>
  <c r="U114" i="2" s="1"/>
  <c r="S113" i="2"/>
  <c r="U113" i="2" s="1"/>
  <c r="T113" i="2"/>
  <c r="V113" i="2" s="1"/>
  <c r="S112" i="2"/>
  <c r="U112" i="2" s="1"/>
  <c r="T111" i="2"/>
  <c r="V111" i="2" s="1"/>
  <c r="S111" i="2"/>
  <c r="U111" i="2" s="1"/>
  <c r="S110" i="2"/>
  <c r="U110" i="2" s="1"/>
  <c r="T109" i="2"/>
  <c r="V109" i="2" s="1"/>
  <c r="S109" i="2"/>
  <c r="U109" i="2" s="1"/>
  <c r="S108" i="2"/>
  <c r="U108" i="2" s="1"/>
  <c r="T108" i="2"/>
  <c r="V108" i="2" s="1"/>
  <c r="T107" i="2"/>
  <c r="V107" i="2" s="1"/>
  <c r="S106" i="2"/>
  <c r="U106" i="2" s="1"/>
  <c r="T106" i="2"/>
  <c r="V106" i="2" s="1"/>
  <c r="S105" i="2"/>
  <c r="U105" i="2" s="1"/>
  <c r="T105" i="2"/>
  <c r="V105" i="2" s="1"/>
  <c r="S104" i="2"/>
  <c r="U104" i="2" s="1"/>
  <c r="T104" i="2"/>
  <c r="V104" i="2" s="1"/>
  <c r="S103" i="2"/>
  <c r="U103" i="2" s="1"/>
  <c r="T103" i="2"/>
  <c r="V103" i="2" s="1"/>
  <c r="T198" i="2"/>
  <c r="V198" i="2" s="1"/>
  <c r="T181" i="2"/>
  <c r="V181" i="2" s="1"/>
  <c r="S181" i="2"/>
  <c r="U181" i="2" s="1"/>
  <c r="S172" i="2"/>
  <c r="U172" i="2" s="1"/>
  <c r="T172" i="2"/>
  <c r="V172" i="2" s="1"/>
  <c r="K75" i="79"/>
  <c r="F38" i="79"/>
  <c r="K71" i="79"/>
  <c r="G77" i="79"/>
  <c r="G46" i="79"/>
  <c r="F46" i="79"/>
  <c r="F28" i="79"/>
  <c r="G29" i="79"/>
  <c r="F29" i="79"/>
  <c r="K29" i="79"/>
  <c r="J82" i="79"/>
  <c r="Q102" i="2" s="1"/>
  <c r="G28" i="79"/>
  <c r="H23" i="79"/>
  <c r="H24" i="79" s="1"/>
  <c r="H25" i="79" s="1"/>
  <c r="K27" i="80"/>
  <c r="K77" i="80" s="1"/>
  <c r="G27" i="80"/>
  <c r="F27" i="80"/>
  <c r="G26" i="79"/>
  <c r="K26" i="79"/>
  <c r="F26" i="79"/>
  <c r="K27" i="79"/>
  <c r="G27" i="79"/>
  <c r="F27" i="79"/>
  <c r="K82" i="79" l="1"/>
  <c r="H27" i="80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28" i="79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26" i="79"/>
  <c r="H27" i="79" s="1"/>
  <c r="H77" i="80" l="1"/>
  <c r="H80" i="80" s="1"/>
  <c r="H81" i="79"/>
  <c r="H82" i="79"/>
  <c r="H85" i="79" s="1"/>
  <c r="H84" i="79" l="1"/>
  <c r="H86" i="79" s="1"/>
  <c r="H79" i="80"/>
  <c r="H82" i="80" s="1"/>
  <c r="H81" i="80" l="1"/>
  <c r="H87" i="79"/>
  <c r="J85" i="77"/>
  <c r="K85" i="77"/>
  <c r="F85" i="77"/>
  <c r="G85" i="77"/>
  <c r="E29" i="77"/>
  <c r="E30" i="77"/>
  <c r="E31" i="77"/>
  <c r="E32" i="77"/>
  <c r="E33" i="77"/>
  <c r="J33" i="77" s="1"/>
  <c r="E34" i="77"/>
  <c r="J34" i="77" s="1"/>
  <c r="E35" i="77"/>
  <c r="E36" i="77"/>
  <c r="E37" i="77"/>
  <c r="E38" i="77"/>
  <c r="E39" i="77"/>
  <c r="E40" i="77"/>
  <c r="E41" i="77"/>
  <c r="J41" i="77" s="1"/>
  <c r="E42" i="77"/>
  <c r="D42" i="77" s="1"/>
  <c r="G42" i="77" s="1"/>
  <c r="E43" i="77"/>
  <c r="E44" i="77"/>
  <c r="J44" i="77" s="1"/>
  <c r="E45" i="77"/>
  <c r="E46" i="77"/>
  <c r="E47" i="77"/>
  <c r="E48" i="77"/>
  <c r="E49" i="77"/>
  <c r="J49" i="77" s="1"/>
  <c r="E50" i="77"/>
  <c r="J50" i="77" s="1"/>
  <c r="E51" i="77"/>
  <c r="E52" i="77"/>
  <c r="J52" i="77" s="1"/>
  <c r="E53" i="77"/>
  <c r="J53" i="77" s="1"/>
  <c r="E54" i="77"/>
  <c r="E55" i="77"/>
  <c r="E56" i="77"/>
  <c r="D56" i="77" s="1"/>
  <c r="E57" i="77"/>
  <c r="J57" i="77" s="1"/>
  <c r="E58" i="77"/>
  <c r="J58" i="77" s="1"/>
  <c r="E59" i="77"/>
  <c r="E60" i="77"/>
  <c r="J60" i="77" s="1"/>
  <c r="E61" i="77"/>
  <c r="D61" i="77" s="1"/>
  <c r="F61" i="77" s="1"/>
  <c r="E62" i="77"/>
  <c r="J62" i="77" s="1"/>
  <c r="E63" i="77"/>
  <c r="D63" i="77" s="1"/>
  <c r="E64" i="77"/>
  <c r="J64" i="77" s="1"/>
  <c r="E65" i="77"/>
  <c r="J65" i="77" s="1"/>
  <c r="E66" i="77"/>
  <c r="D66" i="77" s="1"/>
  <c r="G66" i="77" s="1"/>
  <c r="E67" i="77"/>
  <c r="E68" i="77"/>
  <c r="J68" i="77" s="1"/>
  <c r="E69" i="77"/>
  <c r="E70" i="77"/>
  <c r="D70" i="77" s="1"/>
  <c r="G70" i="77" s="1"/>
  <c r="E71" i="77"/>
  <c r="D71" i="77" s="1"/>
  <c r="K71" i="77" s="1"/>
  <c r="E72" i="77"/>
  <c r="D72" i="77" s="1"/>
  <c r="G72" i="77" s="1"/>
  <c r="E73" i="77"/>
  <c r="J73" i="77" s="1"/>
  <c r="E74" i="77"/>
  <c r="J74" i="77" s="1"/>
  <c r="E75" i="77"/>
  <c r="D75" i="77" s="1"/>
  <c r="K75" i="77" s="1"/>
  <c r="E76" i="77"/>
  <c r="D76" i="77" s="1"/>
  <c r="G76" i="77" s="1"/>
  <c r="E77" i="77"/>
  <c r="E78" i="77"/>
  <c r="J78" i="77" s="1"/>
  <c r="E79" i="77"/>
  <c r="J79" i="77" s="1"/>
  <c r="E80" i="77"/>
  <c r="J80" i="77" s="1"/>
  <c r="E81" i="77"/>
  <c r="J81" i="77" s="1"/>
  <c r="E82" i="77"/>
  <c r="D82" i="77" s="1"/>
  <c r="E83" i="77"/>
  <c r="D83" i="77" s="1"/>
  <c r="E84" i="77"/>
  <c r="J84" i="77" s="1"/>
  <c r="E25" i="77"/>
  <c r="D25" i="77" s="1"/>
  <c r="K25" i="77" s="1"/>
  <c r="E25" i="76"/>
  <c r="D25" i="76" s="1"/>
  <c r="K25" i="76" s="1"/>
  <c r="K64" i="78"/>
  <c r="J64" i="78"/>
  <c r="G64" i="78"/>
  <c r="F64" i="78"/>
  <c r="J63" i="78"/>
  <c r="D63" i="78"/>
  <c r="G63" i="78" s="1"/>
  <c r="J62" i="78"/>
  <c r="D62" i="78"/>
  <c r="K62" i="78" s="1"/>
  <c r="J61" i="78"/>
  <c r="D61" i="78"/>
  <c r="F61" i="78" s="1"/>
  <c r="J60" i="78"/>
  <c r="D60" i="78"/>
  <c r="F60" i="78" s="1"/>
  <c r="J59" i="78"/>
  <c r="D59" i="78"/>
  <c r="G59" i="78" s="1"/>
  <c r="J58" i="78"/>
  <c r="D58" i="78"/>
  <c r="K58" i="78" s="1"/>
  <c r="J57" i="78"/>
  <c r="D57" i="78"/>
  <c r="F57" i="78" s="1"/>
  <c r="J56" i="78"/>
  <c r="D56" i="78"/>
  <c r="F56" i="78" s="1"/>
  <c r="J55" i="78"/>
  <c r="D55" i="78"/>
  <c r="G55" i="78" s="1"/>
  <c r="J54" i="78"/>
  <c r="D54" i="78"/>
  <c r="K54" i="78" s="1"/>
  <c r="J53" i="78"/>
  <c r="D53" i="78"/>
  <c r="F53" i="78" s="1"/>
  <c r="J52" i="78"/>
  <c r="D52" i="78"/>
  <c r="F52" i="78" s="1"/>
  <c r="J51" i="78"/>
  <c r="D51" i="78"/>
  <c r="G51" i="78" s="1"/>
  <c r="J50" i="78"/>
  <c r="D50" i="78"/>
  <c r="K50" i="78" s="1"/>
  <c r="J49" i="78"/>
  <c r="G49" i="78"/>
  <c r="D49" i="78"/>
  <c r="F49" i="78" s="1"/>
  <c r="J48" i="78"/>
  <c r="D48" i="78"/>
  <c r="F48" i="78" s="1"/>
  <c r="J47" i="78"/>
  <c r="D47" i="78"/>
  <c r="G47" i="78" s="1"/>
  <c r="J46" i="78"/>
  <c r="D46" i="78"/>
  <c r="K46" i="78" s="1"/>
  <c r="J45" i="78"/>
  <c r="D45" i="78"/>
  <c r="F45" i="78" s="1"/>
  <c r="J44" i="78"/>
  <c r="D44" i="78"/>
  <c r="F44" i="78" s="1"/>
  <c r="J43" i="78"/>
  <c r="D43" i="78"/>
  <c r="G43" i="78" s="1"/>
  <c r="J42" i="78"/>
  <c r="D42" i="78"/>
  <c r="K42" i="78" s="1"/>
  <c r="J41" i="78"/>
  <c r="D41" i="78"/>
  <c r="F41" i="78" s="1"/>
  <c r="J40" i="78"/>
  <c r="D40" i="78"/>
  <c r="F40" i="78" s="1"/>
  <c r="J39" i="78"/>
  <c r="D39" i="78"/>
  <c r="G39" i="78" s="1"/>
  <c r="J38" i="78"/>
  <c r="D38" i="78"/>
  <c r="K38" i="78" s="1"/>
  <c r="J37" i="78"/>
  <c r="D37" i="78"/>
  <c r="F37" i="78" s="1"/>
  <c r="K36" i="78"/>
  <c r="J36" i="78"/>
  <c r="G36" i="78"/>
  <c r="F36" i="78"/>
  <c r="J35" i="78"/>
  <c r="D35" i="78"/>
  <c r="G35" i="78" s="1"/>
  <c r="J34" i="78"/>
  <c r="D34" i="78"/>
  <c r="K34" i="78" s="1"/>
  <c r="K33" i="78"/>
  <c r="J33" i="78"/>
  <c r="G33" i="78"/>
  <c r="F33" i="78"/>
  <c r="J32" i="78"/>
  <c r="D32" i="78"/>
  <c r="F32" i="78" s="1"/>
  <c r="J31" i="78"/>
  <c r="D31" i="78"/>
  <c r="G31" i="78" s="1"/>
  <c r="J30" i="78"/>
  <c r="D30" i="78"/>
  <c r="K30" i="78" s="1"/>
  <c r="E29" i="78"/>
  <c r="D29" i="78" s="1"/>
  <c r="K29" i="78" s="1"/>
  <c r="E28" i="78"/>
  <c r="D28" i="78" s="1"/>
  <c r="J26" i="78"/>
  <c r="J25" i="78"/>
  <c r="J23" i="78"/>
  <c r="H17" i="78"/>
  <c r="H13" i="78"/>
  <c r="B13" i="78"/>
  <c r="H11" i="78"/>
  <c r="B11" i="78"/>
  <c r="C9" i="78"/>
  <c r="B9" i="78"/>
  <c r="H7" i="78"/>
  <c r="B7" i="78"/>
  <c r="E2" i="78"/>
  <c r="D79" i="77"/>
  <c r="K79" i="77" s="1"/>
  <c r="J77" i="77"/>
  <c r="D77" i="77"/>
  <c r="F77" i="77" s="1"/>
  <c r="J75" i="77"/>
  <c r="J71" i="77"/>
  <c r="J69" i="77"/>
  <c r="D69" i="77"/>
  <c r="K69" i="77" s="1"/>
  <c r="J67" i="77"/>
  <c r="D67" i="77"/>
  <c r="K67" i="77" s="1"/>
  <c r="J63" i="77"/>
  <c r="J61" i="77"/>
  <c r="D60" i="77"/>
  <c r="G60" i="77" s="1"/>
  <c r="J59" i="77"/>
  <c r="D59" i="77"/>
  <c r="G59" i="77" s="1"/>
  <c r="J55" i="77"/>
  <c r="D55" i="77"/>
  <c r="K55" i="77" s="1"/>
  <c r="J54" i="77"/>
  <c r="D54" i="77"/>
  <c r="G54" i="77" s="1"/>
  <c r="D53" i="77"/>
  <c r="K53" i="77" s="1"/>
  <c r="J51" i="77"/>
  <c r="D51" i="77"/>
  <c r="K51" i="77" s="1"/>
  <c r="J48" i="77"/>
  <c r="D48" i="77"/>
  <c r="G48" i="77" s="1"/>
  <c r="J47" i="77"/>
  <c r="D47" i="77"/>
  <c r="K47" i="77" s="1"/>
  <c r="J46" i="77"/>
  <c r="D46" i="77"/>
  <c r="G46" i="77" s="1"/>
  <c r="J45" i="77"/>
  <c r="D45" i="77"/>
  <c r="F45" i="77" s="1"/>
  <c r="J43" i="77"/>
  <c r="D43" i="77"/>
  <c r="K43" i="77" s="1"/>
  <c r="J42" i="77"/>
  <c r="J40" i="77"/>
  <c r="D40" i="77"/>
  <c r="G40" i="77" s="1"/>
  <c r="J39" i="77"/>
  <c r="D39" i="77"/>
  <c r="K39" i="77" s="1"/>
  <c r="J38" i="77"/>
  <c r="D38" i="77"/>
  <c r="G38" i="77" s="1"/>
  <c r="J37" i="77"/>
  <c r="D37" i="77"/>
  <c r="K37" i="77" s="1"/>
  <c r="J36" i="77"/>
  <c r="D36" i="77"/>
  <c r="G36" i="77" s="1"/>
  <c r="J35" i="77"/>
  <c r="G35" i="77"/>
  <c r="D34" i="77"/>
  <c r="G34" i="77" s="1"/>
  <c r="J32" i="77"/>
  <c r="D32" i="77"/>
  <c r="G32" i="77" s="1"/>
  <c r="J31" i="77"/>
  <c r="G31" i="77"/>
  <c r="K31" i="77"/>
  <c r="J30" i="77"/>
  <c r="D30" i="77"/>
  <c r="G30" i="77" s="1"/>
  <c r="J29" i="77"/>
  <c r="E28" i="77"/>
  <c r="D28" i="77" s="1"/>
  <c r="E27" i="77"/>
  <c r="J27" i="77" s="1"/>
  <c r="E26" i="77"/>
  <c r="D26" i="77" s="1"/>
  <c r="J24" i="77"/>
  <c r="H17" i="77"/>
  <c r="H13" i="77"/>
  <c r="B13" i="77"/>
  <c r="H11" i="77"/>
  <c r="B11" i="77"/>
  <c r="C9" i="77"/>
  <c r="B9" i="77"/>
  <c r="H7" i="77"/>
  <c r="B7" i="77"/>
  <c r="E2" i="77"/>
  <c r="E29" i="75"/>
  <c r="E30" i="75"/>
  <c r="J30" i="75" s="1"/>
  <c r="E31" i="75"/>
  <c r="E32" i="75"/>
  <c r="J32" i="75" s="1"/>
  <c r="E33" i="75"/>
  <c r="J33" i="75" s="1"/>
  <c r="E34" i="75"/>
  <c r="J34" i="75" s="1"/>
  <c r="E35" i="75"/>
  <c r="E36" i="75"/>
  <c r="J36" i="75" s="1"/>
  <c r="E37" i="75"/>
  <c r="E38" i="75"/>
  <c r="D38" i="75" s="1"/>
  <c r="E39" i="75"/>
  <c r="E40" i="75"/>
  <c r="J40" i="75" s="1"/>
  <c r="E41" i="75"/>
  <c r="D41" i="75" s="1"/>
  <c r="K41" i="75" s="1"/>
  <c r="E42" i="75"/>
  <c r="D42" i="75" s="1"/>
  <c r="E43" i="75"/>
  <c r="E44" i="75"/>
  <c r="J44" i="75" s="1"/>
  <c r="E45" i="75"/>
  <c r="D45" i="75" s="1"/>
  <c r="K45" i="75" s="1"/>
  <c r="E46" i="75"/>
  <c r="D46" i="75" s="1"/>
  <c r="E47" i="75"/>
  <c r="J47" i="75" s="1"/>
  <c r="E48" i="75"/>
  <c r="D48" i="75" s="1"/>
  <c r="E49" i="75"/>
  <c r="J49" i="75" s="1"/>
  <c r="E50" i="75"/>
  <c r="J50" i="75" s="1"/>
  <c r="E51" i="75"/>
  <c r="E52" i="75"/>
  <c r="J52" i="75" s="1"/>
  <c r="E53" i="75"/>
  <c r="J53" i="75" s="1"/>
  <c r="E54" i="75"/>
  <c r="D54" i="75" s="1"/>
  <c r="E55" i="75"/>
  <c r="J55" i="75" s="1"/>
  <c r="E56" i="75"/>
  <c r="J56" i="75" s="1"/>
  <c r="E57" i="75"/>
  <c r="J57" i="75" s="1"/>
  <c r="E58" i="75"/>
  <c r="J58" i="75" s="1"/>
  <c r="E59" i="75"/>
  <c r="E60" i="75"/>
  <c r="D60" i="75" s="1"/>
  <c r="E61" i="75"/>
  <c r="J61" i="75" s="1"/>
  <c r="E62" i="75"/>
  <c r="D62" i="75" s="1"/>
  <c r="E63" i="75"/>
  <c r="J63" i="75" s="1"/>
  <c r="E64" i="75"/>
  <c r="J64" i="75" s="1"/>
  <c r="E26" i="75"/>
  <c r="D26" i="75" s="1"/>
  <c r="K26" i="75" s="1"/>
  <c r="J55" i="76"/>
  <c r="F55" i="76"/>
  <c r="J54" i="76"/>
  <c r="D54" i="76"/>
  <c r="K54" i="76" s="1"/>
  <c r="J53" i="76"/>
  <c r="D53" i="76"/>
  <c r="K53" i="76" s="1"/>
  <c r="J52" i="76"/>
  <c r="D52" i="76"/>
  <c r="G52" i="76" s="1"/>
  <c r="K51" i="76"/>
  <c r="J51" i="76"/>
  <c r="G51" i="76"/>
  <c r="D51" i="76"/>
  <c r="F51" i="76" s="1"/>
  <c r="J50" i="76"/>
  <c r="D50" i="76"/>
  <c r="K50" i="76" s="1"/>
  <c r="J49" i="76"/>
  <c r="D49" i="76"/>
  <c r="K49" i="76" s="1"/>
  <c r="J48" i="76"/>
  <c r="D48" i="76"/>
  <c r="G48" i="76" s="1"/>
  <c r="J47" i="76"/>
  <c r="D47" i="76"/>
  <c r="F47" i="76" s="1"/>
  <c r="J46" i="76"/>
  <c r="D46" i="76"/>
  <c r="K46" i="76" s="1"/>
  <c r="J45" i="76"/>
  <c r="D45" i="76"/>
  <c r="K45" i="76" s="1"/>
  <c r="J44" i="76"/>
  <c r="D44" i="76"/>
  <c r="G44" i="76" s="1"/>
  <c r="J43" i="76"/>
  <c r="D43" i="76"/>
  <c r="F43" i="76" s="1"/>
  <c r="J42" i="76"/>
  <c r="D42" i="76"/>
  <c r="K42" i="76" s="1"/>
  <c r="J41" i="76"/>
  <c r="D41" i="76"/>
  <c r="K41" i="76" s="1"/>
  <c r="J40" i="76"/>
  <c r="D40" i="76"/>
  <c r="G40" i="76" s="1"/>
  <c r="J39" i="76"/>
  <c r="D39" i="76"/>
  <c r="F39" i="76" s="1"/>
  <c r="J38" i="76"/>
  <c r="D38" i="76"/>
  <c r="K38" i="76" s="1"/>
  <c r="J37" i="76"/>
  <c r="D37" i="76"/>
  <c r="K37" i="76" s="1"/>
  <c r="J36" i="76"/>
  <c r="D36" i="76"/>
  <c r="G36" i="76" s="1"/>
  <c r="J35" i="76"/>
  <c r="D35" i="76"/>
  <c r="F35" i="76" s="1"/>
  <c r="J34" i="76"/>
  <c r="D34" i="76"/>
  <c r="K34" i="76" s="1"/>
  <c r="J33" i="76"/>
  <c r="K33" i="76"/>
  <c r="J32" i="76"/>
  <c r="D32" i="76"/>
  <c r="G32" i="76" s="1"/>
  <c r="J31" i="76"/>
  <c r="F31" i="76"/>
  <c r="J30" i="76"/>
  <c r="D30" i="76"/>
  <c r="K30" i="76" s="1"/>
  <c r="E29" i="76"/>
  <c r="J29" i="76" s="1"/>
  <c r="E28" i="76"/>
  <c r="J28" i="76" s="1"/>
  <c r="E27" i="76"/>
  <c r="J27" i="76" s="1"/>
  <c r="E26" i="76"/>
  <c r="J26" i="76" s="1"/>
  <c r="H17" i="76"/>
  <c r="H13" i="76"/>
  <c r="B13" i="76"/>
  <c r="H11" i="76"/>
  <c r="B11" i="76"/>
  <c r="C9" i="76"/>
  <c r="B9" i="76"/>
  <c r="H7" i="76"/>
  <c r="B7" i="76"/>
  <c r="E2" i="76"/>
  <c r="E25" i="74"/>
  <c r="D25" i="74" s="1"/>
  <c r="F25" i="74" s="1"/>
  <c r="J59" i="75"/>
  <c r="D59" i="75"/>
  <c r="G59" i="75" s="1"/>
  <c r="J51" i="75"/>
  <c r="D51" i="75"/>
  <c r="G51" i="75" s="1"/>
  <c r="J45" i="75"/>
  <c r="J43" i="75"/>
  <c r="D43" i="75"/>
  <c r="G43" i="75" s="1"/>
  <c r="J39" i="75"/>
  <c r="D39" i="75"/>
  <c r="G39" i="75" s="1"/>
  <c r="J37" i="75"/>
  <c r="D37" i="75"/>
  <c r="K37" i="75" s="1"/>
  <c r="J35" i="75"/>
  <c r="D35" i="75"/>
  <c r="G35" i="75" s="1"/>
  <c r="K34" i="75"/>
  <c r="J31" i="75"/>
  <c r="G31" i="75"/>
  <c r="J29" i="75"/>
  <c r="E28" i="75"/>
  <c r="J28" i="75" s="1"/>
  <c r="E27" i="75"/>
  <c r="J27" i="75" s="1"/>
  <c r="G24" i="75"/>
  <c r="H17" i="75"/>
  <c r="H13" i="75"/>
  <c r="B13" i="75"/>
  <c r="H11" i="75"/>
  <c r="B11" i="75"/>
  <c r="C9" i="75"/>
  <c r="B9" i="75"/>
  <c r="H7" i="75"/>
  <c r="B7" i="75"/>
  <c r="E2" i="75"/>
  <c r="W92" i="2"/>
  <c r="L92" i="2" s="1"/>
  <c r="P92" i="2" s="1"/>
  <c r="R92" i="2" s="1"/>
  <c r="W90" i="2"/>
  <c r="W89" i="2"/>
  <c r="L89" i="2" s="1"/>
  <c r="P89" i="2" s="1"/>
  <c r="R89" i="2" s="1"/>
  <c r="E32" i="73"/>
  <c r="E33" i="73"/>
  <c r="J33" i="73" s="1"/>
  <c r="E34" i="73"/>
  <c r="J34" i="73" s="1"/>
  <c r="E35" i="73"/>
  <c r="J35" i="73" s="1"/>
  <c r="E36" i="73"/>
  <c r="D36" i="73" s="1"/>
  <c r="E37" i="73"/>
  <c r="D37" i="73" s="1"/>
  <c r="K37" i="73" s="1"/>
  <c r="E38" i="73"/>
  <c r="D38" i="73" s="1"/>
  <c r="F38" i="73" s="1"/>
  <c r="E39" i="73"/>
  <c r="J39" i="73" s="1"/>
  <c r="E40" i="73"/>
  <c r="E41" i="73"/>
  <c r="D41" i="73" s="1"/>
  <c r="E42" i="73"/>
  <c r="D42" i="73" s="1"/>
  <c r="E43" i="73"/>
  <c r="D43" i="73" s="1"/>
  <c r="G43" i="73" s="1"/>
  <c r="E44" i="73"/>
  <c r="J44" i="73" s="1"/>
  <c r="E45" i="73"/>
  <c r="J45" i="73" s="1"/>
  <c r="E46" i="73"/>
  <c r="D46" i="73" s="1"/>
  <c r="F46" i="73" s="1"/>
  <c r="E47" i="73"/>
  <c r="J47" i="73" s="1"/>
  <c r="E48" i="73"/>
  <c r="J48" i="73" s="1"/>
  <c r="E49" i="73"/>
  <c r="J49" i="73" s="1"/>
  <c r="E50" i="73"/>
  <c r="D50" i="73" s="1"/>
  <c r="E51" i="73"/>
  <c r="D51" i="73" s="1"/>
  <c r="G51" i="73" s="1"/>
  <c r="E52" i="73"/>
  <c r="D52" i="73" s="1"/>
  <c r="E53" i="73"/>
  <c r="D53" i="73" s="1"/>
  <c r="E54" i="73"/>
  <c r="D54" i="73" s="1"/>
  <c r="F54" i="73" s="1"/>
  <c r="E55" i="73"/>
  <c r="J55" i="73" s="1"/>
  <c r="E56" i="73"/>
  <c r="J56" i="73" s="1"/>
  <c r="E57" i="73"/>
  <c r="J57" i="73" s="1"/>
  <c r="J25" i="73"/>
  <c r="J26" i="73"/>
  <c r="J58" i="74"/>
  <c r="K58" i="74"/>
  <c r="J57" i="74"/>
  <c r="D57" i="74"/>
  <c r="K57" i="74" s="1"/>
  <c r="J56" i="74"/>
  <c r="D56" i="74"/>
  <c r="G56" i="74" s="1"/>
  <c r="J55" i="74"/>
  <c r="D55" i="74"/>
  <c r="F55" i="74" s="1"/>
  <c r="J54" i="74"/>
  <c r="D54" i="74"/>
  <c r="K54" i="74" s="1"/>
  <c r="J53" i="74"/>
  <c r="D53" i="74"/>
  <c r="K53" i="74" s="1"/>
  <c r="J52" i="74"/>
  <c r="D52" i="74"/>
  <c r="G52" i="74" s="1"/>
  <c r="J51" i="74"/>
  <c r="D51" i="74"/>
  <c r="F51" i="74" s="1"/>
  <c r="J50" i="74"/>
  <c r="D50" i="74"/>
  <c r="K50" i="74" s="1"/>
  <c r="J49" i="74"/>
  <c r="D49" i="74"/>
  <c r="K49" i="74" s="1"/>
  <c r="J48" i="74"/>
  <c r="D48" i="74"/>
  <c r="G48" i="74" s="1"/>
  <c r="J47" i="74"/>
  <c r="D47" i="74"/>
  <c r="F47" i="74" s="1"/>
  <c r="J46" i="74"/>
  <c r="D46" i="74"/>
  <c r="K46" i="74" s="1"/>
  <c r="J45" i="74"/>
  <c r="D45" i="74"/>
  <c r="K45" i="74" s="1"/>
  <c r="J44" i="74"/>
  <c r="D44" i="74"/>
  <c r="G44" i="74" s="1"/>
  <c r="J43" i="74"/>
  <c r="D43" i="74"/>
  <c r="F43" i="74" s="1"/>
  <c r="J42" i="74"/>
  <c r="D42" i="74"/>
  <c r="K42" i="74" s="1"/>
  <c r="J41" i="74"/>
  <c r="D41" i="74"/>
  <c r="K41" i="74" s="1"/>
  <c r="J40" i="74"/>
  <c r="D40" i="74"/>
  <c r="G40" i="74" s="1"/>
  <c r="J39" i="74"/>
  <c r="D39" i="74"/>
  <c r="F39" i="74" s="1"/>
  <c r="J38" i="74"/>
  <c r="D38" i="74"/>
  <c r="K38" i="74" s="1"/>
  <c r="J37" i="74"/>
  <c r="D37" i="74"/>
  <c r="K37" i="74" s="1"/>
  <c r="J36" i="74"/>
  <c r="D36" i="74"/>
  <c r="G36" i="74" s="1"/>
  <c r="K35" i="74"/>
  <c r="J35" i="74"/>
  <c r="F35" i="74"/>
  <c r="J34" i="74"/>
  <c r="D34" i="74"/>
  <c r="K34" i="74" s="1"/>
  <c r="J33" i="74"/>
  <c r="D33" i="74"/>
  <c r="K33" i="74" s="1"/>
  <c r="J32" i="74"/>
  <c r="G32" i="74"/>
  <c r="J31" i="74"/>
  <c r="D31" i="74"/>
  <c r="F31" i="74" s="1"/>
  <c r="J30" i="74"/>
  <c r="D30" i="74"/>
  <c r="K30" i="74" s="1"/>
  <c r="E29" i="74"/>
  <c r="J29" i="74" s="1"/>
  <c r="E28" i="74"/>
  <c r="J28" i="74" s="1"/>
  <c r="E27" i="74"/>
  <c r="D27" i="74" s="1"/>
  <c r="E26" i="74"/>
  <c r="J26" i="74" s="1"/>
  <c r="H17" i="74"/>
  <c r="H13" i="74"/>
  <c r="B13" i="74"/>
  <c r="H11" i="74"/>
  <c r="B11" i="74"/>
  <c r="C9" i="74"/>
  <c r="B9" i="74"/>
  <c r="H7" i="74"/>
  <c r="B7" i="74"/>
  <c r="E2" i="74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D56" i="73"/>
  <c r="K56" i="73" s="1"/>
  <c r="J54" i="73"/>
  <c r="J51" i="73"/>
  <c r="D47" i="73"/>
  <c r="G47" i="73" s="1"/>
  <c r="J46" i="73"/>
  <c r="J43" i="73"/>
  <c r="J40" i="73"/>
  <c r="D40" i="73"/>
  <c r="K40" i="73" s="1"/>
  <c r="J38" i="73"/>
  <c r="J37" i="73"/>
  <c r="D35" i="73"/>
  <c r="G35" i="73" s="1"/>
  <c r="J32" i="73"/>
  <c r="D32" i="73"/>
  <c r="K32" i="73" s="1"/>
  <c r="K31" i="73"/>
  <c r="J31" i="73"/>
  <c r="G31" i="73"/>
  <c r="K30" i="73"/>
  <c r="J30" i="73"/>
  <c r="G30" i="73"/>
  <c r="F30" i="73"/>
  <c r="H17" i="73"/>
  <c r="H13" i="73"/>
  <c r="B13" i="73"/>
  <c r="H11" i="73"/>
  <c r="B11" i="73"/>
  <c r="C9" i="73"/>
  <c r="B9" i="73"/>
  <c r="H7" i="73"/>
  <c r="B7" i="73"/>
  <c r="E2" i="73"/>
  <c r="D48" i="73" l="1"/>
  <c r="K48" i="73" s="1"/>
  <c r="D39" i="73"/>
  <c r="G39" i="73" s="1"/>
  <c r="F33" i="74"/>
  <c r="K55" i="74"/>
  <c r="D58" i="75"/>
  <c r="G58" i="75" s="1"/>
  <c r="J70" i="77"/>
  <c r="D33" i="73"/>
  <c r="K33" i="73" s="1"/>
  <c r="G43" i="77"/>
  <c r="D62" i="77"/>
  <c r="G62" i="77" s="1"/>
  <c r="J72" i="77"/>
  <c r="G55" i="74"/>
  <c r="J56" i="77"/>
  <c r="F38" i="78"/>
  <c r="G61" i="78"/>
  <c r="F83" i="77"/>
  <c r="G83" i="77"/>
  <c r="K83" i="77"/>
  <c r="G82" i="77"/>
  <c r="F82" i="77"/>
  <c r="K82" i="77"/>
  <c r="D49" i="77"/>
  <c r="K49" i="77" s="1"/>
  <c r="J83" i="77"/>
  <c r="G48" i="73"/>
  <c r="D50" i="75"/>
  <c r="K50" i="75" s="1"/>
  <c r="F69" i="77"/>
  <c r="D73" i="77"/>
  <c r="G73" i="77" s="1"/>
  <c r="D80" i="77"/>
  <c r="G80" i="77" s="1"/>
  <c r="K49" i="78"/>
  <c r="K56" i="78"/>
  <c r="D41" i="77"/>
  <c r="F41" i="77" s="1"/>
  <c r="G69" i="77"/>
  <c r="J82" i="77"/>
  <c r="G33" i="74"/>
  <c r="D32" i="75"/>
  <c r="F32" i="75" s="1"/>
  <c r="K35" i="76"/>
  <c r="G39" i="76"/>
  <c r="D33" i="77"/>
  <c r="K33" i="77" s="1"/>
  <c r="D57" i="77"/>
  <c r="F57" i="77" s="1"/>
  <c r="G48" i="78"/>
  <c r="F50" i="78"/>
  <c r="G57" i="78"/>
  <c r="J25" i="77"/>
  <c r="D81" i="77"/>
  <c r="J41" i="75"/>
  <c r="D84" i="77"/>
  <c r="G41" i="74"/>
  <c r="J42" i="75"/>
  <c r="D65" i="77"/>
  <c r="K65" i="77" s="1"/>
  <c r="K48" i="78"/>
  <c r="K41" i="78"/>
  <c r="G53" i="78"/>
  <c r="F42" i="78"/>
  <c r="G32" i="78"/>
  <c r="F34" i="78"/>
  <c r="G40" i="78"/>
  <c r="K45" i="78"/>
  <c r="K53" i="78"/>
  <c r="K32" i="78"/>
  <c r="K40" i="78"/>
  <c r="F46" i="78"/>
  <c r="G44" i="78"/>
  <c r="G37" i="78"/>
  <c r="K44" i="78"/>
  <c r="G52" i="78"/>
  <c r="F54" i="78"/>
  <c r="K61" i="78"/>
  <c r="F30" i="78"/>
  <c r="K37" i="78"/>
  <c r="G45" i="78"/>
  <c r="K52" i="78"/>
  <c r="G60" i="78"/>
  <c r="F62" i="78"/>
  <c r="K57" i="78"/>
  <c r="K60" i="78"/>
  <c r="G41" i="78"/>
  <c r="G56" i="78"/>
  <c r="F58" i="78"/>
  <c r="J29" i="78"/>
  <c r="J28" i="78"/>
  <c r="K63" i="77"/>
  <c r="F63" i="77"/>
  <c r="G63" i="77"/>
  <c r="G56" i="77"/>
  <c r="K56" i="77"/>
  <c r="F37" i="77"/>
  <c r="D50" i="77"/>
  <c r="K50" i="77" s="1"/>
  <c r="G53" i="77"/>
  <c r="F60" i="77"/>
  <c r="J66" i="77"/>
  <c r="J76" i="77"/>
  <c r="K34" i="77"/>
  <c r="G37" i="77"/>
  <c r="D44" i="77"/>
  <c r="G44" i="77" s="1"/>
  <c r="D58" i="77"/>
  <c r="G58" i="77" s="1"/>
  <c r="D64" i="77"/>
  <c r="G64" i="77" s="1"/>
  <c r="D68" i="77"/>
  <c r="F68" i="77" s="1"/>
  <c r="F70" i="77"/>
  <c r="F38" i="77"/>
  <c r="K41" i="77"/>
  <c r="D52" i="77"/>
  <c r="G52" i="77" s="1"/>
  <c r="D74" i="77"/>
  <c r="G74" i="77" s="1"/>
  <c r="D78" i="77"/>
  <c r="G78" i="77" s="1"/>
  <c r="K36" i="77"/>
  <c r="F49" i="77"/>
  <c r="F25" i="77"/>
  <c r="G25" i="77"/>
  <c r="K59" i="77"/>
  <c r="F59" i="77"/>
  <c r="G61" i="77"/>
  <c r="F47" i="77"/>
  <c r="F54" i="77"/>
  <c r="K66" i="77"/>
  <c r="F76" i="77"/>
  <c r="F79" i="77"/>
  <c r="K32" i="77"/>
  <c r="F40" i="77"/>
  <c r="G47" i="77"/>
  <c r="G57" i="77"/>
  <c r="F72" i="77"/>
  <c r="G79" i="77"/>
  <c r="F31" i="77"/>
  <c r="F33" i="77"/>
  <c r="K40" i="77"/>
  <c r="F43" i="77"/>
  <c r="G45" i="77"/>
  <c r="F53" i="77"/>
  <c r="K57" i="77"/>
  <c r="K72" i="77"/>
  <c r="F75" i="77"/>
  <c r="G77" i="77"/>
  <c r="G75" i="77"/>
  <c r="G41" i="77"/>
  <c r="F56" i="77"/>
  <c r="K29" i="77"/>
  <c r="F34" i="77"/>
  <c r="F66" i="77"/>
  <c r="G24" i="77"/>
  <c r="G33" i="77"/>
  <c r="F35" i="77"/>
  <c r="K38" i="77"/>
  <c r="F42" i="77"/>
  <c r="K45" i="77"/>
  <c r="G49" i="77"/>
  <c r="F51" i="77"/>
  <c r="K54" i="77"/>
  <c r="F58" i="77"/>
  <c r="K61" i="77"/>
  <c r="F67" i="77"/>
  <c r="K70" i="77"/>
  <c r="F74" i="77"/>
  <c r="K77" i="77"/>
  <c r="G67" i="77"/>
  <c r="F30" i="77"/>
  <c r="F39" i="77"/>
  <c r="K42" i="77"/>
  <c r="F46" i="77"/>
  <c r="F55" i="77"/>
  <c r="K58" i="77"/>
  <c r="F62" i="77"/>
  <c r="F71" i="77"/>
  <c r="F78" i="77"/>
  <c r="G51" i="77"/>
  <c r="J26" i="77"/>
  <c r="F32" i="77"/>
  <c r="K35" i="77"/>
  <c r="G39" i="77"/>
  <c r="F48" i="77"/>
  <c r="G55" i="77"/>
  <c r="K60" i="77"/>
  <c r="F64" i="77"/>
  <c r="G71" i="77"/>
  <c r="K76" i="77"/>
  <c r="F80" i="77"/>
  <c r="K30" i="77"/>
  <c r="K46" i="77"/>
  <c r="K62" i="77"/>
  <c r="K78" i="77"/>
  <c r="F36" i="77"/>
  <c r="K48" i="77"/>
  <c r="F52" i="77"/>
  <c r="K64" i="77"/>
  <c r="K80" i="77"/>
  <c r="J28" i="77"/>
  <c r="F53" i="76"/>
  <c r="J25" i="76"/>
  <c r="F25" i="76"/>
  <c r="G25" i="76"/>
  <c r="F45" i="76"/>
  <c r="K31" i="76"/>
  <c r="G35" i="76"/>
  <c r="G31" i="76"/>
  <c r="F37" i="76"/>
  <c r="K43" i="76"/>
  <c r="K55" i="76"/>
  <c r="G47" i="76"/>
  <c r="K47" i="76"/>
  <c r="K39" i="76"/>
  <c r="G43" i="76"/>
  <c r="G55" i="76"/>
  <c r="J24" i="76"/>
  <c r="G24" i="78"/>
  <c r="F24" i="78"/>
  <c r="K24" i="78"/>
  <c r="K28" i="78"/>
  <c r="G28" i="78"/>
  <c r="F28" i="78"/>
  <c r="J24" i="78"/>
  <c r="J65" i="78" s="1"/>
  <c r="Q99" i="2" s="1"/>
  <c r="K25" i="78"/>
  <c r="G30" i="78"/>
  <c r="G34" i="78"/>
  <c r="G38" i="78"/>
  <c r="G42" i="78"/>
  <c r="G46" i="78"/>
  <c r="G50" i="78"/>
  <c r="G54" i="78"/>
  <c r="G58" i="78"/>
  <c r="G62" i="78"/>
  <c r="F29" i="78"/>
  <c r="K31" i="78"/>
  <c r="K35" i="78"/>
  <c r="K39" i="78"/>
  <c r="K43" i="78"/>
  <c r="K47" i="78"/>
  <c r="K51" i="78"/>
  <c r="K55" i="78"/>
  <c r="K59" i="78"/>
  <c r="K63" i="78"/>
  <c r="K23" i="78"/>
  <c r="G29" i="78"/>
  <c r="F31" i="78"/>
  <c r="F35" i="78"/>
  <c r="F39" i="78"/>
  <c r="F43" i="78"/>
  <c r="F47" i="78"/>
  <c r="F51" i="78"/>
  <c r="F55" i="78"/>
  <c r="F59" i="78"/>
  <c r="F63" i="78"/>
  <c r="F23" i="77"/>
  <c r="K23" i="77"/>
  <c r="G23" i="77"/>
  <c r="G26" i="77"/>
  <c r="F26" i="77"/>
  <c r="K26" i="77"/>
  <c r="K28" i="77"/>
  <c r="G28" i="77"/>
  <c r="F28" i="77"/>
  <c r="J23" i="77"/>
  <c r="D27" i="77"/>
  <c r="F29" i="77"/>
  <c r="G24" i="76"/>
  <c r="K24" i="76"/>
  <c r="D57" i="75"/>
  <c r="K57" i="75" s="1"/>
  <c r="F33" i="76"/>
  <c r="F41" i="76"/>
  <c r="F49" i="76"/>
  <c r="F41" i="74"/>
  <c r="D26" i="76"/>
  <c r="G26" i="76" s="1"/>
  <c r="G33" i="76"/>
  <c r="G41" i="76"/>
  <c r="G49" i="76"/>
  <c r="D27" i="76"/>
  <c r="G27" i="76" s="1"/>
  <c r="J36" i="73"/>
  <c r="D44" i="73"/>
  <c r="K44" i="73" s="1"/>
  <c r="D33" i="75"/>
  <c r="K33" i="75" s="1"/>
  <c r="D49" i="75"/>
  <c r="K49" i="75" s="1"/>
  <c r="F32" i="73"/>
  <c r="G37" i="76"/>
  <c r="G45" i="76"/>
  <c r="G53" i="76"/>
  <c r="K51" i="73"/>
  <c r="D40" i="75"/>
  <c r="F40" i="75" s="1"/>
  <c r="D44" i="75"/>
  <c r="K44" i="75" s="1"/>
  <c r="J26" i="75"/>
  <c r="J62" i="75"/>
  <c r="D52" i="75"/>
  <c r="K52" i="75" s="1"/>
  <c r="G42" i="75"/>
  <c r="K42" i="75"/>
  <c r="F60" i="75"/>
  <c r="G60" i="75"/>
  <c r="K60" i="75"/>
  <c r="F48" i="75"/>
  <c r="G48" i="75"/>
  <c r="K48" i="75"/>
  <c r="F62" i="75"/>
  <c r="K62" i="75"/>
  <c r="G62" i="75"/>
  <c r="K54" i="75"/>
  <c r="F54" i="75"/>
  <c r="G54" i="75"/>
  <c r="F46" i="75"/>
  <c r="K46" i="75"/>
  <c r="G46" i="75"/>
  <c r="K38" i="75"/>
  <c r="G38" i="75"/>
  <c r="F38" i="75"/>
  <c r="F44" i="75"/>
  <c r="D55" i="75"/>
  <c r="G55" i="75" s="1"/>
  <c r="D63" i="75"/>
  <c r="G63" i="75" s="1"/>
  <c r="D30" i="75"/>
  <c r="G32" i="75"/>
  <c r="G44" i="75"/>
  <c r="J46" i="75"/>
  <c r="K58" i="75"/>
  <c r="D61" i="75"/>
  <c r="K61" i="75" s="1"/>
  <c r="D36" i="75"/>
  <c r="G36" i="75" s="1"/>
  <c r="J38" i="75"/>
  <c r="D53" i="75"/>
  <c r="K53" i="75" s="1"/>
  <c r="D56" i="75"/>
  <c r="K56" i="75" s="1"/>
  <c r="D47" i="75"/>
  <c r="G47" i="75" s="1"/>
  <c r="J48" i="75"/>
  <c r="J54" i="75"/>
  <c r="J60" i="75"/>
  <c r="F26" i="75"/>
  <c r="G26" i="75"/>
  <c r="F34" i="75"/>
  <c r="G34" i="75"/>
  <c r="F64" i="75"/>
  <c r="F42" i="75"/>
  <c r="F58" i="75"/>
  <c r="J24" i="75"/>
  <c r="J25" i="75"/>
  <c r="D27" i="75"/>
  <c r="F27" i="75" s="1"/>
  <c r="J23" i="75"/>
  <c r="D28" i="75"/>
  <c r="K28" i="75" s="1"/>
  <c r="F23" i="76"/>
  <c r="K23" i="76"/>
  <c r="G23" i="76"/>
  <c r="F30" i="76"/>
  <c r="K32" i="76"/>
  <c r="F34" i="76"/>
  <c r="K36" i="76"/>
  <c r="F38" i="76"/>
  <c r="K40" i="76"/>
  <c r="F42" i="76"/>
  <c r="K44" i="76"/>
  <c r="F46" i="76"/>
  <c r="K48" i="76"/>
  <c r="F50" i="76"/>
  <c r="K52" i="76"/>
  <c r="F54" i="76"/>
  <c r="D28" i="76"/>
  <c r="G30" i="76"/>
  <c r="G34" i="76"/>
  <c r="G38" i="76"/>
  <c r="G42" i="76"/>
  <c r="G46" i="76"/>
  <c r="G50" i="76"/>
  <c r="G54" i="76"/>
  <c r="F32" i="76"/>
  <c r="F36" i="76"/>
  <c r="F40" i="76"/>
  <c r="F44" i="76"/>
  <c r="F48" i="76"/>
  <c r="F52" i="76"/>
  <c r="F24" i="76"/>
  <c r="F57" i="74"/>
  <c r="G47" i="74"/>
  <c r="G57" i="74"/>
  <c r="G39" i="74"/>
  <c r="F49" i="74"/>
  <c r="K25" i="74"/>
  <c r="G49" i="74"/>
  <c r="J25" i="74"/>
  <c r="G25" i="74"/>
  <c r="G53" i="74"/>
  <c r="G37" i="74"/>
  <c r="G45" i="74"/>
  <c r="G35" i="74"/>
  <c r="G43" i="74"/>
  <c r="G51" i="74"/>
  <c r="K43" i="74"/>
  <c r="K51" i="74"/>
  <c r="G31" i="74"/>
  <c r="K31" i="74"/>
  <c r="F37" i="74"/>
  <c r="K39" i="74"/>
  <c r="F45" i="74"/>
  <c r="K47" i="74"/>
  <c r="F53" i="74"/>
  <c r="F24" i="74"/>
  <c r="K24" i="74"/>
  <c r="G24" i="74"/>
  <c r="J24" i="74"/>
  <c r="J23" i="74"/>
  <c r="D26" i="74"/>
  <c r="G26" i="74" s="1"/>
  <c r="G25" i="75"/>
  <c r="F25" i="75"/>
  <c r="K25" i="75"/>
  <c r="F23" i="75"/>
  <c r="G23" i="75"/>
  <c r="K23" i="75"/>
  <c r="K24" i="75"/>
  <c r="K31" i="75"/>
  <c r="K35" i="75"/>
  <c r="F37" i="75"/>
  <c r="K39" i="75"/>
  <c r="F41" i="75"/>
  <c r="K43" i="75"/>
  <c r="F45" i="75"/>
  <c r="K51" i="75"/>
  <c r="K59" i="75"/>
  <c r="G37" i="75"/>
  <c r="G41" i="75"/>
  <c r="G45" i="75"/>
  <c r="G57" i="75"/>
  <c r="G61" i="75"/>
  <c r="F24" i="75"/>
  <c r="F31" i="75"/>
  <c r="F35" i="75"/>
  <c r="F39" i="75"/>
  <c r="F43" i="75"/>
  <c r="F51" i="75"/>
  <c r="F55" i="75"/>
  <c r="F59" i="75"/>
  <c r="T92" i="2"/>
  <c r="V92" i="2" s="1"/>
  <c r="S92" i="2"/>
  <c r="U92" i="2" s="1"/>
  <c r="T90" i="2"/>
  <c r="V90" i="2" s="1"/>
  <c r="H9" i="73"/>
  <c r="T89" i="2"/>
  <c r="V89" i="2" s="1"/>
  <c r="S89" i="2"/>
  <c r="U89" i="2" s="1"/>
  <c r="J50" i="73"/>
  <c r="G32" i="73"/>
  <c r="J41" i="73"/>
  <c r="K43" i="73"/>
  <c r="F48" i="73"/>
  <c r="J52" i="73"/>
  <c r="G44" i="73"/>
  <c r="K35" i="73"/>
  <c r="D49" i="73"/>
  <c r="K49" i="73" s="1"/>
  <c r="D55" i="73"/>
  <c r="G55" i="73" s="1"/>
  <c r="F42" i="73"/>
  <c r="K42" i="73"/>
  <c r="G42" i="73"/>
  <c r="K41" i="73"/>
  <c r="F41" i="73"/>
  <c r="F50" i="73"/>
  <c r="K50" i="73"/>
  <c r="G50" i="73"/>
  <c r="K57" i="73"/>
  <c r="F57" i="73"/>
  <c r="K36" i="73"/>
  <c r="G36" i="73"/>
  <c r="F36" i="73"/>
  <c r="K53" i="73"/>
  <c r="F53" i="73"/>
  <c r="F29" i="73"/>
  <c r="K29" i="73"/>
  <c r="K52" i="73"/>
  <c r="G52" i="73"/>
  <c r="F52" i="73"/>
  <c r="F33" i="73"/>
  <c r="F56" i="73"/>
  <c r="K46" i="73"/>
  <c r="F40" i="73"/>
  <c r="J42" i="73"/>
  <c r="G38" i="73"/>
  <c r="G40" i="73"/>
  <c r="D45" i="73"/>
  <c r="G54" i="73"/>
  <c r="G56" i="73"/>
  <c r="D34" i="73"/>
  <c r="K47" i="73"/>
  <c r="J53" i="73"/>
  <c r="J29" i="73"/>
  <c r="K38" i="73"/>
  <c r="K54" i="73"/>
  <c r="G46" i="73"/>
  <c r="F37" i="73"/>
  <c r="K39" i="73"/>
  <c r="F44" i="73"/>
  <c r="J28" i="73"/>
  <c r="F25" i="73"/>
  <c r="J24" i="73"/>
  <c r="J27" i="73"/>
  <c r="J23" i="73"/>
  <c r="F28" i="73"/>
  <c r="K23" i="74"/>
  <c r="G23" i="74"/>
  <c r="F23" i="74"/>
  <c r="G27" i="74"/>
  <c r="F27" i="74"/>
  <c r="K27" i="74"/>
  <c r="J27" i="74"/>
  <c r="D29" i="74"/>
  <c r="F30" i="74"/>
  <c r="K32" i="74"/>
  <c r="F34" i="74"/>
  <c r="K36" i="74"/>
  <c r="F38" i="74"/>
  <c r="K40" i="74"/>
  <c r="F42" i="74"/>
  <c r="K44" i="74"/>
  <c r="F46" i="74"/>
  <c r="K48" i="74"/>
  <c r="F50" i="74"/>
  <c r="K52" i="74"/>
  <c r="F54" i="74"/>
  <c r="K56" i="74"/>
  <c r="F58" i="74"/>
  <c r="D28" i="74"/>
  <c r="G30" i="74"/>
  <c r="G34" i="74"/>
  <c r="G38" i="74"/>
  <c r="G42" i="74"/>
  <c r="G46" i="74"/>
  <c r="G50" i="74"/>
  <c r="G54" i="74"/>
  <c r="G58" i="74"/>
  <c r="F32" i="74"/>
  <c r="F36" i="74"/>
  <c r="F40" i="74"/>
  <c r="F44" i="74"/>
  <c r="F48" i="74"/>
  <c r="F52" i="74"/>
  <c r="F56" i="74"/>
  <c r="F23" i="73"/>
  <c r="K23" i="73"/>
  <c r="G23" i="73"/>
  <c r="G29" i="73"/>
  <c r="G33" i="73"/>
  <c r="G37" i="73"/>
  <c r="G41" i="73"/>
  <c r="G53" i="73"/>
  <c r="G57" i="73"/>
  <c r="F31" i="73"/>
  <c r="F35" i="73"/>
  <c r="F39" i="73"/>
  <c r="F43" i="73"/>
  <c r="F47" i="73"/>
  <c r="F51" i="73"/>
  <c r="F24" i="73"/>
  <c r="J65" i="72"/>
  <c r="K65" i="72"/>
  <c r="J64" i="72"/>
  <c r="D64" i="72"/>
  <c r="F64" i="72" s="1"/>
  <c r="J63" i="72"/>
  <c r="D63" i="72"/>
  <c r="F63" i="72" s="1"/>
  <c r="J62" i="72"/>
  <c r="D62" i="72"/>
  <c r="G62" i="72" s="1"/>
  <c r="J61" i="72"/>
  <c r="D61" i="72"/>
  <c r="K61" i="72" s="1"/>
  <c r="J60" i="72"/>
  <c r="D60" i="72"/>
  <c r="G60" i="72" s="1"/>
  <c r="J59" i="72"/>
  <c r="D59" i="72"/>
  <c r="F59" i="72" s="1"/>
  <c r="J58" i="72"/>
  <c r="D58" i="72"/>
  <c r="G58" i="72" s="1"/>
  <c r="J57" i="72"/>
  <c r="D57" i="72"/>
  <c r="K57" i="72" s="1"/>
  <c r="J56" i="72"/>
  <c r="D56" i="72"/>
  <c r="K56" i="72" s="1"/>
  <c r="J55" i="72"/>
  <c r="D55" i="72"/>
  <c r="F55" i="72" s="1"/>
  <c r="J54" i="72"/>
  <c r="D54" i="72"/>
  <c r="G54" i="72" s="1"/>
  <c r="J53" i="72"/>
  <c r="D53" i="72"/>
  <c r="K53" i="72" s="1"/>
  <c r="J52" i="72"/>
  <c r="D52" i="72"/>
  <c r="G52" i="72" s="1"/>
  <c r="J51" i="72"/>
  <c r="D51" i="72"/>
  <c r="F51" i="72" s="1"/>
  <c r="J50" i="72"/>
  <c r="D50" i="72"/>
  <c r="G50" i="72" s="1"/>
  <c r="J49" i="72"/>
  <c r="D49" i="72"/>
  <c r="K49" i="72" s="1"/>
  <c r="J48" i="72"/>
  <c r="D48" i="72"/>
  <c r="F48" i="72" s="1"/>
  <c r="J47" i="72"/>
  <c r="D47" i="72"/>
  <c r="F47" i="72" s="1"/>
  <c r="J46" i="72"/>
  <c r="D46" i="72"/>
  <c r="G46" i="72" s="1"/>
  <c r="J45" i="72"/>
  <c r="D45" i="72"/>
  <c r="K45" i="72" s="1"/>
  <c r="J44" i="72"/>
  <c r="D44" i="72"/>
  <c r="G44" i="72" s="1"/>
  <c r="J43" i="72"/>
  <c r="D43" i="72"/>
  <c r="F43" i="72" s="1"/>
  <c r="J42" i="72"/>
  <c r="D42" i="72"/>
  <c r="G42" i="72" s="1"/>
  <c r="J41" i="72"/>
  <c r="D41" i="72"/>
  <c r="K41" i="72" s="1"/>
  <c r="J40" i="72"/>
  <c r="D40" i="72"/>
  <c r="K40" i="72" s="1"/>
  <c r="J39" i="72"/>
  <c r="D39" i="72"/>
  <c r="F39" i="72" s="1"/>
  <c r="J38" i="72"/>
  <c r="D38" i="72"/>
  <c r="G38" i="72" s="1"/>
  <c r="J37" i="72"/>
  <c r="D37" i="72"/>
  <c r="K37" i="72" s="1"/>
  <c r="J36" i="72"/>
  <c r="D36" i="72"/>
  <c r="G36" i="72" s="1"/>
  <c r="J35" i="72"/>
  <c r="D35" i="72"/>
  <c r="F35" i="72" s="1"/>
  <c r="J34" i="72"/>
  <c r="D34" i="72"/>
  <c r="G34" i="72" s="1"/>
  <c r="J33" i="72"/>
  <c r="D33" i="72"/>
  <c r="K33" i="72" s="1"/>
  <c r="J32" i="72"/>
  <c r="D32" i="72"/>
  <c r="F32" i="72" s="1"/>
  <c r="J31" i="72"/>
  <c r="D31" i="72"/>
  <c r="F31" i="72" s="1"/>
  <c r="J30" i="72"/>
  <c r="D30" i="72"/>
  <c r="G30" i="72" s="1"/>
  <c r="J29" i="72"/>
  <c r="K29" i="72"/>
  <c r="J28" i="72"/>
  <c r="K28" i="72"/>
  <c r="J27" i="72"/>
  <c r="J26" i="72"/>
  <c r="J25" i="72"/>
  <c r="J23" i="72"/>
  <c r="H17" i="72"/>
  <c r="H13" i="72"/>
  <c r="B13" i="72"/>
  <c r="H11" i="72"/>
  <c r="B11" i="72"/>
  <c r="H9" i="72"/>
  <c r="C9" i="72"/>
  <c r="B9" i="72"/>
  <c r="H7" i="72"/>
  <c r="B7" i="72"/>
  <c r="E2" i="72"/>
  <c r="E30" i="70"/>
  <c r="E31" i="70"/>
  <c r="E32" i="70"/>
  <c r="D32" i="70" s="1"/>
  <c r="E33" i="70"/>
  <c r="E34" i="70"/>
  <c r="E35" i="70"/>
  <c r="J35" i="70" s="1"/>
  <c r="E36" i="70"/>
  <c r="J36" i="70" s="1"/>
  <c r="E37" i="70"/>
  <c r="J37" i="70" s="1"/>
  <c r="E38" i="70"/>
  <c r="E39" i="70"/>
  <c r="J39" i="70" s="1"/>
  <c r="E40" i="70"/>
  <c r="D40" i="70" s="1"/>
  <c r="E41" i="70"/>
  <c r="E42" i="70"/>
  <c r="D42" i="70" s="1"/>
  <c r="E43" i="70"/>
  <c r="D43" i="70" s="1"/>
  <c r="G43" i="70" s="1"/>
  <c r="E44" i="70"/>
  <c r="D44" i="70" s="1"/>
  <c r="E45" i="70"/>
  <c r="J45" i="70" s="1"/>
  <c r="E46" i="70"/>
  <c r="E47" i="70"/>
  <c r="D47" i="70" s="1"/>
  <c r="G47" i="70" s="1"/>
  <c r="E48" i="70"/>
  <c r="J48" i="70" s="1"/>
  <c r="E49" i="70"/>
  <c r="E50" i="70"/>
  <c r="J50" i="70" s="1"/>
  <c r="E51" i="70"/>
  <c r="D51" i="70" s="1"/>
  <c r="G51" i="70" s="1"/>
  <c r="E52" i="70"/>
  <c r="J52" i="70" s="1"/>
  <c r="E53" i="70"/>
  <c r="D53" i="70" s="1"/>
  <c r="K53" i="70" s="1"/>
  <c r="E54" i="70"/>
  <c r="J54" i="70" s="1"/>
  <c r="E55" i="70"/>
  <c r="J55" i="70" s="1"/>
  <c r="E56" i="70"/>
  <c r="D56" i="70" s="1"/>
  <c r="E57" i="70"/>
  <c r="E58" i="70"/>
  <c r="D58" i="70" s="1"/>
  <c r="E59" i="70"/>
  <c r="J59" i="70" s="1"/>
  <c r="E60" i="70"/>
  <c r="D60" i="70" s="1"/>
  <c r="E61" i="70"/>
  <c r="J61" i="70" s="1"/>
  <c r="J47" i="71"/>
  <c r="G47" i="71"/>
  <c r="J46" i="71"/>
  <c r="D46" i="71"/>
  <c r="K46" i="71" s="1"/>
  <c r="J45" i="71"/>
  <c r="D45" i="71"/>
  <c r="K45" i="71" s="1"/>
  <c r="J44" i="71"/>
  <c r="D44" i="71"/>
  <c r="F44" i="71" s="1"/>
  <c r="J43" i="71"/>
  <c r="D43" i="71"/>
  <c r="G43" i="71" s="1"/>
  <c r="J42" i="71"/>
  <c r="D42" i="71"/>
  <c r="K42" i="71" s="1"/>
  <c r="J41" i="71"/>
  <c r="D41" i="71"/>
  <c r="K41" i="71" s="1"/>
  <c r="J40" i="71"/>
  <c r="D40" i="71"/>
  <c r="F40" i="71" s="1"/>
  <c r="J39" i="71"/>
  <c r="D39" i="71"/>
  <c r="G39" i="71" s="1"/>
  <c r="J38" i="71"/>
  <c r="D38" i="71"/>
  <c r="K38" i="71" s="1"/>
  <c r="J37" i="71"/>
  <c r="D37" i="71"/>
  <c r="K37" i="71" s="1"/>
  <c r="J36" i="71"/>
  <c r="D36" i="71"/>
  <c r="F36" i="71" s="1"/>
  <c r="J35" i="71"/>
  <c r="D35" i="71"/>
  <c r="G35" i="71" s="1"/>
  <c r="J34" i="71"/>
  <c r="D34" i="71"/>
  <c r="K34" i="71" s="1"/>
  <c r="J33" i="71"/>
  <c r="D33" i="71"/>
  <c r="K33" i="71" s="1"/>
  <c r="K32" i="71"/>
  <c r="J32" i="71"/>
  <c r="G32" i="71"/>
  <c r="F32" i="71"/>
  <c r="J31" i="71"/>
  <c r="D31" i="71"/>
  <c r="G31" i="71" s="1"/>
  <c r="J30" i="71"/>
  <c r="D30" i="71"/>
  <c r="K30" i="71" s="1"/>
  <c r="J29" i="71"/>
  <c r="F29" i="71"/>
  <c r="K29" i="71"/>
  <c r="E28" i="71"/>
  <c r="J28" i="71" s="1"/>
  <c r="E27" i="71"/>
  <c r="D27" i="71" s="1"/>
  <c r="E26" i="71"/>
  <c r="D26" i="71" s="1"/>
  <c r="E25" i="71"/>
  <c r="J25" i="71" s="1"/>
  <c r="E24" i="71"/>
  <c r="D24" i="71" s="1"/>
  <c r="E23" i="71"/>
  <c r="D23" i="71" s="1"/>
  <c r="H17" i="71"/>
  <c r="H13" i="71"/>
  <c r="B13" i="71"/>
  <c r="H11" i="71"/>
  <c r="B11" i="71"/>
  <c r="C9" i="71"/>
  <c r="B9" i="71"/>
  <c r="H7" i="71"/>
  <c r="B7" i="71"/>
  <c r="E2" i="71"/>
  <c r="E30" i="69"/>
  <c r="E31" i="69"/>
  <c r="D31" i="69" s="1"/>
  <c r="E32" i="69"/>
  <c r="D32" i="69" s="1"/>
  <c r="E33" i="69"/>
  <c r="E34" i="69"/>
  <c r="E35" i="69"/>
  <c r="D35" i="69" s="1"/>
  <c r="E36" i="69"/>
  <c r="E37" i="69"/>
  <c r="D37" i="69" s="1"/>
  <c r="E38" i="69"/>
  <c r="E39" i="69"/>
  <c r="D39" i="69" s="1"/>
  <c r="E40" i="69"/>
  <c r="E41" i="69"/>
  <c r="D41" i="69" s="1"/>
  <c r="E42" i="69"/>
  <c r="D42" i="69" s="1"/>
  <c r="E43" i="69"/>
  <c r="D43" i="69" s="1"/>
  <c r="E44" i="69"/>
  <c r="E45" i="69"/>
  <c r="D45" i="69" s="1"/>
  <c r="E46" i="69"/>
  <c r="D46" i="69" s="1"/>
  <c r="E47" i="69"/>
  <c r="D47" i="69" s="1"/>
  <c r="E48" i="69"/>
  <c r="D48" i="69" s="1"/>
  <c r="E49" i="69"/>
  <c r="D49" i="69" s="1"/>
  <c r="E50" i="69"/>
  <c r="D50" i="69" s="1"/>
  <c r="E51" i="69"/>
  <c r="D51" i="69" s="1"/>
  <c r="E52" i="69"/>
  <c r="E53" i="69"/>
  <c r="D53" i="69" s="1"/>
  <c r="E54" i="69"/>
  <c r="D54" i="69" s="1"/>
  <c r="E55" i="69"/>
  <c r="D55" i="69" s="1"/>
  <c r="E56" i="69"/>
  <c r="D56" i="69" s="1"/>
  <c r="E57" i="69"/>
  <c r="D57" i="69" s="1"/>
  <c r="E58" i="69"/>
  <c r="D58" i="69" s="1"/>
  <c r="E59" i="69"/>
  <c r="D59" i="69" s="1"/>
  <c r="E60" i="69"/>
  <c r="D60" i="69" s="1"/>
  <c r="E61" i="69"/>
  <c r="D61" i="69" s="1"/>
  <c r="E62" i="69"/>
  <c r="D62" i="69" s="1"/>
  <c r="E63" i="69"/>
  <c r="D63" i="69" s="1"/>
  <c r="E64" i="69"/>
  <c r="D64" i="69" s="1"/>
  <c r="E65" i="69"/>
  <c r="D65" i="69" s="1"/>
  <c r="E66" i="69"/>
  <c r="D66" i="69" s="1"/>
  <c r="J26" i="69"/>
  <c r="K26" i="69"/>
  <c r="E27" i="69"/>
  <c r="D27" i="69" s="1"/>
  <c r="K27" i="69" s="1"/>
  <c r="D33" i="69"/>
  <c r="D36" i="69"/>
  <c r="D38" i="69"/>
  <c r="D40" i="69"/>
  <c r="D44" i="69"/>
  <c r="D52" i="69"/>
  <c r="J57" i="70"/>
  <c r="D57" i="70"/>
  <c r="K57" i="70" s="1"/>
  <c r="D54" i="70"/>
  <c r="K54" i="70" s="1"/>
  <c r="D50" i="70"/>
  <c r="K50" i="70" s="1"/>
  <c r="J49" i="70"/>
  <c r="D49" i="70"/>
  <c r="K49" i="70" s="1"/>
  <c r="J47" i="70"/>
  <c r="J46" i="70"/>
  <c r="D46" i="70"/>
  <c r="G46" i="70" s="1"/>
  <c r="J43" i="70"/>
  <c r="J42" i="70"/>
  <c r="J41" i="70"/>
  <c r="D41" i="70"/>
  <c r="K41" i="70" s="1"/>
  <c r="D39" i="70"/>
  <c r="G39" i="70" s="1"/>
  <c r="J38" i="70"/>
  <c r="D38" i="70"/>
  <c r="K38" i="70" s="1"/>
  <c r="J34" i="70"/>
  <c r="D34" i="70"/>
  <c r="K34" i="70" s="1"/>
  <c r="J33" i="70"/>
  <c r="D33" i="70"/>
  <c r="K33" i="70" s="1"/>
  <c r="J31" i="70"/>
  <c r="D31" i="70"/>
  <c r="G31" i="70" s="1"/>
  <c r="J30" i="70"/>
  <c r="D30" i="70"/>
  <c r="G30" i="70" s="1"/>
  <c r="J29" i="70"/>
  <c r="K29" i="70"/>
  <c r="J28" i="70"/>
  <c r="J27" i="70"/>
  <c r="J26" i="70"/>
  <c r="J25" i="70"/>
  <c r="H17" i="70"/>
  <c r="H13" i="70"/>
  <c r="B13" i="70"/>
  <c r="H11" i="70"/>
  <c r="B11" i="70"/>
  <c r="C9" i="70"/>
  <c r="B9" i="70"/>
  <c r="H7" i="70"/>
  <c r="B7" i="70"/>
  <c r="E2" i="70"/>
  <c r="K55" i="73" l="1"/>
  <c r="G65" i="77"/>
  <c r="F42" i="71"/>
  <c r="F55" i="73"/>
  <c r="F26" i="74"/>
  <c r="K74" i="77"/>
  <c r="G50" i="75"/>
  <c r="D37" i="70"/>
  <c r="K37" i="70" s="1"/>
  <c r="G36" i="71"/>
  <c r="F50" i="75"/>
  <c r="F65" i="77"/>
  <c r="K32" i="75"/>
  <c r="G38" i="71"/>
  <c r="F45" i="71"/>
  <c r="F49" i="73"/>
  <c r="F57" i="75"/>
  <c r="K46" i="70"/>
  <c r="K55" i="75"/>
  <c r="K40" i="75"/>
  <c r="G40" i="75"/>
  <c r="G42" i="71"/>
  <c r="K44" i="77"/>
  <c r="K36" i="71"/>
  <c r="K84" i="77"/>
  <c r="F84" i="77"/>
  <c r="G84" i="77"/>
  <c r="J40" i="70"/>
  <c r="G55" i="72"/>
  <c r="G52" i="75"/>
  <c r="K81" i="77"/>
  <c r="F81" i="77"/>
  <c r="G81" i="77"/>
  <c r="F41" i="71"/>
  <c r="G49" i="73"/>
  <c r="F52" i="75"/>
  <c r="F73" i="77"/>
  <c r="K73" i="77"/>
  <c r="K35" i="71"/>
  <c r="K55" i="72"/>
  <c r="K52" i="77"/>
  <c r="F44" i="77"/>
  <c r="G25" i="78"/>
  <c r="F25" i="78"/>
  <c r="F23" i="78"/>
  <c r="G23" i="78"/>
  <c r="G50" i="77"/>
  <c r="F50" i="77"/>
  <c r="G29" i="77"/>
  <c r="G68" i="77"/>
  <c r="K68" i="77"/>
  <c r="K24" i="77"/>
  <c r="F24" i="77"/>
  <c r="J86" i="77"/>
  <c r="Q98" i="2" s="1"/>
  <c r="F27" i="76"/>
  <c r="J56" i="76"/>
  <c r="Q97" i="2" s="1"/>
  <c r="K27" i="76"/>
  <c r="F26" i="76"/>
  <c r="K26" i="76"/>
  <c r="G26" i="78"/>
  <c r="F26" i="78"/>
  <c r="K26" i="78"/>
  <c r="K65" i="78" s="1"/>
  <c r="G27" i="77"/>
  <c r="F27" i="77"/>
  <c r="K27" i="77"/>
  <c r="H23" i="77"/>
  <c r="D35" i="70"/>
  <c r="G35" i="70" s="1"/>
  <c r="K30" i="70"/>
  <c r="F30" i="71"/>
  <c r="K48" i="72"/>
  <c r="F52" i="72"/>
  <c r="G33" i="75"/>
  <c r="D36" i="70"/>
  <c r="K36" i="70" s="1"/>
  <c r="F61" i="75"/>
  <c r="F36" i="72"/>
  <c r="F47" i="75"/>
  <c r="K31" i="71"/>
  <c r="K39" i="72"/>
  <c r="G43" i="72"/>
  <c r="G64" i="72"/>
  <c r="G49" i="75"/>
  <c r="K40" i="71"/>
  <c r="F46" i="71"/>
  <c r="K36" i="72"/>
  <c r="F57" i="72"/>
  <c r="F33" i="75"/>
  <c r="K64" i="72"/>
  <c r="F49" i="75"/>
  <c r="F53" i="75"/>
  <c r="J65" i="75"/>
  <c r="Q96" i="2" s="1"/>
  <c r="K47" i="75"/>
  <c r="K36" i="75"/>
  <c r="F36" i="75"/>
  <c r="K63" i="75"/>
  <c r="F63" i="75"/>
  <c r="G53" i="75"/>
  <c r="G64" i="75"/>
  <c r="K64" i="75"/>
  <c r="F56" i="75"/>
  <c r="G56" i="75"/>
  <c r="K30" i="75"/>
  <c r="G30" i="75"/>
  <c r="F30" i="75"/>
  <c r="F28" i="75"/>
  <c r="H23" i="75"/>
  <c r="H24" i="75" s="1"/>
  <c r="H25" i="75" s="1"/>
  <c r="H26" i="75" s="1"/>
  <c r="G28" i="75"/>
  <c r="G27" i="75"/>
  <c r="K27" i="75"/>
  <c r="K29" i="76"/>
  <c r="F29" i="76"/>
  <c r="G29" i="76"/>
  <c r="H23" i="76"/>
  <c r="H24" i="76" s="1"/>
  <c r="H25" i="76" s="1"/>
  <c r="K28" i="76"/>
  <c r="G28" i="76"/>
  <c r="F28" i="76"/>
  <c r="K26" i="74"/>
  <c r="J59" i="74"/>
  <c r="Q95" i="2" s="1"/>
  <c r="K29" i="75"/>
  <c r="G29" i="75"/>
  <c r="F29" i="75"/>
  <c r="U90" i="2"/>
  <c r="K45" i="73"/>
  <c r="F45" i="73"/>
  <c r="F34" i="73"/>
  <c r="K34" i="73"/>
  <c r="G34" i="73"/>
  <c r="G45" i="73"/>
  <c r="K25" i="73"/>
  <c r="J58" i="73"/>
  <c r="G25" i="73"/>
  <c r="G28" i="73"/>
  <c r="K28" i="73"/>
  <c r="G24" i="73"/>
  <c r="K24" i="73"/>
  <c r="K28" i="74"/>
  <c r="G28" i="74"/>
  <c r="F28" i="74"/>
  <c r="K29" i="74"/>
  <c r="G29" i="74"/>
  <c r="F29" i="74"/>
  <c r="H23" i="74"/>
  <c r="H24" i="74" s="1"/>
  <c r="H26" i="74" s="1"/>
  <c r="H27" i="74" s="1"/>
  <c r="K32" i="72"/>
  <c r="K52" i="72"/>
  <c r="G59" i="72"/>
  <c r="F41" i="72"/>
  <c r="F37" i="72"/>
  <c r="G47" i="72"/>
  <c r="F56" i="72"/>
  <c r="G32" i="72"/>
  <c r="G63" i="72"/>
  <c r="G48" i="72"/>
  <c r="G25" i="72"/>
  <c r="G31" i="72"/>
  <c r="K35" i="72"/>
  <c r="K51" i="72"/>
  <c r="F33" i="72"/>
  <c r="G40" i="72"/>
  <c r="K44" i="72"/>
  <c r="F49" i="72"/>
  <c r="G56" i="72"/>
  <c r="K60" i="72"/>
  <c r="F65" i="72"/>
  <c r="F40" i="72"/>
  <c r="K63" i="72"/>
  <c r="K31" i="72"/>
  <c r="F45" i="72"/>
  <c r="F61" i="72"/>
  <c r="K47" i="72"/>
  <c r="F29" i="72"/>
  <c r="G39" i="72"/>
  <c r="K43" i="72"/>
  <c r="K59" i="72"/>
  <c r="G35" i="72"/>
  <c r="F44" i="72"/>
  <c r="G51" i="72"/>
  <c r="F60" i="72"/>
  <c r="F53" i="72"/>
  <c r="H23" i="73"/>
  <c r="K27" i="73"/>
  <c r="G27" i="73"/>
  <c r="F27" i="73"/>
  <c r="K26" i="73"/>
  <c r="G26" i="73"/>
  <c r="F26" i="73"/>
  <c r="G30" i="71"/>
  <c r="F37" i="71"/>
  <c r="K39" i="71"/>
  <c r="G44" i="71"/>
  <c r="G46" i="71"/>
  <c r="F33" i="71"/>
  <c r="G40" i="71"/>
  <c r="K44" i="71"/>
  <c r="F38" i="71"/>
  <c r="K47" i="71"/>
  <c r="F34" i="71"/>
  <c r="G34" i="71"/>
  <c r="K43" i="71"/>
  <c r="K24" i="71"/>
  <c r="F24" i="71"/>
  <c r="G24" i="71"/>
  <c r="J24" i="71"/>
  <c r="J27" i="71"/>
  <c r="D25" i="71"/>
  <c r="K25" i="71" s="1"/>
  <c r="D28" i="71"/>
  <c r="K28" i="71" s="1"/>
  <c r="J26" i="71"/>
  <c r="G24" i="72"/>
  <c r="F24" i="72"/>
  <c r="K24" i="72"/>
  <c r="J24" i="72"/>
  <c r="J66" i="72" s="1"/>
  <c r="K25" i="72"/>
  <c r="G29" i="72"/>
  <c r="G33" i="72"/>
  <c r="G37" i="72"/>
  <c r="G41" i="72"/>
  <c r="G45" i="72"/>
  <c r="G49" i="72"/>
  <c r="G53" i="72"/>
  <c r="G57" i="72"/>
  <c r="G61" i="72"/>
  <c r="G65" i="72"/>
  <c r="F28" i="72"/>
  <c r="K30" i="72"/>
  <c r="K34" i="72"/>
  <c r="K38" i="72"/>
  <c r="K42" i="72"/>
  <c r="K46" i="72"/>
  <c r="K50" i="72"/>
  <c r="K54" i="72"/>
  <c r="K58" i="72"/>
  <c r="K62" i="72"/>
  <c r="K23" i="72"/>
  <c r="G28" i="72"/>
  <c r="F25" i="72"/>
  <c r="F30" i="72"/>
  <c r="F34" i="72"/>
  <c r="F38" i="72"/>
  <c r="F42" i="72"/>
  <c r="F46" i="72"/>
  <c r="F50" i="72"/>
  <c r="F54" i="72"/>
  <c r="F58" i="72"/>
  <c r="F62" i="72"/>
  <c r="K40" i="70"/>
  <c r="G40" i="70"/>
  <c r="F40" i="70"/>
  <c r="J53" i="70"/>
  <c r="J44" i="70"/>
  <c r="J32" i="70"/>
  <c r="D45" i="70"/>
  <c r="K45" i="70" s="1"/>
  <c r="K61" i="70"/>
  <c r="J51" i="70"/>
  <c r="F58" i="70"/>
  <c r="G58" i="70"/>
  <c r="K58" i="70"/>
  <c r="F42" i="70"/>
  <c r="K42" i="70"/>
  <c r="G42" i="70"/>
  <c r="F56" i="70"/>
  <c r="K56" i="70"/>
  <c r="G56" i="70"/>
  <c r="K32" i="70"/>
  <c r="G32" i="70"/>
  <c r="F32" i="70"/>
  <c r="G60" i="70"/>
  <c r="F60" i="70"/>
  <c r="K60" i="70"/>
  <c r="G44" i="70"/>
  <c r="F44" i="70"/>
  <c r="K44" i="70"/>
  <c r="F38" i="70"/>
  <c r="D52" i="70"/>
  <c r="F54" i="70"/>
  <c r="J58" i="70"/>
  <c r="G54" i="70"/>
  <c r="F34" i="70"/>
  <c r="G36" i="70"/>
  <c r="D48" i="70"/>
  <c r="F50" i="70"/>
  <c r="D59" i="70"/>
  <c r="G59" i="70" s="1"/>
  <c r="J60" i="70"/>
  <c r="F36" i="70"/>
  <c r="G38" i="70"/>
  <c r="J56" i="70"/>
  <c r="G34" i="70"/>
  <c r="G50" i="70"/>
  <c r="F30" i="70"/>
  <c r="F46" i="70"/>
  <c r="D55" i="70"/>
  <c r="G55" i="70" s="1"/>
  <c r="K24" i="70"/>
  <c r="G24" i="70"/>
  <c r="F24" i="70"/>
  <c r="G26" i="70"/>
  <c r="J24" i="70"/>
  <c r="K25" i="70"/>
  <c r="G26" i="71"/>
  <c r="F26" i="71"/>
  <c r="K26" i="71"/>
  <c r="K27" i="71"/>
  <c r="G27" i="71"/>
  <c r="F27" i="71"/>
  <c r="F23" i="71"/>
  <c r="K23" i="71"/>
  <c r="G23" i="71"/>
  <c r="G29" i="71"/>
  <c r="G33" i="71"/>
  <c r="G37" i="71"/>
  <c r="G41" i="71"/>
  <c r="G45" i="71"/>
  <c r="J23" i="71"/>
  <c r="F28" i="71"/>
  <c r="G28" i="71"/>
  <c r="F31" i="71"/>
  <c r="F35" i="71"/>
  <c r="F39" i="71"/>
  <c r="F43" i="71"/>
  <c r="F47" i="71"/>
  <c r="J27" i="69"/>
  <c r="F27" i="69"/>
  <c r="G27" i="69"/>
  <c r="K23" i="70"/>
  <c r="G23" i="70"/>
  <c r="F23" i="70"/>
  <c r="F29" i="70"/>
  <c r="K31" i="70"/>
  <c r="F33" i="70"/>
  <c r="K35" i="70"/>
  <c r="F37" i="70"/>
  <c r="K39" i="70"/>
  <c r="F41" i="70"/>
  <c r="K43" i="70"/>
  <c r="K47" i="70"/>
  <c r="F49" i="70"/>
  <c r="K51" i="70"/>
  <c r="F53" i="70"/>
  <c r="K55" i="70"/>
  <c r="F57" i="70"/>
  <c r="F61" i="70"/>
  <c r="G29" i="70"/>
  <c r="G33" i="70"/>
  <c r="G37" i="70"/>
  <c r="G41" i="70"/>
  <c r="G49" i="70"/>
  <c r="G53" i="70"/>
  <c r="G57" i="70"/>
  <c r="G61" i="70"/>
  <c r="J23" i="70"/>
  <c r="F31" i="70"/>
  <c r="F35" i="70"/>
  <c r="F39" i="70"/>
  <c r="F43" i="70"/>
  <c r="F47" i="70"/>
  <c r="F51" i="70"/>
  <c r="K86" i="77" l="1"/>
  <c r="K59" i="70"/>
  <c r="H23" i="78"/>
  <c r="H24" i="78" s="1"/>
  <c r="H25" i="78" s="1"/>
  <c r="H26" i="78" s="1"/>
  <c r="F45" i="70"/>
  <c r="G45" i="70"/>
  <c r="K58" i="73"/>
  <c r="H23" i="71"/>
  <c r="H24" i="71" s="1"/>
  <c r="H24" i="77"/>
  <c r="H26" i="76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F55" i="70"/>
  <c r="H23" i="70"/>
  <c r="H24" i="70" s="1"/>
  <c r="K56" i="76"/>
  <c r="K65" i="75"/>
  <c r="H27" i="75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25" i="74"/>
  <c r="K59" i="74"/>
  <c r="H24" i="73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28" i="74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F23" i="72"/>
  <c r="G23" i="72"/>
  <c r="J48" i="71"/>
  <c r="F25" i="71"/>
  <c r="G25" i="71"/>
  <c r="K27" i="72"/>
  <c r="G27" i="72"/>
  <c r="F27" i="72"/>
  <c r="G26" i="72"/>
  <c r="F26" i="72"/>
  <c r="K26" i="72"/>
  <c r="K52" i="70"/>
  <c r="F52" i="70"/>
  <c r="G52" i="70"/>
  <c r="K48" i="70"/>
  <c r="G48" i="70"/>
  <c r="F48" i="70"/>
  <c r="F59" i="70"/>
  <c r="J62" i="70"/>
  <c r="F26" i="70"/>
  <c r="F25" i="70"/>
  <c r="G25" i="70"/>
  <c r="K26" i="70"/>
  <c r="K48" i="71"/>
  <c r="G27" i="70"/>
  <c r="F27" i="70"/>
  <c r="K27" i="70"/>
  <c r="K28" i="70"/>
  <c r="F28" i="70"/>
  <c r="G28" i="70"/>
  <c r="K62" i="70" l="1"/>
  <c r="H23" i="72"/>
  <c r="H24" i="72" s="1"/>
  <c r="H25" i="72" s="1"/>
  <c r="H28" i="78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27" i="78"/>
  <c r="H26" i="77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25" i="77"/>
  <c r="H25" i="7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51" i="71" s="1"/>
  <c r="H59" i="76"/>
  <c r="H58" i="76"/>
  <c r="H68" i="75"/>
  <c r="H67" i="75"/>
  <c r="H62" i="74"/>
  <c r="H61" i="74"/>
  <c r="K66" i="72"/>
  <c r="H26" i="72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1" i="73"/>
  <c r="H60" i="73"/>
  <c r="H25" i="70"/>
  <c r="H26" i="70" s="1"/>
  <c r="H27" i="70" s="1"/>
  <c r="H28" i="70" s="1"/>
  <c r="H29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0" i="76" l="1"/>
  <c r="H65" i="78"/>
  <c r="H68" i="78" s="1"/>
  <c r="H67" i="78"/>
  <c r="H81" i="77"/>
  <c r="H82" i="77" s="1"/>
  <c r="H83" i="77" s="1"/>
  <c r="H84" i="77" s="1"/>
  <c r="H85" i="77" s="1"/>
  <c r="H86" i="77" s="1"/>
  <c r="H89" i="77" s="1"/>
  <c r="H50" i="71"/>
  <c r="H53" i="71" s="1"/>
  <c r="H69" i="75"/>
  <c r="H61" i="76"/>
  <c r="H63" i="74"/>
  <c r="H70" i="75"/>
  <c r="H63" i="73"/>
  <c r="H64" i="74"/>
  <c r="H69" i="72"/>
  <c r="H68" i="72"/>
  <c r="H62" i="73"/>
  <c r="H65" i="70"/>
  <c r="H64" i="70"/>
  <c r="H66" i="70" s="1"/>
  <c r="H69" i="78" l="1"/>
  <c r="H70" i="78"/>
  <c r="H88" i="77"/>
  <c r="H91" i="77" s="1"/>
  <c r="H52" i="71"/>
  <c r="H70" i="72"/>
  <c r="H71" i="72"/>
  <c r="H67" i="70"/>
  <c r="H90" i="77" l="1"/>
  <c r="K30" i="68"/>
  <c r="E29" i="68"/>
  <c r="J29" i="68" s="1"/>
  <c r="E30" i="68"/>
  <c r="J30" i="68" s="1"/>
  <c r="E31" i="68"/>
  <c r="E32" i="68"/>
  <c r="E33" i="68"/>
  <c r="E34" i="68"/>
  <c r="E35" i="68"/>
  <c r="E36" i="68"/>
  <c r="E37" i="68"/>
  <c r="E38" i="68"/>
  <c r="E39" i="68"/>
  <c r="E40" i="68"/>
  <c r="E41" i="68"/>
  <c r="E42" i="68"/>
  <c r="E43" i="68"/>
  <c r="E44" i="68"/>
  <c r="E45" i="68"/>
  <c r="E46" i="68"/>
  <c r="E47" i="68"/>
  <c r="E48" i="68"/>
  <c r="E49" i="68"/>
  <c r="E50" i="68"/>
  <c r="E51" i="68"/>
  <c r="E52" i="68"/>
  <c r="E53" i="68"/>
  <c r="E54" i="68"/>
  <c r="E55" i="68"/>
  <c r="E56" i="68"/>
  <c r="E57" i="68"/>
  <c r="E58" i="68"/>
  <c r="E59" i="68"/>
  <c r="E60" i="68"/>
  <c r="E61" i="68"/>
  <c r="E62" i="68"/>
  <c r="E28" i="68"/>
  <c r="D28" i="68" s="1"/>
  <c r="K28" i="68" s="1"/>
  <c r="K67" i="69"/>
  <c r="J67" i="69"/>
  <c r="G67" i="69"/>
  <c r="J66" i="69"/>
  <c r="G66" i="69"/>
  <c r="F66" i="69"/>
  <c r="K66" i="69"/>
  <c r="J65" i="69"/>
  <c r="F65" i="69"/>
  <c r="K65" i="69"/>
  <c r="K64" i="69"/>
  <c r="J64" i="69"/>
  <c r="G64" i="69"/>
  <c r="F64" i="69"/>
  <c r="K63" i="69"/>
  <c r="J63" i="69"/>
  <c r="G63" i="69"/>
  <c r="J62" i="69"/>
  <c r="G62" i="69"/>
  <c r="F62" i="69"/>
  <c r="K62" i="69"/>
  <c r="J61" i="69"/>
  <c r="F61" i="69"/>
  <c r="K61" i="69"/>
  <c r="K60" i="69"/>
  <c r="J60" i="69"/>
  <c r="G60" i="69"/>
  <c r="F60" i="69"/>
  <c r="K59" i="69"/>
  <c r="J59" i="69"/>
  <c r="G59" i="69"/>
  <c r="J58" i="69"/>
  <c r="G58" i="69"/>
  <c r="F58" i="69"/>
  <c r="K58" i="69"/>
  <c r="J57" i="69"/>
  <c r="F57" i="69"/>
  <c r="K57" i="69"/>
  <c r="K56" i="69"/>
  <c r="J56" i="69"/>
  <c r="G56" i="69"/>
  <c r="F56" i="69"/>
  <c r="K55" i="69"/>
  <c r="J55" i="69"/>
  <c r="G55" i="69"/>
  <c r="J54" i="69"/>
  <c r="G54" i="69"/>
  <c r="F54" i="69"/>
  <c r="K54" i="69"/>
  <c r="J53" i="69"/>
  <c r="G53" i="69"/>
  <c r="F53" i="69"/>
  <c r="K53" i="69"/>
  <c r="J52" i="69"/>
  <c r="G52" i="69"/>
  <c r="K51" i="69"/>
  <c r="J51" i="69"/>
  <c r="G51" i="69"/>
  <c r="J50" i="69"/>
  <c r="G50" i="69"/>
  <c r="F50" i="69"/>
  <c r="K50" i="69"/>
  <c r="J49" i="69"/>
  <c r="G49" i="69"/>
  <c r="F49" i="69"/>
  <c r="K49" i="69"/>
  <c r="J48" i="69"/>
  <c r="G48" i="69"/>
  <c r="K47" i="69"/>
  <c r="J47" i="69"/>
  <c r="G47" i="69"/>
  <c r="J46" i="69"/>
  <c r="G46" i="69"/>
  <c r="F46" i="69"/>
  <c r="K46" i="69"/>
  <c r="J45" i="69"/>
  <c r="G45" i="69"/>
  <c r="F45" i="69"/>
  <c r="K45" i="69"/>
  <c r="J44" i="69"/>
  <c r="G44" i="69"/>
  <c r="K43" i="69"/>
  <c r="J43" i="69"/>
  <c r="G43" i="69"/>
  <c r="J42" i="69"/>
  <c r="G42" i="69"/>
  <c r="F42" i="69"/>
  <c r="K42" i="69"/>
  <c r="J41" i="69"/>
  <c r="G41" i="69"/>
  <c r="F41" i="69"/>
  <c r="K41" i="69"/>
  <c r="J40" i="69"/>
  <c r="G40" i="69"/>
  <c r="K39" i="69"/>
  <c r="J39" i="69"/>
  <c r="G39" i="69"/>
  <c r="J38" i="69"/>
  <c r="G38" i="69"/>
  <c r="F38" i="69"/>
  <c r="K38" i="69"/>
  <c r="J37" i="69"/>
  <c r="G37" i="69"/>
  <c r="F37" i="69"/>
  <c r="K37" i="69"/>
  <c r="J36" i="69"/>
  <c r="G36" i="69"/>
  <c r="K35" i="69"/>
  <c r="J35" i="69"/>
  <c r="G35" i="69"/>
  <c r="J34" i="69"/>
  <c r="G34" i="69"/>
  <c r="F34" i="69"/>
  <c r="K34" i="69"/>
  <c r="J33" i="69"/>
  <c r="G33" i="69"/>
  <c r="F33" i="69"/>
  <c r="K33" i="69"/>
  <c r="J32" i="69"/>
  <c r="G32" i="69"/>
  <c r="K31" i="69"/>
  <c r="J31" i="69"/>
  <c r="G31" i="69"/>
  <c r="J30" i="69"/>
  <c r="G30" i="69"/>
  <c r="F30" i="69"/>
  <c r="K30" i="69"/>
  <c r="E29" i="69"/>
  <c r="E28" i="69"/>
  <c r="G25" i="69"/>
  <c r="H17" i="69"/>
  <c r="H13" i="69"/>
  <c r="B13" i="69"/>
  <c r="H11" i="69"/>
  <c r="B11" i="69"/>
  <c r="C9" i="69"/>
  <c r="B9" i="69"/>
  <c r="H7" i="69"/>
  <c r="B7" i="69"/>
  <c r="E2" i="69"/>
  <c r="E29" i="66"/>
  <c r="E30" i="66"/>
  <c r="E31" i="66"/>
  <c r="E32" i="66"/>
  <c r="E33" i="66"/>
  <c r="E34" i="66"/>
  <c r="E35" i="66"/>
  <c r="E36" i="66"/>
  <c r="E37" i="66"/>
  <c r="E38" i="66"/>
  <c r="E39" i="66"/>
  <c r="E40" i="66"/>
  <c r="E41" i="66"/>
  <c r="E42" i="66"/>
  <c r="E43" i="66"/>
  <c r="E44" i="66"/>
  <c r="E45" i="66"/>
  <c r="E46" i="66"/>
  <c r="E47" i="66"/>
  <c r="J25" i="66"/>
  <c r="K25" i="66"/>
  <c r="J25" i="69" l="1"/>
  <c r="J28" i="69"/>
  <c r="D28" i="69"/>
  <c r="J29" i="69"/>
  <c r="D29" i="69"/>
  <c r="J23" i="69"/>
  <c r="J24" i="69"/>
  <c r="G28" i="68"/>
  <c r="F28" i="68"/>
  <c r="F23" i="69"/>
  <c r="K23" i="69"/>
  <c r="G23" i="69"/>
  <c r="G24" i="69"/>
  <c r="F24" i="69"/>
  <c r="K24" i="69"/>
  <c r="K32" i="69"/>
  <c r="K36" i="69"/>
  <c r="K40" i="69"/>
  <c r="K44" i="69"/>
  <c r="K48" i="69"/>
  <c r="K52" i="69"/>
  <c r="K25" i="69"/>
  <c r="G57" i="69"/>
  <c r="G61" i="69"/>
  <c r="G65" i="69"/>
  <c r="F32" i="69"/>
  <c r="F36" i="69"/>
  <c r="F40" i="69"/>
  <c r="F44" i="69"/>
  <c r="F48" i="69"/>
  <c r="F52" i="69"/>
  <c r="F25" i="69"/>
  <c r="F31" i="69"/>
  <c r="F35" i="69"/>
  <c r="F39" i="69"/>
  <c r="F43" i="69"/>
  <c r="F47" i="69"/>
  <c r="F51" i="69"/>
  <c r="F55" i="69"/>
  <c r="F59" i="69"/>
  <c r="F63" i="69"/>
  <c r="F67" i="69"/>
  <c r="G25" i="66"/>
  <c r="F25" i="66"/>
  <c r="L76" i="2"/>
  <c r="P76" i="2" s="1"/>
  <c r="R76" i="2" s="1"/>
  <c r="T76" i="2" s="1"/>
  <c r="L77" i="2"/>
  <c r="P77" i="2" s="1"/>
  <c r="R77" i="2" s="1"/>
  <c r="T77" i="2" s="1"/>
  <c r="L79" i="2"/>
  <c r="P79" i="2" s="1"/>
  <c r="R79" i="2" s="1"/>
  <c r="T79" i="2" s="1"/>
  <c r="L84" i="2"/>
  <c r="P84" i="2" s="1"/>
  <c r="R84" i="2" s="1"/>
  <c r="T84" i="2" s="1"/>
  <c r="L85" i="2"/>
  <c r="P85" i="2" s="1"/>
  <c r="R85" i="2" s="1"/>
  <c r="T85" i="2" s="1"/>
  <c r="L86" i="2"/>
  <c r="P86" i="2" s="1"/>
  <c r="R86" i="2" s="1"/>
  <c r="T86" i="2" s="1"/>
  <c r="L91" i="2"/>
  <c r="P91" i="2" s="1"/>
  <c r="R91" i="2" s="1"/>
  <c r="T91" i="2" s="1"/>
  <c r="L93" i="2"/>
  <c r="P93" i="2" s="1"/>
  <c r="R93" i="2" s="1"/>
  <c r="T93" i="2" s="1"/>
  <c r="L94" i="2"/>
  <c r="P94" i="2" s="1"/>
  <c r="R94" i="2" s="1"/>
  <c r="T94" i="2" s="1"/>
  <c r="P100" i="2"/>
  <c r="R100" i="2" s="1"/>
  <c r="T100" i="2" s="1"/>
  <c r="P101" i="2"/>
  <c r="R101" i="2" s="1"/>
  <c r="T101" i="2" s="1"/>
  <c r="J62" i="68"/>
  <c r="K62" i="68"/>
  <c r="J61" i="68"/>
  <c r="D61" i="68"/>
  <c r="K61" i="68" s="1"/>
  <c r="J60" i="68"/>
  <c r="D60" i="68"/>
  <c r="G60" i="68" s="1"/>
  <c r="J59" i="68"/>
  <c r="D59" i="68"/>
  <c r="G59" i="68" s="1"/>
  <c r="J58" i="68"/>
  <c r="D58" i="68"/>
  <c r="K58" i="68" s="1"/>
  <c r="J57" i="68"/>
  <c r="D57" i="68"/>
  <c r="K57" i="68" s="1"/>
  <c r="J56" i="68"/>
  <c r="D56" i="68"/>
  <c r="G56" i="68" s="1"/>
  <c r="J55" i="68"/>
  <c r="D55" i="68"/>
  <c r="G55" i="68" s="1"/>
  <c r="J54" i="68"/>
  <c r="D54" i="68"/>
  <c r="K54" i="68" s="1"/>
  <c r="J53" i="68"/>
  <c r="D53" i="68"/>
  <c r="K53" i="68" s="1"/>
  <c r="J52" i="68"/>
  <c r="D52" i="68"/>
  <c r="G52" i="68" s="1"/>
  <c r="J51" i="68"/>
  <c r="D51" i="68"/>
  <c r="G51" i="68" s="1"/>
  <c r="J50" i="68"/>
  <c r="D50" i="68"/>
  <c r="G50" i="68" s="1"/>
  <c r="J49" i="68"/>
  <c r="D49" i="68"/>
  <c r="K49" i="68" s="1"/>
  <c r="J48" i="68"/>
  <c r="D48" i="68"/>
  <c r="G48" i="68" s="1"/>
  <c r="J47" i="68"/>
  <c r="D47" i="68"/>
  <c r="G47" i="68" s="1"/>
  <c r="J46" i="68"/>
  <c r="D46" i="68"/>
  <c r="K46" i="68" s="1"/>
  <c r="J45" i="68"/>
  <c r="D45" i="68"/>
  <c r="K45" i="68" s="1"/>
  <c r="J44" i="68"/>
  <c r="D44" i="68"/>
  <c r="G44" i="68" s="1"/>
  <c r="J43" i="68"/>
  <c r="D43" i="68"/>
  <c r="G43" i="68" s="1"/>
  <c r="J42" i="68"/>
  <c r="D42" i="68"/>
  <c r="K42" i="68" s="1"/>
  <c r="J41" i="68"/>
  <c r="D41" i="68"/>
  <c r="K41" i="68" s="1"/>
  <c r="J40" i="68"/>
  <c r="D40" i="68"/>
  <c r="G40" i="68" s="1"/>
  <c r="J39" i="68"/>
  <c r="D39" i="68"/>
  <c r="G39" i="68" s="1"/>
  <c r="J38" i="68"/>
  <c r="D38" i="68"/>
  <c r="G38" i="68" s="1"/>
  <c r="J37" i="68"/>
  <c r="D37" i="68"/>
  <c r="K37" i="68" s="1"/>
  <c r="J36" i="68"/>
  <c r="D36" i="68"/>
  <c r="G36" i="68" s="1"/>
  <c r="J35" i="68"/>
  <c r="D35" i="68"/>
  <c r="G35" i="68" s="1"/>
  <c r="J34" i="68"/>
  <c r="D34" i="68"/>
  <c r="G34" i="68" s="1"/>
  <c r="J33" i="68"/>
  <c r="D33" i="68"/>
  <c r="K33" i="68" s="1"/>
  <c r="J32" i="68"/>
  <c r="G32" i="68"/>
  <c r="J31" i="68"/>
  <c r="D31" i="68"/>
  <c r="G31" i="68" s="1"/>
  <c r="J27" i="68"/>
  <c r="J26" i="68"/>
  <c r="J24" i="68"/>
  <c r="H17" i="68"/>
  <c r="H13" i="68"/>
  <c r="B13" i="68"/>
  <c r="H11" i="68"/>
  <c r="B11" i="68"/>
  <c r="C9" i="68"/>
  <c r="B9" i="68"/>
  <c r="H7" i="68"/>
  <c r="B7" i="68"/>
  <c r="E2" i="68"/>
  <c r="W48" i="2"/>
  <c r="L48" i="2"/>
  <c r="P48" i="2" s="1"/>
  <c r="R48" i="2" s="1"/>
  <c r="K31" i="68" l="1"/>
  <c r="K50" i="68"/>
  <c r="F42" i="68"/>
  <c r="G42" i="68"/>
  <c r="T48" i="2"/>
  <c r="S48" i="2"/>
  <c r="J68" i="69"/>
  <c r="Q82" i="2" s="1"/>
  <c r="F57" i="68"/>
  <c r="K59" i="68"/>
  <c r="F30" i="68"/>
  <c r="K47" i="68"/>
  <c r="F58" i="68"/>
  <c r="K44" i="68"/>
  <c r="G58" i="68"/>
  <c r="F34" i="68"/>
  <c r="K36" i="68"/>
  <c r="K60" i="68"/>
  <c r="F46" i="68"/>
  <c r="K34" i="68"/>
  <c r="F41" i="68"/>
  <c r="K43" i="68"/>
  <c r="F50" i="68"/>
  <c r="K52" i="68"/>
  <c r="K38" i="68"/>
  <c r="F62" i="68"/>
  <c r="G30" i="68"/>
  <c r="K32" i="68"/>
  <c r="F37" i="68"/>
  <c r="G46" i="68"/>
  <c r="K48" i="68"/>
  <c r="F53" i="68"/>
  <c r="G62" i="68"/>
  <c r="F33" i="68"/>
  <c r="F49" i="68"/>
  <c r="K39" i="68"/>
  <c r="K35" i="68"/>
  <c r="F38" i="68"/>
  <c r="K51" i="68"/>
  <c r="F54" i="68"/>
  <c r="K40" i="68"/>
  <c r="F45" i="68"/>
  <c r="G54" i="68"/>
  <c r="K56" i="68"/>
  <c r="F61" i="68"/>
  <c r="K55" i="68"/>
  <c r="J25" i="68"/>
  <c r="J23" i="68"/>
  <c r="G24" i="68"/>
  <c r="D29" i="68"/>
  <c r="K29" i="68" s="1"/>
  <c r="H23" i="69"/>
  <c r="H24" i="69" s="1"/>
  <c r="H25" i="69" s="1"/>
  <c r="G26" i="69"/>
  <c r="F26" i="69"/>
  <c r="K28" i="69"/>
  <c r="F28" i="69"/>
  <c r="G28" i="69"/>
  <c r="K29" i="69"/>
  <c r="G29" i="69"/>
  <c r="F29" i="69"/>
  <c r="F23" i="68"/>
  <c r="K23" i="68"/>
  <c r="G23" i="68"/>
  <c r="G25" i="68"/>
  <c r="F25" i="68"/>
  <c r="K25" i="68"/>
  <c r="G33" i="68"/>
  <c r="G37" i="68"/>
  <c r="G41" i="68"/>
  <c r="G45" i="68"/>
  <c r="G49" i="68"/>
  <c r="G53" i="68"/>
  <c r="G57" i="68"/>
  <c r="G61" i="68"/>
  <c r="F26" i="68"/>
  <c r="F32" i="68"/>
  <c r="F36" i="68"/>
  <c r="F40" i="68"/>
  <c r="F44" i="68"/>
  <c r="F48" i="68"/>
  <c r="F52" i="68"/>
  <c r="F56" i="68"/>
  <c r="F60" i="68"/>
  <c r="K24" i="68"/>
  <c r="F24" i="68"/>
  <c r="F31" i="68"/>
  <c r="F35" i="68"/>
  <c r="F39" i="68"/>
  <c r="F43" i="68"/>
  <c r="F47" i="68"/>
  <c r="F51" i="68"/>
  <c r="F55" i="68"/>
  <c r="F59" i="68"/>
  <c r="J63" i="68" l="1"/>
  <c r="Q78" i="2" s="1"/>
  <c r="K68" i="69"/>
  <c r="G29" i="68"/>
  <c r="F29" i="68"/>
  <c r="G26" i="68"/>
  <c r="K26" i="68"/>
  <c r="H26" i="69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23" i="68"/>
  <c r="H24" i="68" s="1"/>
  <c r="H25" i="68" s="1"/>
  <c r="K27" i="68"/>
  <c r="G27" i="68"/>
  <c r="F27" i="68"/>
  <c r="K63" i="68" l="1"/>
  <c r="H26" i="68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8" i="69" l="1"/>
  <c r="H70" i="69" s="1"/>
  <c r="H71" i="69" l="1"/>
  <c r="H73" i="69" s="1"/>
  <c r="H63" i="68"/>
  <c r="H66" i="68" s="1"/>
  <c r="H65" i="68" l="1"/>
  <c r="H67" i="68" s="1"/>
  <c r="H72" i="69"/>
  <c r="H68" i="68" l="1"/>
  <c r="E29" i="67"/>
  <c r="E30" i="67"/>
  <c r="E31" i="67"/>
  <c r="J31" i="67" s="1"/>
  <c r="E32" i="67"/>
  <c r="E33" i="67"/>
  <c r="J33" i="67" s="1"/>
  <c r="E34" i="67"/>
  <c r="E35" i="67"/>
  <c r="D35" i="67" s="1"/>
  <c r="G35" i="67" s="1"/>
  <c r="E36" i="67"/>
  <c r="J36" i="67" s="1"/>
  <c r="E37" i="67"/>
  <c r="E38" i="67"/>
  <c r="E39" i="67"/>
  <c r="D39" i="67" s="1"/>
  <c r="G39" i="67" s="1"/>
  <c r="E40" i="67"/>
  <c r="J40" i="67" s="1"/>
  <c r="E41" i="67"/>
  <c r="J41" i="67" s="1"/>
  <c r="E42" i="67"/>
  <c r="J42" i="67" s="1"/>
  <c r="E43" i="67"/>
  <c r="J43" i="67" s="1"/>
  <c r="E44" i="67"/>
  <c r="J44" i="67" s="1"/>
  <c r="E45" i="67"/>
  <c r="E46" i="67"/>
  <c r="E47" i="67"/>
  <c r="D47" i="67" s="1"/>
  <c r="G47" i="67" s="1"/>
  <c r="E48" i="67"/>
  <c r="D48" i="67" s="1"/>
  <c r="E49" i="67"/>
  <c r="J49" i="67" s="1"/>
  <c r="E50" i="67"/>
  <c r="D50" i="67" s="1"/>
  <c r="E51" i="67"/>
  <c r="J51" i="67" s="1"/>
  <c r="E52" i="67"/>
  <c r="J52" i="67" s="1"/>
  <c r="E53" i="67"/>
  <c r="J53" i="67" s="1"/>
  <c r="E54" i="67"/>
  <c r="D54" i="67" s="1"/>
  <c r="G54" i="67" s="1"/>
  <c r="E55" i="67"/>
  <c r="J55" i="67" s="1"/>
  <c r="E56" i="67"/>
  <c r="D56" i="67" s="1"/>
  <c r="E57" i="67"/>
  <c r="J57" i="67" s="1"/>
  <c r="E58" i="67"/>
  <c r="J58" i="67" s="1"/>
  <c r="E59" i="67"/>
  <c r="J59" i="67" s="1"/>
  <c r="E60" i="67"/>
  <c r="D60" i="67" s="1"/>
  <c r="E61" i="67"/>
  <c r="J61" i="67" s="1"/>
  <c r="E62" i="67"/>
  <c r="J62" i="67" s="1"/>
  <c r="E63" i="67"/>
  <c r="J63" i="67" s="1"/>
  <c r="J26" i="67"/>
  <c r="D57" i="67"/>
  <c r="K57" i="67" s="1"/>
  <c r="J54" i="67"/>
  <c r="J46" i="67"/>
  <c r="D46" i="67"/>
  <c r="G46" i="67" s="1"/>
  <c r="J45" i="67"/>
  <c r="D45" i="67"/>
  <c r="F45" i="67" s="1"/>
  <c r="J39" i="67"/>
  <c r="J38" i="67"/>
  <c r="D38" i="67"/>
  <c r="G38" i="67" s="1"/>
  <c r="J37" i="67"/>
  <c r="D37" i="67"/>
  <c r="K37" i="67" s="1"/>
  <c r="J34" i="67"/>
  <c r="D34" i="67"/>
  <c r="G34" i="67" s="1"/>
  <c r="J32" i="67"/>
  <c r="D32" i="67"/>
  <c r="K32" i="67" s="1"/>
  <c r="J30" i="67"/>
  <c r="D30" i="67"/>
  <c r="G30" i="67" s="1"/>
  <c r="J29" i="67"/>
  <c r="G29" i="67"/>
  <c r="K29" i="67"/>
  <c r="H17" i="67"/>
  <c r="H13" i="67"/>
  <c r="B13" i="67"/>
  <c r="H11" i="67"/>
  <c r="B11" i="67"/>
  <c r="C9" i="67"/>
  <c r="B9" i="67"/>
  <c r="H7" i="67"/>
  <c r="B7" i="67"/>
  <c r="E2" i="67"/>
  <c r="E28" i="65"/>
  <c r="J28" i="65" s="1"/>
  <c r="E29" i="65"/>
  <c r="J29" i="65" s="1"/>
  <c r="E30" i="65"/>
  <c r="J30" i="65" s="1"/>
  <c r="E31" i="65"/>
  <c r="E32" i="65"/>
  <c r="E33" i="65"/>
  <c r="J33" i="65" s="1"/>
  <c r="E34" i="65"/>
  <c r="J34" i="65" s="1"/>
  <c r="E35" i="65"/>
  <c r="D35" i="65" s="1"/>
  <c r="K35" i="65" s="1"/>
  <c r="E36" i="65"/>
  <c r="J36" i="65" s="1"/>
  <c r="E37" i="65"/>
  <c r="D37" i="65" s="1"/>
  <c r="K37" i="65" s="1"/>
  <c r="E38" i="65"/>
  <c r="D38" i="65" s="1"/>
  <c r="E39" i="65"/>
  <c r="D39" i="65" s="1"/>
  <c r="G39" i="65" s="1"/>
  <c r="E40" i="65"/>
  <c r="J40" i="65" s="1"/>
  <c r="E41" i="65"/>
  <c r="J41" i="65" s="1"/>
  <c r="E42" i="65"/>
  <c r="D42" i="65" s="1"/>
  <c r="K42" i="65" s="1"/>
  <c r="E43" i="65"/>
  <c r="D43" i="65" s="1"/>
  <c r="K43" i="65" s="1"/>
  <c r="E44" i="65"/>
  <c r="D44" i="65" s="1"/>
  <c r="G44" i="65" s="1"/>
  <c r="E45" i="65"/>
  <c r="J45" i="65" s="1"/>
  <c r="E46" i="65"/>
  <c r="D46" i="65" s="1"/>
  <c r="E47" i="65"/>
  <c r="D47" i="65" s="1"/>
  <c r="K47" i="65" s="1"/>
  <c r="E48" i="65"/>
  <c r="J48" i="65" s="1"/>
  <c r="E49" i="65"/>
  <c r="J49" i="65" s="1"/>
  <c r="K25" i="65"/>
  <c r="K26" i="65"/>
  <c r="E27" i="65"/>
  <c r="D27" i="65" s="1"/>
  <c r="K27" i="65" s="1"/>
  <c r="J48" i="66"/>
  <c r="F48" i="66"/>
  <c r="J47" i="66"/>
  <c r="D47" i="66"/>
  <c r="G47" i="66" s="1"/>
  <c r="J46" i="66"/>
  <c r="D46" i="66"/>
  <c r="K46" i="66" s="1"/>
  <c r="J45" i="66"/>
  <c r="D45" i="66"/>
  <c r="K45" i="66" s="1"/>
  <c r="J44" i="66"/>
  <c r="D44" i="66"/>
  <c r="F44" i="66" s="1"/>
  <c r="J43" i="66"/>
  <c r="D43" i="66"/>
  <c r="G43" i="66" s="1"/>
  <c r="J42" i="66"/>
  <c r="D42" i="66"/>
  <c r="K42" i="66" s="1"/>
  <c r="J41" i="66"/>
  <c r="D41" i="66"/>
  <c r="K41" i="66" s="1"/>
  <c r="J40" i="66"/>
  <c r="D40" i="66"/>
  <c r="F40" i="66" s="1"/>
  <c r="J39" i="66"/>
  <c r="D39" i="66"/>
  <c r="G39" i="66" s="1"/>
  <c r="J38" i="66"/>
  <c r="D38" i="66"/>
  <c r="K38" i="66" s="1"/>
  <c r="J37" i="66"/>
  <c r="D37" i="66"/>
  <c r="K37" i="66" s="1"/>
  <c r="J36" i="66"/>
  <c r="D36" i="66"/>
  <c r="F36" i="66" s="1"/>
  <c r="J35" i="66"/>
  <c r="D35" i="66"/>
  <c r="G35" i="66" s="1"/>
  <c r="J34" i="66"/>
  <c r="D34" i="66"/>
  <c r="K34" i="66" s="1"/>
  <c r="J33" i="66"/>
  <c r="D33" i="66"/>
  <c r="K33" i="66" s="1"/>
  <c r="J32" i="66"/>
  <c r="F32" i="66"/>
  <c r="J31" i="66"/>
  <c r="D31" i="66"/>
  <c r="G31" i="66" s="1"/>
  <c r="J30" i="66"/>
  <c r="D30" i="66"/>
  <c r="K30" i="66" s="1"/>
  <c r="K29" i="66"/>
  <c r="E28" i="66"/>
  <c r="J28" i="66" s="1"/>
  <c r="E27" i="66"/>
  <c r="J27" i="66" s="1"/>
  <c r="E26" i="66"/>
  <c r="J26" i="66" s="1"/>
  <c r="J23" i="66"/>
  <c r="H17" i="66"/>
  <c r="H13" i="66"/>
  <c r="B13" i="66"/>
  <c r="H11" i="66"/>
  <c r="B11" i="66"/>
  <c r="C9" i="66"/>
  <c r="B9" i="66"/>
  <c r="H7" i="66"/>
  <c r="B7" i="66"/>
  <c r="E2" i="66"/>
  <c r="K49" i="65"/>
  <c r="J42" i="65"/>
  <c r="D40" i="65"/>
  <c r="G40" i="65" s="1"/>
  <c r="J39" i="65"/>
  <c r="K34" i="65"/>
  <c r="J32" i="65"/>
  <c r="D32" i="65"/>
  <c r="G32" i="65" s="1"/>
  <c r="J31" i="65"/>
  <c r="F31" i="65"/>
  <c r="J26" i="65"/>
  <c r="J25" i="65"/>
  <c r="H17" i="65"/>
  <c r="H13" i="65"/>
  <c r="B13" i="65"/>
  <c r="H11" i="65"/>
  <c r="B11" i="65"/>
  <c r="C9" i="65"/>
  <c r="B9" i="65"/>
  <c r="H7" i="65"/>
  <c r="B7" i="65"/>
  <c r="E2" i="65"/>
  <c r="J79" i="64"/>
  <c r="D79" i="64"/>
  <c r="G79" i="64" s="1"/>
  <c r="J78" i="64"/>
  <c r="D78" i="64"/>
  <c r="F78" i="64" s="1"/>
  <c r="J77" i="64"/>
  <c r="D77" i="64"/>
  <c r="K77" i="64" s="1"/>
  <c r="J76" i="64"/>
  <c r="D76" i="64"/>
  <c r="K76" i="64" s="1"/>
  <c r="J75" i="64"/>
  <c r="D75" i="64"/>
  <c r="G75" i="64" s="1"/>
  <c r="J74" i="64"/>
  <c r="D74" i="64"/>
  <c r="F74" i="64" s="1"/>
  <c r="J73" i="64"/>
  <c r="D73" i="64"/>
  <c r="K73" i="64" s="1"/>
  <c r="J72" i="64"/>
  <c r="D72" i="64"/>
  <c r="K72" i="64" s="1"/>
  <c r="J71" i="64"/>
  <c r="D71" i="64"/>
  <c r="G71" i="64" s="1"/>
  <c r="K70" i="64"/>
  <c r="J70" i="64"/>
  <c r="D70" i="64"/>
  <c r="F70" i="64" s="1"/>
  <c r="J69" i="64"/>
  <c r="D69" i="64"/>
  <c r="K69" i="64" s="1"/>
  <c r="J68" i="64"/>
  <c r="D68" i="64"/>
  <c r="K68" i="64" s="1"/>
  <c r="J67" i="64"/>
  <c r="D67" i="64"/>
  <c r="G67" i="64" s="1"/>
  <c r="J66" i="64"/>
  <c r="D66" i="64"/>
  <c r="F66" i="64" s="1"/>
  <c r="J65" i="64"/>
  <c r="D65" i="64"/>
  <c r="K65" i="64" s="1"/>
  <c r="J64" i="64"/>
  <c r="D64" i="64"/>
  <c r="K64" i="64" s="1"/>
  <c r="J63" i="64"/>
  <c r="D63" i="64"/>
  <c r="G63" i="64" s="1"/>
  <c r="J62" i="64"/>
  <c r="D62" i="64"/>
  <c r="F62" i="64" s="1"/>
  <c r="J61" i="64"/>
  <c r="D61" i="64"/>
  <c r="K61" i="64" s="1"/>
  <c r="J60" i="64"/>
  <c r="D60" i="64"/>
  <c r="K60" i="64" s="1"/>
  <c r="J59" i="64"/>
  <c r="D59" i="64"/>
  <c r="G59" i="64" s="1"/>
  <c r="J58" i="64"/>
  <c r="D58" i="64"/>
  <c r="F58" i="64" s="1"/>
  <c r="J57" i="64"/>
  <c r="D57" i="64"/>
  <c r="K57" i="64" s="1"/>
  <c r="J56" i="64"/>
  <c r="D56" i="64"/>
  <c r="K56" i="64" s="1"/>
  <c r="K55" i="64"/>
  <c r="J55" i="64"/>
  <c r="D55" i="64"/>
  <c r="G55" i="64" s="1"/>
  <c r="J54" i="64"/>
  <c r="D54" i="64"/>
  <c r="F54" i="64" s="1"/>
  <c r="J53" i="64"/>
  <c r="D53" i="64"/>
  <c r="K53" i="64" s="1"/>
  <c r="J52" i="64"/>
  <c r="D52" i="64"/>
  <c r="K52" i="64" s="1"/>
  <c r="J51" i="64"/>
  <c r="D51" i="64"/>
  <c r="G51" i="64" s="1"/>
  <c r="J50" i="64"/>
  <c r="D50" i="64"/>
  <c r="F50" i="64" s="1"/>
  <c r="J49" i="64"/>
  <c r="D49" i="64"/>
  <c r="K49" i="64" s="1"/>
  <c r="J48" i="64"/>
  <c r="D48" i="64"/>
  <c r="K48" i="64" s="1"/>
  <c r="J47" i="64"/>
  <c r="D47" i="64"/>
  <c r="G47" i="64" s="1"/>
  <c r="J46" i="64"/>
  <c r="D46" i="64"/>
  <c r="F46" i="64" s="1"/>
  <c r="J45" i="64"/>
  <c r="D45" i="64"/>
  <c r="K45" i="64" s="1"/>
  <c r="J44" i="64"/>
  <c r="D44" i="64"/>
  <c r="K44" i="64" s="1"/>
  <c r="J43" i="64"/>
  <c r="D43" i="64"/>
  <c r="G43" i="64" s="1"/>
  <c r="J42" i="64"/>
  <c r="D42" i="64"/>
  <c r="F42" i="64" s="1"/>
  <c r="J41" i="64"/>
  <c r="D41" i="64"/>
  <c r="K41" i="64" s="1"/>
  <c r="J40" i="64"/>
  <c r="D40" i="64"/>
  <c r="K40" i="64" s="1"/>
  <c r="J39" i="64"/>
  <c r="D39" i="64"/>
  <c r="G39" i="64" s="1"/>
  <c r="J38" i="64"/>
  <c r="D38" i="64"/>
  <c r="F38" i="64" s="1"/>
  <c r="J37" i="64"/>
  <c r="G37" i="64"/>
  <c r="F37" i="64"/>
  <c r="D37" i="64"/>
  <c r="K37" i="64" s="1"/>
  <c r="J36" i="64"/>
  <c r="D36" i="64"/>
  <c r="K36" i="64" s="1"/>
  <c r="J35" i="64"/>
  <c r="D35" i="64"/>
  <c r="G35" i="64" s="1"/>
  <c r="K34" i="64"/>
  <c r="J34" i="64"/>
  <c r="D34" i="64"/>
  <c r="F34" i="64" s="1"/>
  <c r="J33" i="64"/>
  <c r="D33" i="64"/>
  <c r="K33" i="64" s="1"/>
  <c r="J32" i="64"/>
  <c r="D32" i="64"/>
  <c r="K32" i="64" s="1"/>
  <c r="J31" i="64"/>
  <c r="D31" i="64"/>
  <c r="G31" i="64" s="1"/>
  <c r="J30" i="64"/>
  <c r="D30" i="64"/>
  <c r="F30" i="64" s="1"/>
  <c r="J29" i="64"/>
  <c r="D29" i="64"/>
  <c r="K29" i="64" s="1"/>
  <c r="E28" i="64"/>
  <c r="J28" i="64" s="1"/>
  <c r="E27" i="64"/>
  <c r="J27" i="64" s="1"/>
  <c r="E26" i="64"/>
  <c r="J26" i="64" s="1"/>
  <c r="E25" i="64"/>
  <c r="D25" i="64" s="1"/>
  <c r="E24" i="64"/>
  <c r="J24" i="64" s="1"/>
  <c r="E23" i="64"/>
  <c r="J23" i="64" s="1"/>
  <c r="H17" i="64"/>
  <c r="H13" i="64"/>
  <c r="B13" i="64"/>
  <c r="H11" i="64"/>
  <c r="B11" i="64"/>
  <c r="C9" i="64"/>
  <c r="B9" i="64"/>
  <c r="H7" i="64"/>
  <c r="B7" i="64"/>
  <c r="E2" i="64"/>
  <c r="D31" i="67" l="1"/>
  <c r="G31" i="67" s="1"/>
  <c r="D62" i="67"/>
  <c r="G62" i="67" s="1"/>
  <c r="K35" i="64"/>
  <c r="G57" i="64"/>
  <c r="K71" i="64"/>
  <c r="D30" i="65"/>
  <c r="K30" i="65" s="1"/>
  <c r="F57" i="64"/>
  <c r="K74" i="64"/>
  <c r="G70" i="64"/>
  <c r="J35" i="67"/>
  <c r="F53" i="64"/>
  <c r="G69" i="64"/>
  <c r="G53" i="64"/>
  <c r="K42" i="64"/>
  <c r="K59" i="64"/>
  <c r="K66" i="64"/>
  <c r="K39" i="64"/>
  <c r="D33" i="67"/>
  <c r="K33" i="67" s="1"/>
  <c r="D49" i="67"/>
  <c r="K49" i="67" s="1"/>
  <c r="G33" i="64"/>
  <c r="D41" i="67"/>
  <c r="K41" i="67" s="1"/>
  <c r="G65" i="64"/>
  <c r="G74" i="64"/>
  <c r="D55" i="67"/>
  <c r="G55" i="67" s="1"/>
  <c r="K50" i="64"/>
  <c r="K62" i="64"/>
  <c r="D41" i="65"/>
  <c r="K41" i="65" s="1"/>
  <c r="G38" i="64"/>
  <c r="G54" i="64"/>
  <c r="F69" i="64"/>
  <c r="D33" i="65"/>
  <c r="K33" i="65" s="1"/>
  <c r="J47" i="67"/>
  <c r="F62" i="67"/>
  <c r="K38" i="64"/>
  <c r="G33" i="66"/>
  <c r="D36" i="67"/>
  <c r="K36" i="67" s="1"/>
  <c r="G42" i="64"/>
  <c r="K54" i="64"/>
  <c r="K67" i="64"/>
  <c r="K30" i="64"/>
  <c r="F41" i="64"/>
  <c r="F73" i="64"/>
  <c r="D43" i="67"/>
  <c r="G43" i="67" s="1"/>
  <c r="G58" i="64"/>
  <c r="F29" i="64"/>
  <c r="G41" i="64"/>
  <c r="K43" i="64"/>
  <c r="G46" i="64"/>
  <c r="F61" i="64"/>
  <c r="G73" i="64"/>
  <c r="K75" i="64"/>
  <c r="G78" i="64"/>
  <c r="G29" i="64"/>
  <c r="K31" i="64"/>
  <c r="G34" i="64"/>
  <c r="F49" i="64"/>
  <c r="K58" i="64"/>
  <c r="G61" i="64"/>
  <c r="K63" i="64"/>
  <c r="G66" i="64"/>
  <c r="F38" i="66"/>
  <c r="K46" i="64"/>
  <c r="G49" i="64"/>
  <c r="K51" i="64"/>
  <c r="K78" i="64"/>
  <c r="K38" i="67"/>
  <c r="G30" i="64"/>
  <c r="F45" i="64"/>
  <c r="G62" i="64"/>
  <c r="F77" i="64"/>
  <c r="G36" i="66"/>
  <c r="F33" i="64"/>
  <c r="G45" i="64"/>
  <c r="K47" i="64"/>
  <c r="G50" i="64"/>
  <c r="F65" i="64"/>
  <c r="G77" i="64"/>
  <c r="K79" i="64"/>
  <c r="F30" i="66"/>
  <c r="F46" i="66"/>
  <c r="F34" i="66"/>
  <c r="G41" i="66"/>
  <c r="G44" i="66"/>
  <c r="F42" i="66"/>
  <c r="K36" i="66"/>
  <c r="K44" i="66"/>
  <c r="G32" i="66"/>
  <c r="G37" i="66"/>
  <c r="G40" i="66"/>
  <c r="G45" i="66"/>
  <c r="G48" i="66"/>
  <c r="K32" i="66"/>
  <c r="K40" i="66"/>
  <c r="K48" i="66"/>
  <c r="J29" i="66"/>
  <c r="D26" i="66"/>
  <c r="G26" i="66" s="1"/>
  <c r="F33" i="67"/>
  <c r="G45" i="67"/>
  <c r="D52" i="67"/>
  <c r="J56" i="67"/>
  <c r="G33" i="67"/>
  <c r="K45" i="67"/>
  <c r="G63" i="67"/>
  <c r="J60" i="67"/>
  <c r="F54" i="67"/>
  <c r="D61" i="67"/>
  <c r="F61" i="67" s="1"/>
  <c r="G32" i="67"/>
  <c r="K34" i="67"/>
  <c r="D44" i="67"/>
  <c r="K44" i="67" s="1"/>
  <c r="G50" i="67"/>
  <c r="F50" i="67"/>
  <c r="K50" i="67"/>
  <c r="K56" i="67"/>
  <c r="G56" i="67"/>
  <c r="F56" i="67"/>
  <c r="K48" i="67"/>
  <c r="G48" i="67"/>
  <c r="F48" i="67"/>
  <c r="K60" i="67"/>
  <c r="G60" i="67"/>
  <c r="F60" i="67"/>
  <c r="G37" i="67"/>
  <c r="D40" i="67"/>
  <c r="D42" i="67"/>
  <c r="F46" i="67"/>
  <c r="J48" i="67"/>
  <c r="J50" i="67"/>
  <c r="D53" i="67"/>
  <c r="K54" i="67"/>
  <c r="F57" i="67"/>
  <c r="D59" i="67"/>
  <c r="G59" i="67" s="1"/>
  <c r="K30" i="67"/>
  <c r="G57" i="67"/>
  <c r="K46" i="67"/>
  <c r="F49" i="67"/>
  <c r="D51" i="67"/>
  <c r="G51" i="67" s="1"/>
  <c r="K61" i="67"/>
  <c r="F29" i="67"/>
  <c r="F36" i="67"/>
  <c r="F38" i="67"/>
  <c r="G49" i="67"/>
  <c r="F30" i="67"/>
  <c r="D58" i="67"/>
  <c r="F37" i="67"/>
  <c r="F32" i="67"/>
  <c r="F34" i="67"/>
  <c r="F41" i="67"/>
  <c r="F52" i="67"/>
  <c r="J25" i="67"/>
  <c r="J28" i="67"/>
  <c r="J24" i="67"/>
  <c r="J27" i="67"/>
  <c r="J23" i="67"/>
  <c r="G25" i="67"/>
  <c r="F23" i="67"/>
  <c r="G23" i="67"/>
  <c r="K23" i="67"/>
  <c r="K31" i="67"/>
  <c r="K35" i="67"/>
  <c r="K39" i="67"/>
  <c r="K43" i="67"/>
  <c r="K47" i="67"/>
  <c r="K55" i="67"/>
  <c r="K25" i="67"/>
  <c r="F31" i="67"/>
  <c r="F35" i="67"/>
  <c r="F39" i="67"/>
  <c r="F43" i="67"/>
  <c r="F47" i="67"/>
  <c r="F55" i="67"/>
  <c r="F25" i="67"/>
  <c r="F24" i="67"/>
  <c r="J35" i="65"/>
  <c r="G31" i="65"/>
  <c r="J38" i="65"/>
  <c r="F39" i="65"/>
  <c r="K46" i="65"/>
  <c r="F46" i="65"/>
  <c r="G46" i="65"/>
  <c r="K38" i="65"/>
  <c r="G38" i="65"/>
  <c r="F38" i="65"/>
  <c r="F30" i="65"/>
  <c r="F35" i="65"/>
  <c r="J44" i="65"/>
  <c r="J47" i="65"/>
  <c r="K31" i="65"/>
  <c r="J37" i="65"/>
  <c r="J43" i="65"/>
  <c r="J46" i="65"/>
  <c r="K32" i="65"/>
  <c r="D45" i="65"/>
  <c r="K45" i="65" s="1"/>
  <c r="D48" i="65"/>
  <c r="F48" i="65" s="1"/>
  <c r="G34" i="65"/>
  <c r="D36" i="65"/>
  <c r="F36" i="65" s="1"/>
  <c r="F42" i="65"/>
  <c r="F27" i="65"/>
  <c r="G27" i="65"/>
  <c r="G35" i="65"/>
  <c r="K39" i="65"/>
  <c r="G42" i="65"/>
  <c r="K44" i="65"/>
  <c r="F47" i="65"/>
  <c r="G47" i="65"/>
  <c r="F34" i="65"/>
  <c r="K40" i="65"/>
  <c r="F43" i="65"/>
  <c r="G43" i="65"/>
  <c r="G30" i="65"/>
  <c r="D28" i="65"/>
  <c r="K28" i="65" s="1"/>
  <c r="D29" i="65"/>
  <c r="K29" i="65" s="1"/>
  <c r="F26" i="65"/>
  <c r="J24" i="65"/>
  <c r="G24" i="66"/>
  <c r="F24" i="66"/>
  <c r="K24" i="66"/>
  <c r="J24" i="66"/>
  <c r="D28" i="66"/>
  <c r="G30" i="66"/>
  <c r="G34" i="66"/>
  <c r="G38" i="66"/>
  <c r="G42" i="66"/>
  <c r="G46" i="66"/>
  <c r="D27" i="66"/>
  <c r="F29" i="66"/>
  <c r="K31" i="66"/>
  <c r="F33" i="66"/>
  <c r="K35" i="66"/>
  <c r="F37" i="66"/>
  <c r="K39" i="66"/>
  <c r="F41" i="66"/>
  <c r="K43" i="66"/>
  <c r="F45" i="66"/>
  <c r="K47" i="66"/>
  <c r="K23" i="66"/>
  <c r="G29" i="66"/>
  <c r="F31" i="66"/>
  <c r="F35" i="66"/>
  <c r="F39" i="66"/>
  <c r="F43" i="66"/>
  <c r="F47" i="66"/>
  <c r="D24" i="64"/>
  <c r="G24" i="64" s="1"/>
  <c r="D23" i="64"/>
  <c r="D27" i="64"/>
  <c r="K27" i="64" s="1"/>
  <c r="F23" i="65"/>
  <c r="G23" i="65"/>
  <c r="K23" i="65"/>
  <c r="G24" i="65"/>
  <c r="F24" i="65"/>
  <c r="K24" i="65"/>
  <c r="F37" i="65"/>
  <c r="F41" i="65"/>
  <c r="G37" i="65"/>
  <c r="G41" i="65"/>
  <c r="G49" i="65"/>
  <c r="J23" i="65"/>
  <c r="F49" i="65"/>
  <c r="F32" i="65"/>
  <c r="F40" i="65"/>
  <c r="F44" i="65"/>
  <c r="F33" i="65"/>
  <c r="G25" i="64"/>
  <c r="F25" i="64"/>
  <c r="K25" i="64"/>
  <c r="J25" i="64"/>
  <c r="J80" i="64" s="1"/>
  <c r="D28" i="64"/>
  <c r="D26" i="64"/>
  <c r="F32" i="64"/>
  <c r="F36" i="64"/>
  <c r="F40" i="64"/>
  <c r="F44" i="64"/>
  <c r="F48" i="64"/>
  <c r="F52" i="64"/>
  <c r="F56" i="64"/>
  <c r="F60" i="64"/>
  <c r="F64" i="64"/>
  <c r="F68" i="64"/>
  <c r="F72" i="64"/>
  <c r="F76" i="64"/>
  <c r="G32" i="64"/>
  <c r="G36" i="64"/>
  <c r="G40" i="64"/>
  <c r="G44" i="64"/>
  <c r="G48" i="64"/>
  <c r="G52" i="64"/>
  <c r="G56" i="64"/>
  <c r="G60" i="64"/>
  <c r="G64" i="64"/>
  <c r="G68" i="64"/>
  <c r="G72" i="64"/>
  <c r="G76" i="64"/>
  <c r="F31" i="64"/>
  <c r="F35" i="64"/>
  <c r="F39" i="64"/>
  <c r="F43" i="64"/>
  <c r="F47" i="64"/>
  <c r="F51" i="64"/>
  <c r="F55" i="64"/>
  <c r="F59" i="64"/>
  <c r="F63" i="64"/>
  <c r="F67" i="64"/>
  <c r="F71" i="64"/>
  <c r="F75" i="64"/>
  <c r="F79" i="64"/>
  <c r="F26" i="66" l="1"/>
  <c r="G41" i="67"/>
  <c r="K24" i="64"/>
  <c r="K62" i="67"/>
  <c r="F51" i="67"/>
  <c r="K51" i="67"/>
  <c r="G61" i="67"/>
  <c r="G33" i="65"/>
  <c r="G44" i="67"/>
  <c r="G36" i="67"/>
  <c r="F45" i="65"/>
  <c r="F44" i="67"/>
  <c r="K26" i="66"/>
  <c r="J49" i="66"/>
  <c r="Q75" i="2" s="1"/>
  <c r="F23" i="66"/>
  <c r="G23" i="66"/>
  <c r="F63" i="67"/>
  <c r="F59" i="67"/>
  <c r="K52" i="67"/>
  <c r="G52" i="67"/>
  <c r="K63" i="67"/>
  <c r="K59" i="67"/>
  <c r="G58" i="67"/>
  <c r="F58" i="67"/>
  <c r="K58" i="67"/>
  <c r="G42" i="67"/>
  <c r="K42" i="67"/>
  <c r="F42" i="67"/>
  <c r="K40" i="67"/>
  <c r="G40" i="67"/>
  <c r="F40" i="67"/>
  <c r="K53" i="67"/>
  <c r="G53" i="67"/>
  <c r="F53" i="67"/>
  <c r="J64" i="67"/>
  <c r="Q80" i="2" s="1"/>
  <c r="G24" i="67"/>
  <c r="K24" i="67"/>
  <c r="H23" i="67"/>
  <c r="G26" i="67"/>
  <c r="F26" i="67"/>
  <c r="K26" i="67"/>
  <c r="K28" i="67"/>
  <c r="G28" i="67"/>
  <c r="F28" i="67"/>
  <c r="K27" i="67"/>
  <c r="G27" i="67"/>
  <c r="F27" i="67"/>
  <c r="F28" i="65"/>
  <c r="F29" i="65"/>
  <c r="G28" i="65"/>
  <c r="G45" i="65"/>
  <c r="G36" i="65"/>
  <c r="K36" i="65"/>
  <c r="K50" i="65" s="1"/>
  <c r="G29" i="65"/>
  <c r="G48" i="65"/>
  <c r="K48" i="65"/>
  <c r="J50" i="65"/>
  <c r="Q81" i="2" s="1"/>
  <c r="G26" i="65"/>
  <c r="F25" i="65"/>
  <c r="G25" i="65"/>
  <c r="H23" i="65"/>
  <c r="H24" i="65" s="1"/>
  <c r="G27" i="66"/>
  <c r="F27" i="66"/>
  <c r="K27" i="66"/>
  <c r="K28" i="66"/>
  <c r="G28" i="66"/>
  <c r="F28" i="66"/>
  <c r="F23" i="64"/>
  <c r="G23" i="64"/>
  <c r="F27" i="64"/>
  <c r="K23" i="64"/>
  <c r="G27" i="64"/>
  <c r="F24" i="64"/>
  <c r="K28" i="64"/>
  <c r="G28" i="64"/>
  <c r="F28" i="64"/>
  <c r="K26" i="64"/>
  <c r="G26" i="64"/>
  <c r="F26" i="64"/>
  <c r="H23" i="64" l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23" i="66"/>
  <c r="H24" i="66" s="1"/>
  <c r="K49" i="66"/>
  <c r="H24" i="67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K64" i="67"/>
  <c r="H25" i="65"/>
  <c r="H26" i="65" s="1"/>
  <c r="K80" i="64"/>
  <c r="H26" i="66" l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25" i="66"/>
  <c r="H67" i="67"/>
  <c r="H66" i="67"/>
  <c r="H27" i="65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83" i="64"/>
  <c r="H82" i="64"/>
  <c r="H84" i="64" s="1"/>
  <c r="H49" i="66" l="1"/>
  <c r="H51" i="66" s="1"/>
  <c r="H68" i="67"/>
  <c r="H69" i="67"/>
  <c r="H50" i="65"/>
  <c r="H53" i="65" s="1"/>
  <c r="H85" i="64"/>
  <c r="H52" i="66" l="1"/>
  <c r="H54" i="66" s="1"/>
  <c r="H52" i="65"/>
  <c r="H54" i="65" s="1"/>
  <c r="E27" i="62"/>
  <c r="E28" i="62"/>
  <c r="E29" i="62"/>
  <c r="E30" i="62"/>
  <c r="E31" i="62"/>
  <c r="J31" i="62" s="1"/>
  <c r="E32" i="62"/>
  <c r="D32" i="62" s="1"/>
  <c r="F32" i="62" s="1"/>
  <c r="E33" i="62"/>
  <c r="E34" i="62"/>
  <c r="J34" i="62" s="1"/>
  <c r="E35" i="62"/>
  <c r="J35" i="62" s="1"/>
  <c r="E36" i="62"/>
  <c r="J36" i="62" s="1"/>
  <c r="E37" i="62"/>
  <c r="J37" i="62" s="1"/>
  <c r="E38" i="62"/>
  <c r="E39" i="62"/>
  <c r="D39" i="62" s="1"/>
  <c r="F39" i="62" s="1"/>
  <c r="E40" i="62"/>
  <c r="D40" i="62" s="1"/>
  <c r="E41" i="62"/>
  <c r="G25" i="62"/>
  <c r="E25" i="62"/>
  <c r="J25" i="62" s="1"/>
  <c r="E26" i="62"/>
  <c r="D26" i="62" s="1"/>
  <c r="F26" i="62" s="1"/>
  <c r="J79" i="63"/>
  <c r="D79" i="63"/>
  <c r="G79" i="63" s="1"/>
  <c r="J78" i="63"/>
  <c r="D78" i="63"/>
  <c r="F78" i="63" s="1"/>
  <c r="J77" i="63"/>
  <c r="D77" i="63"/>
  <c r="K77" i="63" s="1"/>
  <c r="J76" i="63"/>
  <c r="F76" i="63"/>
  <c r="D76" i="63"/>
  <c r="K76" i="63" s="1"/>
  <c r="J75" i="63"/>
  <c r="D75" i="63"/>
  <c r="G75" i="63" s="1"/>
  <c r="J74" i="63"/>
  <c r="D74" i="63"/>
  <c r="F74" i="63" s="1"/>
  <c r="J73" i="63"/>
  <c r="D73" i="63"/>
  <c r="K73" i="63" s="1"/>
  <c r="J72" i="63"/>
  <c r="D72" i="63"/>
  <c r="K72" i="63" s="1"/>
  <c r="J71" i="63"/>
  <c r="D71" i="63"/>
  <c r="G71" i="63" s="1"/>
  <c r="K70" i="63"/>
  <c r="J70" i="63"/>
  <c r="D70" i="63"/>
  <c r="F70" i="63" s="1"/>
  <c r="J69" i="63"/>
  <c r="D69" i="63"/>
  <c r="K69" i="63" s="1"/>
  <c r="J68" i="63"/>
  <c r="D68" i="63"/>
  <c r="K68" i="63" s="1"/>
  <c r="J67" i="63"/>
  <c r="D67" i="63"/>
  <c r="G67" i="63" s="1"/>
  <c r="J66" i="63"/>
  <c r="D66" i="63"/>
  <c r="F66" i="63" s="1"/>
  <c r="J65" i="63"/>
  <c r="D65" i="63"/>
  <c r="K65" i="63" s="1"/>
  <c r="J64" i="63"/>
  <c r="D64" i="63"/>
  <c r="K64" i="63" s="1"/>
  <c r="J63" i="63"/>
  <c r="D63" i="63"/>
  <c r="G63" i="63" s="1"/>
  <c r="J62" i="63"/>
  <c r="D62" i="63"/>
  <c r="F62" i="63" s="1"/>
  <c r="J61" i="63"/>
  <c r="D61" i="63"/>
  <c r="K61" i="63" s="1"/>
  <c r="J60" i="63"/>
  <c r="D60" i="63"/>
  <c r="K60" i="63" s="1"/>
  <c r="J59" i="63"/>
  <c r="D59" i="63"/>
  <c r="G59" i="63" s="1"/>
  <c r="J58" i="63"/>
  <c r="D58" i="63"/>
  <c r="F58" i="63" s="1"/>
  <c r="J57" i="63"/>
  <c r="D57" i="63"/>
  <c r="K57" i="63" s="1"/>
  <c r="J56" i="63"/>
  <c r="D56" i="63"/>
  <c r="K56" i="63" s="1"/>
  <c r="J55" i="63"/>
  <c r="D55" i="63"/>
  <c r="G55" i="63" s="1"/>
  <c r="J54" i="63"/>
  <c r="D54" i="63"/>
  <c r="F54" i="63" s="1"/>
  <c r="J53" i="63"/>
  <c r="D53" i="63"/>
  <c r="K53" i="63" s="1"/>
  <c r="J52" i="63"/>
  <c r="D52" i="63"/>
  <c r="K52" i="63" s="1"/>
  <c r="J51" i="63"/>
  <c r="D51" i="63"/>
  <c r="G51" i="63" s="1"/>
  <c r="J50" i="63"/>
  <c r="D50" i="63"/>
  <c r="F50" i="63" s="1"/>
  <c r="J49" i="63"/>
  <c r="D49" i="63"/>
  <c r="K49" i="63" s="1"/>
  <c r="J48" i="63"/>
  <c r="D48" i="63"/>
  <c r="K48" i="63" s="1"/>
  <c r="J47" i="63"/>
  <c r="F47" i="63"/>
  <c r="D47" i="63"/>
  <c r="G47" i="63" s="1"/>
  <c r="J46" i="63"/>
  <c r="D46" i="63"/>
  <c r="F46" i="63" s="1"/>
  <c r="J45" i="63"/>
  <c r="D45" i="63"/>
  <c r="K45" i="63" s="1"/>
  <c r="J44" i="63"/>
  <c r="D44" i="63"/>
  <c r="K44" i="63" s="1"/>
  <c r="J43" i="63"/>
  <c r="D43" i="63"/>
  <c r="G43" i="63" s="1"/>
  <c r="J42" i="63"/>
  <c r="G42" i="63"/>
  <c r="D42" i="63"/>
  <c r="F42" i="63" s="1"/>
  <c r="J41" i="63"/>
  <c r="D41" i="63"/>
  <c r="K41" i="63" s="1"/>
  <c r="J40" i="63"/>
  <c r="D40" i="63"/>
  <c r="K40" i="63" s="1"/>
  <c r="J39" i="63"/>
  <c r="D39" i="63"/>
  <c r="G39" i="63" s="1"/>
  <c r="K38" i="63"/>
  <c r="J38" i="63"/>
  <c r="D38" i="63"/>
  <c r="F38" i="63" s="1"/>
  <c r="J37" i="63"/>
  <c r="D37" i="63"/>
  <c r="K37" i="63" s="1"/>
  <c r="J36" i="63"/>
  <c r="D36" i="63"/>
  <c r="K36" i="63" s="1"/>
  <c r="J35" i="63"/>
  <c r="D35" i="63"/>
  <c r="G35" i="63" s="1"/>
  <c r="J34" i="63"/>
  <c r="D34" i="63"/>
  <c r="F34" i="63" s="1"/>
  <c r="J33" i="63"/>
  <c r="G33" i="63"/>
  <c r="D33" i="63"/>
  <c r="K33" i="63" s="1"/>
  <c r="J32" i="63"/>
  <c r="F32" i="63"/>
  <c r="D32" i="63"/>
  <c r="K32" i="63" s="1"/>
  <c r="J31" i="63"/>
  <c r="D31" i="63"/>
  <c r="G31" i="63" s="1"/>
  <c r="J30" i="63"/>
  <c r="G30" i="63"/>
  <c r="D30" i="63"/>
  <c r="F30" i="63" s="1"/>
  <c r="J29" i="63"/>
  <c r="D29" i="63"/>
  <c r="K29" i="63" s="1"/>
  <c r="E28" i="63"/>
  <c r="J28" i="63" s="1"/>
  <c r="E27" i="63"/>
  <c r="J27" i="63" s="1"/>
  <c r="E26" i="63"/>
  <c r="J26" i="63" s="1"/>
  <c r="E25" i="63"/>
  <c r="D25" i="63" s="1"/>
  <c r="E24" i="63"/>
  <c r="D24" i="63" s="1"/>
  <c r="E23" i="63"/>
  <c r="D23" i="63" s="1"/>
  <c r="H17" i="63"/>
  <c r="H13" i="63"/>
  <c r="B13" i="63"/>
  <c r="H11" i="63"/>
  <c r="B11" i="63"/>
  <c r="H9" i="63"/>
  <c r="C9" i="63"/>
  <c r="B9" i="63"/>
  <c r="H7" i="63"/>
  <c r="B7" i="63"/>
  <c r="E2" i="63"/>
  <c r="E29" i="61"/>
  <c r="F29" i="61" s="1"/>
  <c r="E30" i="61"/>
  <c r="E31" i="61"/>
  <c r="J31" i="61" s="1"/>
  <c r="E32" i="61"/>
  <c r="J32" i="61" s="1"/>
  <c r="E33" i="61"/>
  <c r="D33" i="61" s="1"/>
  <c r="K33" i="61" s="1"/>
  <c r="E34" i="61"/>
  <c r="J34" i="61" s="1"/>
  <c r="E35" i="61"/>
  <c r="E36" i="61"/>
  <c r="E37" i="61"/>
  <c r="J37" i="61" s="1"/>
  <c r="E38" i="61"/>
  <c r="J38" i="61" s="1"/>
  <c r="E39" i="61"/>
  <c r="D39" i="61" s="1"/>
  <c r="G39" i="61" s="1"/>
  <c r="E40" i="61"/>
  <c r="D40" i="61" s="1"/>
  <c r="F40" i="61" s="1"/>
  <c r="E41" i="61"/>
  <c r="E42" i="61"/>
  <c r="D42" i="61" s="1"/>
  <c r="E43" i="61"/>
  <c r="J43" i="61" s="1"/>
  <c r="E44" i="61"/>
  <c r="J44" i="61" s="1"/>
  <c r="E45" i="61"/>
  <c r="J45" i="61" s="1"/>
  <c r="E46" i="61"/>
  <c r="J46" i="61" s="1"/>
  <c r="E47" i="61"/>
  <c r="D47" i="61" s="1"/>
  <c r="E48" i="61"/>
  <c r="J48" i="61" s="1"/>
  <c r="E49" i="61"/>
  <c r="D49" i="61" s="1"/>
  <c r="E50" i="61"/>
  <c r="J50" i="61" s="1"/>
  <c r="E51" i="61"/>
  <c r="J51" i="61" s="1"/>
  <c r="E52" i="61"/>
  <c r="J52" i="61" s="1"/>
  <c r="E53" i="61"/>
  <c r="J53" i="61" s="1"/>
  <c r="E54" i="61"/>
  <c r="D54" i="61" s="1"/>
  <c r="E55" i="61"/>
  <c r="J55" i="61" s="1"/>
  <c r="E56" i="61"/>
  <c r="D56" i="61" s="1"/>
  <c r="E57" i="61"/>
  <c r="J57" i="61" s="1"/>
  <c r="J24" i="61"/>
  <c r="J42" i="62"/>
  <c r="K42" i="62"/>
  <c r="J41" i="62"/>
  <c r="D41" i="62"/>
  <c r="K41" i="62" s="1"/>
  <c r="J39" i="62"/>
  <c r="J38" i="62"/>
  <c r="D38" i="62"/>
  <c r="K38" i="62" s="1"/>
  <c r="D37" i="62"/>
  <c r="K37" i="62" s="1"/>
  <c r="D36" i="62"/>
  <c r="F36" i="62" s="1"/>
  <c r="D35" i="62"/>
  <c r="F35" i="62" s="1"/>
  <c r="J33" i="62"/>
  <c r="D33" i="62"/>
  <c r="K33" i="62" s="1"/>
  <c r="J32" i="62"/>
  <c r="J30" i="62"/>
  <c r="D30" i="62"/>
  <c r="K30" i="62" s="1"/>
  <c r="J29" i="62"/>
  <c r="J28" i="62"/>
  <c r="J27" i="62"/>
  <c r="J23" i="62"/>
  <c r="H17" i="62"/>
  <c r="H13" i="62"/>
  <c r="B13" i="62"/>
  <c r="H11" i="62"/>
  <c r="B11" i="62"/>
  <c r="C9" i="62"/>
  <c r="B9" i="62"/>
  <c r="H7" i="62"/>
  <c r="B7" i="62"/>
  <c r="E2" i="62"/>
  <c r="D51" i="61"/>
  <c r="G51" i="61" s="1"/>
  <c r="D44" i="61"/>
  <c r="F44" i="61" s="1"/>
  <c r="J41" i="61"/>
  <c r="D41" i="61"/>
  <c r="K41" i="61" s="1"/>
  <c r="D38" i="61"/>
  <c r="K38" i="61" s="1"/>
  <c r="J36" i="61"/>
  <c r="D36" i="61"/>
  <c r="F36" i="61" s="1"/>
  <c r="J35" i="61"/>
  <c r="D35" i="61"/>
  <c r="G35" i="61" s="1"/>
  <c r="J33" i="61"/>
  <c r="J30" i="61"/>
  <c r="D30" i="61"/>
  <c r="K30" i="61" s="1"/>
  <c r="J29" i="61"/>
  <c r="K29" i="61"/>
  <c r="H17" i="61"/>
  <c r="H13" i="61"/>
  <c r="B13" i="61"/>
  <c r="H11" i="61"/>
  <c r="B11" i="61"/>
  <c r="C9" i="61"/>
  <c r="B9" i="61"/>
  <c r="H7" i="61"/>
  <c r="B7" i="61"/>
  <c r="E2" i="61"/>
  <c r="J79" i="60"/>
  <c r="D79" i="60"/>
  <c r="F79" i="60" s="1"/>
  <c r="J78" i="60"/>
  <c r="D78" i="60"/>
  <c r="G78" i="60" s="1"/>
  <c r="J77" i="60"/>
  <c r="D77" i="60"/>
  <c r="K77" i="60" s="1"/>
  <c r="J76" i="60"/>
  <c r="D76" i="60"/>
  <c r="K76" i="60" s="1"/>
  <c r="J75" i="60"/>
  <c r="D75" i="60"/>
  <c r="F75" i="60" s="1"/>
  <c r="J74" i="60"/>
  <c r="D74" i="60"/>
  <c r="G74" i="60" s="1"/>
  <c r="J73" i="60"/>
  <c r="D73" i="60"/>
  <c r="K73" i="60" s="1"/>
  <c r="J72" i="60"/>
  <c r="D72" i="60"/>
  <c r="K72" i="60" s="1"/>
  <c r="J71" i="60"/>
  <c r="D71" i="60"/>
  <c r="F71" i="60" s="1"/>
  <c r="J70" i="60"/>
  <c r="D70" i="60"/>
  <c r="G70" i="60" s="1"/>
  <c r="J69" i="60"/>
  <c r="D69" i="60"/>
  <c r="K69" i="60" s="1"/>
  <c r="J68" i="60"/>
  <c r="D68" i="60"/>
  <c r="K68" i="60" s="1"/>
  <c r="J67" i="60"/>
  <c r="D67" i="60"/>
  <c r="F67" i="60" s="1"/>
  <c r="J66" i="60"/>
  <c r="D66" i="60"/>
  <c r="G66" i="60" s="1"/>
  <c r="J65" i="60"/>
  <c r="D65" i="60"/>
  <c r="K65" i="60" s="1"/>
  <c r="J64" i="60"/>
  <c r="D64" i="60"/>
  <c r="K64" i="60" s="1"/>
  <c r="J63" i="60"/>
  <c r="D63" i="60"/>
  <c r="F63" i="60" s="1"/>
  <c r="J62" i="60"/>
  <c r="D62" i="60"/>
  <c r="G62" i="60" s="1"/>
  <c r="J61" i="60"/>
  <c r="D61" i="60"/>
  <c r="K61" i="60" s="1"/>
  <c r="J60" i="60"/>
  <c r="D60" i="60"/>
  <c r="K60" i="60" s="1"/>
  <c r="J59" i="60"/>
  <c r="D59" i="60"/>
  <c r="F59" i="60" s="1"/>
  <c r="J58" i="60"/>
  <c r="D58" i="60"/>
  <c r="G58" i="60" s="1"/>
  <c r="J57" i="60"/>
  <c r="D57" i="60"/>
  <c r="K57" i="60" s="1"/>
  <c r="J56" i="60"/>
  <c r="D56" i="60"/>
  <c r="K56" i="60" s="1"/>
  <c r="K55" i="60"/>
  <c r="J55" i="60"/>
  <c r="D55" i="60"/>
  <c r="F55" i="60" s="1"/>
  <c r="J54" i="60"/>
  <c r="D54" i="60"/>
  <c r="G54" i="60" s="1"/>
  <c r="J53" i="60"/>
  <c r="D53" i="60"/>
  <c r="K53" i="60" s="1"/>
  <c r="J52" i="60"/>
  <c r="D52" i="60"/>
  <c r="K52" i="60" s="1"/>
  <c r="J51" i="60"/>
  <c r="D51" i="60"/>
  <c r="F51" i="60" s="1"/>
  <c r="J50" i="60"/>
  <c r="D50" i="60"/>
  <c r="G50" i="60" s="1"/>
  <c r="J49" i="60"/>
  <c r="D49" i="60"/>
  <c r="K49" i="60" s="1"/>
  <c r="J48" i="60"/>
  <c r="D48" i="60"/>
  <c r="K48" i="60" s="1"/>
  <c r="J47" i="60"/>
  <c r="D47" i="60"/>
  <c r="F47" i="60" s="1"/>
  <c r="J46" i="60"/>
  <c r="D46" i="60"/>
  <c r="G46" i="60" s="1"/>
  <c r="J45" i="60"/>
  <c r="D45" i="60"/>
  <c r="K45" i="60" s="1"/>
  <c r="J44" i="60"/>
  <c r="D44" i="60"/>
  <c r="K44" i="60" s="1"/>
  <c r="J43" i="60"/>
  <c r="D43" i="60"/>
  <c r="F43" i="60" s="1"/>
  <c r="J42" i="60"/>
  <c r="D42" i="60"/>
  <c r="G42" i="60" s="1"/>
  <c r="J41" i="60"/>
  <c r="D41" i="60"/>
  <c r="K41" i="60" s="1"/>
  <c r="J40" i="60"/>
  <c r="D40" i="60"/>
  <c r="K40" i="60" s="1"/>
  <c r="J39" i="60"/>
  <c r="D39" i="60"/>
  <c r="F39" i="60" s="1"/>
  <c r="J38" i="60"/>
  <c r="D38" i="60"/>
  <c r="G38" i="60" s="1"/>
  <c r="J37" i="60"/>
  <c r="D37" i="60"/>
  <c r="K37" i="60" s="1"/>
  <c r="J36" i="60"/>
  <c r="D36" i="60"/>
  <c r="K36" i="60" s="1"/>
  <c r="J35" i="60"/>
  <c r="D35" i="60"/>
  <c r="F35" i="60" s="1"/>
  <c r="J34" i="60"/>
  <c r="D34" i="60"/>
  <c r="G34" i="60" s="1"/>
  <c r="J33" i="60"/>
  <c r="D33" i="60"/>
  <c r="K33" i="60" s="1"/>
  <c r="J32" i="60"/>
  <c r="D32" i="60"/>
  <c r="K32" i="60" s="1"/>
  <c r="J31" i="60"/>
  <c r="D31" i="60"/>
  <c r="F31" i="60" s="1"/>
  <c r="J30" i="60"/>
  <c r="D30" i="60"/>
  <c r="G30" i="60" s="1"/>
  <c r="J29" i="60"/>
  <c r="D29" i="60"/>
  <c r="K29" i="60" s="1"/>
  <c r="E28" i="60"/>
  <c r="J28" i="60" s="1"/>
  <c r="E27" i="60"/>
  <c r="D27" i="60" s="1"/>
  <c r="E26" i="60"/>
  <c r="J26" i="60" s="1"/>
  <c r="E25" i="60"/>
  <c r="D25" i="60" s="1"/>
  <c r="E24" i="60"/>
  <c r="D24" i="60" s="1"/>
  <c r="E23" i="60"/>
  <c r="D23" i="60" s="1"/>
  <c r="H17" i="60"/>
  <c r="H13" i="60"/>
  <c r="B13" i="60"/>
  <c r="H11" i="60"/>
  <c r="B11" i="60"/>
  <c r="H9" i="60"/>
  <c r="C9" i="60"/>
  <c r="B9" i="60"/>
  <c r="H7" i="60"/>
  <c r="B7" i="60"/>
  <c r="E2" i="60"/>
  <c r="J40" i="62" l="1"/>
  <c r="F60" i="63"/>
  <c r="K59" i="60"/>
  <c r="G71" i="60"/>
  <c r="D32" i="61"/>
  <c r="F32" i="61" s="1"/>
  <c r="G44" i="60"/>
  <c r="G59" i="60"/>
  <c r="J40" i="61"/>
  <c r="D52" i="61"/>
  <c r="F52" i="61" s="1"/>
  <c r="F68" i="63"/>
  <c r="D43" i="61"/>
  <c r="G43" i="61" s="1"/>
  <c r="G38" i="63"/>
  <c r="F48" i="63"/>
  <c r="K62" i="63"/>
  <c r="K35" i="60"/>
  <c r="K43" i="60"/>
  <c r="F52" i="63"/>
  <c r="K78" i="63"/>
  <c r="K47" i="60"/>
  <c r="G55" i="60"/>
  <c r="K75" i="60"/>
  <c r="K34" i="63"/>
  <c r="J39" i="61"/>
  <c r="J49" i="61"/>
  <c r="K54" i="63"/>
  <c r="G32" i="60"/>
  <c r="G40" i="60"/>
  <c r="G47" i="60"/>
  <c r="K71" i="60"/>
  <c r="G75" i="60"/>
  <c r="G37" i="63"/>
  <c r="F43" i="63"/>
  <c r="H53" i="66"/>
  <c r="G51" i="60"/>
  <c r="G31" i="60"/>
  <c r="K39" i="60"/>
  <c r="G48" i="60"/>
  <c r="K63" i="60"/>
  <c r="G67" i="60"/>
  <c r="K79" i="60"/>
  <c r="D31" i="61"/>
  <c r="G31" i="61" s="1"/>
  <c r="F35" i="63"/>
  <c r="F40" i="63"/>
  <c r="K42" i="63"/>
  <c r="G45" i="63"/>
  <c r="G50" i="63"/>
  <c r="F55" i="63"/>
  <c r="G58" i="63"/>
  <c r="F63" i="63"/>
  <c r="G66" i="63"/>
  <c r="F71" i="63"/>
  <c r="G74" i="63"/>
  <c r="F79" i="63"/>
  <c r="G43" i="60"/>
  <c r="K51" i="60"/>
  <c r="K30" i="63"/>
  <c r="G63" i="60"/>
  <c r="G79" i="60"/>
  <c r="K67" i="60"/>
  <c r="D31" i="62"/>
  <c r="F31" i="62" s="1"/>
  <c r="K50" i="63"/>
  <c r="K58" i="63"/>
  <c r="K66" i="63"/>
  <c r="K74" i="63"/>
  <c r="G35" i="60"/>
  <c r="G52" i="60"/>
  <c r="F31" i="63"/>
  <c r="F36" i="63"/>
  <c r="G41" i="63"/>
  <c r="G46" i="63"/>
  <c r="F56" i="63"/>
  <c r="F64" i="63"/>
  <c r="F72" i="63"/>
  <c r="G39" i="60"/>
  <c r="G36" i="60"/>
  <c r="K31" i="60"/>
  <c r="D45" i="61"/>
  <c r="K45" i="61" s="1"/>
  <c r="G29" i="63"/>
  <c r="G34" i="63"/>
  <c r="F51" i="63"/>
  <c r="G54" i="63"/>
  <c r="F59" i="63"/>
  <c r="G62" i="63"/>
  <c r="F67" i="63"/>
  <c r="G70" i="63"/>
  <c r="F75" i="63"/>
  <c r="G78" i="63"/>
  <c r="F39" i="63"/>
  <c r="F44" i="63"/>
  <c r="K46" i="63"/>
  <c r="G49" i="63"/>
  <c r="H55" i="65"/>
  <c r="G23" i="63"/>
  <c r="K23" i="63"/>
  <c r="F23" i="63"/>
  <c r="G24" i="63"/>
  <c r="K24" i="63"/>
  <c r="D26" i="63"/>
  <c r="G26" i="63" s="1"/>
  <c r="J23" i="63"/>
  <c r="J24" i="63"/>
  <c r="F40" i="62"/>
  <c r="K40" i="62"/>
  <c r="G40" i="62"/>
  <c r="K36" i="62"/>
  <c r="D34" i="62"/>
  <c r="G34" i="62" s="1"/>
  <c r="G26" i="62"/>
  <c r="G35" i="62"/>
  <c r="K32" i="62"/>
  <c r="G32" i="62"/>
  <c r="G36" i="62"/>
  <c r="F42" i="62"/>
  <c r="F25" i="62"/>
  <c r="G42" i="62"/>
  <c r="F30" i="62"/>
  <c r="F38" i="62"/>
  <c r="G31" i="62"/>
  <c r="G39" i="62"/>
  <c r="J26" i="62"/>
  <c r="D27" i="62"/>
  <c r="K29" i="62"/>
  <c r="D28" i="62"/>
  <c r="F28" i="62" s="1"/>
  <c r="G25" i="63"/>
  <c r="F25" i="63"/>
  <c r="K25" i="63"/>
  <c r="J25" i="63"/>
  <c r="D28" i="63"/>
  <c r="F29" i="63"/>
  <c r="K31" i="63"/>
  <c r="F33" i="63"/>
  <c r="K35" i="63"/>
  <c r="F37" i="63"/>
  <c r="K39" i="63"/>
  <c r="F41" i="63"/>
  <c r="K43" i="63"/>
  <c r="F45" i="63"/>
  <c r="K47" i="63"/>
  <c r="F49" i="63"/>
  <c r="K51" i="63"/>
  <c r="F53" i="63"/>
  <c r="K55" i="63"/>
  <c r="F57" i="63"/>
  <c r="K59" i="63"/>
  <c r="F61" i="63"/>
  <c r="K63" i="63"/>
  <c r="F65" i="63"/>
  <c r="K67" i="63"/>
  <c r="F69" i="63"/>
  <c r="K71" i="63"/>
  <c r="F73" i="63"/>
  <c r="K75" i="63"/>
  <c r="F77" i="63"/>
  <c r="K79" i="63"/>
  <c r="D27" i="63"/>
  <c r="G53" i="63"/>
  <c r="G57" i="63"/>
  <c r="G61" i="63"/>
  <c r="G65" i="63"/>
  <c r="G69" i="63"/>
  <c r="G73" i="63"/>
  <c r="G77" i="63"/>
  <c r="G32" i="63"/>
  <c r="G36" i="63"/>
  <c r="G40" i="63"/>
  <c r="G44" i="63"/>
  <c r="G48" i="63"/>
  <c r="G52" i="63"/>
  <c r="G56" i="63"/>
  <c r="G60" i="63"/>
  <c r="G64" i="63"/>
  <c r="G68" i="63"/>
  <c r="G72" i="63"/>
  <c r="G76" i="63"/>
  <c r="F24" i="63"/>
  <c r="F38" i="61"/>
  <c r="D46" i="61"/>
  <c r="K46" i="61" s="1"/>
  <c r="J56" i="61"/>
  <c r="G38" i="61"/>
  <c r="J47" i="61"/>
  <c r="K40" i="61"/>
  <c r="J54" i="61"/>
  <c r="G44" i="61"/>
  <c r="K54" i="61"/>
  <c r="G54" i="61"/>
  <c r="F54" i="61"/>
  <c r="K42" i="61"/>
  <c r="G42" i="61"/>
  <c r="F42" i="61"/>
  <c r="K49" i="61"/>
  <c r="F49" i="61"/>
  <c r="F56" i="61"/>
  <c r="G56" i="61"/>
  <c r="K56" i="61"/>
  <c r="G47" i="61"/>
  <c r="K47" i="61"/>
  <c r="D34" i="61"/>
  <c r="G36" i="61"/>
  <c r="F45" i="61"/>
  <c r="D50" i="61"/>
  <c r="G52" i="61"/>
  <c r="D48" i="61"/>
  <c r="G32" i="61"/>
  <c r="K36" i="61"/>
  <c r="K52" i="61"/>
  <c r="D55" i="61"/>
  <c r="F30" i="61"/>
  <c r="D37" i="61"/>
  <c r="G37" i="61" s="1"/>
  <c r="F46" i="61"/>
  <c r="D53" i="61"/>
  <c r="J42" i="61"/>
  <c r="F41" i="61"/>
  <c r="K43" i="61"/>
  <c r="G30" i="61"/>
  <c r="K32" i="61"/>
  <c r="K39" i="61"/>
  <c r="G46" i="61"/>
  <c r="F33" i="61"/>
  <c r="K35" i="61"/>
  <c r="G40" i="61"/>
  <c r="K44" i="61"/>
  <c r="K51" i="61"/>
  <c r="J27" i="61"/>
  <c r="J28" i="61"/>
  <c r="F25" i="61"/>
  <c r="G25" i="61"/>
  <c r="J25" i="61"/>
  <c r="K28" i="61"/>
  <c r="J26" i="61"/>
  <c r="K26" i="62"/>
  <c r="G24" i="62"/>
  <c r="F24" i="62"/>
  <c r="K24" i="62"/>
  <c r="K31" i="62"/>
  <c r="F33" i="62"/>
  <c r="K35" i="62"/>
  <c r="F37" i="62"/>
  <c r="K39" i="62"/>
  <c r="F41" i="62"/>
  <c r="G30" i="62"/>
  <c r="G38" i="62"/>
  <c r="G33" i="62"/>
  <c r="G37" i="62"/>
  <c r="G41" i="62"/>
  <c r="J24" i="62"/>
  <c r="F23" i="61"/>
  <c r="K23" i="61"/>
  <c r="G23" i="61"/>
  <c r="G26" i="61"/>
  <c r="F26" i="61"/>
  <c r="K26" i="61"/>
  <c r="K25" i="61"/>
  <c r="G29" i="61"/>
  <c r="G33" i="61"/>
  <c r="G41" i="61"/>
  <c r="G49" i="61"/>
  <c r="G57" i="61"/>
  <c r="J23" i="61"/>
  <c r="F28" i="61"/>
  <c r="F27" i="61"/>
  <c r="F35" i="61"/>
  <c r="F39" i="61"/>
  <c r="F43" i="61"/>
  <c r="F47" i="61"/>
  <c r="F51" i="61"/>
  <c r="K27" i="60"/>
  <c r="G27" i="60"/>
  <c r="F27" i="60"/>
  <c r="G25" i="60"/>
  <c r="F25" i="60"/>
  <c r="K25" i="60"/>
  <c r="F23" i="60"/>
  <c r="K23" i="60"/>
  <c r="G23" i="60"/>
  <c r="G24" i="60"/>
  <c r="F24" i="60"/>
  <c r="K24" i="60"/>
  <c r="J23" i="60"/>
  <c r="D26" i="60"/>
  <c r="J25" i="60"/>
  <c r="D28" i="60"/>
  <c r="F29" i="60"/>
  <c r="F33" i="60"/>
  <c r="F37" i="60"/>
  <c r="F41" i="60"/>
  <c r="F45" i="60"/>
  <c r="F49" i="60"/>
  <c r="F53" i="60"/>
  <c r="F57" i="60"/>
  <c r="F61" i="60"/>
  <c r="F65" i="60"/>
  <c r="F69" i="60"/>
  <c r="F73" i="60"/>
  <c r="F77" i="60"/>
  <c r="G29" i="60"/>
  <c r="G33" i="60"/>
  <c r="G37" i="60"/>
  <c r="G41" i="60"/>
  <c r="G45" i="60"/>
  <c r="G49" i="60"/>
  <c r="G53" i="60"/>
  <c r="G57" i="60"/>
  <c r="G61" i="60"/>
  <c r="G65" i="60"/>
  <c r="G69" i="60"/>
  <c r="G73" i="60"/>
  <c r="G77" i="60"/>
  <c r="K30" i="60"/>
  <c r="F32" i="60"/>
  <c r="K34" i="60"/>
  <c r="F36" i="60"/>
  <c r="K38" i="60"/>
  <c r="F40" i="60"/>
  <c r="K42" i="60"/>
  <c r="F44" i="60"/>
  <c r="K46" i="60"/>
  <c r="F48" i="60"/>
  <c r="K50" i="60"/>
  <c r="F52" i="60"/>
  <c r="K54" i="60"/>
  <c r="F56" i="60"/>
  <c r="K58" i="60"/>
  <c r="F60" i="60"/>
  <c r="K62" i="60"/>
  <c r="F64" i="60"/>
  <c r="K66" i="60"/>
  <c r="F68" i="60"/>
  <c r="K70" i="60"/>
  <c r="F72" i="60"/>
  <c r="K74" i="60"/>
  <c r="F76" i="60"/>
  <c r="K78" i="60"/>
  <c r="G56" i="60"/>
  <c r="G60" i="60"/>
  <c r="G64" i="60"/>
  <c r="G68" i="60"/>
  <c r="G72" i="60"/>
  <c r="G76" i="60"/>
  <c r="J27" i="60"/>
  <c r="F30" i="60"/>
  <c r="F34" i="60"/>
  <c r="F38" i="60"/>
  <c r="F42" i="60"/>
  <c r="F46" i="60"/>
  <c r="F50" i="60"/>
  <c r="F54" i="60"/>
  <c r="F58" i="60"/>
  <c r="F62" i="60"/>
  <c r="F66" i="60"/>
  <c r="F70" i="60"/>
  <c r="F74" i="60"/>
  <c r="F78" i="60"/>
  <c r="J24" i="60"/>
  <c r="H23" i="63" l="1"/>
  <c r="H24" i="63" s="1"/>
  <c r="H25" i="63" s="1"/>
  <c r="G45" i="61"/>
  <c r="F31" i="61"/>
  <c r="F26" i="63"/>
  <c r="K31" i="61"/>
  <c r="J80" i="63"/>
  <c r="K26" i="63"/>
  <c r="K34" i="62"/>
  <c r="F34" i="62"/>
  <c r="J43" i="62"/>
  <c r="Q69" i="2" s="1"/>
  <c r="K23" i="62"/>
  <c r="G23" i="62"/>
  <c r="F23" i="62"/>
  <c r="F29" i="62"/>
  <c r="K27" i="62"/>
  <c r="G29" i="62"/>
  <c r="G28" i="62"/>
  <c r="K28" i="62"/>
  <c r="G28" i="63"/>
  <c r="K28" i="63"/>
  <c r="F28" i="63"/>
  <c r="K27" i="63"/>
  <c r="F27" i="63"/>
  <c r="G27" i="63"/>
  <c r="J58" i="61"/>
  <c r="Q65" i="2" s="1"/>
  <c r="K34" i="61"/>
  <c r="G34" i="61"/>
  <c r="F34" i="61"/>
  <c r="G55" i="61"/>
  <c r="K55" i="61"/>
  <c r="K53" i="61"/>
  <c r="F53" i="61"/>
  <c r="K57" i="61"/>
  <c r="F57" i="61"/>
  <c r="F48" i="61"/>
  <c r="K48" i="61"/>
  <c r="G48" i="61"/>
  <c r="K37" i="61"/>
  <c r="F37" i="61"/>
  <c r="F55" i="61"/>
  <c r="G53" i="61"/>
  <c r="K50" i="61"/>
  <c r="G50" i="61"/>
  <c r="F50" i="61"/>
  <c r="G27" i="61"/>
  <c r="K27" i="61"/>
  <c r="K24" i="61"/>
  <c r="F24" i="61"/>
  <c r="G24" i="61"/>
  <c r="G28" i="61"/>
  <c r="H23" i="60"/>
  <c r="H24" i="60" s="1"/>
  <c r="H25" i="60" s="1"/>
  <c r="H23" i="61"/>
  <c r="G26" i="60"/>
  <c r="F26" i="60"/>
  <c r="K26" i="60"/>
  <c r="K28" i="60"/>
  <c r="G28" i="60"/>
  <c r="F28" i="60"/>
  <c r="J80" i="60"/>
  <c r="H26" i="63" l="1"/>
  <c r="K80" i="60"/>
  <c r="H23" i="62"/>
  <c r="H24" i="62" s="1"/>
  <c r="H25" i="62" s="1"/>
  <c r="H26" i="62" s="1"/>
  <c r="K80" i="63"/>
  <c r="K43" i="62"/>
  <c r="H28" i="62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27" i="63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K58" i="61"/>
  <c r="H24" i="61"/>
  <c r="H25" i="61" s="1"/>
  <c r="H26" i="61" s="1"/>
  <c r="H27" i="61" s="1"/>
  <c r="H28" i="61" s="1"/>
  <c r="H29" i="61" s="1"/>
  <c r="H30" i="61" s="1"/>
  <c r="H31" i="61" s="1"/>
  <c r="H32" i="61" s="1"/>
  <c r="H33" i="61" s="1"/>
  <c r="H34" i="61" s="1"/>
  <c r="H35" i="61" s="1"/>
  <c r="H36" i="61" s="1"/>
  <c r="H37" i="61" s="1"/>
  <c r="H38" i="61" s="1"/>
  <c r="H39" i="61" s="1"/>
  <c r="H40" i="61" s="1"/>
  <c r="H41" i="61" s="1"/>
  <c r="H42" i="61" s="1"/>
  <c r="H43" i="61" s="1"/>
  <c r="H44" i="61" s="1"/>
  <c r="H45" i="61" s="1"/>
  <c r="H46" i="61" s="1"/>
  <c r="H47" i="61" s="1"/>
  <c r="H48" i="61" s="1"/>
  <c r="H49" i="61" s="1"/>
  <c r="H50" i="61" s="1"/>
  <c r="H51" i="61" s="1"/>
  <c r="H52" i="61" s="1"/>
  <c r="H53" i="61" s="1"/>
  <c r="H54" i="61" s="1"/>
  <c r="H55" i="61" s="1"/>
  <c r="H56" i="61" s="1"/>
  <c r="H57" i="61" s="1"/>
  <c r="H26" i="60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58" i="61" l="1"/>
  <c r="H61" i="61" s="1"/>
  <c r="H43" i="62"/>
  <c r="H46" i="62" s="1"/>
  <c r="H83" i="63"/>
  <c r="H82" i="63"/>
  <c r="H84" i="63" s="1"/>
  <c r="H83" i="60"/>
  <c r="H82" i="60"/>
  <c r="H60" i="61" l="1"/>
  <c r="H45" i="62"/>
  <c r="H47" i="62" s="1"/>
  <c r="H63" i="61"/>
  <c r="H85" i="63"/>
  <c r="H62" i="61"/>
  <c r="H84" i="60"/>
  <c r="H85" i="60"/>
  <c r="H48" i="62" l="1"/>
  <c r="E27" i="58"/>
  <c r="E30" i="58"/>
  <c r="E31" i="58"/>
  <c r="E32" i="58"/>
  <c r="E33" i="58"/>
  <c r="E34" i="58"/>
  <c r="E35" i="58"/>
  <c r="E36" i="58"/>
  <c r="E37" i="58"/>
  <c r="E38" i="58"/>
  <c r="E39" i="58"/>
  <c r="E40" i="58"/>
  <c r="J46" i="59"/>
  <c r="F46" i="59"/>
  <c r="G46" i="59"/>
  <c r="J45" i="59"/>
  <c r="D45" i="59"/>
  <c r="K45" i="59" s="1"/>
  <c r="J44" i="59"/>
  <c r="G44" i="59"/>
  <c r="D44" i="59"/>
  <c r="F44" i="59" s="1"/>
  <c r="J43" i="59"/>
  <c r="D43" i="59"/>
  <c r="F43" i="59" s="1"/>
  <c r="J42" i="59"/>
  <c r="D42" i="59"/>
  <c r="G42" i="59" s="1"/>
  <c r="J41" i="59"/>
  <c r="D41" i="59"/>
  <c r="K41" i="59" s="1"/>
  <c r="K40" i="59"/>
  <c r="J40" i="59"/>
  <c r="D40" i="59"/>
  <c r="G40" i="59" s="1"/>
  <c r="J39" i="59"/>
  <c r="D39" i="59"/>
  <c r="F39" i="59" s="1"/>
  <c r="J38" i="59"/>
  <c r="D38" i="59"/>
  <c r="G38" i="59" s="1"/>
  <c r="J37" i="59"/>
  <c r="D37" i="59"/>
  <c r="K37" i="59" s="1"/>
  <c r="J36" i="59"/>
  <c r="D36" i="59"/>
  <c r="K36" i="59" s="1"/>
  <c r="J35" i="59"/>
  <c r="D35" i="59"/>
  <c r="F35" i="59" s="1"/>
  <c r="J34" i="59"/>
  <c r="D34" i="59"/>
  <c r="G34" i="59" s="1"/>
  <c r="J33" i="59"/>
  <c r="D33" i="59"/>
  <c r="K33" i="59" s="1"/>
  <c r="J32" i="59"/>
  <c r="D32" i="59"/>
  <c r="K32" i="59" s="1"/>
  <c r="J31" i="59"/>
  <c r="D31" i="59"/>
  <c r="F31" i="59" s="1"/>
  <c r="J30" i="59"/>
  <c r="D30" i="59"/>
  <c r="G30" i="59" s="1"/>
  <c r="J29" i="59"/>
  <c r="F29" i="59"/>
  <c r="K29" i="59"/>
  <c r="J26" i="59"/>
  <c r="H17" i="59"/>
  <c r="H13" i="59"/>
  <c r="B13" i="59"/>
  <c r="H11" i="59"/>
  <c r="B11" i="59"/>
  <c r="C9" i="59"/>
  <c r="B9" i="59"/>
  <c r="H7" i="59"/>
  <c r="B7" i="59"/>
  <c r="E2" i="59"/>
  <c r="E28" i="57"/>
  <c r="D28" i="57" s="1"/>
  <c r="G28" i="57" s="1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F30" i="59" l="1"/>
  <c r="F34" i="59"/>
  <c r="G43" i="59"/>
  <c r="K31" i="59"/>
  <c r="F40" i="59"/>
  <c r="F32" i="59"/>
  <c r="G32" i="59"/>
  <c r="K35" i="59"/>
  <c r="F42" i="59"/>
  <c r="F33" i="59"/>
  <c r="F36" i="59"/>
  <c r="F38" i="59"/>
  <c r="G36" i="59"/>
  <c r="K44" i="59"/>
  <c r="G39" i="59"/>
  <c r="F45" i="59"/>
  <c r="G35" i="59"/>
  <c r="F41" i="59"/>
  <c r="K43" i="59"/>
  <c r="G31" i="59"/>
  <c r="F37" i="59"/>
  <c r="K39" i="59"/>
  <c r="G28" i="59"/>
  <c r="K28" i="59"/>
  <c r="K25" i="59"/>
  <c r="G25" i="59"/>
  <c r="F25" i="59"/>
  <c r="J28" i="59"/>
  <c r="J25" i="59"/>
  <c r="J27" i="59"/>
  <c r="G29" i="58"/>
  <c r="F29" i="58"/>
  <c r="F23" i="59"/>
  <c r="K23" i="59"/>
  <c r="G23" i="59"/>
  <c r="G24" i="59"/>
  <c r="K24" i="59"/>
  <c r="F24" i="59"/>
  <c r="K27" i="59"/>
  <c r="G27" i="59"/>
  <c r="F27" i="59"/>
  <c r="J24" i="59"/>
  <c r="G29" i="59"/>
  <c r="G33" i="59"/>
  <c r="G37" i="59"/>
  <c r="G41" i="59"/>
  <c r="G45" i="59"/>
  <c r="J23" i="59"/>
  <c r="F28" i="59"/>
  <c r="K30" i="59"/>
  <c r="K42" i="59"/>
  <c r="K46" i="59"/>
  <c r="K34" i="59"/>
  <c r="K38" i="59"/>
  <c r="F28" i="57"/>
  <c r="J40" i="58"/>
  <c r="F40" i="58"/>
  <c r="J39" i="58"/>
  <c r="D39" i="58"/>
  <c r="G39" i="58" s="1"/>
  <c r="J38" i="58"/>
  <c r="D38" i="58"/>
  <c r="K38" i="58" s="1"/>
  <c r="J37" i="58"/>
  <c r="D37" i="58"/>
  <c r="G37" i="58" s="1"/>
  <c r="J36" i="58"/>
  <c r="D36" i="58"/>
  <c r="F36" i="58" s="1"/>
  <c r="J35" i="58"/>
  <c r="D35" i="58"/>
  <c r="G35" i="58" s="1"/>
  <c r="J34" i="58"/>
  <c r="D34" i="58"/>
  <c r="K34" i="58" s="1"/>
  <c r="J33" i="58"/>
  <c r="D33" i="58"/>
  <c r="G33" i="58" s="1"/>
  <c r="J32" i="58"/>
  <c r="F32" i="58"/>
  <c r="J31" i="58"/>
  <c r="D31" i="58"/>
  <c r="G31" i="58" s="1"/>
  <c r="J30" i="58"/>
  <c r="D30" i="58"/>
  <c r="K30" i="58" s="1"/>
  <c r="K28" i="58"/>
  <c r="J27" i="58"/>
  <c r="J26" i="58"/>
  <c r="J23" i="58"/>
  <c r="H17" i="58"/>
  <c r="H13" i="58"/>
  <c r="B13" i="58"/>
  <c r="H11" i="58"/>
  <c r="B11" i="58"/>
  <c r="C9" i="58"/>
  <c r="B9" i="58"/>
  <c r="H7" i="58"/>
  <c r="B7" i="58"/>
  <c r="E2" i="58"/>
  <c r="G38" i="58" l="1"/>
  <c r="H23" i="59"/>
  <c r="H24" i="59" s="1"/>
  <c r="H25" i="59" s="1"/>
  <c r="F26" i="59"/>
  <c r="K26" i="59"/>
  <c r="K47" i="59" s="1"/>
  <c r="G26" i="59"/>
  <c r="F34" i="58"/>
  <c r="G36" i="58"/>
  <c r="K33" i="58"/>
  <c r="K36" i="58"/>
  <c r="K37" i="58"/>
  <c r="G32" i="58"/>
  <c r="G34" i="58"/>
  <c r="F30" i="58"/>
  <c r="K32" i="58"/>
  <c r="G40" i="58"/>
  <c r="G30" i="58"/>
  <c r="F38" i="58"/>
  <c r="K40" i="58"/>
  <c r="G25" i="58"/>
  <c r="F25" i="58"/>
  <c r="J28" i="58"/>
  <c r="J25" i="58"/>
  <c r="F23" i="58"/>
  <c r="K27" i="58"/>
  <c r="J47" i="59"/>
  <c r="G24" i="58"/>
  <c r="F24" i="58"/>
  <c r="K24" i="58"/>
  <c r="G23" i="58"/>
  <c r="J24" i="58"/>
  <c r="K25" i="58"/>
  <c r="F28" i="58"/>
  <c r="K31" i="58"/>
  <c r="F33" i="58"/>
  <c r="K35" i="58"/>
  <c r="F37" i="58"/>
  <c r="K39" i="58"/>
  <c r="K23" i="58"/>
  <c r="F27" i="58"/>
  <c r="G28" i="58"/>
  <c r="F31" i="58"/>
  <c r="F35" i="58"/>
  <c r="F39" i="58"/>
  <c r="H23" i="58" l="1"/>
  <c r="H24" i="58" s="1"/>
  <c r="H25" i="58" s="1"/>
  <c r="H26" i="59"/>
  <c r="H27" i="59" s="1"/>
  <c r="H28" i="59" s="1"/>
  <c r="H29" i="59" s="1"/>
  <c r="H30" i="59" s="1"/>
  <c r="H31" i="59" s="1"/>
  <c r="H32" i="59" s="1"/>
  <c r="H33" i="59" s="1"/>
  <c r="H34" i="59" s="1"/>
  <c r="H35" i="59" s="1"/>
  <c r="H36" i="59" s="1"/>
  <c r="H37" i="59" s="1"/>
  <c r="H38" i="59" s="1"/>
  <c r="H39" i="59" s="1"/>
  <c r="H40" i="59" s="1"/>
  <c r="H41" i="59" s="1"/>
  <c r="H42" i="59" s="1"/>
  <c r="H43" i="59" s="1"/>
  <c r="H44" i="59" s="1"/>
  <c r="H45" i="59" s="1"/>
  <c r="H46" i="59" s="1"/>
  <c r="J41" i="58"/>
  <c r="Q57" i="2" s="1"/>
  <c r="G27" i="58"/>
  <c r="G26" i="58"/>
  <c r="F26" i="58"/>
  <c r="K26" i="58"/>
  <c r="K41" i="58" s="1"/>
  <c r="H47" i="59" l="1"/>
  <c r="H49" i="59" s="1"/>
  <c r="H26" i="58"/>
  <c r="H27" i="58" s="1"/>
  <c r="H28" i="58" s="1"/>
  <c r="H50" i="59" l="1"/>
  <c r="H52" i="59" s="1"/>
  <c r="H30" i="58"/>
  <c r="H31" i="58" s="1"/>
  <c r="H32" i="58" s="1"/>
  <c r="H33" i="58" s="1"/>
  <c r="H34" i="58" s="1"/>
  <c r="H35" i="58" s="1"/>
  <c r="H36" i="58" s="1"/>
  <c r="H37" i="58" s="1"/>
  <c r="H38" i="58" s="1"/>
  <c r="H39" i="58" s="1"/>
  <c r="H40" i="58" s="1"/>
  <c r="H41" i="58" s="1"/>
  <c r="H29" i="58"/>
  <c r="H44" i="58" l="1"/>
  <c r="H43" i="58"/>
  <c r="H45" i="58" s="1"/>
  <c r="H51" i="59"/>
  <c r="H46" i="58" l="1"/>
  <c r="E30" i="27"/>
  <c r="E31" i="27"/>
  <c r="E32" i="27"/>
  <c r="E33" i="27"/>
  <c r="E34" i="27"/>
  <c r="E35" i="27"/>
  <c r="E36" i="27"/>
  <c r="E37" i="27"/>
  <c r="E38" i="27"/>
  <c r="E39" i="27"/>
  <c r="J46" i="57" l="1"/>
  <c r="K46" i="57"/>
  <c r="J45" i="57"/>
  <c r="D45" i="57"/>
  <c r="K45" i="57" s="1"/>
  <c r="J44" i="57"/>
  <c r="D44" i="57"/>
  <c r="F44" i="57" s="1"/>
  <c r="J43" i="57"/>
  <c r="D43" i="57"/>
  <c r="G43" i="57" s="1"/>
  <c r="J42" i="57"/>
  <c r="D42" i="57"/>
  <c r="K42" i="57" s="1"/>
  <c r="J41" i="57"/>
  <c r="D41" i="57"/>
  <c r="K41" i="57" s="1"/>
  <c r="J40" i="57"/>
  <c r="D40" i="57"/>
  <c r="F40" i="57" s="1"/>
  <c r="J39" i="57"/>
  <c r="D39" i="57"/>
  <c r="G39" i="57" s="1"/>
  <c r="J38" i="57"/>
  <c r="D38" i="57"/>
  <c r="K38" i="57" s="1"/>
  <c r="J37" i="57"/>
  <c r="D37" i="57"/>
  <c r="K37" i="57" s="1"/>
  <c r="J36" i="57"/>
  <c r="D36" i="57"/>
  <c r="F36" i="57" s="1"/>
  <c r="J35" i="57"/>
  <c r="D35" i="57"/>
  <c r="G35" i="57" s="1"/>
  <c r="J34" i="57"/>
  <c r="D34" i="57"/>
  <c r="K34" i="57" s="1"/>
  <c r="J33" i="57"/>
  <c r="D33" i="57"/>
  <c r="K33" i="57" s="1"/>
  <c r="J32" i="57"/>
  <c r="F32" i="57"/>
  <c r="J31" i="57"/>
  <c r="D31" i="57"/>
  <c r="G31" i="57" s="1"/>
  <c r="J30" i="57"/>
  <c r="G30" i="57"/>
  <c r="K30" i="57"/>
  <c r="E29" i="57"/>
  <c r="J27" i="57"/>
  <c r="J26" i="57"/>
  <c r="J25" i="57"/>
  <c r="H17" i="57"/>
  <c r="H13" i="57"/>
  <c r="B13" i="57"/>
  <c r="H11" i="57"/>
  <c r="B11" i="57"/>
  <c r="C9" i="57"/>
  <c r="B9" i="57"/>
  <c r="H7" i="57"/>
  <c r="B7" i="57"/>
  <c r="E2" i="57"/>
  <c r="J28" i="56"/>
  <c r="G29" i="56"/>
  <c r="E30" i="56"/>
  <c r="F30" i="56" s="1"/>
  <c r="E31" i="56"/>
  <c r="J31" i="56" s="1"/>
  <c r="E32" i="56"/>
  <c r="D32" i="56" s="1"/>
  <c r="K32" i="56" s="1"/>
  <c r="E33" i="56"/>
  <c r="J33" i="56" s="1"/>
  <c r="E34" i="56"/>
  <c r="J34" i="56" s="1"/>
  <c r="E35" i="56"/>
  <c r="D35" i="56" s="1"/>
  <c r="G35" i="56" s="1"/>
  <c r="E36" i="56"/>
  <c r="D36" i="56" s="1"/>
  <c r="K36" i="56" s="1"/>
  <c r="E37" i="56"/>
  <c r="J37" i="56" s="1"/>
  <c r="E38" i="56"/>
  <c r="J38" i="56" s="1"/>
  <c r="E39" i="56"/>
  <c r="J39" i="56" s="1"/>
  <c r="E40" i="56"/>
  <c r="K40" i="56" s="1"/>
  <c r="J26" i="56"/>
  <c r="G30" i="56"/>
  <c r="J29" i="56"/>
  <c r="H17" i="56"/>
  <c r="H13" i="56"/>
  <c r="B13" i="56"/>
  <c r="H11" i="56"/>
  <c r="B11" i="56"/>
  <c r="C9" i="56"/>
  <c r="B9" i="56"/>
  <c r="H7" i="56"/>
  <c r="B7" i="56"/>
  <c r="E2" i="56"/>
  <c r="E32" i="55"/>
  <c r="J35" i="56" l="1"/>
  <c r="D33" i="56"/>
  <c r="K33" i="56" s="1"/>
  <c r="D34" i="56"/>
  <c r="K34" i="56" s="1"/>
  <c r="G42" i="57"/>
  <c r="J29" i="57"/>
  <c r="D29" i="57"/>
  <c r="J30" i="56"/>
  <c r="J36" i="56"/>
  <c r="D31" i="56"/>
  <c r="G31" i="56" s="1"/>
  <c r="G34" i="57"/>
  <c r="G38" i="57"/>
  <c r="G46" i="57"/>
  <c r="G36" i="57"/>
  <c r="G44" i="57"/>
  <c r="F34" i="57"/>
  <c r="K36" i="57"/>
  <c r="F42" i="57"/>
  <c r="K44" i="57"/>
  <c r="G32" i="57"/>
  <c r="G40" i="57"/>
  <c r="F30" i="57"/>
  <c r="K32" i="57"/>
  <c r="F38" i="57"/>
  <c r="K40" i="57"/>
  <c r="F46" i="57"/>
  <c r="F23" i="57"/>
  <c r="G23" i="57"/>
  <c r="J23" i="57"/>
  <c r="K27" i="57"/>
  <c r="K29" i="57"/>
  <c r="G24" i="57"/>
  <c r="F24" i="57"/>
  <c r="K24" i="57"/>
  <c r="J24" i="57"/>
  <c r="K31" i="57"/>
  <c r="F33" i="57"/>
  <c r="K35" i="57"/>
  <c r="F37" i="57"/>
  <c r="K39" i="57"/>
  <c r="F41" i="57"/>
  <c r="K43" i="57"/>
  <c r="F45" i="57"/>
  <c r="K23" i="57"/>
  <c r="F27" i="57"/>
  <c r="G33" i="57"/>
  <c r="G37" i="57"/>
  <c r="G41" i="57"/>
  <c r="G45" i="57"/>
  <c r="G27" i="57"/>
  <c r="F31" i="57"/>
  <c r="F35" i="57"/>
  <c r="F39" i="57"/>
  <c r="F43" i="57"/>
  <c r="J32" i="56"/>
  <c r="D39" i="56"/>
  <c r="G39" i="56" s="1"/>
  <c r="D37" i="56"/>
  <c r="K37" i="56" s="1"/>
  <c r="J40" i="56"/>
  <c r="D38" i="56"/>
  <c r="F38" i="56" s="1"/>
  <c r="F26" i="56"/>
  <c r="J27" i="56"/>
  <c r="F29" i="56"/>
  <c r="K29" i="56"/>
  <c r="K30" i="56"/>
  <c r="K35" i="56"/>
  <c r="F34" i="56"/>
  <c r="G34" i="56"/>
  <c r="F25" i="56"/>
  <c r="K25" i="56"/>
  <c r="G25" i="56"/>
  <c r="J24" i="56"/>
  <c r="K27" i="56"/>
  <c r="J25" i="56"/>
  <c r="F23" i="56"/>
  <c r="G23" i="56"/>
  <c r="K23" i="56"/>
  <c r="G24" i="56"/>
  <c r="F24" i="56"/>
  <c r="K24" i="56"/>
  <c r="J23" i="56"/>
  <c r="F32" i="56"/>
  <c r="F36" i="56"/>
  <c r="F40" i="56"/>
  <c r="G32" i="56"/>
  <c r="G36" i="56"/>
  <c r="G40" i="56"/>
  <c r="F35" i="56"/>
  <c r="F39" i="56"/>
  <c r="F37" i="56" l="1"/>
  <c r="F31" i="56"/>
  <c r="G38" i="56"/>
  <c r="G33" i="56"/>
  <c r="F33" i="56"/>
  <c r="G37" i="56"/>
  <c r="K39" i="56"/>
  <c r="K31" i="56"/>
  <c r="G29" i="57"/>
  <c r="F29" i="57"/>
  <c r="H23" i="57"/>
  <c r="H24" i="57" s="1"/>
  <c r="G25" i="57"/>
  <c r="F25" i="57"/>
  <c r="K25" i="57"/>
  <c r="J47" i="57"/>
  <c r="Q56" i="2" s="1"/>
  <c r="K26" i="57"/>
  <c r="G26" i="57"/>
  <c r="F26" i="57"/>
  <c r="K38" i="56"/>
  <c r="J41" i="56"/>
  <c r="Q53" i="2" s="1"/>
  <c r="H23" i="56"/>
  <c r="H24" i="56" s="1"/>
  <c r="H25" i="56" s="1"/>
  <c r="G26" i="56"/>
  <c r="K26" i="56"/>
  <c r="F27" i="56"/>
  <c r="G27" i="56"/>
  <c r="K28" i="56"/>
  <c r="G28" i="56"/>
  <c r="F28" i="56"/>
  <c r="H26" i="56" l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K47" i="57"/>
  <c r="H25" i="57"/>
  <c r="H26" i="57" s="1"/>
  <c r="K41" i="56"/>
  <c r="H27" i="57" l="1"/>
  <c r="H28" i="57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4" i="56"/>
  <c r="H43" i="56"/>
  <c r="H45" i="56" l="1"/>
  <c r="H50" i="57"/>
  <c r="H46" i="56"/>
  <c r="H49" i="57" l="1"/>
  <c r="H51" i="57" s="1"/>
  <c r="F23" i="55"/>
  <c r="F32" i="55"/>
  <c r="E33" i="55"/>
  <c r="F33" i="55" s="1"/>
  <c r="E34" i="55"/>
  <c r="D34" i="55" s="1"/>
  <c r="F34" i="55" s="1"/>
  <c r="E35" i="55"/>
  <c r="J35" i="55" s="1"/>
  <c r="E36" i="55"/>
  <c r="D36" i="55" s="1"/>
  <c r="K36" i="55" s="1"/>
  <c r="E37" i="55"/>
  <c r="D37" i="55" s="1"/>
  <c r="F37" i="55" s="1"/>
  <c r="E38" i="55"/>
  <c r="J38" i="55" s="1"/>
  <c r="E39" i="55"/>
  <c r="J39" i="55" s="1"/>
  <c r="E40" i="55"/>
  <c r="J40" i="55" s="1"/>
  <c r="E41" i="55"/>
  <c r="D41" i="55" s="1"/>
  <c r="E42" i="55"/>
  <c r="J42" i="55" s="1"/>
  <c r="E43" i="55"/>
  <c r="D43" i="55" s="1"/>
  <c r="G43" i="55" s="1"/>
  <c r="E44" i="55"/>
  <c r="J44" i="55" s="1"/>
  <c r="E45" i="55"/>
  <c r="D45" i="55" s="1"/>
  <c r="K45" i="55" s="1"/>
  <c r="E46" i="55"/>
  <c r="J46" i="55" s="1"/>
  <c r="J31" i="55"/>
  <c r="J32" i="55"/>
  <c r="G32" i="55"/>
  <c r="K32" i="55"/>
  <c r="K28" i="55"/>
  <c r="K29" i="55"/>
  <c r="K30" i="55"/>
  <c r="K31" i="55"/>
  <c r="K33" i="55"/>
  <c r="J36" i="55"/>
  <c r="J41" i="55"/>
  <c r="K46" i="55"/>
  <c r="G46" i="55"/>
  <c r="G33" i="55"/>
  <c r="J33" i="55"/>
  <c r="G31" i="55"/>
  <c r="E30" i="55"/>
  <c r="J30" i="55" s="1"/>
  <c r="G29" i="55"/>
  <c r="E29" i="55"/>
  <c r="J29" i="55" s="1"/>
  <c r="J28" i="55"/>
  <c r="E27" i="55"/>
  <c r="G26" i="55"/>
  <c r="F26" i="55"/>
  <c r="K25" i="55"/>
  <c r="J25" i="55"/>
  <c r="G25" i="55"/>
  <c r="F25" i="55"/>
  <c r="K24" i="55"/>
  <c r="J24" i="55"/>
  <c r="G24" i="55"/>
  <c r="F24" i="55"/>
  <c r="J23" i="55"/>
  <c r="H17" i="55"/>
  <c r="H13" i="55"/>
  <c r="B13" i="55"/>
  <c r="H11" i="55"/>
  <c r="B11" i="55"/>
  <c r="C9" i="55"/>
  <c r="B9" i="55"/>
  <c r="H7" i="55"/>
  <c r="B7" i="55"/>
  <c r="E2" i="55"/>
  <c r="J37" i="55" l="1"/>
  <c r="J34" i="55"/>
  <c r="F41" i="55"/>
  <c r="K41" i="55"/>
  <c r="J45" i="55"/>
  <c r="D40" i="55"/>
  <c r="G41" i="55"/>
  <c r="D39" i="55"/>
  <c r="D38" i="55"/>
  <c r="F38" i="55" s="1"/>
  <c r="D44" i="55"/>
  <c r="K44" i="55" s="1"/>
  <c r="D35" i="55"/>
  <c r="D42" i="55"/>
  <c r="G36" i="55"/>
  <c r="F36" i="55"/>
  <c r="G37" i="55"/>
  <c r="K43" i="55"/>
  <c r="K37" i="55"/>
  <c r="F43" i="55"/>
  <c r="G34" i="55"/>
  <c r="K34" i="55"/>
  <c r="G23" i="55"/>
  <c r="H23" i="55" s="1"/>
  <c r="H24" i="55" s="1"/>
  <c r="H25" i="55" s="1"/>
  <c r="H26" i="55" s="1"/>
  <c r="K23" i="55"/>
  <c r="F42" i="55"/>
  <c r="J43" i="55"/>
  <c r="F29" i="55"/>
  <c r="F46" i="55"/>
  <c r="G44" i="55"/>
  <c r="G45" i="55"/>
  <c r="F45" i="55"/>
  <c r="G30" i="55"/>
  <c r="F30" i="55"/>
  <c r="K27" i="55"/>
  <c r="G27" i="55"/>
  <c r="F27" i="55"/>
  <c r="F28" i="55"/>
  <c r="G28" i="55"/>
  <c r="J27" i="55"/>
  <c r="F31" i="55"/>
  <c r="G39" i="55" l="1"/>
  <c r="K39" i="55"/>
  <c r="F39" i="55"/>
  <c r="G40" i="55"/>
  <c r="K40" i="55"/>
  <c r="K42" i="55"/>
  <c r="G42" i="55"/>
  <c r="F40" i="55"/>
  <c r="K35" i="55"/>
  <c r="G35" i="55"/>
  <c r="F44" i="55"/>
  <c r="F35" i="55"/>
  <c r="K38" i="55"/>
  <c r="G38" i="55"/>
  <c r="J47" i="55"/>
  <c r="Q51" i="2" s="1"/>
  <c r="H27" i="55"/>
  <c r="H28" i="55" s="1"/>
  <c r="H29" i="55" s="1"/>
  <c r="H30" i="55" s="1"/>
  <c r="H31" i="55" s="1"/>
  <c r="H33" i="55" s="1"/>
  <c r="K47" i="55" l="1"/>
  <c r="H34" i="55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50" i="55" l="1"/>
  <c r="H49" i="55"/>
  <c r="H51" i="55" l="1"/>
  <c r="H52" i="55"/>
  <c r="E28" i="54" l="1"/>
  <c r="E29" i="54"/>
  <c r="E30" i="54"/>
  <c r="D30" i="54" s="1"/>
  <c r="E31" i="54"/>
  <c r="E32" i="54"/>
  <c r="J32" i="54" s="1"/>
  <c r="E33" i="54"/>
  <c r="E34" i="54"/>
  <c r="J34" i="54" s="1"/>
  <c r="E35" i="54"/>
  <c r="J35" i="54" s="1"/>
  <c r="E36" i="54"/>
  <c r="E37" i="54"/>
  <c r="D37" i="54" s="1"/>
  <c r="E38" i="54"/>
  <c r="D38" i="54" s="1"/>
  <c r="K38" i="54" s="1"/>
  <c r="E39" i="54"/>
  <c r="D39" i="54" s="1"/>
  <c r="E40" i="54"/>
  <c r="D40" i="54" s="1"/>
  <c r="K40" i="54" s="1"/>
  <c r="E41" i="54"/>
  <c r="J41" i="54" s="1"/>
  <c r="E42" i="54"/>
  <c r="D42" i="54" s="1"/>
  <c r="K42" i="54" s="1"/>
  <c r="E43" i="54"/>
  <c r="J43" i="54" s="1"/>
  <c r="E44" i="54"/>
  <c r="D44" i="54" s="1"/>
  <c r="K44" i="54" s="1"/>
  <c r="E27" i="54"/>
  <c r="J27" i="54" s="1"/>
  <c r="D28" i="54"/>
  <c r="D29" i="54"/>
  <c r="D31" i="54"/>
  <c r="D33" i="54"/>
  <c r="D36" i="54"/>
  <c r="K36" i="54" s="1"/>
  <c r="J33" i="54"/>
  <c r="J36" i="54"/>
  <c r="J31" i="54"/>
  <c r="J28" i="54"/>
  <c r="J29" i="54"/>
  <c r="F26" i="54"/>
  <c r="G26" i="54"/>
  <c r="E2" i="54"/>
  <c r="J45" i="54"/>
  <c r="K45" i="54"/>
  <c r="K32" i="54"/>
  <c r="J24" i="54"/>
  <c r="H17" i="54"/>
  <c r="H13" i="54"/>
  <c r="B13" i="54"/>
  <c r="H11" i="54"/>
  <c r="B11" i="54"/>
  <c r="C9" i="54"/>
  <c r="B9" i="54"/>
  <c r="H7" i="54"/>
  <c r="B7" i="54"/>
  <c r="F23" i="52"/>
  <c r="G23" i="52"/>
  <c r="J26" i="52"/>
  <c r="J28" i="52"/>
  <c r="J30" i="52"/>
  <c r="J33" i="52"/>
  <c r="D34" i="52"/>
  <c r="J35" i="52"/>
  <c r="D36" i="52"/>
  <c r="J38" i="52"/>
  <c r="J29" i="52"/>
  <c r="J37" i="52"/>
  <c r="D31" i="52"/>
  <c r="F31" i="52" s="1"/>
  <c r="J32" i="52"/>
  <c r="D37" i="52"/>
  <c r="K37" i="52" s="1"/>
  <c r="J34" i="52"/>
  <c r="J31" i="52"/>
  <c r="D30" i="52"/>
  <c r="K30" i="52" s="1"/>
  <c r="H17" i="52"/>
  <c r="H13" i="52"/>
  <c r="B13" i="52"/>
  <c r="H11" i="52"/>
  <c r="B11" i="52"/>
  <c r="C9" i="52"/>
  <c r="B9" i="52"/>
  <c r="H7" i="52"/>
  <c r="B7" i="52"/>
  <c r="E2" i="52"/>
  <c r="J38" i="54" l="1"/>
  <c r="D35" i="54"/>
  <c r="F35" i="54" s="1"/>
  <c r="D34" i="54"/>
  <c r="K34" i="54" s="1"/>
  <c r="J42" i="54"/>
  <c r="H23" i="52"/>
  <c r="J40" i="54"/>
  <c r="J37" i="54"/>
  <c r="J30" i="54"/>
  <c r="D43" i="54"/>
  <c r="D41" i="54"/>
  <c r="K41" i="54" s="1"/>
  <c r="F39" i="54"/>
  <c r="J44" i="54"/>
  <c r="K30" i="54"/>
  <c r="K33" i="54"/>
  <c r="F31" i="54"/>
  <c r="K37" i="54"/>
  <c r="F43" i="54"/>
  <c r="J39" i="54"/>
  <c r="F34" i="54"/>
  <c r="F36" i="54"/>
  <c r="G36" i="54"/>
  <c r="F38" i="54"/>
  <c r="G32" i="54"/>
  <c r="K35" i="54"/>
  <c r="F45" i="54"/>
  <c r="F32" i="54"/>
  <c r="F37" i="54"/>
  <c r="G39" i="54"/>
  <c r="F44" i="54"/>
  <c r="K39" i="54"/>
  <c r="F40" i="54"/>
  <c r="F42" i="54"/>
  <c r="G44" i="54"/>
  <c r="G40" i="54"/>
  <c r="F30" i="54"/>
  <c r="G35" i="54"/>
  <c r="F23" i="54"/>
  <c r="G23" i="54"/>
  <c r="J25" i="54"/>
  <c r="D27" i="54"/>
  <c r="F27" i="54" s="1"/>
  <c r="J23" i="54"/>
  <c r="F24" i="54"/>
  <c r="K29" i="54"/>
  <c r="G25" i="54"/>
  <c r="F25" i="54"/>
  <c r="K25" i="54"/>
  <c r="G34" i="54"/>
  <c r="G38" i="54"/>
  <c r="G42" i="54"/>
  <c r="K23" i="54"/>
  <c r="G37" i="54"/>
  <c r="G45" i="54"/>
  <c r="D33" i="52"/>
  <c r="K33" i="52" s="1"/>
  <c r="K38" i="52"/>
  <c r="F36" i="52"/>
  <c r="G36" i="52"/>
  <c r="K34" i="52"/>
  <c r="G34" i="52"/>
  <c r="G30" i="52"/>
  <c r="J36" i="52"/>
  <c r="D32" i="52"/>
  <c r="K32" i="52" s="1"/>
  <c r="D35" i="52"/>
  <c r="F35" i="52" s="1"/>
  <c r="J25" i="52"/>
  <c r="G28" i="52"/>
  <c r="F25" i="52"/>
  <c r="K25" i="52"/>
  <c r="G25" i="52"/>
  <c r="G27" i="52"/>
  <c r="F27" i="52"/>
  <c r="K27" i="52"/>
  <c r="J27" i="52"/>
  <c r="G31" i="52"/>
  <c r="F30" i="52"/>
  <c r="F34" i="52"/>
  <c r="K36" i="52"/>
  <c r="K31" i="52"/>
  <c r="F37" i="52"/>
  <c r="G37" i="52"/>
  <c r="L16" i="2"/>
  <c r="P16" i="2" s="1"/>
  <c r="L17" i="2"/>
  <c r="P17" i="2" s="1"/>
  <c r="R17" i="2" s="1"/>
  <c r="L18" i="2"/>
  <c r="P18" i="2" s="1"/>
  <c r="L19" i="2"/>
  <c r="P19" i="2" s="1"/>
  <c r="R19" i="2" s="1"/>
  <c r="L20" i="2"/>
  <c r="P20" i="2" s="1"/>
  <c r="R20" i="2" s="1"/>
  <c r="L22" i="2"/>
  <c r="P22" i="2" s="1"/>
  <c r="R22" i="2" s="1"/>
  <c r="L24" i="2"/>
  <c r="P24" i="2" s="1"/>
  <c r="R24" i="2" s="1"/>
  <c r="T24" i="2" s="1"/>
  <c r="L25" i="2"/>
  <c r="P25" i="2" s="1"/>
  <c r="R25" i="2" s="1"/>
  <c r="T25" i="2" s="1"/>
  <c r="L29" i="2"/>
  <c r="P29" i="2" s="1"/>
  <c r="R29" i="2" s="1"/>
  <c r="T29" i="2" s="1"/>
  <c r="L32" i="2"/>
  <c r="P32" i="2" s="1"/>
  <c r="R32" i="2" s="1"/>
  <c r="T32" i="2" s="1"/>
  <c r="L33" i="2"/>
  <c r="P33" i="2" s="1"/>
  <c r="R33" i="2" s="1"/>
  <c r="T33" i="2" s="1"/>
  <c r="L38" i="2"/>
  <c r="P38" i="2" s="1"/>
  <c r="R38" i="2" s="1"/>
  <c r="T38" i="2" s="1"/>
  <c r="L39" i="2"/>
  <c r="P39" i="2" s="1"/>
  <c r="R39" i="2" s="1"/>
  <c r="T39" i="2" s="1"/>
  <c r="L41" i="2"/>
  <c r="P41" i="2" s="1"/>
  <c r="R41" i="2" s="1"/>
  <c r="T41" i="2" s="1"/>
  <c r="L45" i="2"/>
  <c r="P45" i="2" s="1"/>
  <c r="R45" i="2" s="1"/>
  <c r="T45" i="2" s="1"/>
  <c r="L50" i="2"/>
  <c r="P50" i="2" s="1"/>
  <c r="R50" i="2" s="1"/>
  <c r="L52" i="2"/>
  <c r="P52" i="2" s="1"/>
  <c r="R52" i="2" s="1"/>
  <c r="L55" i="2"/>
  <c r="P55" i="2" s="1"/>
  <c r="R55" i="2" s="1"/>
  <c r="L58" i="2"/>
  <c r="P58" i="2" s="1"/>
  <c r="R58" i="2" s="1"/>
  <c r="T58" i="2" s="1"/>
  <c r="L59" i="2"/>
  <c r="P59" i="2" s="1"/>
  <c r="R59" i="2" s="1"/>
  <c r="T59" i="2" s="1"/>
  <c r="L62" i="2"/>
  <c r="P62" i="2" s="1"/>
  <c r="R62" i="2" s="1"/>
  <c r="T62" i="2" s="1"/>
  <c r="L63" i="2"/>
  <c r="P63" i="2" s="1"/>
  <c r="R63" i="2" s="1"/>
  <c r="T63" i="2" s="1"/>
  <c r="L64" i="2"/>
  <c r="P64" i="2" s="1"/>
  <c r="R64" i="2" s="1"/>
  <c r="T64" i="2" s="1"/>
  <c r="L67" i="2"/>
  <c r="P67" i="2" s="1"/>
  <c r="R67" i="2" s="1"/>
  <c r="T67" i="2" s="1"/>
  <c r="L66" i="2"/>
  <c r="P66" i="2" s="1"/>
  <c r="R66" i="2" s="1"/>
  <c r="T66" i="2" s="1"/>
  <c r="L72" i="2"/>
  <c r="P72" i="2" s="1"/>
  <c r="R72" i="2" s="1"/>
  <c r="T72" i="2" s="1"/>
  <c r="L73" i="2"/>
  <c r="P73" i="2" s="1"/>
  <c r="R73" i="2" s="1"/>
  <c r="T73" i="2" s="1"/>
  <c r="L74" i="2"/>
  <c r="P74" i="2" s="1"/>
  <c r="R74" i="2" s="1"/>
  <c r="T74" i="2" s="1"/>
  <c r="J46" i="54" l="1"/>
  <c r="Q49" i="2" s="1"/>
  <c r="T17" i="2"/>
  <c r="V17" i="2" s="1"/>
  <c r="S17" i="2"/>
  <c r="U17" i="2" s="1"/>
  <c r="S52" i="2"/>
  <c r="T52" i="2"/>
  <c r="T55" i="2"/>
  <c r="S55" i="2"/>
  <c r="S50" i="2"/>
  <c r="T50" i="2"/>
  <c r="T22" i="2"/>
  <c r="V22" i="2" s="1"/>
  <c r="S22" i="2"/>
  <c r="U22" i="2" s="1"/>
  <c r="T20" i="2"/>
  <c r="V20" i="2" s="1"/>
  <c r="S20" i="2"/>
  <c r="U20" i="2" s="1"/>
  <c r="T19" i="2"/>
  <c r="V19" i="2" s="1"/>
  <c r="S19" i="2"/>
  <c r="U19" i="2" s="1"/>
  <c r="K31" i="54"/>
  <c r="K43" i="54"/>
  <c r="G41" i="54"/>
  <c r="F41" i="54"/>
  <c r="G43" i="54"/>
  <c r="G31" i="54"/>
  <c r="G30" i="54"/>
  <c r="F33" i="54"/>
  <c r="G33" i="54"/>
  <c r="F29" i="54"/>
  <c r="G29" i="54"/>
  <c r="G24" i="54"/>
  <c r="K24" i="54"/>
  <c r="H23" i="54"/>
  <c r="G27" i="54"/>
  <c r="K27" i="54"/>
  <c r="K28" i="54"/>
  <c r="G28" i="54"/>
  <c r="F28" i="54"/>
  <c r="G38" i="52"/>
  <c r="F38" i="52"/>
  <c r="K35" i="52"/>
  <c r="G33" i="52"/>
  <c r="F33" i="52"/>
  <c r="G35" i="52"/>
  <c r="K28" i="52"/>
  <c r="F28" i="52"/>
  <c r="F32" i="52"/>
  <c r="G32" i="52"/>
  <c r="G26" i="52"/>
  <c r="K26" i="52"/>
  <c r="F26" i="52"/>
  <c r="K29" i="52"/>
  <c r="G29" i="52"/>
  <c r="F29" i="52"/>
  <c r="W102" i="2"/>
  <c r="W101" i="2"/>
  <c r="W100" i="2"/>
  <c r="W99" i="2"/>
  <c r="L99" i="2" s="1"/>
  <c r="W98" i="2"/>
  <c r="L98" i="2" s="1"/>
  <c r="W97" i="2"/>
  <c r="L97" i="2" s="1"/>
  <c r="W96" i="2"/>
  <c r="L96" i="2" s="1"/>
  <c r="W95" i="2"/>
  <c r="L95" i="2" s="1"/>
  <c r="W94" i="2"/>
  <c r="W93" i="2"/>
  <c r="W91" i="2"/>
  <c r="W88" i="2"/>
  <c r="W87" i="2"/>
  <c r="L87" i="2" s="1"/>
  <c r="W86" i="2"/>
  <c r="W85" i="2"/>
  <c r="W84" i="2"/>
  <c r="W83" i="2"/>
  <c r="L83" i="2" s="1"/>
  <c r="W82" i="2"/>
  <c r="L82" i="2" s="1"/>
  <c r="W81" i="2"/>
  <c r="W80" i="2"/>
  <c r="L80" i="2" s="1"/>
  <c r="P80" i="2" s="1"/>
  <c r="R80" i="2" s="1"/>
  <c r="T80" i="2" s="1"/>
  <c r="W79" i="2"/>
  <c r="W78" i="2"/>
  <c r="L78" i="2" s="1"/>
  <c r="W77" i="2"/>
  <c r="W76" i="2"/>
  <c r="W75" i="2"/>
  <c r="L75" i="2" s="1"/>
  <c r="W74" i="2"/>
  <c r="W73" i="2"/>
  <c r="W72" i="2"/>
  <c r="W71" i="2"/>
  <c r="L71" i="2" s="1"/>
  <c r="W70" i="2"/>
  <c r="L70" i="2" s="1"/>
  <c r="P70" i="2" s="1"/>
  <c r="R70" i="2" s="1"/>
  <c r="T70" i="2" s="1"/>
  <c r="W69" i="2"/>
  <c r="L69" i="2" s="1"/>
  <c r="P69" i="2" s="1"/>
  <c r="R69" i="2" s="1"/>
  <c r="T69" i="2" s="1"/>
  <c r="W68" i="2"/>
  <c r="L68" i="2" s="1"/>
  <c r="P68" i="2" s="1"/>
  <c r="R68" i="2" s="1"/>
  <c r="T68" i="2" s="1"/>
  <c r="W65" i="2"/>
  <c r="L65" i="2" s="1"/>
  <c r="W66" i="2"/>
  <c r="W67" i="2"/>
  <c r="W64" i="2"/>
  <c r="W63" i="2"/>
  <c r="W62" i="2"/>
  <c r="W61" i="2"/>
  <c r="L61" i="2" s="1"/>
  <c r="P61" i="2" s="1"/>
  <c r="R61" i="2" s="1"/>
  <c r="T61" i="2" s="1"/>
  <c r="W60" i="2"/>
  <c r="L60" i="2" s="1"/>
  <c r="W59" i="2"/>
  <c r="W58" i="2"/>
  <c r="W57" i="2"/>
  <c r="L57" i="2" s="1"/>
  <c r="W56" i="2"/>
  <c r="L56" i="2" s="1"/>
  <c r="W55" i="2"/>
  <c r="W54" i="2"/>
  <c r="L54" i="2" s="1"/>
  <c r="P54" i="2" s="1"/>
  <c r="W53" i="2"/>
  <c r="L53" i="2" s="1"/>
  <c r="W52" i="2"/>
  <c r="W51" i="2"/>
  <c r="L51" i="2" s="1"/>
  <c r="W50" i="2"/>
  <c r="W49" i="2"/>
  <c r="L49" i="2" s="1"/>
  <c r="P49" i="2" s="1"/>
  <c r="R49" i="2" s="1"/>
  <c r="W47" i="2"/>
  <c r="L47" i="2" s="1"/>
  <c r="W46" i="2"/>
  <c r="L46" i="2" s="1"/>
  <c r="P46" i="2" s="1"/>
  <c r="W45" i="2"/>
  <c r="W44" i="2"/>
  <c r="L44" i="2" s="1"/>
  <c r="P44" i="2" s="1"/>
  <c r="W43" i="2"/>
  <c r="L43" i="2" s="1"/>
  <c r="P43" i="2" s="1"/>
  <c r="W42" i="2"/>
  <c r="L42" i="2" s="1"/>
  <c r="P42" i="2" s="1"/>
  <c r="W41" i="2"/>
  <c r="W40" i="2"/>
  <c r="L40" i="2" s="1"/>
  <c r="P40" i="2" s="1"/>
  <c r="W39" i="2"/>
  <c r="W38" i="2"/>
  <c r="W37" i="2"/>
  <c r="L37" i="2" s="1"/>
  <c r="P37" i="2" s="1"/>
  <c r="W36" i="2"/>
  <c r="L36" i="2" s="1"/>
  <c r="P36" i="2" s="1"/>
  <c r="W35" i="2"/>
  <c r="L35" i="2" s="1"/>
  <c r="P35" i="2" s="1"/>
  <c r="W34" i="2"/>
  <c r="L34" i="2" s="1"/>
  <c r="P34" i="2" s="1"/>
  <c r="W33" i="2"/>
  <c r="W32" i="2"/>
  <c r="W31" i="2"/>
  <c r="L31" i="2" s="1"/>
  <c r="P31" i="2" s="1"/>
  <c r="W30" i="2"/>
  <c r="L30" i="2" s="1"/>
  <c r="P30" i="2" s="1"/>
  <c r="W29" i="2"/>
  <c r="W28" i="2"/>
  <c r="L28" i="2" s="1"/>
  <c r="P28" i="2" s="1"/>
  <c r="W27" i="2"/>
  <c r="L27" i="2" s="1"/>
  <c r="P27" i="2" s="1"/>
  <c r="W26" i="2"/>
  <c r="L26" i="2" s="1"/>
  <c r="P26" i="2" s="1"/>
  <c r="W25" i="2"/>
  <c r="W24" i="2"/>
  <c r="W23" i="2"/>
  <c r="L23" i="2" s="1"/>
  <c r="P23" i="2" s="1"/>
  <c r="W22" i="2"/>
  <c r="W21" i="2"/>
  <c r="L21" i="2" s="1"/>
  <c r="P21" i="2" s="1"/>
  <c r="W20" i="2"/>
  <c r="W19" i="2"/>
  <c r="W18" i="2"/>
  <c r="W17" i="2"/>
  <c r="W15" i="2"/>
  <c r="L15" i="2" s="1"/>
  <c r="P15" i="2" s="1"/>
  <c r="W14" i="2"/>
  <c r="L14" i="2" s="1"/>
  <c r="P14" i="2" s="1"/>
  <c r="W13" i="2"/>
  <c r="L13" i="2" s="1"/>
  <c r="W12" i="2"/>
  <c r="L12" i="2" s="1"/>
  <c r="W11" i="2"/>
  <c r="L11" i="2" s="1"/>
  <c r="W10" i="2"/>
  <c r="L10" i="2" s="1"/>
  <c r="W16" i="2"/>
  <c r="L102" i="2" l="1"/>
  <c r="H9" i="79" s="1"/>
  <c r="P97" i="2"/>
  <c r="R97" i="2" s="1"/>
  <c r="T97" i="2" s="1"/>
  <c r="H9" i="76"/>
  <c r="P98" i="2"/>
  <c r="R98" i="2" s="1"/>
  <c r="T98" i="2" s="1"/>
  <c r="H9" i="77"/>
  <c r="P99" i="2"/>
  <c r="R99" i="2" s="1"/>
  <c r="T99" i="2" s="1"/>
  <c r="H9" i="78"/>
  <c r="P96" i="2"/>
  <c r="R96" i="2" s="1"/>
  <c r="T96" i="2" s="1"/>
  <c r="H9" i="75"/>
  <c r="P95" i="2"/>
  <c r="R95" i="2" s="1"/>
  <c r="T95" i="2" s="1"/>
  <c r="H9" i="74"/>
  <c r="P71" i="2"/>
  <c r="R71" i="2" s="1"/>
  <c r="T71" i="2" s="1"/>
  <c r="H9" i="64"/>
  <c r="H9" i="52"/>
  <c r="P47" i="2"/>
  <c r="H9" i="57"/>
  <c r="P56" i="2"/>
  <c r="R56" i="2" s="1"/>
  <c r="S49" i="2"/>
  <c r="T49" i="2"/>
  <c r="H9" i="58"/>
  <c r="P57" i="2"/>
  <c r="R57" i="2" s="1"/>
  <c r="H9" i="55"/>
  <c r="P51" i="2"/>
  <c r="R51" i="2" s="1"/>
  <c r="H9" i="61"/>
  <c r="P65" i="2"/>
  <c r="R65" i="2" s="1"/>
  <c r="T65" i="2" s="1"/>
  <c r="P75" i="2"/>
  <c r="R75" i="2" s="1"/>
  <c r="T75" i="2" s="1"/>
  <c r="H9" i="66"/>
  <c r="H9" i="59"/>
  <c r="P60" i="2"/>
  <c r="R60" i="2" s="1"/>
  <c r="T60" i="2" s="1"/>
  <c r="H9" i="56"/>
  <c r="P53" i="2"/>
  <c r="R53" i="2" s="1"/>
  <c r="P78" i="2"/>
  <c r="R78" i="2" s="1"/>
  <c r="T78" i="2" s="1"/>
  <c r="H9" i="68"/>
  <c r="H9" i="71"/>
  <c r="P87" i="2"/>
  <c r="R87" i="2" s="1"/>
  <c r="T87" i="2" s="1"/>
  <c r="H9" i="69"/>
  <c r="P82" i="2"/>
  <c r="R82" i="2" s="1"/>
  <c r="T82" i="2" s="1"/>
  <c r="P83" i="2"/>
  <c r="R83" i="2" s="1"/>
  <c r="T83" i="2" s="1"/>
  <c r="H9" i="70"/>
  <c r="L81" i="2"/>
  <c r="H9" i="67"/>
  <c r="H9" i="62"/>
  <c r="H9" i="54"/>
  <c r="H24" i="54"/>
  <c r="H25" i="54" s="1"/>
  <c r="H26" i="54" s="1"/>
  <c r="K46" i="54"/>
  <c r="F32" i="51"/>
  <c r="G32" i="51"/>
  <c r="J32" i="51"/>
  <c r="J40" i="51"/>
  <c r="J39" i="51"/>
  <c r="D39" i="51"/>
  <c r="F39" i="51" s="1"/>
  <c r="J38" i="51"/>
  <c r="D38" i="51"/>
  <c r="J37" i="51"/>
  <c r="D37" i="51"/>
  <c r="K37" i="51" s="1"/>
  <c r="J36" i="51"/>
  <c r="D36" i="51"/>
  <c r="F36" i="51" s="1"/>
  <c r="J35" i="51"/>
  <c r="D35" i="51"/>
  <c r="F35" i="51" s="1"/>
  <c r="J34" i="51"/>
  <c r="D34" i="51"/>
  <c r="J33" i="51"/>
  <c r="D33" i="51"/>
  <c r="K33" i="51" s="1"/>
  <c r="J31" i="51"/>
  <c r="F31" i="51"/>
  <c r="J30" i="51"/>
  <c r="F30" i="51"/>
  <c r="J29" i="51"/>
  <c r="K29" i="51"/>
  <c r="J28" i="51"/>
  <c r="K28" i="51"/>
  <c r="J27" i="51"/>
  <c r="J26" i="51"/>
  <c r="G26" i="51"/>
  <c r="F26" i="51"/>
  <c r="J25" i="51"/>
  <c r="J24" i="51"/>
  <c r="K24" i="51"/>
  <c r="K23" i="51"/>
  <c r="J23" i="51"/>
  <c r="G23" i="51"/>
  <c r="F23" i="51"/>
  <c r="H17" i="51"/>
  <c r="H13" i="51"/>
  <c r="B13" i="51"/>
  <c r="H11" i="51"/>
  <c r="B11" i="51"/>
  <c r="H9" i="51"/>
  <c r="C9" i="51"/>
  <c r="B9" i="51"/>
  <c r="H7" i="51"/>
  <c r="B7" i="51"/>
  <c r="E2" i="51"/>
  <c r="F32" i="50"/>
  <c r="G32" i="50"/>
  <c r="J32" i="50"/>
  <c r="H9" i="49"/>
  <c r="J46" i="50"/>
  <c r="K46" i="50"/>
  <c r="J45" i="50"/>
  <c r="D45" i="50"/>
  <c r="G45" i="50" s="1"/>
  <c r="J44" i="50"/>
  <c r="D44" i="50"/>
  <c r="G44" i="50" s="1"/>
  <c r="J43" i="50"/>
  <c r="D43" i="50"/>
  <c r="F43" i="50" s="1"/>
  <c r="J42" i="50"/>
  <c r="D42" i="50"/>
  <c r="K42" i="50" s="1"/>
  <c r="J41" i="50"/>
  <c r="D41" i="50"/>
  <c r="K41" i="50" s="1"/>
  <c r="J40" i="50"/>
  <c r="D40" i="50"/>
  <c r="G40" i="50" s="1"/>
  <c r="J39" i="50"/>
  <c r="D39" i="50"/>
  <c r="K39" i="50" s="1"/>
  <c r="J38" i="50"/>
  <c r="D38" i="50"/>
  <c r="K38" i="50" s="1"/>
  <c r="J37" i="50"/>
  <c r="D37" i="50"/>
  <c r="G37" i="50" s="1"/>
  <c r="J36" i="50"/>
  <c r="D36" i="50"/>
  <c r="G36" i="50" s="1"/>
  <c r="J35" i="50"/>
  <c r="D35" i="50"/>
  <c r="F35" i="50" s="1"/>
  <c r="J34" i="50"/>
  <c r="D34" i="50"/>
  <c r="K34" i="50" s="1"/>
  <c r="J33" i="50"/>
  <c r="D33" i="50"/>
  <c r="G33" i="50" s="1"/>
  <c r="J31" i="50"/>
  <c r="G31" i="50"/>
  <c r="J30" i="50"/>
  <c r="G30" i="50"/>
  <c r="J29" i="50"/>
  <c r="K29" i="50"/>
  <c r="K28" i="50"/>
  <c r="J28" i="50"/>
  <c r="G28" i="50"/>
  <c r="J27" i="50"/>
  <c r="G27" i="50"/>
  <c r="J26" i="50"/>
  <c r="F26" i="50"/>
  <c r="J25" i="50"/>
  <c r="K25" i="50"/>
  <c r="J24" i="50"/>
  <c r="K24" i="50"/>
  <c r="K23" i="50"/>
  <c r="J23" i="50"/>
  <c r="G23" i="50"/>
  <c r="F23" i="50"/>
  <c r="H17" i="50"/>
  <c r="H13" i="50"/>
  <c r="B13" i="50"/>
  <c r="H11" i="50"/>
  <c r="B11" i="50"/>
  <c r="H9" i="50"/>
  <c r="C9" i="50"/>
  <c r="B9" i="50"/>
  <c r="H7" i="50"/>
  <c r="B7" i="50"/>
  <c r="E2" i="50"/>
  <c r="F25" i="49"/>
  <c r="G25" i="49"/>
  <c r="J46" i="49"/>
  <c r="G46" i="49"/>
  <c r="F46" i="49"/>
  <c r="K46" i="49"/>
  <c r="J45" i="49"/>
  <c r="D45" i="49"/>
  <c r="G45" i="49" s="1"/>
  <c r="J44" i="49"/>
  <c r="D44" i="49"/>
  <c r="K44" i="49" s="1"/>
  <c r="J43" i="49"/>
  <c r="D43" i="49"/>
  <c r="F43" i="49" s="1"/>
  <c r="J42" i="49"/>
  <c r="D42" i="49"/>
  <c r="K42" i="49" s="1"/>
  <c r="J41" i="49"/>
  <c r="D41" i="49"/>
  <c r="G41" i="49" s="1"/>
  <c r="J40" i="49"/>
  <c r="D40" i="49"/>
  <c r="K40" i="49" s="1"/>
  <c r="J39" i="49"/>
  <c r="D39" i="49"/>
  <c r="K39" i="49" s="1"/>
  <c r="J38" i="49"/>
  <c r="D38" i="49"/>
  <c r="K38" i="49" s="1"/>
  <c r="J37" i="49"/>
  <c r="D37" i="49"/>
  <c r="G37" i="49" s="1"/>
  <c r="J36" i="49"/>
  <c r="D36" i="49"/>
  <c r="G36" i="49" s="1"/>
  <c r="J35" i="49"/>
  <c r="D35" i="49"/>
  <c r="G35" i="49" s="1"/>
  <c r="J34" i="49"/>
  <c r="D34" i="49"/>
  <c r="K34" i="49" s="1"/>
  <c r="J33" i="49"/>
  <c r="D33" i="49"/>
  <c r="G33" i="49" s="1"/>
  <c r="J32" i="49"/>
  <c r="D32" i="49"/>
  <c r="F32" i="49" s="1"/>
  <c r="J31" i="49"/>
  <c r="G31" i="49"/>
  <c r="F31" i="49"/>
  <c r="K31" i="49"/>
  <c r="J30" i="49"/>
  <c r="D30" i="49"/>
  <c r="K30" i="49" s="1"/>
  <c r="J29" i="49"/>
  <c r="D29" i="49"/>
  <c r="G29" i="49" s="1"/>
  <c r="J28" i="49"/>
  <c r="D28" i="49"/>
  <c r="G28" i="49" s="1"/>
  <c r="J27" i="49"/>
  <c r="D27" i="49"/>
  <c r="K27" i="49" s="1"/>
  <c r="J26" i="49"/>
  <c r="D26" i="49"/>
  <c r="K26" i="49" s="1"/>
  <c r="K24" i="49"/>
  <c r="J24" i="49"/>
  <c r="G24" i="49"/>
  <c r="K23" i="49"/>
  <c r="J23" i="49"/>
  <c r="G23" i="49"/>
  <c r="F23" i="49"/>
  <c r="H17" i="49"/>
  <c r="H13" i="49"/>
  <c r="B13" i="49"/>
  <c r="H11" i="49"/>
  <c r="B11" i="49"/>
  <c r="C9" i="49"/>
  <c r="B9" i="49"/>
  <c r="H7" i="49"/>
  <c r="B7" i="49"/>
  <c r="E2" i="49"/>
  <c r="F28" i="48"/>
  <c r="G28" i="48"/>
  <c r="J28" i="48"/>
  <c r="J45" i="48"/>
  <c r="G45" i="48"/>
  <c r="K45" i="48"/>
  <c r="J44" i="48"/>
  <c r="D44" i="48"/>
  <c r="G44" i="48" s="1"/>
  <c r="J43" i="48"/>
  <c r="D43" i="48"/>
  <c r="F43" i="48" s="1"/>
  <c r="J42" i="48"/>
  <c r="D42" i="48"/>
  <c r="G42" i="48" s="1"/>
  <c r="J41" i="48"/>
  <c r="D41" i="48"/>
  <c r="K41" i="48" s="1"/>
  <c r="J40" i="48"/>
  <c r="D40" i="48"/>
  <c r="G40" i="48" s="1"/>
  <c r="J39" i="48"/>
  <c r="D39" i="48"/>
  <c r="F39" i="48" s="1"/>
  <c r="J38" i="48"/>
  <c r="D38" i="48"/>
  <c r="G38" i="48" s="1"/>
  <c r="J37" i="48"/>
  <c r="D37" i="48"/>
  <c r="K37" i="48" s="1"/>
  <c r="J36" i="48"/>
  <c r="D36" i="48"/>
  <c r="G36" i="48" s="1"/>
  <c r="J35" i="48"/>
  <c r="D35" i="48"/>
  <c r="F35" i="48" s="1"/>
  <c r="J34" i="48"/>
  <c r="D34" i="48"/>
  <c r="K34" i="48" s="1"/>
  <c r="J33" i="48"/>
  <c r="D33" i="48"/>
  <c r="K33" i="48" s="1"/>
  <c r="J32" i="48"/>
  <c r="D32" i="48"/>
  <c r="G32" i="48" s="1"/>
  <c r="K31" i="48"/>
  <c r="J31" i="48"/>
  <c r="F31" i="48"/>
  <c r="J30" i="48"/>
  <c r="D30" i="48"/>
  <c r="K30" i="48" s="1"/>
  <c r="J29" i="48"/>
  <c r="D29" i="48"/>
  <c r="K29" i="48" s="1"/>
  <c r="J27" i="48"/>
  <c r="G27" i="48"/>
  <c r="J26" i="48"/>
  <c r="F26" i="48"/>
  <c r="J25" i="48"/>
  <c r="K25" i="48"/>
  <c r="J24" i="48"/>
  <c r="K24" i="48"/>
  <c r="K23" i="48"/>
  <c r="J23" i="48"/>
  <c r="G23" i="48"/>
  <c r="F23" i="48"/>
  <c r="H17" i="48"/>
  <c r="H13" i="48"/>
  <c r="B13" i="48"/>
  <c r="H11" i="48"/>
  <c r="B11" i="48"/>
  <c r="H9" i="48"/>
  <c r="C9" i="48"/>
  <c r="B9" i="48"/>
  <c r="H7" i="48"/>
  <c r="B7" i="48"/>
  <c r="E2" i="48"/>
  <c r="K36" i="49" l="1"/>
  <c r="G33" i="51"/>
  <c r="F36" i="49"/>
  <c r="P102" i="2"/>
  <c r="R102" i="2" s="1"/>
  <c r="T102" i="2" s="1"/>
  <c r="F38" i="49"/>
  <c r="H27" i="54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8" i="54" s="1"/>
  <c r="T57" i="2"/>
  <c r="S57" i="2"/>
  <c r="S53" i="2"/>
  <c r="T53" i="2"/>
  <c r="S51" i="2"/>
  <c r="T51" i="2"/>
  <c r="T56" i="2"/>
  <c r="S56" i="2"/>
  <c r="H9" i="65"/>
  <c r="P81" i="2"/>
  <c r="R81" i="2" s="1"/>
  <c r="T81" i="2" s="1"/>
  <c r="F30" i="49"/>
  <c r="F44" i="49"/>
  <c r="K35" i="48"/>
  <c r="K39" i="48"/>
  <c r="H23" i="48"/>
  <c r="G35" i="51"/>
  <c r="G24" i="51"/>
  <c r="K35" i="51"/>
  <c r="F24" i="51"/>
  <c r="K26" i="51"/>
  <c r="F33" i="51"/>
  <c r="G39" i="51"/>
  <c r="F28" i="51"/>
  <c r="K30" i="51"/>
  <c r="F37" i="51"/>
  <c r="K39" i="51"/>
  <c r="G30" i="51"/>
  <c r="G28" i="51"/>
  <c r="G37" i="51"/>
  <c r="J41" i="51"/>
  <c r="Q46" i="2" s="1"/>
  <c r="R46" i="2" s="1"/>
  <c r="T46" i="2" s="1"/>
  <c r="H23" i="51"/>
  <c r="G25" i="51"/>
  <c r="F25" i="51"/>
  <c r="G27" i="51"/>
  <c r="K27" i="51"/>
  <c r="G34" i="51"/>
  <c r="F34" i="51"/>
  <c r="F27" i="51"/>
  <c r="K25" i="51"/>
  <c r="K34" i="51"/>
  <c r="G40" i="51"/>
  <c r="F40" i="51"/>
  <c r="K40" i="51"/>
  <c r="G29" i="51"/>
  <c r="F29" i="51"/>
  <c r="G36" i="51"/>
  <c r="K36" i="51"/>
  <c r="G31" i="51"/>
  <c r="K31" i="51"/>
  <c r="K38" i="51"/>
  <c r="G38" i="51"/>
  <c r="F38" i="51"/>
  <c r="G43" i="50"/>
  <c r="K43" i="50"/>
  <c r="K33" i="50"/>
  <c r="G35" i="50"/>
  <c r="K26" i="50"/>
  <c r="F24" i="50"/>
  <c r="G24" i="50"/>
  <c r="G26" i="50"/>
  <c r="F33" i="50"/>
  <c r="K45" i="50"/>
  <c r="K30" i="50"/>
  <c r="F41" i="50"/>
  <c r="G41" i="50"/>
  <c r="J47" i="50"/>
  <c r="Q44" i="2" s="1"/>
  <c r="R44" i="2" s="1"/>
  <c r="T44" i="2" s="1"/>
  <c r="F30" i="50"/>
  <c r="K37" i="50"/>
  <c r="F28" i="50"/>
  <c r="K35" i="50"/>
  <c r="F45" i="50"/>
  <c r="F39" i="50"/>
  <c r="F37" i="50"/>
  <c r="G39" i="50"/>
  <c r="H23" i="50"/>
  <c r="F25" i="50"/>
  <c r="K27" i="50"/>
  <c r="F29" i="50"/>
  <c r="K31" i="50"/>
  <c r="F34" i="50"/>
  <c r="K36" i="50"/>
  <c r="F38" i="50"/>
  <c r="K40" i="50"/>
  <c r="F42" i="50"/>
  <c r="K44" i="50"/>
  <c r="F46" i="50"/>
  <c r="G25" i="50"/>
  <c r="G29" i="50"/>
  <c r="G34" i="50"/>
  <c r="G38" i="50"/>
  <c r="G42" i="50"/>
  <c r="G46" i="50"/>
  <c r="F27" i="50"/>
  <c r="F31" i="50"/>
  <c r="F36" i="50"/>
  <c r="F40" i="50"/>
  <c r="F44" i="50"/>
  <c r="F35" i="49"/>
  <c r="G43" i="49"/>
  <c r="K45" i="49"/>
  <c r="K35" i="49"/>
  <c r="K37" i="49"/>
  <c r="K43" i="49"/>
  <c r="G38" i="49"/>
  <c r="G44" i="49"/>
  <c r="F28" i="49"/>
  <c r="G26" i="49"/>
  <c r="F27" i="49"/>
  <c r="K28" i="49"/>
  <c r="F40" i="49"/>
  <c r="F42" i="49"/>
  <c r="G34" i="49"/>
  <c r="G27" i="49"/>
  <c r="K32" i="49"/>
  <c r="G40" i="49"/>
  <c r="G42" i="49"/>
  <c r="F39" i="49"/>
  <c r="G32" i="49"/>
  <c r="K29" i="49"/>
  <c r="H23" i="49"/>
  <c r="F26" i="49"/>
  <c r="K33" i="49"/>
  <c r="G39" i="49"/>
  <c r="G30" i="49"/>
  <c r="F34" i="49"/>
  <c r="K41" i="49"/>
  <c r="J47" i="49"/>
  <c r="Q43" i="2" s="1"/>
  <c r="R43" i="2" s="1"/>
  <c r="T43" i="2" s="1"/>
  <c r="F24" i="49"/>
  <c r="F29" i="49"/>
  <c r="F33" i="49"/>
  <c r="F37" i="49"/>
  <c r="F41" i="49"/>
  <c r="F45" i="49"/>
  <c r="G39" i="48"/>
  <c r="K26" i="48"/>
  <c r="F24" i="48"/>
  <c r="F33" i="48"/>
  <c r="G43" i="48"/>
  <c r="G24" i="48"/>
  <c r="G33" i="48"/>
  <c r="K38" i="48"/>
  <c r="F41" i="48"/>
  <c r="G31" i="48"/>
  <c r="G41" i="48"/>
  <c r="K43" i="48"/>
  <c r="F29" i="48"/>
  <c r="F37" i="48"/>
  <c r="J46" i="48"/>
  <c r="Q42" i="2" s="1"/>
  <c r="R42" i="2" s="1"/>
  <c r="T42" i="2" s="1"/>
  <c r="G29" i="48"/>
  <c r="G37" i="48"/>
  <c r="G26" i="48"/>
  <c r="G35" i="48"/>
  <c r="K42" i="48"/>
  <c r="F45" i="48"/>
  <c r="F25" i="48"/>
  <c r="K27" i="48"/>
  <c r="F30" i="48"/>
  <c r="K32" i="48"/>
  <c r="F34" i="48"/>
  <c r="K36" i="48"/>
  <c r="F38" i="48"/>
  <c r="K40" i="48"/>
  <c r="F42" i="48"/>
  <c r="K44" i="48"/>
  <c r="G25" i="48"/>
  <c r="G30" i="48"/>
  <c r="G34" i="48"/>
  <c r="F36" i="48"/>
  <c r="F40" i="48"/>
  <c r="F27" i="48"/>
  <c r="F32" i="48"/>
  <c r="F44" i="48"/>
  <c r="F24" i="27"/>
  <c r="F25" i="27"/>
  <c r="F26" i="27"/>
  <c r="F27" i="27"/>
  <c r="F28" i="27"/>
  <c r="F23" i="27"/>
  <c r="F31" i="47"/>
  <c r="F46" i="47"/>
  <c r="F23" i="47"/>
  <c r="K46" i="47"/>
  <c r="J46" i="47"/>
  <c r="G46" i="47"/>
  <c r="J45" i="47"/>
  <c r="D45" i="47"/>
  <c r="K45" i="47" s="1"/>
  <c r="J44" i="47"/>
  <c r="D44" i="47"/>
  <c r="G44" i="47" s="1"/>
  <c r="J43" i="47"/>
  <c r="D43" i="47"/>
  <c r="G43" i="47" s="1"/>
  <c r="J42" i="47"/>
  <c r="D42" i="47"/>
  <c r="G42" i="47" s="1"/>
  <c r="J41" i="47"/>
  <c r="D41" i="47"/>
  <c r="K41" i="47" s="1"/>
  <c r="J40" i="47"/>
  <c r="D40" i="47"/>
  <c r="K40" i="47" s="1"/>
  <c r="J39" i="47"/>
  <c r="D39" i="47"/>
  <c r="G39" i="47" s="1"/>
  <c r="J38" i="47"/>
  <c r="D38" i="47"/>
  <c r="G38" i="47" s="1"/>
  <c r="J37" i="47"/>
  <c r="D37" i="47"/>
  <c r="K37" i="47" s="1"/>
  <c r="J36" i="47"/>
  <c r="D36" i="47"/>
  <c r="K36" i="47" s="1"/>
  <c r="J35" i="47"/>
  <c r="D35" i="47"/>
  <c r="F35" i="47" s="1"/>
  <c r="J34" i="47"/>
  <c r="D34" i="47"/>
  <c r="G34" i="47" s="1"/>
  <c r="J33" i="47"/>
  <c r="D33" i="47"/>
  <c r="K33" i="47" s="1"/>
  <c r="J32" i="47"/>
  <c r="D32" i="47"/>
  <c r="K32" i="47" s="1"/>
  <c r="K31" i="47"/>
  <c r="J31" i="47"/>
  <c r="G31" i="47"/>
  <c r="J30" i="47"/>
  <c r="D30" i="47"/>
  <c r="G30" i="47" s="1"/>
  <c r="J29" i="47"/>
  <c r="D29" i="47"/>
  <c r="K29" i="47" s="1"/>
  <c r="J28" i="47"/>
  <c r="D28" i="47"/>
  <c r="K28" i="47" s="1"/>
  <c r="J27" i="47"/>
  <c r="D27" i="47"/>
  <c r="G27" i="47" s="1"/>
  <c r="J26" i="47"/>
  <c r="D26" i="47"/>
  <c r="G26" i="47" s="1"/>
  <c r="J25" i="47"/>
  <c r="D25" i="47"/>
  <c r="K25" i="47" s="1"/>
  <c r="J24" i="47"/>
  <c r="D24" i="47"/>
  <c r="K24" i="47" s="1"/>
  <c r="K23" i="47"/>
  <c r="J23" i="47"/>
  <c r="G23" i="47"/>
  <c r="H17" i="47"/>
  <c r="H13" i="47"/>
  <c r="B13" i="47"/>
  <c r="H11" i="47"/>
  <c r="B11" i="47"/>
  <c r="C9" i="47"/>
  <c r="B9" i="47"/>
  <c r="H7" i="47"/>
  <c r="B7" i="47"/>
  <c r="E2" i="47"/>
  <c r="F32" i="46"/>
  <c r="K42" i="46"/>
  <c r="J42" i="46"/>
  <c r="G42" i="46"/>
  <c r="F42" i="46"/>
  <c r="J41" i="46"/>
  <c r="D41" i="46"/>
  <c r="K41" i="46" s="1"/>
  <c r="J40" i="46"/>
  <c r="D40" i="46"/>
  <c r="F40" i="46" s="1"/>
  <c r="J39" i="46"/>
  <c r="D39" i="46"/>
  <c r="G39" i="46" s="1"/>
  <c r="J38" i="46"/>
  <c r="D38" i="46"/>
  <c r="F38" i="46" s="1"/>
  <c r="J37" i="46"/>
  <c r="D37" i="46"/>
  <c r="K37" i="46" s="1"/>
  <c r="J36" i="46"/>
  <c r="D36" i="46"/>
  <c r="K36" i="46" s="1"/>
  <c r="J35" i="46"/>
  <c r="D35" i="46"/>
  <c r="G35" i="46" s="1"/>
  <c r="J34" i="46"/>
  <c r="D34" i="46"/>
  <c r="G34" i="46" s="1"/>
  <c r="J33" i="46"/>
  <c r="D33" i="46"/>
  <c r="K33" i="46" s="1"/>
  <c r="K32" i="46"/>
  <c r="J32" i="46"/>
  <c r="G32" i="46"/>
  <c r="J31" i="46"/>
  <c r="D31" i="46"/>
  <c r="G31" i="46" s="1"/>
  <c r="J30" i="46"/>
  <c r="D30" i="46"/>
  <c r="K30" i="46" s="1"/>
  <c r="J29" i="46"/>
  <c r="D29" i="46"/>
  <c r="K29" i="46" s="1"/>
  <c r="J28" i="46"/>
  <c r="D28" i="46"/>
  <c r="G28" i="46" s="1"/>
  <c r="J27" i="46"/>
  <c r="D27" i="46"/>
  <c r="G27" i="46" s="1"/>
  <c r="J26" i="46"/>
  <c r="D26" i="46"/>
  <c r="G26" i="46" s="1"/>
  <c r="J25" i="46"/>
  <c r="K25" i="46"/>
  <c r="K24" i="46"/>
  <c r="J24" i="46"/>
  <c r="G24" i="46"/>
  <c r="F24" i="46"/>
  <c r="J23" i="46"/>
  <c r="G23" i="46"/>
  <c r="H17" i="46"/>
  <c r="H13" i="46"/>
  <c r="B13" i="46"/>
  <c r="H11" i="46"/>
  <c r="B11" i="46"/>
  <c r="C9" i="46"/>
  <c r="B9" i="46"/>
  <c r="H7" i="46"/>
  <c r="B7" i="46"/>
  <c r="E2" i="46"/>
  <c r="K50" i="45"/>
  <c r="J50" i="45"/>
  <c r="G50" i="45"/>
  <c r="F50" i="45"/>
  <c r="J49" i="45"/>
  <c r="D49" i="45"/>
  <c r="G49" i="45" s="1"/>
  <c r="J48" i="45"/>
  <c r="D48" i="45"/>
  <c r="K48" i="45" s="1"/>
  <c r="J47" i="45"/>
  <c r="D47" i="45"/>
  <c r="G47" i="45" s="1"/>
  <c r="J46" i="45"/>
  <c r="D46" i="45"/>
  <c r="F46" i="45" s="1"/>
  <c r="J45" i="45"/>
  <c r="D45" i="45"/>
  <c r="G45" i="45" s="1"/>
  <c r="J44" i="45"/>
  <c r="D44" i="45"/>
  <c r="K44" i="45" s="1"/>
  <c r="J43" i="45"/>
  <c r="D43" i="45"/>
  <c r="G43" i="45" s="1"/>
  <c r="J42" i="45"/>
  <c r="D42" i="45"/>
  <c r="F42" i="45" s="1"/>
  <c r="J41" i="45"/>
  <c r="D41" i="45"/>
  <c r="G41" i="45" s="1"/>
  <c r="J40" i="45"/>
  <c r="D40" i="45"/>
  <c r="K40" i="45" s="1"/>
  <c r="J39" i="45"/>
  <c r="D39" i="45"/>
  <c r="G39" i="45" s="1"/>
  <c r="J38" i="45"/>
  <c r="D38" i="45"/>
  <c r="F38" i="45" s="1"/>
  <c r="J37" i="45"/>
  <c r="D37" i="45"/>
  <c r="G37" i="45" s="1"/>
  <c r="J36" i="45"/>
  <c r="D36" i="45"/>
  <c r="K36" i="45" s="1"/>
  <c r="J35" i="45"/>
  <c r="D35" i="45"/>
  <c r="G35" i="45" s="1"/>
  <c r="J34" i="45"/>
  <c r="D34" i="45"/>
  <c r="F34" i="45" s="1"/>
  <c r="K33" i="45"/>
  <c r="J33" i="45"/>
  <c r="G33" i="45"/>
  <c r="J32" i="45"/>
  <c r="D32" i="45"/>
  <c r="K32" i="45" s="1"/>
  <c r="J31" i="45"/>
  <c r="D31" i="45"/>
  <c r="G31" i="45" s="1"/>
  <c r="K30" i="45"/>
  <c r="J30" i="45"/>
  <c r="G30" i="45"/>
  <c r="F30" i="45"/>
  <c r="J29" i="45"/>
  <c r="D29" i="45"/>
  <c r="K29" i="45" s="1"/>
  <c r="J28" i="45"/>
  <c r="D28" i="45"/>
  <c r="K28" i="45" s="1"/>
  <c r="J27" i="45"/>
  <c r="G27" i="45"/>
  <c r="K26" i="45"/>
  <c r="J26" i="45"/>
  <c r="G26" i="45"/>
  <c r="F26" i="45"/>
  <c r="J25" i="45"/>
  <c r="K25" i="45"/>
  <c r="J24" i="45"/>
  <c r="G24" i="45"/>
  <c r="F24" i="45"/>
  <c r="K24" i="45"/>
  <c r="J23" i="45"/>
  <c r="G23" i="45"/>
  <c r="H17" i="45"/>
  <c r="H13" i="45"/>
  <c r="B13" i="45"/>
  <c r="H11" i="45"/>
  <c r="B11" i="45"/>
  <c r="C9" i="45"/>
  <c r="B9" i="45"/>
  <c r="H7" i="45"/>
  <c r="B7" i="45"/>
  <c r="E2" i="45"/>
  <c r="J51" i="44"/>
  <c r="F51" i="44"/>
  <c r="J50" i="44"/>
  <c r="D50" i="44"/>
  <c r="K50" i="44" s="1"/>
  <c r="J49" i="44"/>
  <c r="D49" i="44"/>
  <c r="G49" i="44" s="1"/>
  <c r="J48" i="44"/>
  <c r="D48" i="44"/>
  <c r="F48" i="44" s="1"/>
  <c r="J47" i="44"/>
  <c r="D47" i="44"/>
  <c r="F47" i="44" s="1"/>
  <c r="J46" i="44"/>
  <c r="G46" i="44"/>
  <c r="D46" i="44"/>
  <c r="F46" i="44" s="1"/>
  <c r="J45" i="44"/>
  <c r="D45" i="44"/>
  <c r="G45" i="44" s="1"/>
  <c r="J44" i="44"/>
  <c r="D44" i="44"/>
  <c r="F44" i="44" s="1"/>
  <c r="J43" i="44"/>
  <c r="D43" i="44"/>
  <c r="F43" i="44" s="1"/>
  <c r="J42" i="44"/>
  <c r="D42" i="44"/>
  <c r="K42" i="44" s="1"/>
  <c r="J41" i="44"/>
  <c r="D41" i="44"/>
  <c r="G41" i="44" s="1"/>
  <c r="J40" i="44"/>
  <c r="D40" i="44"/>
  <c r="F40" i="44" s="1"/>
  <c r="J39" i="44"/>
  <c r="D39" i="44"/>
  <c r="F39" i="44" s="1"/>
  <c r="J38" i="44"/>
  <c r="D38" i="44"/>
  <c r="K38" i="44" s="1"/>
  <c r="J37" i="44"/>
  <c r="D37" i="44"/>
  <c r="G37" i="44" s="1"/>
  <c r="J36" i="44"/>
  <c r="D36" i="44"/>
  <c r="F36" i="44" s="1"/>
  <c r="J35" i="44"/>
  <c r="D35" i="44"/>
  <c r="F35" i="44" s="1"/>
  <c r="J34" i="44"/>
  <c r="D34" i="44"/>
  <c r="G34" i="44" s="1"/>
  <c r="K33" i="44"/>
  <c r="J33" i="44"/>
  <c r="F33" i="44"/>
  <c r="G33" i="44"/>
  <c r="J32" i="44"/>
  <c r="D32" i="44"/>
  <c r="F32" i="44" s="1"/>
  <c r="J31" i="44"/>
  <c r="D31" i="44"/>
  <c r="G31" i="44" s="1"/>
  <c r="K30" i="44"/>
  <c r="J30" i="44"/>
  <c r="G30" i="44"/>
  <c r="F30" i="44"/>
  <c r="J29" i="44"/>
  <c r="D29" i="44"/>
  <c r="G29" i="44" s="1"/>
  <c r="J28" i="44"/>
  <c r="D28" i="44"/>
  <c r="K28" i="44" s="1"/>
  <c r="J27" i="44"/>
  <c r="D27" i="44"/>
  <c r="G27" i="44" s="1"/>
  <c r="J26" i="44"/>
  <c r="D26" i="44"/>
  <c r="K26" i="44" s="1"/>
  <c r="K25" i="44"/>
  <c r="J25" i="44"/>
  <c r="F25" i="44"/>
  <c r="G25" i="44"/>
  <c r="K24" i="44"/>
  <c r="J24" i="44"/>
  <c r="G24" i="44"/>
  <c r="F24" i="44"/>
  <c r="J23" i="44"/>
  <c r="G23" i="44"/>
  <c r="H17" i="44"/>
  <c r="H13" i="44"/>
  <c r="B13" i="44"/>
  <c r="H11" i="44"/>
  <c r="B11" i="44"/>
  <c r="C9" i="44"/>
  <c r="B9" i="44"/>
  <c r="H7" i="44"/>
  <c r="B7" i="44"/>
  <c r="E2" i="44"/>
  <c r="K46" i="43"/>
  <c r="J46" i="43"/>
  <c r="G46" i="43"/>
  <c r="F46" i="43"/>
  <c r="J45" i="43"/>
  <c r="D45" i="43"/>
  <c r="G45" i="43" s="1"/>
  <c r="J44" i="43"/>
  <c r="D44" i="43"/>
  <c r="K44" i="43" s="1"/>
  <c r="J43" i="43"/>
  <c r="D43" i="43"/>
  <c r="G43" i="43" s="1"/>
  <c r="J42" i="43"/>
  <c r="D42" i="43"/>
  <c r="G42" i="43" s="1"/>
  <c r="J41" i="43"/>
  <c r="D41" i="43"/>
  <c r="F41" i="43" s="1"/>
  <c r="J40" i="43"/>
  <c r="D40" i="43"/>
  <c r="K40" i="43" s="1"/>
  <c r="J39" i="43"/>
  <c r="D39" i="43"/>
  <c r="G39" i="43" s="1"/>
  <c r="J38" i="43"/>
  <c r="D38" i="43"/>
  <c r="G38" i="43" s="1"/>
  <c r="J37" i="43"/>
  <c r="D37" i="43"/>
  <c r="K37" i="43" s="1"/>
  <c r="J36" i="43"/>
  <c r="D36" i="43"/>
  <c r="K36" i="43" s="1"/>
  <c r="J35" i="43"/>
  <c r="D35" i="43"/>
  <c r="G35" i="43" s="1"/>
  <c r="J34" i="43"/>
  <c r="D34" i="43"/>
  <c r="G34" i="43" s="1"/>
  <c r="J33" i="43"/>
  <c r="D33" i="43"/>
  <c r="K33" i="43" s="1"/>
  <c r="J32" i="43"/>
  <c r="D32" i="43"/>
  <c r="K32" i="43" s="1"/>
  <c r="K31" i="43"/>
  <c r="J31" i="43"/>
  <c r="G31" i="43"/>
  <c r="K30" i="43"/>
  <c r="J30" i="43"/>
  <c r="G30" i="43"/>
  <c r="F30" i="43"/>
  <c r="J29" i="43"/>
  <c r="K29" i="43"/>
  <c r="J28" i="43"/>
  <c r="K28" i="43"/>
  <c r="K27" i="43"/>
  <c r="J27" i="43"/>
  <c r="G27" i="43"/>
  <c r="J26" i="43"/>
  <c r="K26" i="43"/>
  <c r="J25" i="43"/>
  <c r="K25" i="43"/>
  <c r="J24" i="43"/>
  <c r="K24" i="43"/>
  <c r="K23" i="43"/>
  <c r="J23" i="43"/>
  <c r="G23" i="43"/>
  <c r="H17" i="43"/>
  <c r="H13" i="43"/>
  <c r="B13" i="43"/>
  <c r="H11" i="43"/>
  <c r="B11" i="43"/>
  <c r="C9" i="43"/>
  <c r="B9" i="43"/>
  <c r="H7" i="43"/>
  <c r="B7" i="43"/>
  <c r="E2" i="43"/>
  <c r="J41" i="42"/>
  <c r="K41" i="42"/>
  <c r="J40" i="42"/>
  <c r="D40" i="42"/>
  <c r="K40" i="42" s="1"/>
  <c r="J39" i="42"/>
  <c r="D39" i="42"/>
  <c r="G39" i="42" s="1"/>
  <c r="J38" i="42"/>
  <c r="D38" i="42"/>
  <c r="G38" i="42" s="1"/>
  <c r="J37" i="42"/>
  <c r="D37" i="42"/>
  <c r="K37" i="42" s="1"/>
  <c r="J36" i="42"/>
  <c r="D36" i="42"/>
  <c r="K36" i="42" s="1"/>
  <c r="J35" i="42"/>
  <c r="D35" i="42"/>
  <c r="G35" i="42" s="1"/>
  <c r="J34" i="42"/>
  <c r="D34" i="42"/>
  <c r="G34" i="42" s="1"/>
  <c r="J33" i="42"/>
  <c r="D33" i="42"/>
  <c r="K33" i="42" s="1"/>
  <c r="J32" i="42"/>
  <c r="D32" i="42"/>
  <c r="G32" i="42" s="1"/>
  <c r="J31" i="42"/>
  <c r="D31" i="42"/>
  <c r="F31" i="42" s="1"/>
  <c r="J30" i="42"/>
  <c r="D30" i="42"/>
  <c r="G30" i="42" s="1"/>
  <c r="J29" i="42"/>
  <c r="G29" i="42"/>
  <c r="K29" i="42"/>
  <c r="J28" i="42"/>
  <c r="D28" i="42"/>
  <c r="G28" i="42" s="1"/>
  <c r="J27" i="42"/>
  <c r="D27" i="42"/>
  <c r="G27" i="42" s="1"/>
  <c r="J26" i="42"/>
  <c r="D26" i="42"/>
  <c r="G26" i="42" s="1"/>
  <c r="J25" i="42"/>
  <c r="D25" i="42"/>
  <c r="K25" i="42" s="1"/>
  <c r="J24" i="42"/>
  <c r="D24" i="42"/>
  <c r="K24" i="42" s="1"/>
  <c r="J23" i="42"/>
  <c r="F23" i="42"/>
  <c r="H17" i="42"/>
  <c r="H13" i="42"/>
  <c r="B13" i="42"/>
  <c r="H11" i="42"/>
  <c r="B11" i="42"/>
  <c r="C9" i="42"/>
  <c r="B9" i="42"/>
  <c r="H7" i="42"/>
  <c r="B7" i="42"/>
  <c r="E2" i="42"/>
  <c r="F28" i="41"/>
  <c r="G28" i="41"/>
  <c r="K28" i="41"/>
  <c r="K30" i="41"/>
  <c r="K32" i="41"/>
  <c r="J28" i="41"/>
  <c r="J46" i="41"/>
  <c r="K46" i="41"/>
  <c r="J45" i="41"/>
  <c r="D45" i="41"/>
  <c r="K45" i="41" s="1"/>
  <c r="J44" i="41"/>
  <c r="D44" i="41"/>
  <c r="G44" i="41" s="1"/>
  <c r="J43" i="41"/>
  <c r="D43" i="41"/>
  <c r="G43" i="41" s="1"/>
  <c r="J42" i="41"/>
  <c r="D42" i="41"/>
  <c r="K42" i="41" s="1"/>
  <c r="J41" i="41"/>
  <c r="D41" i="41"/>
  <c r="G41" i="41" s="1"/>
  <c r="J40" i="41"/>
  <c r="D40" i="41"/>
  <c r="G40" i="41" s="1"/>
  <c r="J39" i="41"/>
  <c r="D39" i="41"/>
  <c r="F39" i="41" s="1"/>
  <c r="J38" i="41"/>
  <c r="D38" i="41"/>
  <c r="K38" i="41" s="1"/>
  <c r="J37" i="41"/>
  <c r="D37" i="41"/>
  <c r="K37" i="41" s="1"/>
  <c r="J36" i="41"/>
  <c r="D36" i="41"/>
  <c r="G36" i="41" s="1"/>
  <c r="J35" i="41"/>
  <c r="D35" i="41"/>
  <c r="G35" i="41" s="1"/>
  <c r="J34" i="41"/>
  <c r="D34" i="41"/>
  <c r="K34" i="41" s="1"/>
  <c r="J33" i="41"/>
  <c r="D33" i="41"/>
  <c r="F33" i="41" s="1"/>
  <c r="J32" i="41"/>
  <c r="G32" i="41"/>
  <c r="J31" i="41"/>
  <c r="D31" i="41"/>
  <c r="K31" i="41" s="1"/>
  <c r="J30" i="41"/>
  <c r="J29" i="41"/>
  <c r="D29" i="41"/>
  <c r="K29" i="41" s="1"/>
  <c r="J27" i="41"/>
  <c r="G27" i="41"/>
  <c r="J26" i="41"/>
  <c r="G26" i="41"/>
  <c r="J25" i="41"/>
  <c r="K25" i="41"/>
  <c r="J24" i="41"/>
  <c r="F24" i="41"/>
  <c r="J23" i="41"/>
  <c r="G23" i="41"/>
  <c r="H17" i="41"/>
  <c r="H13" i="41"/>
  <c r="B13" i="41"/>
  <c r="H11" i="41"/>
  <c r="B11" i="41"/>
  <c r="C9" i="41"/>
  <c r="B9" i="41"/>
  <c r="H7" i="41"/>
  <c r="B7" i="41"/>
  <c r="E2" i="41"/>
  <c r="G25" i="42" l="1"/>
  <c r="K38" i="45"/>
  <c r="K34" i="46"/>
  <c r="K40" i="44"/>
  <c r="G48" i="44"/>
  <c r="F38" i="47"/>
  <c r="H49" i="54"/>
  <c r="H50" i="54" s="1"/>
  <c r="K34" i="44"/>
  <c r="G38" i="45"/>
  <c r="H23" i="47"/>
  <c r="F38" i="43"/>
  <c r="F36" i="45"/>
  <c r="G36" i="45"/>
  <c r="K35" i="47"/>
  <c r="F40" i="42"/>
  <c r="K38" i="43"/>
  <c r="G32" i="44"/>
  <c r="F38" i="44"/>
  <c r="F42" i="44"/>
  <c r="K46" i="44"/>
  <c r="K48" i="44"/>
  <c r="K41" i="45"/>
  <c r="G38" i="46"/>
  <c r="G40" i="46"/>
  <c r="F40" i="47"/>
  <c r="G40" i="42"/>
  <c r="G38" i="44"/>
  <c r="G42" i="44"/>
  <c r="G39" i="41"/>
  <c r="K32" i="44"/>
  <c r="F34" i="44"/>
  <c r="K38" i="46"/>
  <c r="K40" i="46"/>
  <c r="G35" i="47"/>
  <c r="F37" i="47"/>
  <c r="F27" i="46"/>
  <c r="F26" i="46"/>
  <c r="H51" i="54"/>
  <c r="G41" i="43"/>
  <c r="K36" i="44"/>
  <c r="G44" i="44"/>
  <c r="G46" i="45"/>
  <c r="F33" i="46"/>
  <c r="K43" i="47"/>
  <c r="K28" i="42"/>
  <c r="F29" i="47"/>
  <c r="F36" i="42"/>
  <c r="F37" i="43"/>
  <c r="K41" i="43"/>
  <c r="F28" i="44"/>
  <c r="K44" i="44"/>
  <c r="F28" i="45"/>
  <c r="K46" i="45"/>
  <c r="G30" i="46"/>
  <c r="F31" i="46"/>
  <c r="F25" i="47"/>
  <c r="F37" i="41"/>
  <c r="G37" i="41"/>
  <c r="G36" i="42"/>
  <c r="G37" i="43"/>
  <c r="G28" i="44"/>
  <c r="G40" i="44"/>
  <c r="F50" i="44"/>
  <c r="G28" i="45"/>
  <c r="F30" i="46"/>
  <c r="K44" i="47"/>
  <c r="F45" i="47"/>
  <c r="K47" i="49"/>
  <c r="H24" i="51"/>
  <c r="H25" i="51" s="1"/>
  <c r="H26" i="51" s="1"/>
  <c r="H27" i="51" s="1"/>
  <c r="H28" i="51" s="1"/>
  <c r="H29" i="51" s="1"/>
  <c r="H30" i="51" s="1"/>
  <c r="H31" i="51" s="1"/>
  <c r="F45" i="43"/>
  <c r="K34" i="43"/>
  <c r="K45" i="43"/>
  <c r="G50" i="44"/>
  <c r="F29" i="46"/>
  <c r="F44" i="47"/>
  <c r="F28" i="46"/>
  <c r="G24" i="42"/>
  <c r="G36" i="44"/>
  <c r="K41" i="51"/>
  <c r="H24" i="50"/>
  <c r="H25" i="50" s="1"/>
  <c r="H26" i="50" s="1"/>
  <c r="H27" i="50" s="1"/>
  <c r="H28" i="50" s="1"/>
  <c r="H29" i="50" s="1"/>
  <c r="H30" i="50" s="1"/>
  <c r="H31" i="50" s="1"/>
  <c r="K47" i="50"/>
  <c r="H24" i="49"/>
  <c r="H25" i="49" s="1"/>
  <c r="H24" i="48"/>
  <c r="H25" i="48" s="1"/>
  <c r="H26" i="48" s="1"/>
  <c r="H27" i="48" s="1"/>
  <c r="K46" i="48"/>
  <c r="F32" i="47"/>
  <c r="K38" i="47"/>
  <c r="F39" i="47"/>
  <c r="K30" i="47"/>
  <c r="K42" i="47"/>
  <c r="K27" i="47"/>
  <c r="F30" i="47"/>
  <c r="F36" i="47"/>
  <c r="F27" i="47"/>
  <c r="K39" i="47"/>
  <c r="F43" i="47"/>
  <c r="K34" i="47"/>
  <c r="F42" i="47"/>
  <c r="F34" i="47"/>
  <c r="F24" i="47"/>
  <c r="F41" i="47"/>
  <c r="F33" i="47"/>
  <c r="F28" i="47"/>
  <c r="J47" i="47"/>
  <c r="Q40" i="2" s="1"/>
  <c r="R40" i="2" s="1"/>
  <c r="T40" i="2" s="1"/>
  <c r="K26" i="47"/>
  <c r="F26" i="47"/>
  <c r="G25" i="47"/>
  <c r="G29" i="47"/>
  <c r="G33" i="47"/>
  <c r="G37" i="47"/>
  <c r="G41" i="47"/>
  <c r="G45" i="47"/>
  <c r="G24" i="47"/>
  <c r="G28" i="47"/>
  <c r="G32" i="47"/>
  <c r="G36" i="47"/>
  <c r="G40" i="47"/>
  <c r="F36" i="46"/>
  <c r="G36" i="46"/>
  <c r="F34" i="46"/>
  <c r="J43" i="46"/>
  <c r="Q37" i="2" s="1"/>
  <c r="R37" i="2" s="1"/>
  <c r="K28" i="46"/>
  <c r="K26" i="46"/>
  <c r="K23" i="46"/>
  <c r="F25" i="46"/>
  <c r="K27" i="46"/>
  <c r="K31" i="46"/>
  <c r="K35" i="46"/>
  <c r="F37" i="46"/>
  <c r="K39" i="46"/>
  <c r="F41" i="46"/>
  <c r="G25" i="46"/>
  <c r="G29" i="46"/>
  <c r="G33" i="46"/>
  <c r="G37" i="46"/>
  <c r="G41" i="46"/>
  <c r="F23" i="46"/>
  <c r="H23" i="46" s="1"/>
  <c r="H24" i="46" s="1"/>
  <c r="F35" i="46"/>
  <c r="F39" i="46"/>
  <c r="G40" i="45"/>
  <c r="K42" i="45"/>
  <c r="F44" i="45"/>
  <c r="G44" i="45"/>
  <c r="K34" i="45"/>
  <c r="K37" i="45"/>
  <c r="F40" i="45"/>
  <c r="K45" i="45"/>
  <c r="F48" i="45"/>
  <c r="G34" i="45"/>
  <c r="G42" i="45"/>
  <c r="K49" i="45"/>
  <c r="G48" i="45"/>
  <c r="F32" i="45"/>
  <c r="G32" i="45"/>
  <c r="J51" i="45"/>
  <c r="Q36" i="2" s="1"/>
  <c r="R36" i="2" s="1"/>
  <c r="K23" i="45"/>
  <c r="F25" i="45"/>
  <c r="K27" i="45"/>
  <c r="F29" i="45"/>
  <c r="K31" i="45"/>
  <c r="F33" i="45"/>
  <c r="K35" i="45"/>
  <c r="F37" i="45"/>
  <c r="K39" i="45"/>
  <c r="F41" i="45"/>
  <c r="K43" i="45"/>
  <c r="F45" i="45"/>
  <c r="K47" i="45"/>
  <c r="F49" i="45"/>
  <c r="G25" i="45"/>
  <c r="G29" i="45"/>
  <c r="F23" i="45"/>
  <c r="H23" i="45" s="1"/>
  <c r="H24" i="45" s="1"/>
  <c r="F31" i="45"/>
  <c r="F35" i="45"/>
  <c r="F39" i="45"/>
  <c r="F47" i="45"/>
  <c r="F27" i="45"/>
  <c r="F43" i="45"/>
  <c r="K49" i="44"/>
  <c r="G26" i="44"/>
  <c r="K37" i="44"/>
  <c r="K41" i="44"/>
  <c r="K45" i="44"/>
  <c r="J52" i="44"/>
  <c r="Q35" i="2" s="1"/>
  <c r="R35" i="2" s="1"/>
  <c r="K29" i="44"/>
  <c r="F26" i="44"/>
  <c r="F37" i="44"/>
  <c r="F41" i="44"/>
  <c r="F45" i="44"/>
  <c r="F49" i="44"/>
  <c r="F29" i="44"/>
  <c r="K23" i="44"/>
  <c r="K27" i="44"/>
  <c r="K31" i="44"/>
  <c r="K35" i="44"/>
  <c r="K39" i="44"/>
  <c r="K43" i="44"/>
  <c r="K47" i="44"/>
  <c r="K51" i="44"/>
  <c r="F23" i="44"/>
  <c r="H23" i="44" s="1"/>
  <c r="H24" i="44" s="1"/>
  <c r="H25" i="44" s="1"/>
  <c r="F27" i="44"/>
  <c r="F31" i="44"/>
  <c r="G35" i="44"/>
  <c r="G39" i="44"/>
  <c r="G43" i="44"/>
  <c r="G47" i="44"/>
  <c r="G51" i="44"/>
  <c r="F26" i="43"/>
  <c r="G26" i="43"/>
  <c r="G25" i="43"/>
  <c r="F34" i="43"/>
  <c r="K42" i="43"/>
  <c r="F33" i="43"/>
  <c r="F29" i="43"/>
  <c r="G33" i="43"/>
  <c r="K43" i="43"/>
  <c r="G29" i="43"/>
  <c r="K39" i="43"/>
  <c r="F25" i="43"/>
  <c r="K35" i="43"/>
  <c r="F42" i="43"/>
  <c r="J47" i="43"/>
  <c r="Q34" i="2" s="1"/>
  <c r="R34" i="2" s="1"/>
  <c r="F24" i="43"/>
  <c r="F28" i="43"/>
  <c r="F32" i="43"/>
  <c r="F36" i="43"/>
  <c r="F40" i="43"/>
  <c r="F44" i="43"/>
  <c r="G36" i="43"/>
  <c r="G40" i="43"/>
  <c r="G32" i="43"/>
  <c r="G28" i="43"/>
  <c r="G44" i="43"/>
  <c r="F23" i="43"/>
  <c r="H23" i="43" s="1"/>
  <c r="F27" i="43"/>
  <c r="F31" i="43"/>
  <c r="F35" i="43"/>
  <c r="F39" i="43"/>
  <c r="F43" i="43"/>
  <c r="G24" i="43"/>
  <c r="K32" i="42"/>
  <c r="F28" i="42"/>
  <c r="F32" i="42"/>
  <c r="F24" i="42"/>
  <c r="J42" i="42"/>
  <c r="Q31" i="2" s="1"/>
  <c r="R31" i="2" s="1"/>
  <c r="T31" i="2" s="1"/>
  <c r="G23" i="42"/>
  <c r="H23" i="42" s="1"/>
  <c r="F34" i="42"/>
  <c r="K23" i="42"/>
  <c r="F25" i="42"/>
  <c r="K27" i="42"/>
  <c r="F29" i="42"/>
  <c r="K31" i="42"/>
  <c r="F33" i="42"/>
  <c r="K35" i="42"/>
  <c r="F37" i="42"/>
  <c r="K39" i="42"/>
  <c r="F41" i="42"/>
  <c r="G31" i="42"/>
  <c r="G33" i="42"/>
  <c r="G37" i="42"/>
  <c r="G41" i="42"/>
  <c r="K26" i="42"/>
  <c r="K30" i="42"/>
  <c r="K34" i="42"/>
  <c r="K38" i="42"/>
  <c r="F27" i="42"/>
  <c r="F35" i="42"/>
  <c r="F39" i="42"/>
  <c r="F26" i="42"/>
  <c r="F30" i="42"/>
  <c r="F38" i="42"/>
  <c r="K35" i="41"/>
  <c r="G33" i="41"/>
  <c r="K33" i="41"/>
  <c r="F31" i="41"/>
  <c r="G31" i="41"/>
  <c r="K26" i="41"/>
  <c r="K43" i="41"/>
  <c r="F35" i="41"/>
  <c r="K41" i="41"/>
  <c r="K39" i="41"/>
  <c r="F29" i="41"/>
  <c r="F45" i="41"/>
  <c r="F26" i="41"/>
  <c r="G29" i="41"/>
  <c r="F43" i="41"/>
  <c r="G45" i="41"/>
  <c r="F41" i="41"/>
  <c r="G24" i="41"/>
  <c r="K24" i="41"/>
  <c r="J47" i="41"/>
  <c r="Q30" i="2" s="1"/>
  <c r="R30" i="2" s="1"/>
  <c r="T30" i="2" s="1"/>
  <c r="K23" i="41"/>
  <c r="F25" i="41"/>
  <c r="K27" i="41"/>
  <c r="F30" i="41"/>
  <c r="F34" i="41"/>
  <c r="K36" i="41"/>
  <c r="F38" i="41"/>
  <c r="K40" i="41"/>
  <c r="F42" i="41"/>
  <c r="K44" i="41"/>
  <c r="F46" i="41"/>
  <c r="G25" i="41"/>
  <c r="G30" i="41"/>
  <c r="G34" i="41"/>
  <c r="G38" i="41"/>
  <c r="G42" i="41"/>
  <c r="G46" i="41"/>
  <c r="F23" i="41"/>
  <c r="H23" i="41" s="1"/>
  <c r="F27" i="41"/>
  <c r="F32" i="41"/>
  <c r="F36" i="41"/>
  <c r="F40" i="41"/>
  <c r="F44" i="41"/>
  <c r="K47" i="47" l="1"/>
  <c r="S34" i="2"/>
  <c r="T34" i="2"/>
  <c r="S36" i="2"/>
  <c r="T36" i="2"/>
  <c r="S37" i="2"/>
  <c r="T37" i="2"/>
  <c r="S35" i="2"/>
  <c r="T35" i="2"/>
  <c r="K47" i="43"/>
  <c r="H24" i="47"/>
  <c r="H25" i="47" s="1"/>
  <c r="H26" i="47" s="1"/>
  <c r="H27" i="47" s="1"/>
  <c r="H28" i="47" s="1"/>
  <c r="H29" i="47" s="1"/>
  <c r="H30" i="47" s="1"/>
  <c r="H31" i="47" s="1"/>
  <c r="H32" i="47" s="1"/>
  <c r="H33" i="47" s="1"/>
  <c r="H34" i="47" s="1"/>
  <c r="H35" i="47" s="1"/>
  <c r="H36" i="47" s="1"/>
  <c r="H37" i="47" s="1"/>
  <c r="H38" i="47" s="1"/>
  <c r="H39" i="47" s="1"/>
  <c r="H40" i="47" s="1"/>
  <c r="H41" i="47" s="1"/>
  <c r="H42" i="47" s="1"/>
  <c r="H43" i="47" s="1"/>
  <c r="H44" i="47" s="1"/>
  <c r="H45" i="47" s="1"/>
  <c r="H46" i="47" s="1"/>
  <c r="H47" i="47" s="1"/>
  <c r="H26" i="44"/>
  <c r="H27" i="44" s="1"/>
  <c r="H28" i="44" s="1"/>
  <c r="H29" i="44" s="1"/>
  <c r="H30" i="44" s="1"/>
  <c r="H31" i="44" s="1"/>
  <c r="H32" i="44" s="1"/>
  <c r="H33" i="44" s="1"/>
  <c r="H34" i="44" s="1"/>
  <c r="H35" i="44" s="1"/>
  <c r="H36" i="44" s="1"/>
  <c r="H37" i="44" s="1"/>
  <c r="H38" i="44" s="1"/>
  <c r="H39" i="44" s="1"/>
  <c r="H40" i="44" s="1"/>
  <c r="H41" i="44" s="1"/>
  <c r="H42" i="44" s="1"/>
  <c r="H43" i="44" s="1"/>
  <c r="H44" i="44" s="1"/>
  <c r="H45" i="44" s="1"/>
  <c r="H46" i="44" s="1"/>
  <c r="H47" i="44" s="1"/>
  <c r="H48" i="44" s="1"/>
  <c r="H49" i="44" s="1"/>
  <c r="H50" i="44" s="1"/>
  <c r="H51" i="44" s="1"/>
  <c r="H52" i="44" s="1"/>
  <c r="H24" i="42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33" i="51"/>
  <c r="H34" i="51" s="1"/>
  <c r="H35" i="51" s="1"/>
  <c r="H36" i="51" s="1"/>
  <c r="H37" i="51" s="1"/>
  <c r="H38" i="51" s="1"/>
  <c r="H39" i="51" s="1"/>
  <c r="H40" i="51" s="1"/>
  <c r="H41" i="51" s="1"/>
  <c r="H44" i="51" s="1"/>
  <c r="H32" i="51"/>
  <c r="H33" i="50"/>
  <c r="H34" i="50" s="1"/>
  <c r="H35" i="50" s="1"/>
  <c r="H36" i="50" s="1"/>
  <c r="H37" i="50" s="1"/>
  <c r="H38" i="50" s="1"/>
  <c r="H39" i="50" s="1"/>
  <c r="H40" i="50" s="1"/>
  <c r="H41" i="50" s="1"/>
  <c r="H42" i="50" s="1"/>
  <c r="H43" i="50" s="1"/>
  <c r="H44" i="50" s="1"/>
  <c r="H45" i="50" s="1"/>
  <c r="H46" i="50" s="1"/>
  <c r="H32" i="50"/>
  <c r="H26" i="49"/>
  <c r="H27" i="49" s="1"/>
  <c r="H28" i="49" s="1"/>
  <c r="H29" i="49" s="1"/>
  <c r="H30" i="49" s="1"/>
  <c r="H31" i="49" s="1"/>
  <c r="H32" i="49" s="1"/>
  <c r="H33" i="49" s="1"/>
  <c r="H34" i="49" s="1"/>
  <c r="H35" i="49" s="1"/>
  <c r="H36" i="49" s="1"/>
  <c r="H37" i="49" s="1"/>
  <c r="H38" i="49" s="1"/>
  <c r="H39" i="49" s="1"/>
  <c r="H40" i="49" s="1"/>
  <c r="H41" i="49" s="1"/>
  <c r="H42" i="49" s="1"/>
  <c r="H43" i="49" s="1"/>
  <c r="H44" i="49" s="1"/>
  <c r="H45" i="49" s="1"/>
  <c r="H46" i="49" s="1"/>
  <c r="H29" i="48"/>
  <c r="H30" i="48" s="1"/>
  <c r="H31" i="48" s="1"/>
  <c r="H32" i="48" s="1"/>
  <c r="H33" i="48" s="1"/>
  <c r="H34" i="48" s="1"/>
  <c r="H35" i="48" s="1"/>
  <c r="H36" i="48" s="1"/>
  <c r="H37" i="48" s="1"/>
  <c r="H38" i="48" s="1"/>
  <c r="H39" i="48" s="1"/>
  <c r="H40" i="48" s="1"/>
  <c r="H41" i="48" s="1"/>
  <c r="H42" i="48" s="1"/>
  <c r="H43" i="48" s="1"/>
  <c r="H44" i="48" s="1"/>
  <c r="H45" i="48" s="1"/>
  <c r="H46" i="48" s="1"/>
  <c r="H48" i="48" s="1"/>
  <c r="H28" i="48"/>
  <c r="H25" i="46"/>
  <c r="H26" i="46" s="1"/>
  <c r="H27" i="46" s="1"/>
  <c r="H28" i="46" s="1"/>
  <c r="H29" i="46" s="1"/>
  <c r="H30" i="46" s="1"/>
  <c r="H31" i="46" s="1"/>
  <c r="H32" i="46" s="1"/>
  <c r="H33" i="46" s="1"/>
  <c r="H34" i="46" s="1"/>
  <c r="H35" i="46" s="1"/>
  <c r="H36" i="46" s="1"/>
  <c r="H37" i="46" s="1"/>
  <c r="H38" i="46" s="1"/>
  <c r="H39" i="46" s="1"/>
  <c r="H40" i="46" s="1"/>
  <c r="H41" i="46" s="1"/>
  <c r="H42" i="46" s="1"/>
  <c r="H43" i="46" s="1"/>
  <c r="K43" i="46"/>
  <c r="H25" i="45"/>
  <c r="H26" i="45" s="1"/>
  <c r="H27" i="45" s="1"/>
  <c r="H28" i="45" s="1"/>
  <c r="H29" i="45" s="1"/>
  <c r="H30" i="45" s="1"/>
  <c r="H31" i="45" s="1"/>
  <c r="H32" i="45" s="1"/>
  <c r="H33" i="45" s="1"/>
  <c r="H34" i="45" s="1"/>
  <c r="H35" i="45" s="1"/>
  <c r="H36" i="45" s="1"/>
  <c r="H37" i="45" s="1"/>
  <c r="H38" i="45" s="1"/>
  <c r="H39" i="45" s="1"/>
  <c r="H40" i="45" s="1"/>
  <c r="H41" i="45" s="1"/>
  <c r="H42" i="45" s="1"/>
  <c r="H43" i="45" s="1"/>
  <c r="H44" i="45" s="1"/>
  <c r="H45" i="45" s="1"/>
  <c r="H46" i="45" s="1"/>
  <c r="H47" i="45" s="1"/>
  <c r="H48" i="45" s="1"/>
  <c r="H49" i="45" s="1"/>
  <c r="H50" i="45" s="1"/>
  <c r="H51" i="45" s="1"/>
  <c r="K51" i="45"/>
  <c r="K52" i="44"/>
  <c r="H24" i="43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K42" i="42"/>
  <c r="H24" i="41"/>
  <c r="H25" i="41" s="1"/>
  <c r="H26" i="41" s="1"/>
  <c r="H27" i="41" s="1"/>
  <c r="K47" i="41"/>
  <c r="H43" i="51" l="1"/>
  <c r="H45" i="51" s="1"/>
  <c r="H49" i="48"/>
  <c r="H51" i="48" s="1"/>
  <c r="H47" i="49"/>
  <c r="H49" i="49" s="1"/>
  <c r="H47" i="50"/>
  <c r="H49" i="50" s="1"/>
  <c r="H28" i="4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50" i="41" s="1"/>
  <c r="H50" i="47"/>
  <c r="H49" i="47"/>
  <c r="H46" i="46"/>
  <c r="H45" i="46"/>
  <c r="H54" i="45"/>
  <c r="H53" i="45"/>
  <c r="H55" i="45" s="1"/>
  <c r="H55" i="44"/>
  <c r="H54" i="44"/>
  <c r="H50" i="43"/>
  <c r="H49" i="43"/>
  <c r="H45" i="42"/>
  <c r="H44" i="42"/>
  <c r="H50" i="48" l="1"/>
  <c r="H50" i="49"/>
  <c r="H52" i="49" s="1"/>
  <c r="H46" i="51"/>
  <c r="H51" i="49"/>
  <c r="H51" i="47"/>
  <c r="H50" i="50"/>
  <c r="H52" i="50" s="1"/>
  <c r="H51" i="43"/>
  <c r="H49" i="41"/>
  <c r="H51" i="41" s="1"/>
  <c r="H52" i="47"/>
  <c r="H47" i="46"/>
  <c r="H48" i="46"/>
  <c r="H56" i="45"/>
  <c r="H56" i="44"/>
  <c r="H57" i="44"/>
  <c r="H52" i="43"/>
  <c r="H46" i="42"/>
  <c r="H47" i="42"/>
  <c r="H51" i="50" l="1"/>
  <c r="H52" i="41"/>
  <c r="K42" i="40"/>
  <c r="J42" i="40"/>
  <c r="G42" i="40"/>
  <c r="F42" i="40"/>
  <c r="J41" i="40"/>
  <c r="D41" i="40"/>
  <c r="K41" i="40" s="1"/>
  <c r="J40" i="40"/>
  <c r="D40" i="40"/>
  <c r="K40" i="40" s="1"/>
  <c r="J39" i="40"/>
  <c r="D39" i="40"/>
  <c r="G39" i="40" s="1"/>
  <c r="J38" i="40"/>
  <c r="D38" i="40"/>
  <c r="F38" i="40" s="1"/>
  <c r="J37" i="40"/>
  <c r="D37" i="40"/>
  <c r="K37" i="40" s="1"/>
  <c r="J36" i="40"/>
  <c r="F36" i="40"/>
  <c r="D36" i="40"/>
  <c r="K36" i="40" s="1"/>
  <c r="J35" i="40"/>
  <c r="D35" i="40"/>
  <c r="G35" i="40" s="1"/>
  <c r="J34" i="40"/>
  <c r="D34" i="40"/>
  <c r="F34" i="40" s="1"/>
  <c r="J33" i="40"/>
  <c r="D33" i="40"/>
  <c r="K33" i="40" s="1"/>
  <c r="J32" i="40"/>
  <c r="D32" i="40"/>
  <c r="K32" i="40" s="1"/>
  <c r="J31" i="40"/>
  <c r="G31" i="40"/>
  <c r="J30" i="40"/>
  <c r="D30" i="40"/>
  <c r="F30" i="40" s="1"/>
  <c r="J29" i="40"/>
  <c r="D29" i="40"/>
  <c r="K29" i="40" s="1"/>
  <c r="J28" i="40"/>
  <c r="D28" i="40"/>
  <c r="K28" i="40" s="1"/>
  <c r="J27" i="40"/>
  <c r="D27" i="40"/>
  <c r="G27" i="40" s="1"/>
  <c r="J26" i="40"/>
  <c r="D26" i="40"/>
  <c r="F26" i="40" s="1"/>
  <c r="J25" i="40"/>
  <c r="D25" i="40"/>
  <c r="K25" i="40" s="1"/>
  <c r="J24" i="40"/>
  <c r="D24" i="40"/>
  <c r="K24" i="40" s="1"/>
  <c r="J23" i="40"/>
  <c r="G23" i="40"/>
  <c r="H17" i="40"/>
  <c r="H13" i="40"/>
  <c r="B13" i="40"/>
  <c r="H11" i="40"/>
  <c r="B11" i="40"/>
  <c r="C9" i="40"/>
  <c r="B9" i="40"/>
  <c r="H7" i="40"/>
  <c r="B7" i="40"/>
  <c r="E2" i="40"/>
  <c r="J51" i="39"/>
  <c r="G51" i="39"/>
  <c r="J50" i="39"/>
  <c r="D50" i="39"/>
  <c r="K50" i="39" s="1"/>
  <c r="J49" i="39"/>
  <c r="D49" i="39"/>
  <c r="K49" i="39" s="1"/>
  <c r="J48" i="39"/>
  <c r="D48" i="39"/>
  <c r="K48" i="39" s="1"/>
  <c r="J47" i="39"/>
  <c r="D47" i="39"/>
  <c r="G47" i="39" s="1"/>
  <c r="J46" i="39"/>
  <c r="D46" i="39"/>
  <c r="K46" i="39" s="1"/>
  <c r="J45" i="39"/>
  <c r="D45" i="39"/>
  <c r="K45" i="39" s="1"/>
  <c r="J44" i="39"/>
  <c r="D44" i="39"/>
  <c r="G44" i="39" s="1"/>
  <c r="J43" i="39"/>
  <c r="D43" i="39"/>
  <c r="G43" i="39" s="1"/>
  <c r="J42" i="39"/>
  <c r="D42" i="39"/>
  <c r="F42" i="39" s="1"/>
  <c r="J41" i="39"/>
  <c r="D41" i="39"/>
  <c r="K41" i="39" s="1"/>
  <c r="J40" i="39"/>
  <c r="D40" i="39"/>
  <c r="K40" i="39" s="1"/>
  <c r="J39" i="39"/>
  <c r="D39" i="39"/>
  <c r="G39" i="39" s="1"/>
  <c r="J38" i="39"/>
  <c r="D38" i="39"/>
  <c r="K38" i="39" s="1"/>
  <c r="J37" i="39"/>
  <c r="D37" i="39"/>
  <c r="K37" i="39" s="1"/>
  <c r="J36" i="39"/>
  <c r="D36" i="39"/>
  <c r="K36" i="39" s="1"/>
  <c r="J35" i="39"/>
  <c r="D35" i="39"/>
  <c r="G35" i="39" s="1"/>
  <c r="J34" i="39"/>
  <c r="D34" i="39"/>
  <c r="K34" i="39" s="1"/>
  <c r="J33" i="39"/>
  <c r="D33" i="39"/>
  <c r="K33" i="39" s="1"/>
  <c r="J32" i="39"/>
  <c r="D32" i="39"/>
  <c r="K32" i="39" s="1"/>
  <c r="J31" i="39"/>
  <c r="G31" i="39"/>
  <c r="J30" i="39"/>
  <c r="D30" i="39"/>
  <c r="K30" i="39" s="1"/>
  <c r="J29" i="39"/>
  <c r="K29" i="39"/>
  <c r="J28" i="39"/>
  <c r="D28" i="39"/>
  <c r="K28" i="39" s="1"/>
  <c r="J27" i="39"/>
  <c r="D27" i="39"/>
  <c r="G27" i="39" s="1"/>
  <c r="J26" i="39"/>
  <c r="D26" i="39"/>
  <c r="K26" i="39" s="1"/>
  <c r="J25" i="39"/>
  <c r="D25" i="39"/>
  <c r="K25" i="39" s="1"/>
  <c r="K24" i="39"/>
  <c r="J24" i="39"/>
  <c r="G24" i="39"/>
  <c r="F24" i="39"/>
  <c r="J23" i="39"/>
  <c r="G23" i="39"/>
  <c r="H17" i="39"/>
  <c r="H13" i="39"/>
  <c r="B13" i="39"/>
  <c r="H11" i="39"/>
  <c r="B11" i="39"/>
  <c r="C9" i="39"/>
  <c r="B9" i="39"/>
  <c r="H7" i="39"/>
  <c r="B7" i="39"/>
  <c r="E2" i="39"/>
  <c r="J35" i="38"/>
  <c r="G35" i="38"/>
  <c r="J34" i="38"/>
  <c r="D34" i="38"/>
  <c r="F34" i="38" s="1"/>
  <c r="J33" i="38"/>
  <c r="D33" i="38"/>
  <c r="K33" i="38" s="1"/>
  <c r="J32" i="38"/>
  <c r="D32" i="38"/>
  <c r="K32" i="38" s="1"/>
  <c r="J31" i="38"/>
  <c r="D31" i="38"/>
  <c r="G31" i="38" s="1"/>
  <c r="J30" i="38"/>
  <c r="D30" i="38"/>
  <c r="F30" i="38" s="1"/>
  <c r="J29" i="38"/>
  <c r="K29" i="38"/>
  <c r="J28" i="38"/>
  <c r="D28" i="38"/>
  <c r="K28" i="38" s="1"/>
  <c r="J27" i="38"/>
  <c r="G27" i="38"/>
  <c r="J26" i="38"/>
  <c r="D26" i="38"/>
  <c r="F26" i="38" s="1"/>
  <c r="J25" i="38"/>
  <c r="D25" i="38"/>
  <c r="K25" i="38" s="1"/>
  <c r="J24" i="38"/>
  <c r="D24" i="38"/>
  <c r="K24" i="38" s="1"/>
  <c r="J23" i="38"/>
  <c r="G23" i="38"/>
  <c r="H17" i="38"/>
  <c r="H13" i="38"/>
  <c r="B13" i="38"/>
  <c r="H11" i="38"/>
  <c r="B11" i="38"/>
  <c r="C9" i="38"/>
  <c r="B9" i="38"/>
  <c r="H7" i="38"/>
  <c r="B7" i="38"/>
  <c r="E2" i="38"/>
  <c r="J43" i="37"/>
  <c r="K43" i="37"/>
  <c r="J42" i="37"/>
  <c r="D42" i="37"/>
  <c r="G42" i="37" s="1"/>
  <c r="J41" i="37"/>
  <c r="D41" i="37"/>
  <c r="G41" i="37" s="1"/>
  <c r="J40" i="37"/>
  <c r="D40" i="37"/>
  <c r="G40" i="37" s="1"/>
  <c r="J39" i="37"/>
  <c r="D39" i="37"/>
  <c r="K39" i="37" s="1"/>
  <c r="J38" i="37"/>
  <c r="D38" i="37"/>
  <c r="G38" i="37" s="1"/>
  <c r="J37" i="37"/>
  <c r="D37" i="37"/>
  <c r="G37" i="37" s="1"/>
  <c r="J36" i="37"/>
  <c r="D36" i="37"/>
  <c r="G36" i="37" s="1"/>
  <c r="J35" i="37"/>
  <c r="D35" i="37"/>
  <c r="K35" i="37" s="1"/>
  <c r="J34" i="37"/>
  <c r="D34" i="37"/>
  <c r="G34" i="37" s="1"/>
  <c r="J33" i="37"/>
  <c r="D33" i="37"/>
  <c r="G33" i="37" s="1"/>
  <c r="K32" i="37"/>
  <c r="J32" i="37"/>
  <c r="F32" i="37"/>
  <c r="G32" i="37"/>
  <c r="J31" i="37"/>
  <c r="D31" i="37"/>
  <c r="K31" i="37" s="1"/>
  <c r="J30" i="37"/>
  <c r="G30" i="37"/>
  <c r="K29" i="37"/>
  <c r="J29" i="37"/>
  <c r="G29" i="37"/>
  <c r="K28" i="37"/>
  <c r="J28" i="37"/>
  <c r="F28" i="37"/>
  <c r="G28" i="37"/>
  <c r="J27" i="37"/>
  <c r="G27" i="37"/>
  <c r="F27" i="37"/>
  <c r="K27" i="37"/>
  <c r="J26" i="37"/>
  <c r="G26" i="37"/>
  <c r="K25" i="37"/>
  <c r="J25" i="37"/>
  <c r="G25" i="37"/>
  <c r="K24" i="37"/>
  <c r="J24" i="37"/>
  <c r="F24" i="37"/>
  <c r="G24" i="37"/>
  <c r="J23" i="37"/>
  <c r="G23" i="37"/>
  <c r="F23" i="37"/>
  <c r="K23" i="37"/>
  <c r="H17" i="37"/>
  <c r="H13" i="37"/>
  <c r="B13" i="37"/>
  <c r="H11" i="37"/>
  <c r="B11" i="37"/>
  <c r="C9" i="37"/>
  <c r="B9" i="37"/>
  <c r="H7" i="37"/>
  <c r="B7" i="37"/>
  <c r="E2" i="37"/>
  <c r="J49" i="36"/>
  <c r="K49" i="36"/>
  <c r="J48" i="36"/>
  <c r="D48" i="36"/>
  <c r="K48" i="36" s="1"/>
  <c r="J47" i="36"/>
  <c r="D47" i="36"/>
  <c r="F47" i="36" s="1"/>
  <c r="J46" i="36"/>
  <c r="D46" i="36"/>
  <c r="G46" i="36" s="1"/>
  <c r="J45" i="36"/>
  <c r="D45" i="36"/>
  <c r="K45" i="36" s="1"/>
  <c r="J44" i="36"/>
  <c r="D44" i="36"/>
  <c r="K44" i="36" s="1"/>
  <c r="J43" i="36"/>
  <c r="D43" i="36"/>
  <c r="F43" i="36" s="1"/>
  <c r="J42" i="36"/>
  <c r="D42" i="36"/>
  <c r="G42" i="36" s="1"/>
  <c r="J41" i="36"/>
  <c r="D41" i="36"/>
  <c r="K41" i="36" s="1"/>
  <c r="J40" i="36"/>
  <c r="D40" i="36"/>
  <c r="K40" i="36" s="1"/>
  <c r="J39" i="36"/>
  <c r="D39" i="36"/>
  <c r="F39" i="36" s="1"/>
  <c r="J38" i="36"/>
  <c r="D38" i="36"/>
  <c r="G38" i="36" s="1"/>
  <c r="J37" i="36"/>
  <c r="D37" i="36"/>
  <c r="K37" i="36" s="1"/>
  <c r="J36" i="36"/>
  <c r="K36" i="36"/>
  <c r="J35" i="36"/>
  <c r="D35" i="36"/>
  <c r="F35" i="36" s="1"/>
  <c r="J34" i="36"/>
  <c r="D34" i="36"/>
  <c r="G34" i="36" s="1"/>
  <c r="J33" i="36"/>
  <c r="G33" i="36"/>
  <c r="D33" i="36"/>
  <c r="K33" i="36" s="1"/>
  <c r="J32" i="36"/>
  <c r="K32" i="36"/>
  <c r="J31" i="36"/>
  <c r="D31" i="36"/>
  <c r="G31" i="36" s="1"/>
  <c r="J30" i="36"/>
  <c r="D30" i="36"/>
  <c r="G30" i="36" s="1"/>
  <c r="J29" i="36"/>
  <c r="D29" i="36"/>
  <c r="K29" i="36" s="1"/>
  <c r="J28" i="36"/>
  <c r="D28" i="36"/>
  <c r="K28" i="36" s="1"/>
  <c r="J27" i="36"/>
  <c r="G27" i="36"/>
  <c r="J26" i="36"/>
  <c r="G26" i="36"/>
  <c r="J25" i="36"/>
  <c r="G25" i="36"/>
  <c r="K25" i="36"/>
  <c r="J24" i="36"/>
  <c r="K24" i="36"/>
  <c r="J23" i="36"/>
  <c r="G23" i="36"/>
  <c r="H17" i="36"/>
  <c r="H13" i="36"/>
  <c r="B13" i="36"/>
  <c r="H11" i="36"/>
  <c r="B11" i="36"/>
  <c r="C9" i="36"/>
  <c r="B9" i="36"/>
  <c r="H7" i="36"/>
  <c r="B7" i="36"/>
  <c r="E2" i="36"/>
  <c r="K50" i="35"/>
  <c r="J50" i="35"/>
  <c r="G50" i="35"/>
  <c r="F50" i="35"/>
  <c r="J49" i="35"/>
  <c r="D49" i="35"/>
  <c r="K49" i="35" s="1"/>
  <c r="J48" i="35"/>
  <c r="D48" i="35"/>
  <c r="G48" i="35" s="1"/>
  <c r="J47" i="35"/>
  <c r="D47" i="35"/>
  <c r="G47" i="35" s="1"/>
  <c r="J46" i="35"/>
  <c r="D46" i="35"/>
  <c r="F46" i="35" s="1"/>
  <c r="J45" i="35"/>
  <c r="D45" i="35"/>
  <c r="K45" i="35" s="1"/>
  <c r="J44" i="35"/>
  <c r="D44" i="35"/>
  <c r="G44" i="35" s="1"/>
  <c r="J43" i="35"/>
  <c r="D43" i="35"/>
  <c r="G43" i="35" s="1"/>
  <c r="J42" i="35"/>
  <c r="D42" i="35"/>
  <c r="G42" i="35" s="1"/>
  <c r="J41" i="35"/>
  <c r="D41" i="35"/>
  <c r="K41" i="35" s="1"/>
  <c r="J40" i="35"/>
  <c r="D40" i="35"/>
  <c r="G40" i="35" s="1"/>
  <c r="J39" i="35"/>
  <c r="D39" i="35"/>
  <c r="G39" i="35" s="1"/>
  <c r="J38" i="35"/>
  <c r="D38" i="35"/>
  <c r="G38" i="35" s="1"/>
  <c r="J37" i="35"/>
  <c r="D37" i="35"/>
  <c r="K37" i="35" s="1"/>
  <c r="J36" i="35"/>
  <c r="D36" i="35"/>
  <c r="G36" i="35" s="1"/>
  <c r="J35" i="35"/>
  <c r="D35" i="35"/>
  <c r="G35" i="35" s="1"/>
  <c r="K34" i="35"/>
  <c r="J34" i="35"/>
  <c r="G34" i="35"/>
  <c r="F34" i="35"/>
  <c r="J33" i="35"/>
  <c r="K33" i="35"/>
  <c r="K32" i="35"/>
  <c r="J32" i="35"/>
  <c r="F32" i="35"/>
  <c r="G32" i="35"/>
  <c r="J31" i="35"/>
  <c r="G31" i="35"/>
  <c r="K30" i="35"/>
  <c r="J30" i="35"/>
  <c r="G30" i="35"/>
  <c r="F30" i="35"/>
  <c r="J29" i="35"/>
  <c r="K29" i="35"/>
  <c r="K28" i="35"/>
  <c r="J28" i="35"/>
  <c r="F28" i="35"/>
  <c r="G28" i="35"/>
  <c r="J27" i="35"/>
  <c r="G27" i="35"/>
  <c r="K26" i="35"/>
  <c r="J26" i="35"/>
  <c r="G26" i="35"/>
  <c r="F26" i="35"/>
  <c r="J25" i="35"/>
  <c r="K25" i="35"/>
  <c r="K24" i="35"/>
  <c r="J24" i="35"/>
  <c r="F24" i="35"/>
  <c r="G24" i="35"/>
  <c r="J23" i="35"/>
  <c r="G23" i="35"/>
  <c r="H17" i="35"/>
  <c r="H13" i="35"/>
  <c r="B13" i="35"/>
  <c r="H11" i="35"/>
  <c r="B11" i="35"/>
  <c r="C9" i="35"/>
  <c r="B9" i="35"/>
  <c r="H7" i="35"/>
  <c r="B7" i="35"/>
  <c r="E2" i="35"/>
  <c r="J50" i="34"/>
  <c r="G50" i="34"/>
  <c r="J49" i="34"/>
  <c r="D49" i="34"/>
  <c r="K49" i="34" s="1"/>
  <c r="J48" i="34"/>
  <c r="D48" i="34"/>
  <c r="K48" i="34" s="1"/>
  <c r="J47" i="34"/>
  <c r="D47" i="34"/>
  <c r="F47" i="34" s="1"/>
  <c r="J46" i="34"/>
  <c r="D46" i="34"/>
  <c r="G46" i="34" s="1"/>
  <c r="J45" i="34"/>
  <c r="D45" i="34"/>
  <c r="K45" i="34" s="1"/>
  <c r="J44" i="34"/>
  <c r="D44" i="34"/>
  <c r="K44" i="34" s="1"/>
  <c r="J43" i="34"/>
  <c r="D43" i="34"/>
  <c r="F43" i="34" s="1"/>
  <c r="J42" i="34"/>
  <c r="D42" i="34"/>
  <c r="G42" i="34" s="1"/>
  <c r="J41" i="34"/>
  <c r="D41" i="34"/>
  <c r="K41" i="34" s="1"/>
  <c r="J40" i="34"/>
  <c r="D40" i="34"/>
  <c r="K40" i="34" s="1"/>
  <c r="J39" i="34"/>
  <c r="D39" i="34"/>
  <c r="F39" i="34" s="1"/>
  <c r="J38" i="34"/>
  <c r="D38" i="34"/>
  <c r="G38" i="34" s="1"/>
  <c r="J37" i="34"/>
  <c r="D37" i="34"/>
  <c r="K37" i="34" s="1"/>
  <c r="J36" i="34"/>
  <c r="D36" i="34"/>
  <c r="K36" i="34" s="1"/>
  <c r="J35" i="34"/>
  <c r="G35" i="34"/>
  <c r="F35" i="34"/>
  <c r="J34" i="34"/>
  <c r="G34" i="34"/>
  <c r="J33" i="34"/>
  <c r="G33" i="34"/>
  <c r="K33" i="34"/>
  <c r="J32" i="34"/>
  <c r="K32" i="34"/>
  <c r="J31" i="34"/>
  <c r="G31" i="34"/>
  <c r="F31" i="34"/>
  <c r="J30" i="34"/>
  <c r="G30" i="34"/>
  <c r="J29" i="34"/>
  <c r="G29" i="34"/>
  <c r="K29" i="34"/>
  <c r="J28" i="34"/>
  <c r="K28" i="34"/>
  <c r="J27" i="34"/>
  <c r="G27" i="34"/>
  <c r="F27" i="34"/>
  <c r="J26" i="34"/>
  <c r="G26" i="34"/>
  <c r="J25" i="34"/>
  <c r="G25" i="34"/>
  <c r="K25" i="34"/>
  <c r="J24" i="34"/>
  <c r="K24" i="34"/>
  <c r="J23" i="34"/>
  <c r="G23" i="34"/>
  <c r="F23" i="34"/>
  <c r="H17" i="34"/>
  <c r="H13" i="34"/>
  <c r="B13" i="34"/>
  <c r="H11" i="34"/>
  <c r="B11" i="34"/>
  <c r="C9" i="34"/>
  <c r="B9" i="34"/>
  <c r="H7" i="34"/>
  <c r="B7" i="34"/>
  <c r="E2" i="34"/>
  <c r="J58" i="33"/>
  <c r="G58" i="33"/>
  <c r="F58" i="33"/>
  <c r="J57" i="33"/>
  <c r="D57" i="33"/>
  <c r="K57" i="33" s="1"/>
  <c r="J56" i="33"/>
  <c r="D56" i="33"/>
  <c r="K56" i="33" s="1"/>
  <c r="J55" i="33"/>
  <c r="D55" i="33"/>
  <c r="G55" i="33" s="1"/>
  <c r="J54" i="33"/>
  <c r="D54" i="33"/>
  <c r="F54" i="33" s="1"/>
  <c r="J53" i="33"/>
  <c r="D53" i="33"/>
  <c r="K53" i="33" s="1"/>
  <c r="J52" i="33"/>
  <c r="D52" i="33"/>
  <c r="K52" i="33" s="1"/>
  <c r="J51" i="33"/>
  <c r="D51" i="33"/>
  <c r="G51" i="33" s="1"/>
  <c r="J50" i="33"/>
  <c r="D50" i="33"/>
  <c r="F50" i="33" s="1"/>
  <c r="J49" i="33"/>
  <c r="D49" i="33"/>
  <c r="K49" i="33" s="1"/>
  <c r="J48" i="33"/>
  <c r="D48" i="33"/>
  <c r="K48" i="33" s="1"/>
  <c r="J47" i="33"/>
  <c r="D47" i="33"/>
  <c r="G47" i="33" s="1"/>
  <c r="J46" i="33"/>
  <c r="D46" i="33"/>
  <c r="F46" i="33" s="1"/>
  <c r="J45" i="33"/>
  <c r="D45" i="33"/>
  <c r="K45" i="33" s="1"/>
  <c r="J44" i="33"/>
  <c r="D44" i="33"/>
  <c r="K44" i="33" s="1"/>
  <c r="J43" i="33"/>
  <c r="D43" i="33"/>
  <c r="G43" i="33" s="1"/>
  <c r="J42" i="33"/>
  <c r="D42" i="33"/>
  <c r="F42" i="33" s="1"/>
  <c r="J41" i="33"/>
  <c r="D41" i="33"/>
  <c r="K41" i="33" s="1"/>
  <c r="J40" i="33"/>
  <c r="D40" i="33"/>
  <c r="K40" i="33" s="1"/>
  <c r="J39" i="33"/>
  <c r="D39" i="33"/>
  <c r="G39" i="33" s="1"/>
  <c r="J38" i="33"/>
  <c r="D38" i="33"/>
  <c r="F38" i="33" s="1"/>
  <c r="J37" i="33"/>
  <c r="D37" i="33"/>
  <c r="K37" i="33" s="1"/>
  <c r="J36" i="33"/>
  <c r="D36" i="33"/>
  <c r="K36" i="33" s="1"/>
  <c r="K35" i="33"/>
  <c r="J35" i="33"/>
  <c r="G35" i="33"/>
  <c r="J34" i="33"/>
  <c r="G34" i="33"/>
  <c r="F34" i="33"/>
  <c r="J33" i="33"/>
  <c r="F33" i="33"/>
  <c r="K33" i="33"/>
  <c r="J32" i="33"/>
  <c r="G32" i="33"/>
  <c r="K32" i="33"/>
  <c r="K31" i="33"/>
  <c r="J31" i="33"/>
  <c r="G31" i="33"/>
  <c r="J30" i="33"/>
  <c r="G30" i="33"/>
  <c r="F30" i="33"/>
  <c r="J29" i="33"/>
  <c r="F29" i="33"/>
  <c r="K29" i="33"/>
  <c r="J28" i="33"/>
  <c r="G28" i="33"/>
  <c r="K28" i="33"/>
  <c r="K27" i="33"/>
  <c r="J27" i="33"/>
  <c r="G27" i="33"/>
  <c r="J26" i="33"/>
  <c r="G26" i="33"/>
  <c r="F26" i="33"/>
  <c r="J25" i="33"/>
  <c r="F25" i="33"/>
  <c r="K25" i="33"/>
  <c r="J24" i="33"/>
  <c r="G24" i="33"/>
  <c r="K24" i="33"/>
  <c r="K23" i="33"/>
  <c r="J23" i="33"/>
  <c r="G23" i="33"/>
  <c r="H17" i="33"/>
  <c r="H13" i="33"/>
  <c r="B13" i="33"/>
  <c r="H11" i="33"/>
  <c r="B11" i="33"/>
  <c r="C9" i="33"/>
  <c r="B9" i="33"/>
  <c r="H7" i="33"/>
  <c r="B7" i="33"/>
  <c r="E2" i="33"/>
  <c r="J47" i="32"/>
  <c r="F47" i="32"/>
  <c r="J46" i="32"/>
  <c r="D46" i="32"/>
  <c r="F46" i="32" s="1"/>
  <c r="J45" i="32"/>
  <c r="D45" i="32"/>
  <c r="K45" i="32" s="1"/>
  <c r="J44" i="32"/>
  <c r="D44" i="32"/>
  <c r="K44" i="32" s="1"/>
  <c r="J43" i="32"/>
  <c r="D43" i="32"/>
  <c r="F43" i="32" s="1"/>
  <c r="J42" i="32"/>
  <c r="D42" i="32"/>
  <c r="F42" i="32" s="1"/>
  <c r="J41" i="32"/>
  <c r="D41" i="32"/>
  <c r="K41" i="32" s="1"/>
  <c r="J40" i="32"/>
  <c r="D40" i="32"/>
  <c r="K40" i="32" s="1"/>
  <c r="J39" i="32"/>
  <c r="D39" i="32"/>
  <c r="F39" i="32" s="1"/>
  <c r="J38" i="32"/>
  <c r="D38" i="32"/>
  <c r="F38" i="32" s="1"/>
  <c r="J37" i="32"/>
  <c r="D37" i="32"/>
  <c r="K37" i="32" s="1"/>
  <c r="J36" i="32"/>
  <c r="D36" i="32"/>
  <c r="K36" i="32" s="1"/>
  <c r="J35" i="32"/>
  <c r="D35" i="32"/>
  <c r="F35" i="32" s="1"/>
  <c r="J34" i="32"/>
  <c r="D34" i="32"/>
  <c r="F34" i="32" s="1"/>
  <c r="J33" i="32"/>
  <c r="D33" i="32"/>
  <c r="K33" i="32" s="1"/>
  <c r="J32" i="32"/>
  <c r="D32" i="32"/>
  <c r="K32" i="32" s="1"/>
  <c r="J31" i="32"/>
  <c r="F31" i="32"/>
  <c r="J30" i="32"/>
  <c r="D30" i="32"/>
  <c r="F30" i="32" s="1"/>
  <c r="J29" i="32"/>
  <c r="D29" i="32"/>
  <c r="K29" i="32" s="1"/>
  <c r="J28" i="32"/>
  <c r="D28" i="32"/>
  <c r="K28" i="32" s="1"/>
  <c r="J27" i="32"/>
  <c r="D27" i="32"/>
  <c r="F27" i="32" s="1"/>
  <c r="J26" i="32"/>
  <c r="F26" i="32"/>
  <c r="J25" i="32"/>
  <c r="D25" i="32"/>
  <c r="K25" i="32" s="1"/>
  <c r="J24" i="32"/>
  <c r="D24" i="32"/>
  <c r="K24" i="32" s="1"/>
  <c r="J23" i="32"/>
  <c r="F23" i="32"/>
  <c r="H17" i="32"/>
  <c r="H13" i="32"/>
  <c r="B13" i="32"/>
  <c r="H11" i="32"/>
  <c r="B11" i="32"/>
  <c r="C9" i="32"/>
  <c r="B9" i="32"/>
  <c r="H7" i="32"/>
  <c r="B7" i="32"/>
  <c r="E2" i="32"/>
  <c r="K54" i="31"/>
  <c r="J54" i="31"/>
  <c r="G54" i="31"/>
  <c r="F54" i="31"/>
  <c r="J53" i="31"/>
  <c r="D53" i="31"/>
  <c r="K53" i="31" s="1"/>
  <c r="J52" i="31"/>
  <c r="D52" i="31"/>
  <c r="K52" i="31" s="1"/>
  <c r="J51" i="31"/>
  <c r="D51" i="31"/>
  <c r="G51" i="31" s="1"/>
  <c r="J50" i="31"/>
  <c r="D50" i="31"/>
  <c r="F50" i="31" s="1"/>
  <c r="J49" i="31"/>
  <c r="D49" i="31"/>
  <c r="K49" i="31" s="1"/>
  <c r="J48" i="31"/>
  <c r="D48" i="31"/>
  <c r="K48" i="31" s="1"/>
  <c r="J47" i="31"/>
  <c r="D47" i="31"/>
  <c r="G47" i="31" s="1"/>
  <c r="J46" i="31"/>
  <c r="D46" i="31"/>
  <c r="F46" i="31" s="1"/>
  <c r="J45" i="31"/>
  <c r="D45" i="31"/>
  <c r="K45" i="31" s="1"/>
  <c r="J44" i="31"/>
  <c r="D44" i="31"/>
  <c r="K44" i="31" s="1"/>
  <c r="J43" i="31"/>
  <c r="D43" i="31"/>
  <c r="G43" i="31" s="1"/>
  <c r="J42" i="31"/>
  <c r="D42" i="31"/>
  <c r="F42" i="31" s="1"/>
  <c r="J41" i="31"/>
  <c r="D41" i="31"/>
  <c r="K41" i="31" s="1"/>
  <c r="J40" i="31"/>
  <c r="D40" i="31"/>
  <c r="K40" i="31" s="1"/>
  <c r="J39" i="31"/>
  <c r="D39" i="31"/>
  <c r="G39" i="31" s="1"/>
  <c r="J38" i="31"/>
  <c r="D38" i="31"/>
  <c r="F38" i="31" s="1"/>
  <c r="J37" i="31"/>
  <c r="D37" i="31"/>
  <c r="K37" i="31" s="1"/>
  <c r="J36" i="31"/>
  <c r="D36" i="31"/>
  <c r="K36" i="31" s="1"/>
  <c r="J35" i="31"/>
  <c r="D35" i="31"/>
  <c r="G35" i="31" s="1"/>
  <c r="J34" i="31"/>
  <c r="D34" i="31"/>
  <c r="F34" i="31" s="1"/>
  <c r="J33" i="31"/>
  <c r="D33" i="31"/>
  <c r="K33" i="31" s="1"/>
  <c r="J32" i="31"/>
  <c r="D32" i="31"/>
  <c r="K32" i="31" s="1"/>
  <c r="K31" i="31"/>
  <c r="J31" i="31"/>
  <c r="G31" i="31"/>
  <c r="J30" i="31"/>
  <c r="D30" i="31"/>
  <c r="F30" i="31" s="1"/>
  <c r="J29" i="31"/>
  <c r="D29" i="31"/>
  <c r="K29" i="31" s="1"/>
  <c r="J28" i="31"/>
  <c r="D28" i="31"/>
  <c r="K28" i="31" s="1"/>
  <c r="K27" i="31"/>
  <c r="J27" i="31"/>
  <c r="G27" i="31"/>
  <c r="J26" i="31"/>
  <c r="D26" i="31"/>
  <c r="F26" i="31" s="1"/>
  <c r="J25" i="31"/>
  <c r="F25" i="31"/>
  <c r="K25" i="31"/>
  <c r="J24" i="31"/>
  <c r="G24" i="31"/>
  <c r="K24" i="31"/>
  <c r="K23" i="31"/>
  <c r="J23" i="31"/>
  <c r="G23" i="31"/>
  <c r="H17" i="31"/>
  <c r="H13" i="31"/>
  <c r="B13" i="31"/>
  <c r="H11" i="31"/>
  <c r="B11" i="31"/>
  <c r="C9" i="31"/>
  <c r="B9" i="31"/>
  <c r="H7" i="31"/>
  <c r="B7" i="31"/>
  <c r="E2" i="31"/>
  <c r="J64" i="30"/>
  <c r="K64" i="30"/>
  <c r="J63" i="30"/>
  <c r="D63" i="30"/>
  <c r="F63" i="30" s="1"/>
  <c r="J62" i="30"/>
  <c r="D62" i="30"/>
  <c r="F62" i="30" s="1"/>
  <c r="J61" i="30"/>
  <c r="D61" i="30"/>
  <c r="K61" i="30" s="1"/>
  <c r="J60" i="30"/>
  <c r="D60" i="30"/>
  <c r="K60" i="30" s="1"/>
  <c r="J59" i="30"/>
  <c r="D59" i="30"/>
  <c r="F59" i="30" s="1"/>
  <c r="J58" i="30"/>
  <c r="D58" i="30"/>
  <c r="G58" i="30" s="1"/>
  <c r="J57" i="30"/>
  <c r="D57" i="30"/>
  <c r="K57" i="30" s="1"/>
  <c r="J56" i="30"/>
  <c r="D56" i="30"/>
  <c r="K56" i="30" s="1"/>
  <c r="J55" i="30"/>
  <c r="D55" i="30"/>
  <c r="F55" i="30" s="1"/>
  <c r="J54" i="30"/>
  <c r="D54" i="30"/>
  <c r="F54" i="30" s="1"/>
  <c r="J53" i="30"/>
  <c r="D53" i="30"/>
  <c r="K53" i="30" s="1"/>
  <c r="J52" i="30"/>
  <c r="D52" i="30"/>
  <c r="K52" i="30" s="1"/>
  <c r="J51" i="30"/>
  <c r="D51" i="30"/>
  <c r="F51" i="30" s="1"/>
  <c r="J50" i="30"/>
  <c r="D50" i="30"/>
  <c r="F50" i="30" s="1"/>
  <c r="J49" i="30"/>
  <c r="D49" i="30"/>
  <c r="K49" i="30" s="1"/>
  <c r="J48" i="30"/>
  <c r="D48" i="30"/>
  <c r="K48" i="30" s="1"/>
  <c r="J47" i="30"/>
  <c r="D47" i="30"/>
  <c r="F47" i="30" s="1"/>
  <c r="J46" i="30"/>
  <c r="D46" i="30"/>
  <c r="F46" i="30" s="1"/>
  <c r="J45" i="30"/>
  <c r="D45" i="30"/>
  <c r="K45" i="30" s="1"/>
  <c r="J44" i="30"/>
  <c r="D44" i="30"/>
  <c r="K44" i="30" s="1"/>
  <c r="J43" i="30"/>
  <c r="D43" i="30"/>
  <c r="F43" i="30" s="1"/>
  <c r="J42" i="30"/>
  <c r="D42" i="30"/>
  <c r="G42" i="30" s="1"/>
  <c r="J41" i="30"/>
  <c r="D41" i="30"/>
  <c r="K41" i="30" s="1"/>
  <c r="J40" i="30"/>
  <c r="D40" i="30"/>
  <c r="K40" i="30" s="1"/>
  <c r="J39" i="30"/>
  <c r="D39" i="30"/>
  <c r="F39" i="30" s="1"/>
  <c r="J38" i="30"/>
  <c r="D38" i="30"/>
  <c r="F38" i="30" s="1"/>
  <c r="J37" i="30"/>
  <c r="D37" i="30"/>
  <c r="K37" i="30" s="1"/>
  <c r="J36" i="30"/>
  <c r="D36" i="30"/>
  <c r="K36" i="30" s="1"/>
  <c r="J35" i="30"/>
  <c r="D35" i="30"/>
  <c r="F35" i="30" s="1"/>
  <c r="J34" i="30"/>
  <c r="D34" i="30"/>
  <c r="G34" i="30" s="1"/>
  <c r="J33" i="30"/>
  <c r="G33" i="30"/>
  <c r="K33" i="30"/>
  <c r="J32" i="30"/>
  <c r="D32" i="30"/>
  <c r="K32" i="30" s="1"/>
  <c r="J31" i="30"/>
  <c r="D31" i="30"/>
  <c r="F31" i="30" s="1"/>
  <c r="J30" i="30"/>
  <c r="D30" i="30"/>
  <c r="G30" i="30" s="1"/>
  <c r="J29" i="30"/>
  <c r="D29" i="30"/>
  <c r="K29" i="30" s="1"/>
  <c r="J28" i="30"/>
  <c r="D28" i="30"/>
  <c r="K28" i="30" s="1"/>
  <c r="J27" i="30"/>
  <c r="G27" i="30"/>
  <c r="F27" i="30"/>
  <c r="J26" i="30"/>
  <c r="D26" i="30"/>
  <c r="G26" i="30" s="1"/>
  <c r="J25" i="30"/>
  <c r="D25" i="30"/>
  <c r="K25" i="30" s="1"/>
  <c r="J24" i="30"/>
  <c r="K24" i="30"/>
  <c r="J23" i="30"/>
  <c r="G23" i="30"/>
  <c r="F23" i="30"/>
  <c r="H17" i="30"/>
  <c r="H13" i="30"/>
  <c r="B13" i="30"/>
  <c r="H11" i="30"/>
  <c r="B11" i="30"/>
  <c r="C9" i="30"/>
  <c r="B9" i="30"/>
  <c r="H7" i="30"/>
  <c r="B7" i="30"/>
  <c r="E2" i="30"/>
  <c r="J47" i="29"/>
  <c r="G47" i="29"/>
  <c r="J46" i="29"/>
  <c r="D46" i="29"/>
  <c r="F46" i="29" s="1"/>
  <c r="J45" i="29"/>
  <c r="D45" i="29"/>
  <c r="K45" i="29" s="1"/>
  <c r="J44" i="29"/>
  <c r="D44" i="29"/>
  <c r="K44" i="29" s="1"/>
  <c r="J43" i="29"/>
  <c r="D43" i="29"/>
  <c r="G43" i="29" s="1"/>
  <c r="J42" i="29"/>
  <c r="D42" i="29"/>
  <c r="F42" i="29" s="1"/>
  <c r="J41" i="29"/>
  <c r="D41" i="29"/>
  <c r="K41" i="29" s="1"/>
  <c r="J40" i="29"/>
  <c r="D40" i="29"/>
  <c r="K40" i="29" s="1"/>
  <c r="J39" i="29"/>
  <c r="D39" i="29"/>
  <c r="G39" i="29" s="1"/>
  <c r="J38" i="29"/>
  <c r="D38" i="29"/>
  <c r="F38" i="29" s="1"/>
  <c r="J37" i="29"/>
  <c r="D37" i="29"/>
  <c r="K37" i="29" s="1"/>
  <c r="J36" i="29"/>
  <c r="D36" i="29"/>
  <c r="K36" i="29" s="1"/>
  <c r="J35" i="29"/>
  <c r="D35" i="29"/>
  <c r="F35" i="29" s="1"/>
  <c r="J34" i="29"/>
  <c r="D34" i="29"/>
  <c r="F34" i="29" s="1"/>
  <c r="J33" i="29"/>
  <c r="K33" i="29"/>
  <c r="J32" i="29"/>
  <c r="G32" i="29"/>
  <c r="F32" i="29"/>
  <c r="K32" i="29"/>
  <c r="J31" i="29"/>
  <c r="G31" i="29"/>
  <c r="J30" i="29"/>
  <c r="G30" i="29"/>
  <c r="J29" i="29"/>
  <c r="K29" i="29"/>
  <c r="J28" i="29"/>
  <c r="G28" i="29"/>
  <c r="F28" i="29"/>
  <c r="K28" i="29"/>
  <c r="J27" i="29"/>
  <c r="F27" i="29"/>
  <c r="J26" i="29"/>
  <c r="F26" i="29"/>
  <c r="J25" i="29"/>
  <c r="K25" i="29"/>
  <c r="J24" i="29"/>
  <c r="G24" i="29"/>
  <c r="F24" i="29"/>
  <c r="K24" i="29"/>
  <c r="J23" i="29"/>
  <c r="F23" i="29"/>
  <c r="H17" i="29"/>
  <c r="H13" i="29"/>
  <c r="B13" i="29"/>
  <c r="H11" i="29"/>
  <c r="B11" i="29"/>
  <c r="C9" i="29"/>
  <c r="B9" i="29"/>
  <c r="H7" i="29"/>
  <c r="B7" i="29"/>
  <c r="E2" i="29"/>
  <c r="F60" i="28"/>
  <c r="F30" i="28"/>
  <c r="F31" i="28"/>
  <c r="F32" i="28"/>
  <c r="F33" i="28"/>
  <c r="F34" i="28"/>
  <c r="F35" i="28"/>
  <c r="F38" i="28"/>
  <c r="F23" i="28"/>
  <c r="F24" i="28"/>
  <c r="F25" i="28"/>
  <c r="F26" i="28"/>
  <c r="F27" i="28"/>
  <c r="F28" i="28"/>
  <c r="F29" i="28"/>
  <c r="G35" i="28"/>
  <c r="J35" i="28"/>
  <c r="K55" i="33" l="1"/>
  <c r="G41" i="30"/>
  <c r="K36" i="35"/>
  <c r="F40" i="39"/>
  <c r="H23" i="30"/>
  <c r="G42" i="33"/>
  <c r="K40" i="35"/>
  <c r="G37" i="32"/>
  <c r="K47" i="33"/>
  <c r="F37" i="31"/>
  <c r="K46" i="35"/>
  <c r="K30" i="38"/>
  <c r="K41" i="37"/>
  <c r="K42" i="39"/>
  <c r="G28" i="40"/>
  <c r="G46" i="33"/>
  <c r="G40" i="39"/>
  <c r="G50" i="33"/>
  <c r="F48" i="39"/>
  <c r="K47" i="31"/>
  <c r="H23" i="34"/>
  <c r="K34" i="40"/>
  <c r="G29" i="30"/>
  <c r="G26" i="31"/>
  <c r="G36" i="31"/>
  <c r="F32" i="39"/>
  <c r="F29" i="31"/>
  <c r="G45" i="32"/>
  <c r="F41" i="33"/>
  <c r="G56" i="33"/>
  <c r="F38" i="37"/>
  <c r="G45" i="30"/>
  <c r="G39" i="30"/>
  <c r="G30" i="38"/>
  <c r="F45" i="31"/>
  <c r="G54" i="33"/>
  <c r="G24" i="38"/>
  <c r="F32" i="40"/>
  <c r="F44" i="29"/>
  <c r="G55" i="30"/>
  <c r="G52" i="31"/>
  <c r="G48" i="33"/>
  <c r="F57" i="33"/>
  <c r="G43" i="34"/>
  <c r="G34" i="39"/>
  <c r="G32" i="40"/>
  <c r="F34" i="39"/>
  <c r="G44" i="29"/>
  <c r="K39" i="33"/>
  <c r="F38" i="39"/>
  <c r="K38" i="40"/>
  <c r="G37" i="30"/>
  <c r="F52" i="31"/>
  <c r="G53" i="30"/>
  <c r="G40" i="33"/>
  <c r="F49" i="33"/>
  <c r="G37" i="34"/>
  <c r="F42" i="35"/>
  <c r="F24" i="40"/>
  <c r="G36" i="40"/>
  <c r="G44" i="31"/>
  <c r="K44" i="39"/>
  <c r="G24" i="40"/>
  <c r="G45" i="34"/>
  <c r="F40" i="35"/>
  <c r="K42" i="35"/>
  <c r="G46" i="35"/>
  <c r="G39" i="37"/>
  <c r="G42" i="39"/>
  <c r="F28" i="40"/>
  <c r="F40" i="40"/>
  <c r="K30" i="40"/>
  <c r="K26" i="40"/>
  <c r="G29" i="32"/>
  <c r="G40" i="40"/>
  <c r="G30" i="40"/>
  <c r="G38" i="40"/>
  <c r="G26" i="40"/>
  <c r="G34" i="40"/>
  <c r="J43" i="40"/>
  <c r="Q28" i="2" s="1"/>
  <c r="R28" i="2" s="1"/>
  <c r="T28" i="2" s="1"/>
  <c r="K23" i="40"/>
  <c r="F25" i="40"/>
  <c r="K27" i="40"/>
  <c r="F29" i="40"/>
  <c r="K31" i="40"/>
  <c r="F33" i="40"/>
  <c r="K35" i="40"/>
  <c r="F37" i="40"/>
  <c r="K39" i="40"/>
  <c r="F41" i="40"/>
  <c r="G25" i="40"/>
  <c r="G29" i="40"/>
  <c r="G33" i="40"/>
  <c r="G37" i="40"/>
  <c r="G41" i="40"/>
  <c r="F23" i="40"/>
  <c r="H23" i="40" s="1"/>
  <c r="F27" i="40"/>
  <c r="F31" i="40"/>
  <c r="F35" i="40"/>
  <c r="F39" i="40"/>
  <c r="F36" i="39"/>
  <c r="G38" i="39"/>
  <c r="G36" i="39"/>
  <c r="F50" i="39"/>
  <c r="G50" i="39"/>
  <c r="F26" i="39"/>
  <c r="G32" i="39"/>
  <c r="F46" i="39"/>
  <c r="G48" i="39"/>
  <c r="G26" i="39"/>
  <c r="F44" i="39"/>
  <c r="G46" i="39"/>
  <c r="F30" i="39"/>
  <c r="G30" i="39"/>
  <c r="F28" i="39"/>
  <c r="G28" i="39"/>
  <c r="J52" i="39"/>
  <c r="Q27" i="2" s="1"/>
  <c r="R27" i="2" s="1"/>
  <c r="T27" i="2" s="1"/>
  <c r="K23" i="39"/>
  <c r="F25" i="39"/>
  <c r="K27" i="39"/>
  <c r="F29" i="39"/>
  <c r="K31" i="39"/>
  <c r="F33" i="39"/>
  <c r="K35" i="39"/>
  <c r="F37" i="39"/>
  <c r="K39" i="39"/>
  <c r="F41" i="39"/>
  <c r="K43" i="39"/>
  <c r="F45" i="39"/>
  <c r="K47" i="39"/>
  <c r="F49" i="39"/>
  <c r="K51" i="39"/>
  <c r="G25" i="39"/>
  <c r="G29" i="39"/>
  <c r="G33" i="39"/>
  <c r="G37" i="39"/>
  <c r="G41" i="39"/>
  <c r="G45" i="39"/>
  <c r="G49" i="39"/>
  <c r="F23" i="39"/>
  <c r="H23" i="39" s="1"/>
  <c r="H24" i="39" s="1"/>
  <c r="F27" i="39"/>
  <c r="F31" i="39"/>
  <c r="F35" i="39"/>
  <c r="F39" i="39"/>
  <c r="F43" i="39"/>
  <c r="F47" i="39"/>
  <c r="F51" i="39"/>
  <c r="F28" i="38"/>
  <c r="G28" i="38"/>
  <c r="G26" i="38"/>
  <c r="G34" i="38"/>
  <c r="F24" i="38"/>
  <c r="K26" i="38"/>
  <c r="F32" i="38"/>
  <c r="K34" i="38"/>
  <c r="G32" i="38"/>
  <c r="J36" i="38"/>
  <c r="Q26" i="2" s="1"/>
  <c r="R26" i="2" s="1"/>
  <c r="T26" i="2" s="1"/>
  <c r="K23" i="38"/>
  <c r="F25" i="38"/>
  <c r="K27" i="38"/>
  <c r="F29" i="38"/>
  <c r="K31" i="38"/>
  <c r="F33" i="38"/>
  <c r="K35" i="38"/>
  <c r="G25" i="38"/>
  <c r="G29" i="38"/>
  <c r="G33" i="38"/>
  <c r="F23" i="38"/>
  <c r="H23" i="38" s="1"/>
  <c r="F27" i="38"/>
  <c r="F31" i="38"/>
  <c r="F35" i="38"/>
  <c r="G35" i="37"/>
  <c r="K37" i="37"/>
  <c r="F42" i="37"/>
  <c r="F40" i="37"/>
  <c r="K33" i="37"/>
  <c r="F36" i="37"/>
  <c r="K40" i="37"/>
  <c r="F43" i="37"/>
  <c r="F35" i="37"/>
  <c r="G43" i="37"/>
  <c r="K36" i="37"/>
  <c r="F39" i="37"/>
  <c r="F31" i="37"/>
  <c r="G31" i="37"/>
  <c r="H23" i="37"/>
  <c r="H24" i="37" s="1"/>
  <c r="J44" i="37"/>
  <c r="Q23" i="2" s="1"/>
  <c r="R23" i="2" s="1"/>
  <c r="F25" i="37"/>
  <c r="F29" i="37"/>
  <c r="F33" i="37"/>
  <c r="F37" i="37"/>
  <c r="F41" i="37"/>
  <c r="K26" i="37"/>
  <c r="K30" i="37"/>
  <c r="K34" i="37"/>
  <c r="K38" i="37"/>
  <c r="K42" i="37"/>
  <c r="F26" i="37"/>
  <c r="F30" i="37"/>
  <c r="F34" i="37"/>
  <c r="G47" i="36"/>
  <c r="G41" i="36"/>
  <c r="G35" i="36"/>
  <c r="G45" i="36"/>
  <c r="G29" i="36"/>
  <c r="G39" i="36"/>
  <c r="G37" i="36"/>
  <c r="G49" i="36"/>
  <c r="G43" i="36"/>
  <c r="J50" i="36"/>
  <c r="Q21" i="2" s="1"/>
  <c r="R21" i="2" s="1"/>
  <c r="F46" i="36"/>
  <c r="K23" i="36"/>
  <c r="F25" i="36"/>
  <c r="K27" i="36"/>
  <c r="F29" i="36"/>
  <c r="K31" i="36"/>
  <c r="F33" i="36"/>
  <c r="K35" i="36"/>
  <c r="F37" i="36"/>
  <c r="K39" i="36"/>
  <c r="F41" i="36"/>
  <c r="K43" i="36"/>
  <c r="F45" i="36"/>
  <c r="K47" i="36"/>
  <c r="F49" i="36"/>
  <c r="F24" i="36"/>
  <c r="K26" i="36"/>
  <c r="F28" i="36"/>
  <c r="K30" i="36"/>
  <c r="F32" i="36"/>
  <c r="K34" i="36"/>
  <c r="F36" i="36"/>
  <c r="K38" i="36"/>
  <c r="F40" i="36"/>
  <c r="K42" i="36"/>
  <c r="F44" i="36"/>
  <c r="K46" i="36"/>
  <c r="F48" i="36"/>
  <c r="G24" i="36"/>
  <c r="G28" i="36"/>
  <c r="G36" i="36"/>
  <c r="G32" i="36"/>
  <c r="G40" i="36"/>
  <c r="G44" i="36"/>
  <c r="G48" i="36"/>
  <c r="F23" i="36"/>
  <c r="H23" i="36" s="1"/>
  <c r="F27" i="36"/>
  <c r="F31" i="36"/>
  <c r="F26" i="36"/>
  <c r="F30" i="36"/>
  <c r="F34" i="36"/>
  <c r="F38" i="36"/>
  <c r="F42" i="36"/>
  <c r="F38" i="35"/>
  <c r="F36" i="35"/>
  <c r="K38" i="35"/>
  <c r="K48" i="35"/>
  <c r="F44" i="35"/>
  <c r="K44" i="35"/>
  <c r="F48" i="35"/>
  <c r="J51" i="35"/>
  <c r="Q18" i="2" s="1"/>
  <c r="R18" i="2" s="1"/>
  <c r="K23" i="35"/>
  <c r="F25" i="35"/>
  <c r="K27" i="35"/>
  <c r="F29" i="35"/>
  <c r="K31" i="35"/>
  <c r="F33" i="35"/>
  <c r="K35" i="35"/>
  <c r="F37" i="35"/>
  <c r="K39" i="35"/>
  <c r="F41" i="35"/>
  <c r="K43" i="35"/>
  <c r="F45" i="35"/>
  <c r="K47" i="35"/>
  <c r="F49" i="35"/>
  <c r="G25" i="35"/>
  <c r="G29" i="35"/>
  <c r="G33" i="35"/>
  <c r="G37" i="35"/>
  <c r="G41" i="35"/>
  <c r="G45" i="35"/>
  <c r="G49" i="35"/>
  <c r="F23" i="35"/>
  <c r="H23" i="35" s="1"/>
  <c r="H24" i="35" s="1"/>
  <c r="F27" i="35"/>
  <c r="F31" i="35"/>
  <c r="F35" i="35"/>
  <c r="F39" i="35"/>
  <c r="F43" i="35"/>
  <c r="F47" i="35"/>
  <c r="G41" i="34"/>
  <c r="G39" i="34"/>
  <c r="G49" i="34"/>
  <c r="G47" i="34"/>
  <c r="J51" i="34"/>
  <c r="Q16" i="2" s="1"/>
  <c r="R16" i="2" s="1"/>
  <c r="K23" i="34"/>
  <c r="F25" i="34"/>
  <c r="K27" i="34"/>
  <c r="F29" i="34"/>
  <c r="K31" i="34"/>
  <c r="F33" i="34"/>
  <c r="K35" i="34"/>
  <c r="F37" i="34"/>
  <c r="K39" i="34"/>
  <c r="F41" i="34"/>
  <c r="K43" i="34"/>
  <c r="F45" i="34"/>
  <c r="K47" i="34"/>
  <c r="F49" i="34"/>
  <c r="F24" i="34"/>
  <c r="K26" i="34"/>
  <c r="F28" i="34"/>
  <c r="K30" i="34"/>
  <c r="F32" i="34"/>
  <c r="K34" i="34"/>
  <c r="F36" i="34"/>
  <c r="K38" i="34"/>
  <c r="F40" i="34"/>
  <c r="K42" i="34"/>
  <c r="F44" i="34"/>
  <c r="K46" i="34"/>
  <c r="F48" i="34"/>
  <c r="K50" i="34"/>
  <c r="G24" i="34"/>
  <c r="G28" i="34"/>
  <c r="G32" i="34"/>
  <c r="G36" i="34"/>
  <c r="G40" i="34"/>
  <c r="G44" i="34"/>
  <c r="G48" i="34"/>
  <c r="F26" i="34"/>
  <c r="F30" i="34"/>
  <c r="F34" i="34"/>
  <c r="F38" i="34"/>
  <c r="F42" i="34"/>
  <c r="F46" i="34"/>
  <c r="F50" i="34"/>
  <c r="G38" i="33"/>
  <c r="K43" i="33"/>
  <c r="K51" i="33"/>
  <c r="G36" i="33"/>
  <c r="G44" i="33"/>
  <c r="G52" i="33"/>
  <c r="F37" i="33"/>
  <c r="F45" i="33"/>
  <c r="F53" i="33"/>
  <c r="J59" i="33"/>
  <c r="Q15" i="2" s="1"/>
  <c r="R15" i="2" s="1"/>
  <c r="G25" i="33"/>
  <c r="G29" i="33"/>
  <c r="G33" i="33"/>
  <c r="G37" i="33"/>
  <c r="G41" i="33"/>
  <c r="G45" i="33"/>
  <c r="G49" i="33"/>
  <c r="G53" i="33"/>
  <c r="G57" i="33"/>
  <c r="F24" i="33"/>
  <c r="K26" i="33"/>
  <c r="F28" i="33"/>
  <c r="K30" i="33"/>
  <c r="F32" i="33"/>
  <c r="K34" i="33"/>
  <c r="F36" i="33"/>
  <c r="K38" i="33"/>
  <c r="F40" i="33"/>
  <c r="K42" i="33"/>
  <c r="F44" i="33"/>
  <c r="K46" i="33"/>
  <c r="F48" i="33"/>
  <c r="K50" i="33"/>
  <c r="F52" i="33"/>
  <c r="K54" i="33"/>
  <c r="F56" i="33"/>
  <c r="K58" i="33"/>
  <c r="F23" i="33"/>
  <c r="H23" i="33" s="1"/>
  <c r="F27" i="33"/>
  <c r="F31" i="33"/>
  <c r="F35" i="33"/>
  <c r="F39" i="33"/>
  <c r="F43" i="33"/>
  <c r="F47" i="33"/>
  <c r="F51" i="33"/>
  <c r="F55" i="33"/>
  <c r="G35" i="32"/>
  <c r="G23" i="32"/>
  <c r="H23" i="32" s="1"/>
  <c r="G39" i="32"/>
  <c r="G33" i="32"/>
  <c r="G27" i="32"/>
  <c r="G43" i="32"/>
  <c r="G31" i="32"/>
  <c r="G47" i="32"/>
  <c r="G25" i="32"/>
  <c r="G41" i="32"/>
  <c r="J48" i="32"/>
  <c r="Q14" i="2" s="1"/>
  <c r="R14" i="2" s="1"/>
  <c r="T14" i="2" s="1"/>
  <c r="G26" i="32"/>
  <c r="G30" i="32"/>
  <c r="G34" i="32"/>
  <c r="G38" i="32"/>
  <c r="G42" i="32"/>
  <c r="G46" i="32"/>
  <c r="K23" i="32"/>
  <c r="F25" i="32"/>
  <c r="K27" i="32"/>
  <c r="F29" i="32"/>
  <c r="K31" i="32"/>
  <c r="F33" i="32"/>
  <c r="K35" i="32"/>
  <c r="F37" i="32"/>
  <c r="K39" i="32"/>
  <c r="F41" i="32"/>
  <c r="K43" i="32"/>
  <c r="F45" i="32"/>
  <c r="K47" i="32"/>
  <c r="F24" i="32"/>
  <c r="K26" i="32"/>
  <c r="F28" i="32"/>
  <c r="K30" i="32"/>
  <c r="F32" i="32"/>
  <c r="K34" i="32"/>
  <c r="F36" i="32"/>
  <c r="K38" i="32"/>
  <c r="F40" i="32"/>
  <c r="K42" i="32"/>
  <c r="F44" i="32"/>
  <c r="K46" i="32"/>
  <c r="G24" i="32"/>
  <c r="G28" i="32"/>
  <c r="G32" i="32"/>
  <c r="G36" i="32"/>
  <c r="G40" i="32"/>
  <c r="G44" i="32"/>
  <c r="G32" i="31"/>
  <c r="G40" i="31"/>
  <c r="G48" i="31"/>
  <c r="K50" i="31"/>
  <c r="F53" i="31"/>
  <c r="G30" i="31"/>
  <c r="K35" i="31"/>
  <c r="G38" i="31"/>
  <c r="K43" i="31"/>
  <c r="G46" i="31"/>
  <c r="F33" i="31"/>
  <c r="F41" i="31"/>
  <c r="F49" i="31"/>
  <c r="K51" i="31"/>
  <c r="G34" i="31"/>
  <c r="K39" i="31"/>
  <c r="G42" i="31"/>
  <c r="G50" i="31"/>
  <c r="G28" i="31"/>
  <c r="J55" i="31"/>
  <c r="Q13" i="2" s="1"/>
  <c r="G25" i="31"/>
  <c r="G29" i="31"/>
  <c r="G33" i="31"/>
  <c r="G37" i="31"/>
  <c r="G41" i="31"/>
  <c r="G45" i="31"/>
  <c r="G49" i="31"/>
  <c r="G53" i="31"/>
  <c r="F24" i="31"/>
  <c r="K26" i="31"/>
  <c r="F28" i="31"/>
  <c r="K30" i="31"/>
  <c r="F32" i="31"/>
  <c r="K34" i="31"/>
  <c r="F36" i="31"/>
  <c r="K38" i="31"/>
  <c r="F40" i="31"/>
  <c r="K42" i="31"/>
  <c r="F44" i="31"/>
  <c r="K46" i="31"/>
  <c r="F48" i="31"/>
  <c r="F23" i="31"/>
  <c r="H23" i="31" s="1"/>
  <c r="F27" i="31"/>
  <c r="F31" i="31"/>
  <c r="F35" i="31"/>
  <c r="F39" i="31"/>
  <c r="F43" i="31"/>
  <c r="F47" i="31"/>
  <c r="F51" i="31"/>
  <c r="G49" i="30"/>
  <c r="G43" i="30"/>
  <c r="G59" i="30"/>
  <c r="G47" i="30"/>
  <c r="G63" i="30"/>
  <c r="G57" i="30"/>
  <c r="G25" i="30"/>
  <c r="G35" i="30"/>
  <c r="G51" i="30"/>
  <c r="G61" i="30"/>
  <c r="G31" i="30"/>
  <c r="J65" i="30"/>
  <c r="Q12" i="2" s="1"/>
  <c r="G38" i="30"/>
  <c r="G46" i="30"/>
  <c r="G50" i="30"/>
  <c r="G54" i="30"/>
  <c r="G62" i="30"/>
  <c r="K23" i="30"/>
  <c r="F25" i="30"/>
  <c r="K27" i="30"/>
  <c r="F29" i="30"/>
  <c r="K31" i="30"/>
  <c r="F33" i="30"/>
  <c r="K35" i="30"/>
  <c r="F37" i="30"/>
  <c r="K39" i="30"/>
  <c r="F41" i="30"/>
  <c r="K43" i="30"/>
  <c r="F45" i="30"/>
  <c r="K47" i="30"/>
  <c r="F49" i="30"/>
  <c r="K51" i="30"/>
  <c r="F53" i="30"/>
  <c r="K55" i="30"/>
  <c r="F57" i="30"/>
  <c r="K59" i="30"/>
  <c r="F61" i="30"/>
  <c r="K63" i="30"/>
  <c r="F24" i="30"/>
  <c r="K26" i="30"/>
  <c r="F28" i="30"/>
  <c r="K30" i="30"/>
  <c r="F32" i="30"/>
  <c r="K34" i="30"/>
  <c r="F36" i="30"/>
  <c r="K38" i="30"/>
  <c r="F40" i="30"/>
  <c r="K42" i="30"/>
  <c r="F44" i="30"/>
  <c r="K46" i="30"/>
  <c r="F48" i="30"/>
  <c r="K50" i="30"/>
  <c r="F52" i="30"/>
  <c r="K54" i="30"/>
  <c r="F56" i="30"/>
  <c r="K58" i="30"/>
  <c r="F60" i="30"/>
  <c r="K62" i="30"/>
  <c r="F64" i="30"/>
  <c r="G24" i="30"/>
  <c r="G28" i="30"/>
  <c r="G32" i="30"/>
  <c r="G40" i="30"/>
  <c r="G48" i="30"/>
  <c r="G52" i="30"/>
  <c r="G56" i="30"/>
  <c r="G60" i="30"/>
  <c r="G64" i="30"/>
  <c r="G36" i="30"/>
  <c r="G44" i="30"/>
  <c r="F26" i="30"/>
  <c r="F30" i="30"/>
  <c r="F34" i="30"/>
  <c r="F42" i="30"/>
  <c r="F58" i="30"/>
  <c r="F36" i="29"/>
  <c r="G36" i="29"/>
  <c r="F40" i="29"/>
  <c r="G40" i="29"/>
  <c r="J48" i="29"/>
  <c r="Q11" i="2" s="1"/>
  <c r="G26" i="29"/>
  <c r="G34" i="29"/>
  <c r="G38" i="29"/>
  <c r="G42" i="29"/>
  <c r="K23" i="29"/>
  <c r="F25" i="29"/>
  <c r="K27" i="29"/>
  <c r="F29" i="29"/>
  <c r="K31" i="29"/>
  <c r="F33" i="29"/>
  <c r="K35" i="29"/>
  <c r="F37" i="29"/>
  <c r="K39" i="29"/>
  <c r="F41" i="29"/>
  <c r="K43" i="29"/>
  <c r="F45" i="29"/>
  <c r="K47" i="29"/>
  <c r="G23" i="29"/>
  <c r="H23" i="29" s="1"/>
  <c r="H24" i="29" s="1"/>
  <c r="G35" i="29"/>
  <c r="G46" i="29"/>
  <c r="G25" i="29"/>
  <c r="G29" i="29"/>
  <c r="G33" i="29"/>
  <c r="G37" i="29"/>
  <c r="G41" i="29"/>
  <c r="G45" i="29"/>
  <c r="G27" i="29"/>
  <c r="K26" i="29"/>
  <c r="K30" i="29"/>
  <c r="K34" i="29"/>
  <c r="K38" i="29"/>
  <c r="K42" i="29"/>
  <c r="K46" i="29"/>
  <c r="F31" i="29"/>
  <c r="F39" i="29"/>
  <c r="F43" i="29"/>
  <c r="F47" i="29"/>
  <c r="F30" i="29"/>
  <c r="T16" i="2" l="1"/>
  <c r="V16" i="2" s="1"/>
  <c r="S16" i="2"/>
  <c r="U16" i="2" s="1"/>
  <c r="T18" i="2"/>
  <c r="V18" i="2" s="1"/>
  <c r="S18" i="2"/>
  <c r="U18" i="2" s="1"/>
  <c r="T23" i="2"/>
  <c r="V23" i="2" s="1"/>
  <c r="S23" i="2"/>
  <c r="U23" i="2" s="1"/>
  <c r="T15" i="2"/>
  <c r="V15" i="2" s="1"/>
  <c r="S15" i="2"/>
  <c r="U15" i="2" s="1"/>
  <c r="T21" i="2"/>
  <c r="V21" i="2" s="1"/>
  <c r="S21" i="2"/>
  <c r="U21" i="2" s="1"/>
  <c r="H24" i="38"/>
  <c r="H24" i="40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K43" i="40"/>
  <c r="H25" i="39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K52" i="39"/>
  <c r="H25" i="38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K36" i="38"/>
  <c r="H25" i="37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K44" i="37"/>
  <c r="H24" i="36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K50" i="36"/>
  <c r="H25" i="35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K51" i="35"/>
  <c r="K51" i="34"/>
  <c r="H24" i="34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K59" i="33"/>
  <c r="H24" i="33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24" i="32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K48" i="32"/>
  <c r="K55" i="31"/>
  <c r="H24" i="3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K65" i="30"/>
  <c r="H24" i="30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H45" i="30" s="1"/>
  <c r="H46" i="30" s="1"/>
  <c r="H47" i="30" s="1"/>
  <c r="H48" i="30" s="1"/>
  <c r="H49" i="30" s="1"/>
  <c r="H50" i="30" s="1"/>
  <c r="H51" i="30" s="1"/>
  <c r="H52" i="30" s="1"/>
  <c r="H53" i="30" s="1"/>
  <c r="H54" i="30" s="1"/>
  <c r="H55" i="30" s="1"/>
  <c r="H56" i="30" s="1"/>
  <c r="H57" i="30" s="1"/>
  <c r="H58" i="30" s="1"/>
  <c r="H59" i="30" s="1"/>
  <c r="H60" i="30" s="1"/>
  <c r="H61" i="30" s="1"/>
  <c r="H62" i="30" s="1"/>
  <c r="H63" i="30" s="1"/>
  <c r="H64" i="30" s="1"/>
  <c r="H65" i="30" s="1"/>
  <c r="H25" i="29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K48" i="29"/>
  <c r="H46" i="40" l="1"/>
  <c r="H45" i="40"/>
  <c r="H55" i="39"/>
  <c r="H54" i="39"/>
  <c r="H39" i="38"/>
  <c r="H38" i="38"/>
  <c r="H47" i="37"/>
  <c r="H46" i="37"/>
  <c r="H53" i="36"/>
  <c r="H52" i="36"/>
  <c r="H54" i="35"/>
  <c r="H53" i="35"/>
  <c r="H54" i="34"/>
  <c r="H53" i="34"/>
  <c r="H62" i="33"/>
  <c r="H61" i="33"/>
  <c r="H63" i="33" s="1"/>
  <c r="H51" i="32"/>
  <c r="H50" i="32"/>
  <c r="H58" i="31"/>
  <c r="H57" i="31"/>
  <c r="H68" i="30"/>
  <c r="H67" i="30"/>
  <c r="H51" i="29"/>
  <c r="H50" i="29"/>
  <c r="H55" i="35" l="1"/>
  <c r="H56" i="39"/>
  <c r="H52" i="32"/>
  <c r="H47" i="40"/>
  <c r="H48" i="40"/>
  <c r="H57" i="39"/>
  <c r="H40" i="38"/>
  <c r="H41" i="38"/>
  <c r="H48" i="37"/>
  <c r="H49" i="37"/>
  <c r="H54" i="36"/>
  <c r="H55" i="36"/>
  <c r="H56" i="35"/>
  <c r="H55" i="34"/>
  <c r="H56" i="34"/>
  <c r="H64" i="33"/>
  <c r="H53" i="32"/>
  <c r="H59" i="31"/>
  <c r="H60" i="31"/>
  <c r="H69" i="30"/>
  <c r="H70" i="30"/>
  <c r="H52" i="29"/>
  <c r="H53" i="29"/>
  <c r="K60" i="28" l="1"/>
  <c r="J60" i="28"/>
  <c r="G60" i="28"/>
  <c r="J59" i="28"/>
  <c r="D59" i="28"/>
  <c r="F59" i="28" s="1"/>
  <c r="J58" i="28"/>
  <c r="D58" i="28"/>
  <c r="J57" i="28"/>
  <c r="D57" i="28"/>
  <c r="J56" i="28"/>
  <c r="D56" i="28"/>
  <c r="J55" i="28"/>
  <c r="D55" i="28"/>
  <c r="F55" i="28" s="1"/>
  <c r="J54" i="28"/>
  <c r="D54" i="28"/>
  <c r="J53" i="28"/>
  <c r="D53" i="28"/>
  <c r="J52" i="28"/>
  <c r="D52" i="28"/>
  <c r="J51" i="28"/>
  <c r="D51" i="28"/>
  <c r="F51" i="28" s="1"/>
  <c r="J50" i="28"/>
  <c r="D50" i="28"/>
  <c r="J49" i="28"/>
  <c r="D49" i="28"/>
  <c r="J48" i="28"/>
  <c r="D48" i="28"/>
  <c r="J47" i="28"/>
  <c r="D47" i="28"/>
  <c r="F47" i="28" s="1"/>
  <c r="J46" i="28"/>
  <c r="D46" i="28"/>
  <c r="J45" i="28"/>
  <c r="D45" i="28"/>
  <c r="J44" i="28"/>
  <c r="D44" i="28"/>
  <c r="J43" i="28"/>
  <c r="D43" i="28"/>
  <c r="F43" i="28" s="1"/>
  <c r="J42" i="28"/>
  <c r="D42" i="28"/>
  <c r="J41" i="28"/>
  <c r="D41" i="28"/>
  <c r="J40" i="28"/>
  <c r="D40" i="28"/>
  <c r="J39" i="28"/>
  <c r="D39" i="28"/>
  <c r="F39" i="28" s="1"/>
  <c r="J38" i="28"/>
  <c r="K38" i="28"/>
  <c r="J37" i="28"/>
  <c r="D37" i="28"/>
  <c r="J36" i="28"/>
  <c r="D36" i="28"/>
  <c r="J34" i="28"/>
  <c r="J33" i="28"/>
  <c r="K33" i="28"/>
  <c r="J32" i="28"/>
  <c r="K32" i="28"/>
  <c r="J31" i="28"/>
  <c r="G31" i="28"/>
  <c r="J30" i="28"/>
  <c r="G30" i="28"/>
  <c r="J29" i="28"/>
  <c r="K29" i="28"/>
  <c r="J28" i="28"/>
  <c r="K28" i="28"/>
  <c r="J27" i="28"/>
  <c r="G27" i="28"/>
  <c r="J26" i="28"/>
  <c r="G26" i="28"/>
  <c r="J25" i="28"/>
  <c r="J24" i="28"/>
  <c r="K24" i="28"/>
  <c r="J23" i="28"/>
  <c r="G23" i="28"/>
  <c r="H17" i="28"/>
  <c r="H13" i="28"/>
  <c r="B13" i="28"/>
  <c r="H11" i="28"/>
  <c r="B11" i="28"/>
  <c r="C9" i="28"/>
  <c r="B9" i="28"/>
  <c r="H7" i="28"/>
  <c r="B7" i="28"/>
  <c r="E2" i="28"/>
  <c r="K45" i="28" l="1"/>
  <c r="F45" i="28"/>
  <c r="K42" i="28"/>
  <c r="F42" i="28"/>
  <c r="K46" i="28"/>
  <c r="F46" i="28"/>
  <c r="K50" i="28"/>
  <c r="F50" i="28"/>
  <c r="K54" i="28"/>
  <c r="F54" i="28"/>
  <c r="K58" i="28"/>
  <c r="F58" i="28"/>
  <c r="G36" i="28"/>
  <c r="F36" i="28"/>
  <c r="G40" i="28"/>
  <c r="F40" i="28"/>
  <c r="G44" i="28"/>
  <c r="F44" i="28"/>
  <c r="G48" i="28"/>
  <c r="F48" i="28"/>
  <c r="G52" i="28"/>
  <c r="F52" i="28"/>
  <c r="G56" i="28"/>
  <c r="F56" i="28"/>
  <c r="K37" i="28"/>
  <c r="F37" i="28"/>
  <c r="K41" i="28"/>
  <c r="F41" i="28"/>
  <c r="K49" i="28"/>
  <c r="F49" i="28"/>
  <c r="K53" i="28"/>
  <c r="F53" i="28"/>
  <c r="K57" i="28"/>
  <c r="F57" i="28"/>
  <c r="G57" i="28"/>
  <c r="G34" i="28"/>
  <c r="G43" i="28"/>
  <c r="G49" i="28"/>
  <c r="G55" i="28"/>
  <c r="K52" i="28"/>
  <c r="G47" i="28"/>
  <c r="K44" i="28"/>
  <c r="K31" i="28"/>
  <c r="G39" i="28"/>
  <c r="G53" i="28"/>
  <c r="K23" i="28"/>
  <c r="K36" i="28"/>
  <c r="K48" i="28"/>
  <c r="G51" i="28"/>
  <c r="K56" i="28"/>
  <c r="G59" i="28"/>
  <c r="K27" i="28"/>
  <c r="K40" i="28"/>
  <c r="J61" i="28"/>
  <c r="Q10" i="2" s="1"/>
  <c r="G29" i="28"/>
  <c r="G33" i="28"/>
  <c r="G42" i="28"/>
  <c r="G50" i="28"/>
  <c r="G54" i="28"/>
  <c r="G58" i="28"/>
  <c r="G25" i="28"/>
  <c r="G38" i="28"/>
  <c r="G46" i="28"/>
  <c r="K26" i="28"/>
  <c r="K30" i="28"/>
  <c r="K34" i="28"/>
  <c r="K39" i="28"/>
  <c r="K43" i="28"/>
  <c r="K47" i="28"/>
  <c r="K51" i="28"/>
  <c r="K55" i="28"/>
  <c r="K59" i="28"/>
  <c r="G24" i="28"/>
  <c r="G28" i="28"/>
  <c r="H23" i="28"/>
  <c r="K25" i="28"/>
  <c r="G32" i="28"/>
  <c r="G37" i="28"/>
  <c r="G41" i="28"/>
  <c r="G45" i="28"/>
  <c r="K61" i="28" l="1"/>
  <c r="H24" i="28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F29" i="27"/>
  <c r="D30" i="27"/>
  <c r="F30" i="27" s="1"/>
  <c r="D31" i="27"/>
  <c r="F31" i="27" s="1"/>
  <c r="D32" i="27"/>
  <c r="F32" i="27" s="1"/>
  <c r="D33" i="27"/>
  <c r="F33" i="27" s="1"/>
  <c r="D34" i="27"/>
  <c r="F34" i="27" s="1"/>
  <c r="D35" i="27"/>
  <c r="F35" i="27" s="1"/>
  <c r="D36" i="27"/>
  <c r="F36" i="27" s="1"/>
  <c r="D37" i="27"/>
  <c r="F37" i="27" s="1"/>
  <c r="D38" i="27"/>
  <c r="F38" i="27" s="1"/>
  <c r="F39" i="27"/>
  <c r="K24" i="27"/>
  <c r="K25" i="27"/>
  <c r="K27" i="27"/>
  <c r="K28" i="27"/>
  <c r="K29" i="27"/>
  <c r="K31" i="27"/>
  <c r="K33" i="27"/>
  <c r="K23" i="27"/>
  <c r="K35" i="27" l="1"/>
  <c r="K36" i="27"/>
  <c r="K39" i="27"/>
  <c r="K37" i="27"/>
  <c r="K32" i="27"/>
  <c r="H36" i="28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4" i="28" s="1"/>
  <c r="H35" i="28"/>
  <c r="K38" i="27"/>
  <c r="K34" i="27"/>
  <c r="K30" i="27"/>
  <c r="K26" i="27"/>
  <c r="J39" i="27"/>
  <c r="G39" i="27"/>
  <c r="J38" i="27"/>
  <c r="G38" i="27"/>
  <c r="J37" i="27"/>
  <c r="G37" i="27"/>
  <c r="J36" i="27"/>
  <c r="G36" i="27"/>
  <c r="J35" i="27"/>
  <c r="G35" i="27"/>
  <c r="J34" i="27"/>
  <c r="G34" i="27"/>
  <c r="J33" i="27"/>
  <c r="G33" i="27"/>
  <c r="J32" i="27"/>
  <c r="G32" i="27"/>
  <c r="J31" i="27"/>
  <c r="G31" i="27"/>
  <c r="J30" i="27"/>
  <c r="G30" i="27"/>
  <c r="J29" i="27"/>
  <c r="G29" i="27"/>
  <c r="J28" i="27"/>
  <c r="G28" i="27"/>
  <c r="J27" i="27"/>
  <c r="G27" i="27"/>
  <c r="J26" i="27"/>
  <c r="G26" i="27"/>
  <c r="J25" i="27"/>
  <c r="G25" i="27"/>
  <c r="J24" i="27"/>
  <c r="G24" i="27"/>
  <c r="J23" i="27"/>
  <c r="G23" i="27"/>
  <c r="H17" i="27"/>
  <c r="H13" i="27"/>
  <c r="B13" i="27"/>
  <c r="H11" i="27"/>
  <c r="B11" i="27"/>
  <c r="C9" i="27"/>
  <c r="B9" i="27"/>
  <c r="H7" i="27"/>
  <c r="B7" i="27"/>
  <c r="E2" i="27"/>
  <c r="K40" i="27" l="1"/>
  <c r="H63" i="28"/>
  <c r="H65" i="28" s="1"/>
  <c r="H23" i="27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2" i="27" s="1"/>
  <c r="J40" i="27"/>
  <c r="Q54" i="2" s="1"/>
  <c r="R54" i="2" s="1"/>
  <c r="V61" i="2"/>
  <c r="V63" i="2"/>
  <c r="V64" i="2"/>
  <c r="V67" i="2"/>
  <c r="V68" i="2"/>
  <c r="V70" i="2"/>
  <c r="V71" i="2"/>
  <c r="V73" i="2"/>
  <c r="V74" i="2"/>
  <c r="V75" i="2"/>
  <c r="V76" i="2"/>
  <c r="V78" i="2"/>
  <c r="V79" i="2"/>
  <c r="V80" i="2"/>
  <c r="V81" i="2"/>
  <c r="V82" i="2"/>
  <c r="V84" i="2"/>
  <c r="H9" i="28"/>
  <c r="V66" i="2"/>
  <c r="V72" i="2"/>
  <c r="V83" i="2"/>
  <c r="H9" i="29"/>
  <c r="H9" i="30"/>
  <c r="H9" i="31"/>
  <c r="H9" i="32"/>
  <c r="H9" i="33"/>
  <c r="H9" i="35"/>
  <c r="H9" i="36"/>
  <c r="H9" i="37"/>
  <c r="H9" i="40"/>
  <c r="H9" i="39"/>
  <c r="H9" i="41"/>
  <c r="H9" i="43"/>
  <c r="H9" i="44"/>
  <c r="H9" i="45"/>
  <c r="H9" i="46"/>
  <c r="H9" i="38"/>
  <c r="H9" i="42"/>
  <c r="H9" i="47"/>
  <c r="S54" i="2" l="1"/>
  <c r="U54" i="2" s="1"/>
  <c r="T54" i="2"/>
  <c r="H9" i="34"/>
  <c r="H66" i="28"/>
  <c r="S102" i="2"/>
  <c r="U102" i="2" s="1"/>
  <c r="S93" i="2"/>
  <c r="U93" i="2" s="1"/>
  <c r="S97" i="2"/>
  <c r="U97" i="2" s="1"/>
  <c r="S101" i="2"/>
  <c r="U101" i="2" s="1"/>
  <c r="S94" i="2"/>
  <c r="U94" i="2" s="1"/>
  <c r="V86" i="2"/>
  <c r="S91" i="2"/>
  <c r="U91" i="2" s="1"/>
  <c r="S95" i="2"/>
  <c r="U95" i="2" s="1"/>
  <c r="S99" i="2"/>
  <c r="U99" i="2" s="1"/>
  <c r="V87" i="2"/>
  <c r="S96" i="2"/>
  <c r="U96" i="2" s="1"/>
  <c r="S100" i="2"/>
  <c r="U100" i="2" s="1"/>
  <c r="H43" i="27"/>
  <c r="S75" i="2"/>
  <c r="U75" i="2" s="1"/>
  <c r="S83" i="2"/>
  <c r="U83" i="2" s="1"/>
  <c r="S67" i="2"/>
  <c r="U67" i="2" s="1"/>
  <c r="S70" i="2"/>
  <c r="U70" i="2" s="1"/>
  <c r="V65" i="2"/>
  <c r="S65" i="2"/>
  <c r="U65" i="2" s="1"/>
  <c r="V77" i="2"/>
  <c r="S77" i="2"/>
  <c r="U77" i="2" s="1"/>
  <c r="V85" i="2"/>
  <c r="S85" i="2"/>
  <c r="U85" i="2" s="1"/>
  <c r="V69" i="2"/>
  <c r="S69" i="2"/>
  <c r="U69" i="2" s="1"/>
  <c r="S79" i="2"/>
  <c r="U79" i="2" s="1"/>
  <c r="S71" i="2"/>
  <c r="U71" i="2" s="1"/>
  <c r="S64" i="2"/>
  <c r="U64" i="2" s="1"/>
  <c r="S61" i="2"/>
  <c r="U61" i="2" s="1"/>
  <c r="S81" i="2"/>
  <c r="U81" i="2" s="1"/>
  <c r="S73" i="2"/>
  <c r="U73" i="2" s="1"/>
  <c r="S84" i="2"/>
  <c r="U84" i="2" s="1"/>
  <c r="S80" i="2"/>
  <c r="U80" i="2" s="1"/>
  <c r="S76" i="2"/>
  <c r="U76" i="2" s="1"/>
  <c r="S72" i="2"/>
  <c r="U72" i="2" s="1"/>
  <c r="S68" i="2"/>
  <c r="U68" i="2" s="1"/>
  <c r="S66" i="2"/>
  <c r="U66" i="2" s="1"/>
  <c r="S62" i="2"/>
  <c r="U62" i="2" s="1"/>
  <c r="V62" i="2"/>
  <c r="S60" i="2"/>
  <c r="U60" i="2" s="1"/>
  <c r="V60" i="2"/>
  <c r="U56" i="2"/>
  <c r="V56" i="2"/>
  <c r="U52" i="2"/>
  <c r="V52" i="2"/>
  <c r="S43" i="2"/>
  <c r="U43" i="2" s="1"/>
  <c r="V43" i="2"/>
  <c r="S32" i="2"/>
  <c r="U32" i="2" s="1"/>
  <c r="V32" i="2"/>
  <c r="S63" i="2"/>
  <c r="U63" i="2" s="1"/>
  <c r="S59" i="2"/>
  <c r="U59" i="2" s="1"/>
  <c r="V59" i="2"/>
  <c r="U55" i="2"/>
  <c r="V55" i="2"/>
  <c r="U51" i="2"/>
  <c r="V51" i="2"/>
  <c r="S46" i="2"/>
  <c r="U46" i="2" s="1"/>
  <c r="V46" i="2"/>
  <c r="S42" i="2"/>
  <c r="U42" i="2" s="1"/>
  <c r="V42" i="2"/>
  <c r="S29" i="2"/>
  <c r="U29" i="2" s="1"/>
  <c r="V29" i="2"/>
  <c r="S82" i="2"/>
  <c r="U82" i="2" s="1"/>
  <c r="S78" i="2"/>
  <c r="U78" i="2" s="1"/>
  <c r="S74" i="2"/>
  <c r="U74" i="2" s="1"/>
  <c r="S58" i="2"/>
  <c r="U58" i="2" s="1"/>
  <c r="V58" i="2"/>
  <c r="V54" i="2"/>
  <c r="U50" i="2"/>
  <c r="V50" i="2"/>
  <c r="S45" i="2"/>
  <c r="U45" i="2" s="1"/>
  <c r="V45" i="2"/>
  <c r="S41" i="2"/>
  <c r="U41" i="2" s="1"/>
  <c r="V41" i="2"/>
  <c r="S25" i="2"/>
  <c r="U25" i="2" s="1"/>
  <c r="V25" i="2"/>
  <c r="U57" i="2"/>
  <c r="V57" i="2"/>
  <c r="U53" i="2"/>
  <c r="V53" i="2"/>
  <c r="U49" i="2"/>
  <c r="V49" i="2"/>
  <c r="S44" i="2"/>
  <c r="U44" i="2" s="1"/>
  <c r="V44" i="2"/>
  <c r="S33" i="2"/>
  <c r="U33" i="2" s="1"/>
  <c r="V33" i="2"/>
  <c r="S24" i="2"/>
  <c r="U24" i="2" s="1"/>
  <c r="V24" i="2"/>
  <c r="V101" i="2" l="1"/>
  <c r="V95" i="2"/>
  <c r="V94" i="2"/>
  <c r="S98" i="2"/>
  <c r="U98" i="2" s="1"/>
  <c r="U226" i="2" s="1"/>
  <c r="V96" i="2"/>
  <c r="V88" i="2"/>
  <c r="V102" i="2"/>
  <c r="S87" i="2"/>
  <c r="U87" i="2" s="1"/>
  <c r="V97" i="2"/>
  <c r="V100" i="2"/>
  <c r="S86" i="2"/>
  <c r="U86" i="2" s="1"/>
  <c r="V91" i="2"/>
  <c r="V99" i="2"/>
  <c r="V93" i="2"/>
  <c r="P10" i="2"/>
  <c r="R10" i="2" s="1"/>
  <c r="H9" i="27"/>
  <c r="H44" i="27"/>
  <c r="H45" i="27"/>
  <c r="V226" i="2" l="1"/>
  <c r="U88" i="2"/>
  <c r="T10" i="2"/>
  <c r="V10" i="2" s="1"/>
  <c r="S10" i="2"/>
  <c r="U10" i="2" s="1"/>
  <c r="P12" i="2" l="1"/>
  <c r="R12" i="2" s="1"/>
  <c r="P13" i="2"/>
  <c r="R13" i="2" s="1"/>
  <c r="P11" i="2"/>
  <c r="R11" i="2" s="1"/>
  <c r="U36" i="2" l="1"/>
  <c r="V36" i="2"/>
  <c r="S40" i="2"/>
  <c r="U40" i="2" s="1"/>
  <c r="V40" i="2"/>
  <c r="S38" i="2"/>
  <c r="U38" i="2" s="1"/>
  <c r="V38" i="2"/>
  <c r="U35" i="2"/>
  <c r="V35" i="2"/>
  <c r="S28" i="2"/>
  <c r="U28" i="2" s="1"/>
  <c r="V28" i="2"/>
  <c r="S14" i="2"/>
  <c r="U14" i="2" s="1"/>
  <c r="V14" i="2"/>
  <c r="S27" i="2"/>
  <c r="U27" i="2" s="1"/>
  <c r="V27" i="2"/>
  <c r="S11" i="2"/>
  <c r="U11" i="2" s="1"/>
  <c r="T11" i="2"/>
  <c r="V11" i="2" s="1"/>
  <c r="S31" i="2"/>
  <c r="U31" i="2" s="1"/>
  <c r="V31" i="2"/>
  <c r="S39" i="2"/>
  <c r="U39" i="2" s="1"/>
  <c r="V39" i="2"/>
  <c r="U34" i="2"/>
  <c r="V34" i="2"/>
  <c r="S13" i="2"/>
  <c r="U13" i="2" s="1"/>
  <c r="T13" i="2"/>
  <c r="V13" i="2" s="1"/>
  <c r="S26" i="2"/>
  <c r="U26" i="2" s="1"/>
  <c r="V26" i="2"/>
  <c r="U37" i="2"/>
  <c r="V37" i="2"/>
  <c r="S30" i="2"/>
  <c r="U30" i="2" s="1"/>
  <c r="V30" i="2"/>
  <c r="S12" i="2"/>
  <c r="U12" i="2" s="1"/>
  <c r="T12" i="2"/>
  <c r="V12" i="2" s="1"/>
  <c r="J24" i="52"/>
  <c r="J39" i="52" s="1"/>
  <c r="Q47" i="2" s="1"/>
  <c r="R47" i="2" s="1"/>
  <c r="T47" i="2" s="1"/>
  <c r="K24" i="52"/>
  <c r="K39" i="52" s="1"/>
  <c r="V47" i="2" l="1"/>
  <c r="S47" i="2"/>
  <c r="U47" i="2" s="1"/>
  <c r="F24" i="52"/>
  <c r="G24" i="52"/>
  <c r="H24" i="52" l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2" i="52" s="1"/>
  <c r="H41" i="52" l="1"/>
  <c r="H43" i="52" s="1"/>
  <c r="H44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C109" authorId="0" shapeId="0" xr:uid="{50DFDB37-085D-4CF1-80FD-5C03F779E349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Bắt đầu vượt khối lượng đặt hàng và cam kết trong tháng</t>
        </r>
      </text>
    </comment>
  </commentList>
</comments>
</file>

<file path=xl/sharedStrings.xml><?xml version="1.0" encoding="utf-8"?>
<sst xmlns="http://schemas.openxmlformats.org/spreadsheetml/2006/main" count="11592" uniqueCount="944">
  <si>
    <t>BẢNG TÍNH THỜI GIAN DÔI NHẬT</t>
  </si>
  <si>
    <t>Tấn</t>
  </si>
  <si>
    <t>DWT</t>
  </si>
  <si>
    <t>Ngày</t>
  </si>
  <si>
    <t>Thời gian</t>
  </si>
  <si>
    <t>Nội dung công việc</t>
  </si>
  <si>
    <t>Ghi chú</t>
  </si>
  <si>
    <t>CÔNG TY NHIỆT ĐIỆN DUYÊN HẢI</t>
  </si>
  <si>
    <t>PHÒNG KẾ HOẠCH VÀ VẬT TƯ</t>
  </si>
  <si>
    <t>THỐNG KÊ GIAO NHẬN CÁC CHUYẾN  THAN TKV</t>
  </si>
  <si>
    <t>STT</t>
  </si>
  <si>
    <t>Chuyến</t>
  </si>
  <si>
    <t>Tên tàu</t>
  </si>
  <si>
    <t>Loại Than</t>
  </si>
  <si>
    <t>KL cảng xếp chưa quy ẩm</t>
  </si>
  <si>
    <t>Trọng tải tàu</t>
  </si>
  <si>
    <t>Thời gian thông báo đến phao 0</t>
  </si>
  <si>
    <t>Thời gian ký nhận Nor</t>
  </si>
  <si>
    <t>Thời gian bắt đầu tính dôi nhật</t>
  </si>
  <si>
    <t>Thời gian cập cảng</t>
  </si>
  <si>
    <t>Thời gian bắt đầu làm hàng</t>
  </si>
  <si>
    <t>Thời gian kết thúc làm hàng</t>
  </si>
  <si>
    <t>Tổng thời gian giảm trừ</t>
  </si>
  <si>
    <t>Thưởng</t>
  </si>
  <si>
    <t>Phạt</t>
  </si>
  <si>
    <t>Tổng thời gian tính dôi nhật</t>
  </si>
  <si>
    <t>ĐÔNG BẮC 22 07</t>
  </si>
  <si>
    <t>Than cám 5b.1</t>
  </si>
  <si>
    <t>ĐÔNG BẮC 22 06</t>
  </si>
  <si>
    <t>Than cám 6a.1</t>
  </si>
  <si>
    <t>ĐÔNG BẮC 22 08</t>
  </si>
  <si>
    <t>Loại than</t>
  </si>
  <si>
    <t>Khối lượng</t>
  </si>
  <si>
    <t>Tải trọng</t>
  </si>
  <si>
    <t>Bến số 1</t>
  </si>
  <si>
    <t>Bến số 2</t>
  </si>
  <si>
    <t>Ko có KH</t>
  </si>
  <si>
    <t>S</t>
  </si>
  <si>
    <t>T</t>
  </si>
  <si>
    <t>KH tàu đến (ngày đầu)</t>
  </si>
  <si>
    <t>KH tàu đến (ngày cuối)</t>
  </si>
  <si>
    <t>Cảng dỡ</t>
  </si>
  <si>
    <t>TÊN TÀU</t>
  </si>
  <si>
    <t>HỢP ĐỒNG</t>
  </si>
  <si>
    <t>Cảng dỡ hàng</t>
  </si>
  <si>
    <t>Thời gian trao NOR</t>
  </si>
  <si>
    <t>Kế hoạch tàu đến</t>
  </si>
  <si>
    <t>Thời gian bắt đầu dỡ hàng</t>
  </si>
  <si>
    <t>Thời gian kết thúc dỡ hàng</t>
  </si>
  <si>
    <t>Đồng</t>
  </si>
  <si>
    <t>Thời gian làm hàng cho phép</t>
  </si>
  <si>
    <t>Áp dụng tính thời gian làm hàng</t>
  </si>
  <si>
    <t>Thời gian tính dôi nhật</t>
  </si>
  <si>
    <t>Thời gian giảm trừ</t>
  </si>
  <si>
    <t>Từ</t>
  </si>
  <si>
    <t>Đến</t>
  </si>
  <si>
    <t>Tính thời gian làm hàng</t>
  </si>
  <si>
    <t xml:space="preserve">Không tính thời gian làm hàng </t>
  </si>
  <si>
    <t>Giờ</t>
  </si>
  <si>
    <t>Phút</t>
  </si>
  <si>
    <t>Thời Gian thưởng</t>
  </si>
  <si>
    <t>Thời Gian Phạt</t>
  </si>
  <si>
    <t>Số tiền thưởng</t>
  </si>
  <si>
    <t>Số tiền phạt</t>
  </si>
  <si>
    <t>Thời gian cho phép làm hàng</t>
  </si>
  <si>
    <t>Thời gian được thưởng dỡ hàng nhanh</t>
  </si>
  <si>
    <t>Thởi gian phạt dỡ hàng chậm</t>
  </si>
  <si>
    <t>Tiền thưởng</t>
  </si>
  <si>
    <t>Tiền phạt</t>
  </si>
  <si>
    <t>Lũy kế thời gian tính dôi nhật</t>
  </si>
  <si>
    <t>CHUYẾN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</si>
  <si>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</si>
  <si>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</si>
  <si>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</si>
  <si>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</si>
  <si>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</si>
  <si>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</si>
  <si>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</si>
  <si>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</si>
  <si>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</si>
  <si>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</si>
  <si>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</si>
  <si>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</si>
  <si>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</si>
  <si>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</si>
  <si>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</si>
  <si>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</si>
  <si>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</si>
  <si>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</si>
  <si>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</si>
  <si>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V</t>
  </si>
  <si>
    <t>Tổng xét tính dôi nhật</t>
  </si>
  <si>
    <t>VIỆT THUẬN 215 05</t>
  </si>
  <si>
    <t>VIỆT THUẬN 215 02</t>
  </si>
  <si>
    <t>VIỆT THUẬN 215 03</t>
  </si>
  <si>
    <t>VIỆT THUẬN 215 01</t>
  </si>
  <si>
    <t>VIỆT THUẬN 215 07</t>
  </si>
  <si>
    <t>VIỆT THUẬN 168</t>
  </si>
  <si>
    <t>Than cám 6a.10</t>
  </si>
  <si>
    <t>VIỆT THUẬN 235 01</t>
  </si>
  <si>
    <t>VIỆT THUẬN 189</t>
  </si>
  <si>
    <t>QUANG TRUNG 68</t>
  </si>
  <si>
    <t>VIỆT THUẬN 09</t>
  </si>
  <si>
    <t>ITASCO 25</t>
  </si>
  <si>
    <t>Than cám 5b.10</t>
  </si>
  <si>
    <t>LONG HẢI 01</t>
  </si>
  <si>
    <t>THẮNG LỢI 6668</t>
  </si>
  <si>
    <t>07/2022/TKV-EVNGENCO1</t>
  </si>
  <si>
    <t>Tàu đến vùng đón trả hoa tiêu - Cảng trung tâm điện lực Duyên Hải</t>
  </si>
  <si>
    <t>Tàu neo chờ cập cầu</t>
  </si>
  <si>
    <t xml:space="preserve">Hoa tiêu lên tàu dẫn tàu từ phao 0 vào khu neo chờ </t>
  </si>
  <si>
    <t>Hoa tiêu lên tàu dẫn tàu từ khu neo chờ vào cập cầu</t>
  </si>
  <si>
    <t>Tàu cập cầu 2 an toàn</t>
  </si>
  <si>
    <t>Tàu chờ thủy triều lên làm mớn đầu</t>
  </si>
  <si>
    <t>Giám định mớn nước lần đầu</t>
  </si>
  <si>
    <t>Tàu mở nắp hầm hàng</t>
  </si>
  <si>
    <t>Tàu bắt đầu làm hàng</t>
  </si>
  <si>
    <t>Tàu làm hàng</t>
  </si>
  <si>
    <t>Tàu dừng làm hàng do nhà máy vệ sinh, giao ca</t>
  </si>
  <si>
    <t>Tàu dừng làm hàng do lỗi máy sàn A tháp 5 DH1</t>
  </si>
  <si>
    <t xml:space="preserve">Tàu dừng làm hàng do vệ sinh ống xuống than tháp T1, tháp T0 </t>
  </si>
  <si>
    <t>Tàu dừng làm hàng vệ sinh thiết bị do than bám dính ống xuống than nhiều</t>
  </si>
  <si>
    <t>Tàu dừng làm hàng do tràn than tháp T6</t>
  </si>
  <si>
    <t>Tàu kết thúc làm hàng</t>
  </si>
  <si>
    <t>21:55</t>
  </si>
  <si>
    <t>24:00</t>
  </si>
  <si>
    <t>00:00</t>
  </si>
  <si>
    <t>06:00</t>
  </si>
  <si>
    <t>07:00</t>
  </si>
  <si>
    <t>13:00</t>
  </si>
  <si>
    <t>12:00</t>
  </si>
  <si>
    <t>09:00</t>
  </si>
  <si>
    <t>10:30</t>
  </si>
  <si>
    <t>11:30</t>
  </si>
  <si>
    <t>13:30</t>
  </si>
  <si>
    <t>14:00</t>
  </si>
  <si>
    <t>21:30</t>
  </si>
  <si>
    <t>22:20</t>
  </si>
  <si>
    <t>22:40</t>
  </si>
  <si>
    <t>23:10</t>
  </si>
  <si>
    <t>05:30</t>
  </si>
  <si>
    <t>19:00</t>
  </si>
  <si>
    <t>19:30</t>
  </si>
  <si>
    <t>22:00</t>
  </si>
  <si>
    <t>11:00</t>
  </si>
  <si>
    <t>X</t>
  </si>
  <si>
    <t>Hoa tiêu lên tàu dẫn tàu từ phao 0 vào cập cầu</t>
  </si>
  <si>
    <t>Tàu chưa giám định mớn đầu do chờ thủy triều</t>
  </si>
  <si>
    <t>Tàu dừng làm hàng do lỗi dây giật sự cố BC7B</t>
  </si>
  <si>
    <t>Tàu dừng làm hàng do lỗi dây giật sự cố C3B DH1</t>
  </si>
  <si>
    <t>Tàu dừng làm hàng do chỉnh con lăn chống lệch băng tải  BC0B và khắc phục diềm chắn bị hở rơi than</t>
  </si>
  <si>
    <t>22:45</t>
  </si>
  <si>
    <t>15:55</t>
  </si>
  <si>
    <t>01:30</t>
  </si>
  <si>
    <t>03:30</t>
  </si>
  <si>
    <t>05:00</t>
  </si>
  <si>
    <t>08:30</t>
  </si>
  <si>
    <t>12:30</t>
  </si>
  <si>
    <t>20:15</t>
  </si>
  <si>
    <t>20:45</t>
  </si>
  <si>
    <t>15:00</t>
  </si>
  <si>
    <t>20:30</t>
  </si>
  <si>
    <t>Tàu neo chờ kế hoạch cập cầu</t>
  </si>
  <si>
    <r>
      <rPr>
        <sz val="11"/>
        <rFont val="Times New Roman"/>
        <family val="1"/>
      </rPr>
      <t>Hoa tiêu lên tàu và đẫn tàu vào cập cầu</t>
    </r>
  </si>
  <si>
    <r>
      <rPr>
        <sz val="11"/>
        <rFont val="Times New Roman"/>
        <family val="1"/>
      </rPr>
      <t>Tàu cập cầu 1 an toàn</t>
    </r>
  </si>
  <si>
    <r>
      <rPr>
        <sz val="11"/>
        <rFont val="Times New Roman"/>
        <family val="1"/>
      </rPr>
      <t>Tàu chờ thủy triều lên để làm mớn đầu</t>
    </r>
  </si>
  <si>
    <r>
      <rPr>
        <sz val="11"/>
        <rFont val="Times New Roman"/>
        <family val="1"/>
      </rPr>
      <t>Tàu chờ thủy triều lên để làm mởn đầu</t>
    </r>
  </si>
  <si>
    <r>
      <rPr>
        <sz val="11"/>
        <rFont val="Times New Roman"/>
        <family val="1"/>
      </rPr>
      <t>Giám định mớn nước lần đầu</t>
    </r>
  </si>
  <si>
    <r>
      <rPr>
        <sz val="11"/>
        <rFont val="Times New Roman"/>
        <family val="1"/>
      </rPr>
      <t>Tàu mở nắp hầm hàng</t>
    </r>
  </si>
  <si>
    <r>
      <rPr>
        <sz val="11"/>
        <rFont val="Times New Roman"/>
        <family val="1"/>
      </rPr>
      <t>Tàu chờ làm hàng do Duyên Hải 1 ưu tiên phá đổng cấp Bunker</t>
    </r>
  </si>
  <si>
    <r>
      <rPr>
        <sz val="11"/>
        <rFont val="Times New Roman"/>
        <family val="1"/>
      </rPr>
      <t>Tàu bẳt đầu làm hàng</t>
    </r>
  </si>
  <si>
    <r>
      <rPr>
        <sz val="11"/>
        <rFont val="Times New Roman"/>
        <family val="1"/>
      </rPr>
      <t>Tàu làm hàng</t>
    </r>
  </si>
  <si>
    <t xml:space="preserve">Tàu dừng làm hàng do nhà máy làm hàng tàu khác                               </t>
  </si>
  <si>
    <r>
      <rPr>
        <sz val="11"/>
        <rFont val="Times New Roman"/>
        <family val="1"/>
      </rPr>
      <t>Tàu chờ làm hàng do Duyên Hải 1 ưu tiên phá đống cấp Bunker</t>
    </r>
  </si>
  <si>
    <t xml:space="preserve">Tàu chờ làm hàng do Duyên Hảỉ 1 ưu tiên phá đống cấp Bunker            </t>
  </si>
  <si>
    <t xml:space="preserve">Tàu làm hàng                                                                   </t>
  </si>
  <si>
    <r>
      <rPr>
        <sz val="11"/>
        <rFont val="Times New Roman"/>
        <family val="1"/>
      </rPr>
      <t>Tàu chờ làm hàng do Duyên Hải 1 ưu tiên phả đổng cấp Bunker</t>
    </r>
  </si>
  <si>
    <t>Tàu chờ làm hàng do Duyên Hài 1 ưu tiên phá đóng cấp Bunker</t>
  </si>
  <si>
    <t>Tàu dừng làm hàng do lỗi dây giật BUB</t>
  </si>
  <si>
    <t>Tàu chờ làm hàng do nhà máy ưu tiên cấp than Bunker</t>
  </si>
  <si>
    <r>
      <rPr>
        <sz val="11"/>
        <rFont val="Times New Roman"/>
        <family val="1"/>
      </rPr>
      <t>Tàu dừng làm hàng chờ cẩu xe</t>
    </r>
  </si>
  <si>
    <r>
      <rPr>
        <sz val="11"/>
        <rFont val="Times New Roman"/>
        <family val="1"/>
      </rPr>
      <t>Tàu dừng làm hàng chờ gom than</t>
    </r>
  </si>
  <si>
    <r>
      <rPr>
        <b/>
        <sz val="11"/>
        <rFont val="Times New Roman"/>
        <family val="1"/>
      </rPr>
      <t>Tàu kểt thúc làm hàng</t>
    </r>
  </si>
  <si>
    <r>
      <rPr>
        <b/>
        <sz val="11"/>
        <rFont val="Times New Roman"/>
        <family val="1"/>
      </rPr>
      <t>08:00</t>
    </r>
  </si>
  <si>
    <r>
      <rPr>
        <sz val="11"/>
        <rFont val="Times New Roman"/>
        <family val="1"/>
      </rPr>
      <t>08:00</t>
    </r>
  </si>
  <si>
    <r>
      <rPr>
        <sz val="11"/>
        <rFont val="Times New Roman"/>
        <family val="1"/>
      </rPr>
      <t>16:00</t>
    </r>
  </si>
  <si>
    <r>
      <rPr>
        <sz val="11"/>
        <rFont val="Times New Roman"/>
        <family val="1"/>
      </rPr>
      <t>17:00</t>
    </r>
  </si>
  <si>
    <r>
      <rPr>
        <sz val="11"/>
        <rFont val="Times New Roman"/>
        <family val="1"/>
      </rPr>
      <t>24:00</t>
    </r>
  </si>
  <si>
    <r>
      <rPr>
        <sz val="11"/>
        <rFont val="Times New Roman"/>
        <family val="1"/>
      </rPr>
      <t>00:00</t>
    </r>
  </si>
  <si>
    <r>
      <rPr>
        <sz val="11"/>
        <rFont val="Times New Roman"/>
        <family val="1"/>
      </rPr>
      <t>09:40</t>
    </r>
  </si>
  <si>
    <r>
      <rPr>
        <sz val="11"/>
        <rFont val="Times New Roman"/>
        <family val="1"/>
      </rPr>
      <t>11:00</t>
    </r>
  </si>
  <si>
    <r>
      <rPr>
        <sz val="11"/>
        <rFont val="Times New Roman"/>
        <family val="1"/>
      </rPr>
      <t>12:40</t>
    </r>
  </si>
  <si>
    <r>
      <rPr>
        <sz val="11"/>
        <rFont val="Times New Roman"/>
        <family val="1"/>
      </rPr>
      <t>14:00</t>
    </r>
  </si>
  <si>
    <r>
      <rPr>
        <sz val="11"/>
        <rFont val="Times New Roman"/>
        <family val="1"/>
      </rPr>
      <t>22:00</t>
    </r>
  </si>
  <si>
    <r>
      <rPr>
        <sz val="11"/>
        <rFont val="Times New Roman"/>
        <family val="1"/>
      </rPr>
      <t>00:10</t>
    </r>
  </si>
  <si>
    <r>
      <rPr>
        <sz val="11"/>
        <rFont val="Times New Roman"/>
        <family val="1"/>
      </rPr>
      <t>02:30</t>
    </r>
  </si>
  <si>
    <r>
      <rPr>
        <sz val="11"/>
        <rFont val="Times New Roman"/>
        <family val="1"/>
      </rPr>
      <t>09:20</t>
    </r>
  </si>
  <si>
    <r>
      <rPr>
        <sz val="11"/>
        <rFont val="Times New Roman"/>
        <family val="1"/>
      </rPr>
      <t>11:10</t>
    </r>
  </si>
  <si>
    <r>
      <rPr>
        <sz val="11"/>
        <rFont val="Times New Roman"/>
        <family val="1"/>
      </rPr>
      <t>19:50</t>
    </r>
  </si>
  <si>
    <r>
      <rPr>
        <sz val="11"/>
        <rFont val="Times New Roman"/>
        <family val="1"/>
      </rPr>
      <t>21:30</t>
    </r>
  </si>
  <si>
    <r>
      <rPr>
        <sz val="11"/>
        <rFont val="Times New Roman"/>
        <family val="1"/>
      </rPr>
      <t>01:50</t>
    </r>
  </si>
  <si>
    <r>
      <rPr>
        <sz val="11"/>
        <rFont val="Times New Roman"/>
        <family val="1"/>
      </rPr>
      <t>03:30</t>
    </r>
  </si>
  <si>
    <r>
      <rPr>
        <sz val="11"/>
        <rFont val="Times New Roman"/>
        <family val="1"/>
      </rPr>
      <t>08:30</t>
    </r>
  </si>
  <si>
    <r>
      <rPr>
        <sz val="11"/>
        <rFont val="Times New Roman"/>
        <family val="1"/>
      </rPr>
      <t>10:00</t>
    </r>
  </si>
  <si>
    <r>
      <rPr>
        <sz val="11"/>
        <rFont val="Times New Roman"/>
        <family val="1"/>
      </rPr>
      <t>10:30</t>
    </r>
  </si>
  <si>
    <r>
      <rPr>
        <sz val="11"/>
        <rFont val="Times New Roman"/>
        <family val="1"/>
      </rPr>
      <t>14:20</t>
    </r>
  </si>
  <si>
    <r>
      <rPr>
        <sz val="11"/>
        <rFont val="Times New Roman"/>
        <family val="1"/>
      </rPr>
      <t>14:50</t>
    </r>
  </si>
  <si>
    <r>
      <rPr>
        <sz val="11"/>
        <rFont val="Times New Roman"/>
        <family val="1"/>
      </rPr>
      <t>18:40</t>
    </r>
  </si>
  <si>
    <r>
      <rPr>
        <sz val="11"/>
        <rFont val="Times New Roman"/>
        <family val="1"/>
      </rPr>
      <t>20:30</t>
    </r>
  </si>
  <si>
    <r>
      <rPr>
        <sz val="11"/>
        <rFont val="Times New Roman"/>
        <family val="1"/>
      </rPr>
      <t>03:40</t>
    </r>
  </si>
  <si>
    <r>
      <rPr>
        <sz val="11"/>
        <rFont val="Times New Roman"/>
        <family val="1"/>
      </rPr>
      <t>06:20</t>
    </r>
  </si>
  <si>
    <r>
      <rPr>
        <sz val="11"/>
        <rFont val="Times New Roman"/>
        <family val="1"/>
      </rPr>
      <t>07:40</t>
    </r>
  </si>
  <si>
    <r>
      <rPr>
        <sz val="11"/>
        <rFont val="Times New Roman"/>
        <family val="1"/>
      </rPr>
      <t>08:40</t>
    </r>
  </si>
  <si>
    <r>
      <rPr>
        <sz val="11"/>
        <rFont val="Times New Roman"/>
        <family val="1"/>
      </rPr>
      <t>12:00</t>
    </r>
  </si>
  <si>
    <t xml:space="preserve">Tàu neo chờ cập cầu </t>
  </si>
  <si>
    <t>Hoa tiêu lên tàu dẫn tàu vào cập cầu</t>
  </si>
  <si>
    <t>Tàu chuẩn bị công tác làm mớn đầu</t>
  </si>
  <si>
    <t>Tàu dừng làm hàng do DH1 giới hạn tải, ưu tiên cảng 1 bốc than</t>
  </si>
  <si>
    <t>Tàu dừng làm hàng do nhà máy tổ chức đón giao thừa năm mới 2022</t>
  </si>
  <si>
    <t>Tàu dừng làm hàng do ưu tiên cấp bunker, ưu tiên bốc than cảng 1</t>
  </si>
  <si>
    <t>Tàu dừng làm hàng do nhà máy vệ sinh ( than ẩm )</t>
  </si>
  <si>
    <t>Tàu dừng làm hàng do nhà máy vệ sinh</t>
  </si>
  <si>
    <t>Tàu dừng làm hàng do chờ cẩu xe</t>
  </si>
  <si>
    <t>Tàu dừng làm hàng do bị bung nút bảo vệ khớp nối thủy lực băng tải BC0A</t>
  </si>
  <si>
    <t>Tàu dừng làm hàng do chờ cẩu xe và gom than</t>
  </si>
  <si>
    <t>21:50</t>
  </si>
  <si>
    <t>13:50</t>
  </si>
  <si>
    <t>15:30</t>
  </si>
  <si>
    <t>16:20</t>
  </si>
  <si>
    <t>09:10</t>
  </si>
  <si>
    <t>15:20</t>
  </si>
  <si>
    <t>21:00</t>
  </si>
  <si>
    <t>10:00</t>
  </si>
  <si>
    <t>10:50</t>
  </si>
  <si>
    <t>18:00</t>
  </si>
  <si>
    <t>18:40</t>
  </si>
  <si>
    <t>Tàu cập cầu 1 an toàn ( cầu Nam )</t>
  </si>
  <si>
    <t>Tàu dừng làm hàng do dây sự cố C3B</t>
  </si>
  <si>
    <t>Tàu dừng làm hàng do quá tải máy Đánh Phá Đống B</t>
  </si>
  <si>
    <t>10:10</t>
  </si>
  <si>
    <t>16h40</t>
  </si>
  <si>
    <t>02:00</t>
  </si>
  <si>
    <t>03:40</t>
  </si>
  <si>
    <t>06:20</t>
  </si>
  <si>
    <t>14:20</t>
  </si>
  <si>
    <t>15:10</t>
  </si>
  <si>
    <t>15:40</t>
  </si>
  <si>
    <t>18:15</t>
  </si>
  <si>
    <t>18:45</t>
  </si>
  <si>
    <t>01:40</t>
  </si>
  <si>
    <t>02:40</t>
  </si>
  <si>
    <t>05:20</t>
  </si>
  <si>
    <t>16:40</t>
  </si>
  <si>
    <t xml:space="preserve">Tàu neo chờ kế hoạch cập cầu </t>
  </si>
  <si>
    <t>Hoa tiêu lên tàu dẫn tàu cập cảng</t>
  </si>
  <si>
    <t>Tàu cập cầu 1 an toàn (Cầu Bắc )</t>
  </si>
  <si>
    <t>Tàu chờ thủy triều để giám định mớn nước lần đầu</t>
  </si>
  <si>
    <t>Tàu chưa làm hàng do nhà máy chạy bơm cấp</t>
  </si>
  <si>
    <t>Tàu chưa làm hàng do C3B lỗi dây giật sự cố</t>
  </si>
  <si>
    <t xml:space="preserve">Tàu dừng làm hàng do thông tắc than quay cần CSU2 </t>
  </si>
  <si>
    <t>Tàu dừng làm hàng do lỗi dây giật sự cố BC7B DH1</t>
  </si>
  <si>
    <t>Tàu dừng làm hàng do lỗi máy sàng A DH1</t>
  </si>
  <si>
    <t>Tàu dừng làm hàng do tắc than tháp 6 DH1</t>
  </si>
  <si>
    <t>21:20</t>
  </si>
  <si>
    <t>12:20</t>
  </si>
  <si>
    <t>18:10</t>
  </si>
  <si>
    <t>20:10</t>
  </si>
  <si>
    <t>04:00</t>
  </si>
  <si>
    <t>11:10</t>
  </si>
  <si>
    <t>11:40</t>
  </si>
  <si>
    <t>00:40</t>
  </si>
  <si>
    <t>01:20</t>
  </si>
  <si>
    <t>06:50</t>
  </si>
  <si>
    <t>07:20</t>
  </si>
  <si>
    <t>13:10</t>
  </si>
  <si>
    <t>Hoa tiêu lên tàu dẫn tàu cập cầu</t>
  </si>
  <si>
    <t>Tàu cập cầu 1 an toàn</t>
  </si>
  <si>
    <t>Tàu dừng làm hàng do lỗi phanh C3A DH1</t>
  </si>
  <si>
    <t>Tàu dừng làm hàng do chờ cẩu xe ( 2 cuốc + 1 xúc lật )</t>
  </si>
  <si>
    <t>Tàu làm hàng ( gom than hầm 1, làm hàng hầm 2 )</t>
  </si>
  <si>
    <t>Tàu dừng làm hàng do chờ gom vét hầm hàng</t>
  </si>
  <si>
    <t>16:30</t>
  </si>
  <si>
    <t>03:50</t>
  </si>
  <si>
    <t>07:50</t>
  </si>
  <si>
    <t>04:30</t>
  </si>
  <si>
    <t>Hoa tiêu lên tàu và dẫn tàu vào cập cầu</t>
  </si>
  <si>
    <t>Tàu cập cầu 1 an toàn ( Cầu Nam )</t>
  </si>
  <si>
    <t>Tàu chờ thủy triều lên để làm mớn đầu</t>
  </si>
  <si>
    <t>Tàu chờ làm hàng do nhà máy làm hàng tàu khác ( Hoàng Sa 126)</t>
  </si>
  <si>
    <t>Tàu chờ làm hàng do xử lý tắc than tháp 4</t>
  </si>
  <si>
    <t>Tàu dừng làm hàng do lỗi tín hiệu điều khiển băng tải C3A</t>
  </si>
  <si>
    <t>Tàu chờ làm hàng do chờ tàu khác rời cảng ( Hoàng Sa 126)</t>
  </si>
  <si>
    <t>Tàu chờ làm hàng do chờ tàu khác cập cảng ( Quang Trung 68)</t>
  </si>
  <si>
    <t>Tàu chờ làm hàng do chờ gom than</t>
  </si>
  <si>
    <t>10:15</t>
  </si>
  <si>
    <t>03:00</t>
  </si>
  <si>
    <t>04:20</t>
  </si>
  <si>
    <t>07:40</t>
  </si>
  <si>
    <t>08:50</t>
  </si>
  <si>
    <t>15:50</t>
  </si>
  <si>
    <t>16:55</t>
  </si>
  <si>
    <t>09:40</t>
  </si>
  <si>
    <t>Tàu giám định mớn nước lần đầu</t>
  </si>
  <si>
    <t>Hoa tiêu lên tàu và dẫn tàu vào khu neo chờ</t>
  </si>
  <si>
    <t>Tàu cập cầu 1 an toàn ( Cầu Bắc )</t>
  </si>
  <si>
    <t>Tàu chưa làm hàng do nhà máy làm hàng tàu khác ( Đông Bắc 22-07 )</t>
  </si>
  <si>
    <t>Tàu dừng làm hàng do nhà máy vệ sinh thiết bị, giao ca</t>
  </si>
  <si>
    <t>Tàu dừng làm hàng do chờ tàu khác rời cảng ( Đông Bắc 22-07 )</t>
  </si>
  <si>
    <t>Chờ gom than kết hợp vệ sinh</t>
  </si>
  <si>
    <t>07:35</t>
  </si>
  <si>
    <t>08:00</t>
  </si>
  <si>
    <t>04:45</t>
  </si>
  <si>
    <t>05:15</t>
  </si>
  <si>
    <t>22:10</t>
  </si>
  <si>
    <t>12:50</t>
  </si>
  <si>
    <t>14:10</t>
  </si>
  <si>
    <t>Tàu neo chờ thủy triều để cập cầu</t>
  </si>
  <si>
    <t>Gom vét hầm hàng</t>
  </si>
  <si>
    <t>06:30</t>
  </si>
  <si>
    <t>Giám định mớn đầu</t>
  </si>
  <si>
    <t>Tàu cập cầu 1 an toàn ( cầu Bắc )</t>
  </si>
  <si>
    <t xml:space="preserve">Tàu dừng làm hàng do chờ cẩu xe </t>
  </si>
  <si>
    <t>Tàu dừng làm hàng do chờ gom than</t>
  </si>
  <si>
    <t>00:35</t>
  </si>
  <si>
    <t>08:55</t>
  </si>
  <si>
    <t>18:30</t>
  </si>
  <si>
    <t>23:50</t>
  </si>
  <si>
    <t>Tàu dừng làm hàng do chờ tàu khác cập cầu</t>
  </si>
  <si>
    <t>Tàu dừng làm hàng do quá tải BC1B</t>
  </si>
  <si>
    <t>11:05</t>
  </si>
  <si>
    <t>10:40</t>
  </si>
  <si>
    <t>17:20</t>
  </si>
  <si>
    <t>17:50</t>
  </si>
  <si>
    <t>14:40</t>
  </si>
  <si>
    <t xml:space="preserve"> Tàu đến trạm hoa tiêu cảng trung tâm điện lực Duyên Hải lúc 11:00 ngày 08/04/2022.</t>
  </si>
  <si>
    <t xml:space="preserve"> Tàu chờ cập cầu dỡ hàng </t>
  </si>
  <si>
    <t xml:space="preserve"> Tàu chờ cập cầu dỡ hàng</t>
  </si>
  <si>
    <t>Tàu làm giám định mớn nước đầu</t>
  </si>
  <si>
    <t>Hoa tiêu lên tàu dẫn tàu vào cầu. Tàu cập cầu cảng 2 an toàn lúc 10:00</t>
  </si>
  <si>
    <t>Tàu bắt đầu dỡ hàng</t>
  </si>
  <si>
    <t>Tàu dỡ hàng</t>
  </si>
  <si>
    <t>Tàu dừng dỡ hàng do nhà máy vệ sinh thiết bị, giao ca.</t>
  </si>
  <si>
    <t>Tàu dừng dỡ hàng do lệch băng tải BC7A</t>
  </si>
  <si>
    <t>Tàu dỡ xong hàng.</t>
  </si>
  <si>
    <t>08/04/2022</t>
  </si>
  <si>
    <t>09/04/2022</t>
  </si>
  <si>
    <t>22:30</t>
  </si>
  <si>
    <t>22:50</t>
  </si>
  <si>
    <t>23:20</t>
  </si>
  <si>
    <t>10/04/2022</t>
  </si>
  <si>
    <t>Tàu dừng làm hàng do lỗi tín hiệu máy đánh phá đống A</t>
  </si>
  <si>
    <t>Tàu dừng làm hàng do chờ tàu khác cập cầu ( Đông Bắc 22-08 )</t>
  </si>
  <si>
    <t>23:00</t>
  </si>
  <si>
    <t>16:00</t>
  </si>
  <si>
    <t>17:40</t>
  </si>
  <si>
    <t>08:40</t>
  </si>
  <si>
    <t>11:20</t>
  </si>
  <si>
    <t>12:40</t>
  </si>
  <si>
    <t>13:40</t>
  </si>
  <si>
    <t>Hoa tiêu lên tàu và dẫn tàu vào cập cảng 1</t>
  </si>
  <si>
    <t>Tàu dừng làm hàng do chờ cẩu xe cuốc qua khoang 2</t>
  </si>
  <si>
    <t>20:25</t>
  </si>
  <si>
    <t>06:15</t>
  </si>
  <si>
    <t>21:40</t>
  </si>
  <si>
    <t>00:20</t>
  </si>
  <si>
    <t>03:20</t>
  </si>
  <si>
    <t>Tàu chờ làm hàng do nhà máy làm hàng tàu khác ( Đông Bắc 22-04 )</t>
  </si>
  <si>
    <t>Tàu dừng làm hàng do chờ tàu khác rời cảng</t>
  </si>
  <si>
    <t>12:45</t>
  </si>
  <si>
    <t>01:00</t>
  </si>
  <si>
    <t>02:20</t>
  </si>
  <si>
    <t>Tàu chờ làm hàng do nhà máy làm hàng tàu khác ( Việt Thuận 235-01 )</t>
  </si>
  <si>
    <t>Tàu dừng làm hàng do thời tiết xấu ( đóng mở nắp hầm hàng )</t>
  </si>
  <si>
    <t>Tàu dừng làm hàng do chờ tàu rời cảng ( Việt Thuận 235-01 )</t>
  </si>
  <si>
    <t>Tàu dừng làm hàng do chờ tàu khác cập cảng</t>
  </si>
  <si>
    <t>13:15</t>
  </si>
  <si>
    <t>8:30</t>
  </si>
  <si>
    <t>06:10</t>
  </si>
  <si>
    <t>09:30</t>
  </si>
  <si>
    <t>14:50</t>
  </si>
  <si>
    <t>18:50</t>
  </si>
  <si>
    <t>19:20</t>
  </si>
  <si>
    <t>19:40</t>
  </si>
  <si>
    <t>Tàu đóng nắp hầm hàng do trời mưa</t>
  </si>
  <si>
    <t>Tàu dừng làm hàng do nhà máy vệ sinh thiết bị</t>
  </si>
  <si>
    <t>Tàu dừng làm hàng do nhà máy ưu tiên giải phóng Đông Bắc 22-10</t>
  </si>
  <si>
    <t>Tàu dừng làm hàng chở cẩu 2 xe cuốc xuống hầm hàng</t>
  </si>
  <si>
    <t>Tàu dừng làm hàng do tắc than tháp 0, kết hợp cẩu xe</t>
  </si>
  <si>
    <t>Tàu dừng làm hàng do chờ tàu Việt Thuận 215-05 cập cảng</t>
  </si>
  <si>
    <t>Tàu dừng làm hàng chờ cẩu xe ( 2 xe cuốc, 1 xe xúc lật xuống tàu )</t>
  </si>
  <si>
    <t>Chờ gom than</t>
  </si>
  <si>
    <t>14:30</t>
  </si>
  <si>
    <t>13:45</t>
  </si>
  <si>
    <t>19:45</t>
  </si>
  <si>
    <t>20:00</t>
  </si>
  <si>
    <t>04:40</t>
  </si>
  <si>
    <t>19:35</t>
  </si>
  <si>
    <t xml:space="preserve"> Tàu đến trạm hoa tiêu cảng trung tâm điện lực Duyên Hải lúc 02:00 ngày 07/05/2022.</t>
  </si>
  <si>
    <t>Tàu neo chờ làm giám định</t>
  </si>
  <si>
    <t xml:space="preserve"> Tàu neo chờ làm giám định do thời tiết xấu chưa làm được giám định.</t>
  </si>
  <si>
    <t>Tàu làm giám định mớn nước đầu.</t>
  </si>
  <si>
    <t>Hoa tiêu lên dẫn tàu vào cầu. Tàu cập cầu Bắc cảng 1 an toàn lúc 10:10</t>
  </si>
  <si>
    <t>Tàu mở nắp hầm  hàng</t>
  </si>
  <si>
    <t>Tàu dừng dỡ hàng do trời mưa. Tàu đóng/mở nắp hầm hàng.</t>
  </si>
  <si>
    <t>Tàu dừng dỡ hàng do chờ cẩu xe.</t>
  </si>
  <si>
    <t>Tàu dừng dỡ hàng do chờ gom than</t>
  </si>
  <si>
    <t>07/05/2022</t>
  </si>
  <si>
    <t xml:space="preserve">07:00 </t>
  </si>
  <si>
    <t>08/05/2022</t>
  </si>
  <si>
    <t>09/05/2022</t>
  </si>
  <si>
    <t>06:45</t>
  </si>
  <si>
    <t>08:45</t>
  </si>
  <si>
    <t>17:00</t>
  </si>
  <si>
    <t>10/05/2022</t>
  </si>
  <si>
    <t>02:30</t>
  </si>
  <si>
    <t>04:10</t>
  </si>
  <si>
    <t xml:space="preserve"> Tàu đến trạm hoa tiêu cảng trung tâm điện lực Duyên Hải lúc 17:10 ngày 11/05/2022.</t>
  </si>
  <si>
    <t xml:space="preserve"> Tàu chờ cập cầu dỡ hàng. </t>
  </si>
  <si>
    <t xml:space="preserve"> Tàu chờ thuỷ triều lên để vào cầu.</t>
  </si>
  <si>
    <t>Hoa tiêu lên dẫn tàu vào cầu. Tàu cập cầu Bắc cảng 1 an toàn lúc 12:40</t>
  </si>
  <si>
    <t>Tàu dừng dỡ hàng do tắc than tháp T1</t>
  </si>
  <si>
    <t>Tàu dừng dỡ hàng do ưu tiên dỡ hàng tàu Việt Thuận 215 -07</t>
  </si>
  <si>
    <t>Tàu dừng dỡ hàng do chờ tàu kiểm tra chân vịt.</t>
  </si>
  <si>
    <t>Tàu dừng dỡ hàng do chờ cẩu xe và gom than.</t>
  </si>
  <si>
    <t>Tàu dừng dỡ hàng do chờ tàu ĐÔNG BẮC 22-09 cập cầu.</t>
  </si>
  <si>
    <t>Tàu dỡ xong hàng</t>
  </si>
  <si>
    <t>11/05/2022</t>
  </si>
  <si>
    <t>17:10</t>
  </si>
  <si>
    <t>12/05/2022</t>
  </si>
  <si>
    <t>11:15</t>
  </si>
  <si>
    <t xml:space="preserve">12:40 </t>
  </si>
  <si>
    <t>20:40</t>
  </si>
  <si>
    <t>13/05/2022</t>
  </si>
  <si>
    <t>07:30</t>
  </si>
  <si>
    <t>08:20</t>
  </si>
  <si>
    <t>12:10</t>
  </si>
  <si>
    <t>ĐÔNG BẮC 22 04</t>
  </si>
  <si>
    <t>ĐÔNG BẮC 22 10</t>
  </si>
  <si>
    <t xml:space="preserve"> Tàu đến trạm hoa tiêu cảng trung tâm điện lực Duyên Hải lúc 04:45 ngày 18/05/2022.</t>
  </si>
  <si>
    <t>Tàu chờ cập cầu dỡ hàng.</t>
  </si>
  <si>
    <t>Tàu chờ thuỷ triều lên để vào cầu.</t>
  </si>
  <si>
    <t>Hoa tiêu lên tàu dẫn tàu cập cầu .Tàu cập cầu Nam cảng 1 an toàn lúc 12:45 ngày 18/05/2022</t>
  </si>
  <si>
    <t>Tàu không làm hàng do trời mưa.</t>
  </si>
  <si>
    <t xml:space="preserve"> Tàu bắt đầu dỡ hàng.</t>
  </si>
  <si>
    <t>Tàu dỡ hàng.</t>
  </si>
  <si>
    <t xml:space="preserve"> Tàu dừng dỡ hàng do nhà máy vệ sinh thiết bị, giao ca.</t>
  </si>
  <si>
    <t xml:space="preserve"> Tàu dỡ hàng </t>
  </si>
  <si>
    <t xml:space="preserve"> Tàu dừng dỡ hàng do chờ tàu Đông Bắc 22-10 cập cảng.</t>
  </si>
  <si>
    <t xml:space="preserve"> Tàu dừng dỡ hàng do chờ cẩu xe.</t>
  </si>
  <si>
    <t xml:space="preserve"> Tàu dừng dỡ hàng do chờ cẩu xe giải phóng khoang 2</t>
  </si>
  <si>
    <t xml:space="preserve"> Tàu dừng dỡ hàng do chờ gom than khoang 1.</t>
  </si>
  <si>
    <t xml:space="preserve"> Tàu dừng dỡ hàng do trời mưa. Tàu đóng/mở nắp hầm hàng.</t>
  </si>
  <si>
    <t>06:40</t>
  </si>
  <si>
    <t>18:20</t>
  </si>
  <si>
    <t>09:20</t>
  </si>
  <si>
    <t>09:50</t>
  </si>
  <si>
    <t>17:25</t>
  </si>
  <si>
    <t>18/05/2022</t>
  </si>
  <si>
    <t>19/05/2022</t>
  </si>
  <si>
    <t xml:space="preserve"> Tàu đến trạm hoa tiêu cảng trung tâm điện lực Duyên Hải lúc 05:15 ngày 18/05/2022</t>
  </si>
  <si>
    <t>Tàu neo chờ làm giám định do thời tiết xấu chưa làm được giám định</t>
  </si>
  <si>
    <t>Hoa tiêu lên tàu dẫn tàu cập cầu. Tàu cập cầu Bắc cảng 1 an toàn lúc 07:00 ngày 19/05/2022</t>
  </si>
  <si>
    <t>Tàu mở nắp hầm hàng.</t>
  </si>
  <si>
    <t>Tàu dừng dỡ hàng do chờ chỉnh lệch băng tách sắt MS1B Tháp 0.</t>
  </si>
  <si>
    <t>Tàu dừng dỡ hàng do tắc than máy đánh phá đống B.</t>
  </si>
  <si>
    <t>Tàu dừng dỡ hàng do chờ tàu Đông Bắc 22-04 rời cầu, tàu Đông Bắc 22-08 cập cầu.</t>
  </si>
  <si>
    <t>Tàu dừng dỡ hàng do chờ gom than.</t>
  </si>
  <si>
    <t>16:45</t>
  </si>
  <si>
    <t>01:50</t>
  </si>
  <si>
    <t>07:10</t>
  </si>
  <si>
    <t>20/05/2022</t>
  </si>
  <si>
    <t>Tàu làm giám định mớn đầu</t>
  </si>
  <si>
    <t>Tàu dừng làm hàng do trời mưa ( đóng mở nắp hầm hàng )</t>
  </si>
  <si>
    <t>Tàu dừng làm hàng do quá tải máy đánh phá đống B</t>
  </si>
  <si>
    <t>Tàu dừng làm hàng do tắt than băng tải cần máy đánh phá đống A</t>
  </si>
  <si>
    <t>Tàu dừng làm hàng chờ cẩu xe và vệ sinh</t>
  </si>
  <si>
    <t>22:55</t>
  </si>
  <si>
    <t>x</t>
  </si>
  <si>
    <t>Tàu chờ kế hoạch cập cầu</t>
  </si>
  <si>
    <t>Tàu cập cầu 1 an toàn (Cầu nam )</t>
  </si>
  <si>
    <t>Tàu dừng làm hàng do báo lỗi rách băng tải C6B</t>
  </si>
  <si>
    <t>Tàu dừng làm hàng do lỗi dây giật sự cố C4</t>
  </si>
  <si>
    <t>Tàu dừng làm hàng chờ cẩu xe và gom than</t>
  </si>
  <si>
    <t>9:00</t>
  </si>
  <si>
    <t>11:25</t>
  </si>
  <si>
    <t>00:30</t>
  </si>
  <si>
    <t>02:10</t>
  </si>
  <si>
    <t>08:10</t>
  </si>
  <si>
    <t>Tàu chưa làm giám định được do sóng gió</t>
  </si>
  <si>
    <t>Tàu dừng làm hàng do chờ chốt khối lượng tàu</t>
  </si>
  <si>
    <t>Tàu dừng làm hàng do nhà máy vệ sinh ống xuống than</t>
  </si>
  <si>
    <t>Thắng Lợi 6668</t>
  </si>
  <si>
    <t>Việt Thuận 215 - 02</t>
  </si>
  <si>
    <t>04:50</t>
  </si>
  <si>
    <t>Hoa tiêu lên tàu dẫn tàu vào khu neo chờ</t>
  </si>
  <si>
    <t>Tàu chờ làm hàng do trời mưa ( đóng mở nắp hầm hàng )</t>
  </si>
  <si>
    <t>Tàu dừng làm hàng chờ vận hành bơm cấp Duyên Hải 1</t>
  </si>
  <si>
    <t>Tàu dừng làm hàng chờ cẩu xe</t>
  </si>
  <si>
    <t>8:00</t>
  </si>
  <si>
    <t>Quang Trung 68</t>
  </si>
  <si>
    <t>Việt Thuận 215 - 01</t>
  </si>
  <si>
    <t>15:15</t>
  </si>
  <si>
    <t>16:50</t>
  </si>
  <si>
    <t>07:25</t>
  </si>
  <si>
    <t>Tàu dừng làm hàng do trời mưa ( đóng mở nấp hầm hàng )</t>
  </si>
  <si>
    <t>Việt Thuận 215 - 07</t>
  </si>
  <si>
    <t>07:15</t>
  </si>
  <si>
    <t>10:45</t>
  </si>
  <si>
    <t>19:50</t>
  </si>
  <si>
    <t>21:10</t>
  </si>
  <si>
    <t>02:50</t>
  </si>
  <si>
    <t>Tàu cập cầu 1 an toàn (Cầu bắc )</t>
  </si>
  <si>
    <t>Tàu dừng làm hàng do trời mưa , tàu đóng và mở nắp hầm hàng</t>
  </si>
  <si>
    <t>Chờ vận hành băng tải</t>
  </si>
  <si>
    <t>14:45</t>
  </si>
  <si>
    <t>16:15</t>
  </si>
  <si>
    <t>Tàu cập cầu cảng 1</t>
  </si>
  <si>
    <t>7:00</t>
  </si>
  <si>
    <t>Tàu chờ làm hàng do nhà máy ưu tiên bốc tàu Việt Thuận 215-03</t>
  </si>
  <si>
    <t>Tàu dừng làm hàng do chờ tàu khác rời cầu</t>
  </si>
  <si>
    <t>11:50</t>
  </si>
  <si>
    <t>Hoa tiêu lên tàu dẫn tàu vào cập cảng</t>
  </si>
  <si>
    <t>Tàu cập cầu an toàn</t>
  </si>
  <si>
    <t>Tàu dừng làm hàng do tắc than</t>
  </si>
  <si>
    <t>Tàu dừng làm hàng do trời mưa</t>
  </si>
  <si>
    <t>Tàu dừng làm hàng do nhà máy vệ sinh giao ca</t>
  </si>
  <si>
    <t>Tàu dừng làm hàng do cẩu xe</t>
  </si>
  <si>
    <t>Tàu dừng đợi gom than</t>
  </si>
  <si>
    <t>Việt Thuận 215 - 03</t>
  </si>
  <si>
    <t>7:40</t>
  </si>
  <si>
    <t>23:40</t>
  </si>
  <si>
    <t>Tàu chờ thủy triều để cập cầu</t>
  </si>
  <si>
    <t>Tàu dừng làm hàng do nhà máy tắc than</t>
  </si>
  <si>
    <t>Tàu dừng làm hàng do trời mưa, đóng mở nắp hầm hàng</t>
  </si>
  <si>
    <t>Trường Nguyên 08</t>
  </si>
  <si>
    <t>Trường Sa 126</t>
  </si>
  <si>
    <t>Long Hải 01</t>
  </si>
  <si>
    <t>Việt Thuận 215 05</t>
  </si>
  <si>
    <t>05:50</t>
  </si>
  <si>
    <t>07:45</t>
  </si>
  <si>
    <t>09:45</t>
  </si>
  <si>
    <t>09:15</t>
  </si>
  <si>
    <t>11:35</t>
  </si>
  <si>
    <t>19:10</t>
  </si>
  <si>
    <t>Tàu dừng làm hàng do lỗi C3B DH1</t>
  </si>
  <si>
    <t>Tàu dừng làm hàng do CSU 2 tắc than ( than ẩm )</t>
  </si>
  <si>
    <t>Tàu dừng làm hàng chờ cẩu xe từ hầm 1 qua hầm 2</t>
  </si>
  <si>
    <t>Tàu dừng làm hàng do tắt than DH1 ( than ẩm )</t>
  </si>
  <si>
    <t>Kết thúc làm hàng</t>
  </si>
  <si>
    <t>Tàu không làm giám định mớn nước lần đầu do thời tiết xấu</t>
  </si>
  <si>
    <t>Tàu dừng làm hàng chờ cẩu</t>
  </si>
  <si>
    <t>Tàu dừng làm hàng chờ gom than</t>
  </si>
  <si>
    <t>Việt Thuận 215 07</t>
  </si>
  <si>
    <t>Tàu chuẩn bị công tác làm mớn</t>
  </si>
  <si>
    <t>Tàu chờ thủy triều lên để cập cầu</t>
  </si>
  <si>
    <t>Việt Thuận 215 01</t>
  </si>
  <si>
    <t>Vũ Gia 15</t>
  </si>
  <si>
    <t>Tàu dừng làm hàng do tắc than tháp 0</t>
  </si>
  <si>
    <t>Tàu dừng làm hàng do tắc than máy đánh phá đống B</t>
  </si>
  <si>
    <t>Tàu dừng làm hàng do nhà máy vệ sinh giao ca và cẩu xe</t>
  </si>
  <si>
    <t>Tàu dừng làm hàng do lỗi dây giật sự cố C3B Duyên Hải 1</t>
  </si>
  <si>
    <t>Minh Quang 05</t>
  </si>
  <si>
    <t>Việt Thuận 215 03</t>
  </si>
  <si>
    <t>00:55</t>
  </si>
  <si>
    <t>Tàu neo chờ do nhà máy làm hàng tàu khác ( Đông Bắc 22-08 )</t>
  </si>
  <si>
    <t>Tàu chưa mở nắp hầm hàng do trời mưa</t>
  </si>
  <si>
    <t>Tàu dừng làm hàng do tắc than quay cần CSU2</t>
  </si>
  <si>
    <t>Tàu dừng làm hàng do tắc than quay cần</t>
  </si>
  <si>
    <t>Tàu dừng làm hàng chờ nhà máy cẩu xe xuống hầm hàng</t>
  </si>
  <si>
    <t>00:45</t>
  </si>
  <si>
    <t>24.00</t>
  </si>
  <si>
    <t>10:20</t>
  </si>
  <si>
    <t>Tàu chờ trời sáng để cập cầu</t>
  </si>
  <si>
    <t>Tàu cập cảng 2 an toàn</t>
  </si>
  <si>
    <t>Tàu dừng làm hàng do nhà máy ưu tiên làm hàng cảng 1 ( tàu Đông Bắc 22-08 )</t>
  </si>
  <si>
    <t>Tàu không làm hàng do nhà máy ưu tiên làm hàng cảng 1 ( tàu Đông Bắc 22-08 )</t>
  </si>
  <si>
    <t>Tàu dừng làm hàng do trời mưa ( đóng mở/nắp hầm hàng )</t>
  </si>
  <si>
    <t>Tàu dừng làm hàng do lỗi lệch băng cấp 2 băng C3B DH1</t>
  </si>
  <si>
    <t>Tàu dừng làm hàng do tắc than tháp T4</t>
  </si>
  <si>
    <t>Tàu dừng làm hàng do tắc than tháp T6 và ngừng liên động DH1</t>
  </si>
  <si>
    <t>Tàu dừng làm hàng do lỗi DH1</t>
  </si>
  <si>
    <t>31/06/2022</t>
  </si>
  <si>
    <t>08:15</t>
  </si>
  <si>
    <t>16:10</t>
  </si>
  <si>
    <t>Tàu chờ làm hàng do ưu tiên bốc tàu Đông Bắc 22-07</t>
  </si>
  <si>
    <t>Tàu dừng làm hàng do gió to cấp 8 (17m/s)</t>
  </si>
  <si>
    <t>8:45</t>
  </si>
  <si>
    <t>01:10</t>
  </si>
  <si>
    <t>05:10</t>
  </si>
  <si>
    <t>Tàu chuẩn bị công tác giám định mớn nước</t>
  </si>
  <si>
    <t>Tàu cập cầu Cảng 2 an toàn</t>
  </si>
  <si>
    <t>Tàu dừng làm hàng do tắc than tháp T5 DH1 ( than ẩm )</t>
  </si>
  <si>
    <t>Tàu dừng bốc do lỗi dây giật BC1''B DH1</t>
  </si>
  <si>
    <t>Tàu dừng làm hàng sửa lỗi băng tải BC3B</t>
  </si>
  <si>
    <t>Tàu dừng làm hàng do tắc than liên động CSU (than ẩm)</t>
  </si>
  <si>
    <t>Tàu dừng làm hàng do tắc than tháp 1 (than ẩm)</t>
  </si>
  <si>
    <t>Tàu dừng làm hàng do lỗi quá tải máy ĐPĐ (máy B) DH1</t>
  </si>
  <si>
    <t>Tàu dừng làm hàng do tắc than (than ẩm)</t>
  </si>
  <si>
    <t>Tàu dừng làm hàng do tắc than tháp T4 (than ẩm)</t>
  </si>
  <si>
    <t>Việt Thuận 215 02</t>
  </si>
  <si>
    <t>23:30</t>
  </si>
  <si>
    <t>Tàu chuẩn bị công tác làm mớn nước lần đầu</t>
  </si>
  <si>
    <t>Tàu neo chờ cập cầu do nhà máy làm hàng tàu khác ( Đông Bắc 22-06 )</t>
  </si>
  <si>
    <t>Tàu chưa làm hàng do nhà máy ưu tiên bốc tàu khác ( Đông Bắc 22-07 )</t>
  </si>
  <si>
    <t>Tàu dừng làm hàng do tắc than tháp 6</t>
  </si>
  <si>
    <t>Tàu dừng làm hàng do nhà máy ưu tiên bốc tàu khác ( Đông Bắc 22-07 )</t>
  </si>
  <si>
    <t>Tàu dừng làm hàng do quá tải máy ĐPĐ B</t>
  </si>
  <si>
    <t>Tàu dừng làm hàng cho tàu khác rời cảng</t>
  </si>
  <si>
    <t>Tàu dừng làm hàng do lỗi quá tải máy ĐPĐ B DH1</t>
  </si>
  <si>
    <t>Tàu dừng làm hàng do ưu tiên bốc tàu cảng 2</t>
  </si>
  <si>
    <t>Tàu dừng làm hàng do tắt than máy ĐPĐ B DH1</t>
  </si>
  <si>
    <t>Tàu dừng làm hàng do quá tải SRA</t>
  </si>
  <si>
    <t>Tàu dừng làm hàng do tắc than tháp 5</t>
  </si>
  <si>
    <t>Tàu neo chờ cập cầu do nhà máy làm hàng tàu khác ( Đông Bắc 22-09 )</t>
  </si>
  <si>
    <t>Tàu chờ làm hàng do nhà máy vận hành băng tải và kiểm tra lỗi SRB DH1</t>
  </si>
  <si>
    <t>Tàu chờ làm hàng do nhà máy ưu tiên làm hàng tàu khác ( Việt Thuận 215-05 )</t>
  </si>
  <si>
    <t>Tàu dừng làm hàng do quá tải máy ĐPĐ B DH1</t>
  </si>
  <si>
    <t>Tàu dừng làm hàng do lỗi dây giật sự cố BC1''B DH1</t>
  </si>
  <si>
    <t>Tàu chờ làm hàng do lỗi cánh lật T1 DH1</t>
  </si>
  <si>
    <t>Tàu dừng làm hàng do tắc than máy ĐPĐ B DH1</t>
  </si>
  <si>
    <t>Tàu dừng làm hàng do lỗi quá tải máy SRA và DH1 yêu cầu ngừng cấp than đo đặc tuyến</t>
  </si>
  <si>
    <t>20:20</t>
  </si>
  <si>
    <t>Tàu chờ giám định mớn nước do thời tiết xấu ( sóng to gió lớn )</t>
  </si>
  <si>
    <t>Tàu chờ làm hàng do nhà máy vệ sinh, giao ca và vận hành băng tải</t>
  </si>
  <si>
    <t>Tàu dừng làm hàng do tắc than tháp T2</t>
  </si>
  <si>
    <t>Tàu chờ làm hàng do nhà máy kiểm tra chạy băng tải, lỗi dây giật sự cố DH1</t>
  </si>
  <si>
    <t>Tàu không làm hàng do trời mưa, tàu đóng/mở nắp hầm hàng</t>
  </si>
  <si>
    <t>Tàu dừng làm hàng do nhà máy vệ sinh tháp than T1 do than ẩm bám dính</t>
  </si>
  <si>
    <t>Tàu làm hang</t>
  </si>
  <si>
    <t>TỔNG</t>
  </si>
  <si>
    <t>TỔNG THÁNG 7</t>
  </si>
  <si>
    <t>Tàu neo chờ cập cầu do nhà máy làm hàng tàu khác ( Việt Thuận 215-02 )</t>
  </si>
  <si>
    <t>Tàu dừng làm hàng do tắc than tháp T4 DH1</t>
  </si>
  <si>
    <t>Tàu dừng làm hàng do lỗi máy ĐPĐ B DH1</t>
  </si>
  <si>
    <t>Tàu dừng làm hàng do tắc than tháp T1</t>
  </si>
  <si>
    <t>Tàu dừng làm hàng do cho DH1 ưu tiên phá kho cấp than lên Bunker</t>
  </si>
  <si>
    <t>Tàu dừng làm hàng do nhà máy vệ sinh thông tắc ống dẫn than tháp T1 do than ẩm bám dính</t>
  </si>
  <si>
    <t>Tàu dừng làm hàng do nhà máy xử lý tắc than tháp T0, kiểm tra chạy băng tải</t>
  </si>
  <si>
    <t>Tàu dừng làm hàng do nhà máy vệ sinh than bám dính ( than ẩm )</t>
  </si>
  <si>
    <t>Tàu dừng làm hàng do nhà máy vệ sinh tháp T1 do than bám dính</t>
  </si>
  <si>
    <t>13:20</t>
  </si>
  <si>
    <t>Tàu chuẩn bị công tác làm mớn nước</t>
  </si>
  <si>
    <t>Tàu chờ làm hàng do nhà máy ưu tiên làm hàng cảng 1 ( tàu Đông Bắc 22-04 )</t>
  </si>
  <si>
    <t>Tàu dừng làm hàng do DH1 chuyển kho</t>
  </si>
  <si>
    <t>Tàu dừng làm hàng do lỗi liên động máy ĐPĐ A DH1</t>
  </si>
  <si>
    <t>Tàu dừng làm hàng do lỗi dây giật sự cố BC1"B</t>
  </si>
  <si>
    <t>Tàu chờ làm hàng do nhà máy tiểu tu máy cắt SUB 1</t>
  </si>
  <si>
    <t>Tàu dừng làm hàng do băng tải BC1"B phanh tự đóng dừng băng tải</t>
  </si>
  <si>
    <t>Hải Nam 08</t>
  </si>
  <si>
    <t>Minh Quang 06</t>
  </si>
  <si>
    <t>Việt Thuận 198</t>
  </si>
  <si>
    <t>09:35</t>
  </si>
  <si>
    <t>Tàu không làm giám định mớn đầu được do thời tiết xấu</t>
  </si>
  <si>
    <t>Tàu chờ hoa tiêu lên tàu dẫn tàu cập cầu</t>
  </si>
  <si>
    <t>Tàu cập cầu Cảng 1 an toàn</t>
  </si>
  <si>
    <t>Tàu chưa làm hàng do nhà máy sửa cáp lực của máy ĐPĐ B</t>
  </si>
  <si>
    <t>Tàu dừng làm hàng do tắc than tháp T5 DH1</t>
  </si>
  <si>
    <t>Tàu dừng làm hàng do trời mưa ( tàu đóng mở nắp hầm hàng )</t>
  </si>
  <si>
    <t>Tàu dừng làm hàng chờ tàu khác rời cảng ( Đông Bắc 22-08 ) và cẩu xe</t>
  </si>
  <si>
    <t>Tàu dừng làm hàng chờ tàu khác cập cảng ( Việt Thuận 215-05 )</t>
  </si>
  <si>
    <t xml:space="preserve">10:20 </t>
  </si>
  <si>
    <t>17:30</t>
  </si>
  <si>
    <t>Tàu chưa làm giám định mớn nước lần đầu do thời tiết xấu và chưa thống nhất mớn nước</t>
  </si>
  <si>
    <t xml:space="preserve">Hoa tiêu lên tàu dẫn tàu cập cảng 1 </t>
  </si>
  <si>
    <t>Tàu cập cảng 1 an toàn</t>
  </si>
  <si>
    <t>Tàu chờ làm hàng do chờ các bên thống nhất khối lượng</t>
  </si>
  <si>
    <t>Các bên liên quan đã thống nhất khối lượng</t>
  </si>
  <si>
    <t>Tàu chờ làm hàng do nhà máy làm hàng tàu khác ( Việt Thuận 198 )</t>
  </si>
  <si>
    <t>Tàu mở nắp hầm hàng</t>
  </si>
  <si>
    <t>Tàu làm hàng</t>
  </si>
  <si>
    <t>Tàu dừng làm hàng do nhà máy vệ sinh, giao ca</t>
  </si>
  <si>
    <t>Tàu dừng làm hàng do tắc than máy cào tạp vật tháp T0</t>
  </si>
  <si>
    <t>Tàu dừng làm hàng do lệch băng cấp 2 băng tải C3A</t>
  </si>
  <si>
    <t>Tàu dừng làm hàng do trời mưa, đóng mở nắp hầm hàng</t>
  </si>
  <si>
    <t>Tàu dừng làm hàng do chờ tàu khác rời cảng ( Việt Thuận 198 )</t>
  </si>
  <si>
    <t>Tàu dừng làm hàng do chờ tàu khác cập cảng ( Việt Thuận 215-03 )</t>
  </si>
  <si>
    <t>Tàu dừng làm hàng do nhà máy cẩu xe xuống hầm hàng</t>
  </si>
  <si>
    <t>Tàu dừng làm hàng do lỗi dây giật C3A DH1</t>
  </si>
  <si>
    <t>Tàu dừng làm hàng do lỗi tín hiệu C2, nhà máy vệ sinh, giao ca</t>
  </si>
  <si>
    <t>Việt Thuận 168</t>
  </si>
  <si>
    <t>00:15</t>
  </si>
  <si>
    <t>12:55</t>
  </si>
  <si>
    <t>Tàu dừng làm hàng do DH1 chuyển tuyến</t>
  </si>
  <si>
    <t>Tàu dừng làm hàng do quá tải máy ĐPĐ A DH1</t>
  </si>
  <si>
    <t>Tàu dừng làm hàng do lỗi dây giật sự cố DH1</t>
  </si>
  <si>
    <t>01:15</t>
  </si>
  <si>
    <t>Tàu chờ làm hàng do nhà máy làm hàng tàu khác ( Việt Thuận 215-05 )</t>
  </si>
  <si>
    <t>Tàu dừng làm hàng do lỗi tín hiệu C2, nhà máy vệ sinh giao ca</t>
  </si>
  <si>
    <t>Tàu dừng làm hàng do trời mưa, tàu đóng mở nắp hầm hàng</t>
  </si>
  <si>
    <t>Tàu dừng làm hàng do chờ kiểm tra máy tách sắt MS1B</t>
  </si>
  <si>
    <t>Tàu dừng làm hàng do chờ tàu khác rời cảng ( Việt Thuận 215-05 )</t>
  </si>
  <si>
    <t>Tàu dừng làm hàng do chờ tàu khác cập cảng ( Việt Thuận 168 )</t>
  </si>
  <si>
    <t>Tàu dừng làm hàng do nhà máy ưu tiên làm hàng tàu khác ( Việt Thuận 168 )</t>
  </si>
  <si>
    <t>Tàu dừng làm hàng do nhà máy chuyển kho than</t>
  </si>
  <si>
    <t>Tàu dừng làm hàng do chờ DH1 cắt mép băng tải C3B bị rách</t>
  </si>
  <si>
    <t>Tàu dừng làm hàng do chờ cắt cao su Rulo BC1A #2 bị bong tróc</t>
  </si>
  <si>
    <t>Tàu dừng làm hàng do lỗi sự cố dây giật C3A/B</t>
  </si>
  <si>
    <t>Chờ dời tàu</t>
  </si>
  <si>
    <t>Tàu dừng làm hàng cho chờ vận hành chạy bơm cấp</t>
  </si>
  <si>
    <t>Tàu dừng làm hàng do sự cố băng tải C3B DH1</t>
  </si>
  <si>
    <t>Không</t>
  </si>
  <si>
    <t>có VB TKV không tính dôi nhật</t>
  </si>
  <si>
    <t>23:45</t>
  </si>
  <si>
    <t>06:55</t>
  </si>
  <si>
    <t>Tàu neo chờ giám định mớn nước lần đầu</t>
  </si>
  <si>
    <t>Tàu không làm giám định được do thời tiết xấu</t>
  </si>
  <si>
    <t>Tàu neo chờ cập cầu do nhà máy làm hàng tàu khác ( Việt Thuận 215-03 và Việt Thuận 168 )</t>
  </si>
  <si>
    <t>Tàu chờ làm hàng do nhà máy làm hàng tàu khác ( Việt Thuận 215-03 và Đông Bắc 22 -06 )</t>
  </si>
  <si>
    <t>Tàu dừng làm hàng do nhà máy làm hàng tàu khác ( Việt Thuận 215-03 )</t>
  </si>
  <si>
    <t>Tàu dừng làm hàng do tắc than quay cần CSU 2</t>
  </si>
  <si>
    <t>Tàu dừng làm hàng do vận hành chạy bơm cấp S2</t>
  </si>
  <si>
    <t>Tàu dừng làm hàng do chờ tàu khác cập cảng ( Đông Bắc 22-09 )</t>
  </si>
  <si>
    <t>Tàu dừng làm hàng do lõi dây giật sự cố C3A và C3B DH1</t>
  </si>
  <si>
    <t>Tàu dừng làm hàng do lệch băng cấp 2 băng tải C3A DH1</t>
  </si>
  <si>
    <t>Tàu dừng làm hàng do vận hành hổ trợ cẩu máy tách sắt qua băng BC1A/B</t>
  </si>
  <si>
    <t>20:35</t>
  </si>
  <si>
    <t>00:50</t>
  </si>
  <si>
    <t>22:25</t>
  </si>
  <si>
    <t>03:55</t>
  </si>
  <si>
    <t>Tàu neo chờ giám định mớn nước</t>
  </si>
  <si>
    <t>Tàu neo chờ cập cầu do nhà máy làm hàng tàu khác ( Đông bắc 22-09 )</t>
  </si>
  <si>
    <t>Tàu neo chờ cập cầu do nhà máy làm hàng tàu khác ( Đông bắc 22-04 )</t>
  </si>
  <si>
    <t>Tàu cập cảng 1 an toàn</t>
  </si>
  <si>
    <t>Tàu dừng làm hàng do ưu tiên GSU bốc than cấp Bunker</t>
  </si>
  <si>
    <t>Tàu dừng làm hàng do quá tải máy ĐPĐ A</t>
  </si>
  <si>
    <t>Tàu dừng làm hàng do trời mưa, tàu đóng mở nắp hầm hàng. Nhà máy kết hợp vệ sinh, giao ca</t>
  </si>
  <si>
    <t>Tàu dừng làm hàng do lỗi dây giât sự cố C3B DH1</t>
  </si>
  <si>
    <t>Tàu dừng làm hàng do vệ sinh mâm cấp CSU1 và vệ sinh ống than tuyến B tháp 1 DH1</t>
  </si>
  <si>
    <t>Tàu dừng làm hàng do lỗi dây giât sự cố BC1A DH1</t>
  </si>
  <si>
    <t>Tàu dừng làm hàng do tắt than quay cần CSU2</t>
  </si>
  <si>
    <t>Tàu dừng làm hàng chờ cẩu xe ( 2 xe quốc, 1 xe ủi )</t>
  </si>
  <si>
    <t>22:15</t>
  </si>
  <si>
    <t>01:05</t>
  </si>
  <si>
    <t>Tàu neo chờ cập cảng do nhà máy làm hàng tàu khác ( Thắng Lợi 6668 và Quang Trung 68 )</t>
  </si>
  <si>
    <t>Hoa tiêu lên tàu dẫn tàu cập cảng 1</t>
  </si>
  <si>
    <t>Tàu chờ làm hàng do nhà máy làm hàng tàu khác ( Thắng Lợi 6668 )</t>
  </si>
  <si>
    <t>Tàu dừng làm hàng do thời tiết xấu, tàu đóng/mở nắp hầm hàng</t>
  </si>
  <si>
    <t>Tàu dừng làm hàng do lỗi dây giật sự cố băng tải C2 DH1</t>
  </si>
  <si>
    <t>Tàu dừng làm hàng do tắc than tháp T6 DH1</t>
  </si>
  <si>
    <t>Tàu dừng làm hàng do lỗi dây giật sự cố băng tải C3B DH1</t>
  </si>
  <si>
    <t>Tàu dừng làm hàng do kiểm tra băng tải BC1'B DH1</t>
  </si>
  <si>
    <t xml:space="preserve">Tàu dừng làm hàng do lệch cập 2 băng tải C6A </t>
  </si>
  <si>
    <t>Tàu dừng làm hàng do lỗi băng tải C5A</t>
  </si>
  <si>
    <t>Tàu dừng làm hàng do tắc than tháp T1 DH1</t>
  </si>
  <si>
    <t>Tàu dừng làm hàng do chờ Nhiên liệu 1 vệ sinh và vận hành băng tải</t>
  </si>
  <si>
    <t>Tàu dừng làm hàng do trời mưa, tàu đóng/mở nắp hầm hàng</t>
  </si>
  <si>
    <t>Tàu dừng làm hàng do chờ Nhiên liệu 1 vệ sinh tháp T1 do than bám dính</t>
  </si>
  <si>
    <t>14:35</t>
  </si>
  <si>
    <t>00:10</t>
  </si>
  <si>
    <t>Tàu không làm mớn nước lần đầu được do sóng to gió lớn</t>
  </si>
  <si>
    <t>Tàu dừng làm hàng do tắt than CSU</t>
  </si>
  <si>
    <t>Tàu dừng làm hàng do lệch băng cấp 2 C3B</t>
  </si>
  <si>
    <t>Tàu dừng làm hàng do quá tải máy ĐPĐ A và C2</t>
  </si>
  <si>
    <t>Tàu dừng làm hàng do vận hành chạy bơm cấp</t>
  </si>
  <si>
    <t>17:45</t>
  </si>
  <si>
    <t>Tàu không làm giám định mớn lần đầu được do sóng to gió lớn</t>
  </si>
  <si>
    <t>Tàu chờ thủy triều</t>
  </si>
  <si>
    <t>Tàu chưa làm hàng chờ DH1 khắc phục gạt than C3B</t>
  </si>
  <si>
    <t>Tàu dừng làm hàng nhà máy ưu tiên bốc tàu khác (Việt Thuận 215-03)</t>
  </si>
  <si>
    <t>Tàu dừng làm hàng do tắt than quay cần CSU2 và tắt máy SRB DH1</t>
  </si>
  <si>
    <t>Tàu dừng làm hàng cho tàu khác rời cầu ( Việt Thuận 215-03 )</t>
  </si>
  <si>
    <t>Tàu dừng làm hàng do nhà máy vệ sinh, giao ca và tắt than tháp T3</t>
  </si>
  <si>
    <t>Tàu dừng làm hàng đợi DH1 vệ sinh than dính nhiều</t>
  </si>
  <si>
    <t>Tàu dừng làm hàng do tắt than tháp T10 DH1</t>
  </si>
  <si>
    <t>Tàu dừng làm hàng do tắt than tháp T2 DH1</t>
  </si>
  <si>
    <t>Tàu dừng làm hàng do tắt than tháp 1 DH1</t>
  </si>
  <si>
    <t>Tàu dừng làm hàng chờ cẩu xe khoang 2</t>
  </si>
  <si>
    <t>08:35</t>
  </si>
  <si>
    <t>Tàu neo chờ cập cầu do nhà máy làm hàng tàu khác ( Việt Thuận 215-03 )</t>
  </si>
  <si>
    <t>Tàu dừng làm hàng chờ DH1 vệ sinh do than bám dính nhiều</t>
  </si>
  <si>
    <t>Tàu dừng làm hàng do tắc than tháp T2 DH1</t>
  </si>
  <si>
    <t>Tàu dừng làm hàng do tắc than CSU2</t>
  </si>
  <si>
    <t>Tàu dừng làm hàng do quá tải máy ĐPĐA</t>
  </si>
  <si>
    <t>Chờ Nhiên liệu 1 vận hành băng tải</t>
  </si>
  <si>
    <t>Tàu dừng làm hàng do giới hạn tải DH1, ưu tiên nhập than cảng 2 cấp lên bunke</t>
  </si>
  <si>
    <t>Tàu dừng làm hàng do chờ tàu khác cập cảng ( Thắng Lợi 6668 )</t>
  </si>
  <si>
    <t>QTM 01</t>
  </si>
  <si>
    <t>Tàu chờ làm hàng do nhà máy ưu tiên làm tàu khác ( Việt Thuận 215-03)</t>
  </si>
  <si>
    <t>Tàu đóng đóng mở nắp hầm hàng do trời mưa</t>
  </si>
  <si>
    <t>Tàu dừng làm hàng do tắc than tháp T3 Duyên Hải 1 (than ẩm)</t>
  </si>
  <si>
    <t>Tàu dừng làm hàng do ưu tiên bốc than cảng 1</t>
  </si>
  <si>
    <t>Tàu dừng làm hàng do tắc than tháp 6 (than ẩm)</t>
  </si>
  <si>
    <t>Tàu dừng làm hàng do tắc than tháp 4 (than ẩm)</t>
  </si>
  <si>
    <t>Tàu dừng làm hàng do tắc than tháp 6 và vệ sinh (than ẩm)</t>
  </si>
  <si>
    <t>Tàu dừng làm hàng do lệch băng cấp 2 băng BC''B Duyên Hải 1</t>
  </si>
  <si>
    <t>20:50</t>
  </si>
  <si>
    <t>01:35</t>
  </si>
  <si>
    <t>Tàu neo chờ cập cầu do nhà máy làm hàng tàu khác ( Việt Thuận 198 )</t>
  </si>
  <si>
    <t>Hoa tiêu lên tàu dẫn tàu vào cảng</t>
  </si>
  <si>
    <t>Tàu chờ làm hàng do DH1 giới hạn tải, ưu tiên nhập than cảng 1</t>
  </si>
  <si>
    <t>Tàu dừng làm hàng ưu tiên cảng 1 do cần máy ĐPĐ cấp than nhập kho</t>
  </si>
  <si>
    <t>Tàu dừng làm hàng do tắc than SRB</t>
  </si>
  <si>
    <t>Tàu dừng làm hàng do chờ di chuyển máy ĐPĐ B</t>
  </si>
  <si>
    <t>Tàu dừng làm hàng do DH1 nhập kho than, giới hạn tải do gốc cần máy ĐPĐ cao, ưu tiên cảng 1</t>
  </si>
  <si>
    <t>Chờ Nhiêu liệu 1 vệ sinh vận hành băng tải</t>
  </si>
  <si>
    <t>Tàu dừng làm hàng do nhà máy vệ sinh ống xuống than do than ẩm bám dính</t>
  </si>
  <si>
    <t xml:space="preserve">Tàu dừng làm hàng do lỗi SRA DH1 </t>
  </si>
  <si>
    <t>Chờ Nhiêu liệu 1 vệ sinh vận hành băng tải, lỗi máy ĐPĐ A</t>
  </si>
  <si>
    <t>Tàu neo chờ cập cầu do nhà máy làm hàng tàu khác  (Đông Bắc 22-09)</t>
  </si>
  <si>
    <t>Tàu chưa làm hàng chờ nhà máy vệ sinh bảo dưỡng cầu cảng 1</t>
  </si>
  <si>
    <t>Tàu dừng làm hàng do nhà máy ưu tiên bốc tàu khác (Quang Trung 68)</t>
  </si>
  <si>
    <t>Tàu dừng làm hàng do trời mưa (đóng mở nắp hầm hàng)</t>
  </si>
  <si>
    <t>Tàu dừng làm hàng do NL1 dừng khẩn cấp để tránh tắc than tháp 4</t>
  </si>
  <si>
    <t>Tàu dừng làm hàng do NL1 dừng khẩn cấp để tránh tắc than</t>
  </si>
  <si>
    <t>Tàu dừng làm hàng do lỗi dây giật C3A</t>
  </si>
  <si>
    <t>Tàu dừng làm hàng cho DH1 vệ sinh than bám dính</t>
  </si>
  <si>
    <t>Tàu dừng làm hàng CSU1 cẩu xe K2, CSU2 dừng lỗi C7B DH1</t>
  </si>
  <si>
    <t>Tàu dừng làm hàng tắc than tháp T6 DH1</t>
  </si>
  <si>
    <t>03:10</t>
  </si>
  <si>
    <t>Tàu neo chờ cập cảng do nhà máy đang làm hàng tàu khác ( Đông Bắc 22-06 và Quang Trung 68 )</t>
  </si>
  <si>
    <t>Tàu neo chờ cập cảng do nhà máy đang làm hàng tàu khác ( Quang Trung 68 và Thắng Lợi 6668 )</t>
  </si>
  <si>
    <t>Kiểm tra niêm phong kẹp chì</t>
  </si>
  <si>
    <t>Tàu chờ làm hàng do trời mưa, mở nắp hầm hàng</t>
  </si>
  <si>
    <t>Tàu dừng làm hàng do nhà máy ưu tiên phá đống cấp than Bunke, C3B cháy động cơ</t>
  </si>
  <si>
    <t>Tàu không làm hàng do lỗi C3B, DH1 ưu tiên phá đống cấp than Bunke</t>
  </si>
  <si>
    <t>Tàu dừng làm hàng do trời mưa, đóng/mở nắp hầm hàng</t>
  </si>
  <si>
    <t>Tàu dừng làm hàng do tắc than quay cần CSU1</t>
  </si>
  <si>
    <t>Tàu dừng làm hàng do tắc than C3A</t>
  </si>
  <si>
    <t>Tàu dừng làm hàng do DH1 chạy bơm cấp tổ máy S1</t>
  </si>
  <si>
    <t>Tàu dừng làm hàng do lỗi nguồn DC CSU2</t>
  </si>
  <si>
    <t>Tàu dừng làm hàng tắc than tháp T3 DH1</t>
  </si>
  <si>
    <t xml:space="preserve">Tàu dừng làm hàng do nhà máy ưu tiên làm hàng tàu khác ( QTM 01 ) </t>
  </si>
  <si>
    <t>22:05</t>
  </si>
  <si>
    <t>01:55</t>
  </si>
  <si>
    <t>05:05</t>
  </si>
  <si>
    <t>Tàu neo chờ làm giám định mớn nước lần đầu</t>
  </si>
  <si>
    <t>Tàu neo chờ cập cầu do nhà máy làm hàng tàu khác (tàu Đông Bắc 22-06)</t>
  </si>
  <si>
    <t>Tàu neo chờ cập cầu do nhà máy làm hàng tàu khác (tàu Đông Bắc 22-05)</t>
  </si>
  <si>
    <t>Tàu neo chờ cập cầu do nhà máy làm hàng tàu khác (tàu Việt Thuận 215-03)</t>
  </si>
  <si>
    <t>Tàu mở nắp hầm hàng và chờ nhà máy chuyển kho</t>
  </si>
  <si>
    <t>Tàu dừng làm hàng do tắt than tháp T4 DH1</t>
  </si>
  <si>
    <t>Tàu dừng làm hàng do tắt than tháp T6 DH1</t>
  </si>
  <si>
    <t>Tàu dừng làm hàng chờ tàu khác rời cầu ( tàu Thắng lợi 6668 )</t>
  </si>
  <si>
    <t>Tàu dừng làm hàng do lỗi dây giật C7 DH1</t>
  </si>
  <si>
    <t>Tàu dừng làm hàng do nhà máy ưu tiên bốc tàu khác (tàu Long Hải 01 và tàu Việt Thuận 215-02)</t>
  </si>
  <si>
    <t>Tàu chuận bị công tác làm mớn</t>
  </si>
  <si>
    <t>Tàu neo chờ cập cảng do nhà máy đang làm hàng tàu khác (Thắng Lợi 6668 )</t>
  </si>
  <si>
    <t>Tàu neo chờ cập cảng do nhà máy đang làm hàng tàu khác (Thắng Lợi 6668 và Việt Thuận 215-03 )</t>
  </si>
  <si>
    <t>Tàu neo chờ cập cảng do nhà máy đang làm hàng tàu khác ( Việt Thuận 215-05 )</t>
  </si>
  <si>
    <t>Tàu chờ làm hàng do nhà máy ưu tiên làm hàng cảng 1 ( tàu Việt Thuận 215-05 )</t>
  </si>
  <si>
    <t>Tàu dừng làm hàng do NL 1 dừng khẩn cấp để tránh tắc than C2</t>
  </si>
  <si>
    <t>Tàu dừng làm hàng do lỗi băng tải C3A</t>
  </si>
  <si>
    <t xml:space="preserve">Tàu dừng làm hàng do nhà máy vệ sinh ống xuống than </t>
  </si>
  <si>
    <t>Tàu dừng làm hàng do tắc than T4 DH1</t>
  </si>
  <si>
    <t>Tàu dừng làm hàng do tắc than tháp T0, T1 DH1</t>
  </si>
  <si>
    <t>Tàu dừng làm hàng do tắc than tháp T0 DH1</t>
  </si>
  <si>
    <t>Minh Phú 89</t>
  </si>
  <si>
    <t>Hoàng Sa 126</t>
  </si>
  <si>
    <t>Vũ Gia 36</t>
  </si>
  <si>
    <t>10:35</t>
  </si>
  <si>
    <t>14:25</t>
  </si>
  <si>
    <t>Tàu không làm giám định mớn nước lần đầu được do sóng to gió lớn</t>
  </si>
  <si>
    <t>Giám định mớn nước lần đầu. Hoa tiêu lên tàu dẫn tàu cập cảng 2 an toàn lúc 16:40</t>
  </si>
  <si>
    <t>Tàu dừng làm hàng do trời mưa ( đóng, mở nắp hầm hàng )</t>
  </si>
  <si>
    <t>Tàu dừng làm hàng do nhà máy ưu tiên nhập than cảng 1 cấp Bunke</t>
  </si>
  <si>
    <t>Tàu dừng làm hàng chờ DH1 vệ sinh vận hành bốc than</t>
  </si>
  <si>
    <t>Tàu dừng làm hàng chờ nhà máy chốt khối lượng tàu cuối tháng</t>
  </si>
  <si>
    <t>Tàu dừng do tắc than phễu, BC7B</t>
  </si>
  <si>
    <t>Tàu dừng làm hàng do lỗi dây sự cố C3B DH1</t>
  </si>
  <si>
    <t>Tàu dừng làm hàng chờ nhà máy xử lý lỗi dây giật sự cố BC1A/B</t>
  </si>
  <si>
    <t>Tàu dừng làm hàng do lỗi dây sự cố BC1B</t>
  </si>
  <si>
    <t>Quang Vinh Diamond</t>
  </si>
  <si>
    <t>Vũ Gia 09</t>
  </si>
  <si>
    <t>23:55</t>
  </si>
  <si>
    <t>Tàu cập cầu cảng 1 an toàn</t>
  </si>
  <si>
    <t>Tàu dừng làm hàng do tắc than C6B, kết hợp vệ sinh mâm cấp</t>
  </si>
  <si>
    <t>Tàu dừng làm hàng do lỗi dây sự cố BC1'B DH1</t>
  </si>
  <si>
    <t>Tàu dừng làm hàng do lỗi dây giật sự cố 7B DH1</t>
  </si>
  <si>
    <t>Tàu dừng làm hàng do lỗi dây giật sự cố C3B</t>
  </si>
  <si>
    <t>Tàu dừng làm hàng do nhảy CB mâm cấp CSU1</t>
  </si>
  <si>
    <t>Tàu dừng làm hàng chờ cẩu 2 xe cuốc và 1 xe ủi xuống tàu</t>
  </si>
  <si>
    <t>17:15</t>
  </si>
  <si>
    <t>Tàu chờ trời sáng để giám định mớn nước lần đầu</t>
  </si>
  <si>
    <t>Tàu chờ thủy triều để cập cảng</t>
  </si>
  <si>
    <t>Tàu dừng làm hàng do lỗi báo rách băng tải BC1A</t>
  </si>
  <si>
    <t xml:space="preserve">Tàu dừng làm hàng do nhà máy vệ sinh, giao ca </t>
  </si>
  <si>
    <t xml:space="preserve">Chờ vận hành băng tải </t>
  </si>
  <si>
    <t>Tàu dừng làm hàng do lỗi dây giậy sự cố băng tải 5B DH1</t>
  </si>
  <si>
    <t>Tàu dừng làm hàng do lỗi dây giậy sự cố băng tải C3B DH1</t>
  </si>
  <si>
    <t>Tàu dừng làm hàng do lỗi liên động DH1, do lỗi máy ĐPĐ B</t>
  </si>
  <si>
    <t>Tàu dừng làm hàng do lỗi máy Sàng B</t>
  </si>
  <si>
    <t>Quang Vinh 188</t>
  </si>
  <si>
    <t>16h30</t>
  </si>
  <si>
    <t>06:25</t>
  </si>
  <si>
    <t>Kiểm tra niêm phong hầm hàng và tàu mở nắp hầm hàng</t>
  </si>
  <si>
    <t>Tàu dừng làm hàng do lỗi máy ĐPĐ A DH1</t>
  </si>
  <si>
    <t>Tàu dừng làm hàng do tắt than tháp T6</t>
  </si>
  <si>
    <t>15:25</t>
  </si>
  <si>
    <t>15:35</t>
  </si>
  <si>
    <t>15:45</t>
  </si>
  <si>
    <t>19:25</t>
  </si>
  <si>
    <t>19:55</t>
  </si>
  <si>
    <t>Tàu chưa tiến hành giám định mớn nước do thời tiết xấu ( sóng to gió lớn )</t>
  </si>
  <si>
    <t>Giám định mớn nước lần đầu và Hoa tiêu lên tàu lúc 12:30 dẫn tàu vào cập cảng, tàu cập cảng 2 an toàn lúc 13:10.
( Hoàn thành giám định mớn nước lúc 13:30 )</t>
  </si>
  <si>
    <t>Kiểm tra niêm phong . Tàu mở nắp hầm hàng</t>
  </si>
  <si>
    <t>Tàu dừng làm hàng do lỗi dây giựt sự cố C7B DH1</t>
  </si>
  <si>
    <t>Tàu dừng làm hàng do khắc phục chuyển cánh lật TC6 qua băng BC1'B DH1</t>
  </si>
  <si>
    <t>Chờ vận hành băng tải. Tàu không làm hàng do trời mưa, đóng/mở nắp hầm hàng</t>
  </si>
  <si>
    <t>Tàu dừng làm hàng do lỗi dây giựt sự cố C3B DH1</t>
  </si>
  <si>
    <t>Tàu dừng làm hàng do lỗi dây giựt sự cố 6A DH1</t>
  </si>
  <si>
    <t>Tàu dừng làm hàng do lỗi dây giựt sự cố BC1"B DH1</t>
  </si>
  <si>
    <t>Tàu dừng làm hàng do nhà máy giới hạn tải, ưu tiên làm hàng cảng 1</t>
  </si>
  <si>
    <t>Tàu dừng làm hàng do lệch băng cấp 2 băng C6A DH1</t>
  </si>
  <si>
    <t>Tàu dừng làm hàng do lệch băng cấp 2 băng C3B DH1</t>
  </si>
  <si>
    <t>Tàu làm giám định mớn đầu. Hoa tiêu lên tàu dẫn tàu cập cầu cảng 1 an toàn lúc 15:00</t>
  </si>
  <si>
    <t>Tàu chưa làm hàng do nhà máy ưu tiên làm tàu khác (Đông Bắc 22-06 và Việt Thuận 215-01)</t>
  </si>
  <si>
    <t>Tàu dừng làm hàng do DH1 giới hạn tải ưu tiên nhập cảng 2</t>
  </si>
  <si>
    <t>Tàu dừng làm hàng do lệch C6A DH1</t>
  </si>
  <si>
    <t>Tàu dừng làm hàng do lỗi dây giật C3B</t>
  </si>
  <si>
    <t>Tàu dừng làm hàng do lỗi MĐPĐ B DH1</t>
  </si>
  <si>
    <t>Tàu dừng làm hàng chờ nhà máy cẩu xe</t>
  </si>
  <si>
    <t>Tàu dừng làm hàng do nhà máy vệ thiết bị sinh giao ca</t>
  </si>
  <si>
    <t>Tàu dừng làm hàng do quá tải SRA DH1</t>
  </si>
  <si>
    <t>Tàu dừng làm hàng do lỗi dây giật BC1B</t>
  </si>
  <si>
    <t>02:25</t>
  </si>
  <si>
    <t>Tàu chờ làm hàng do ưu tiên DH1 chạy băng tải</t>
  </si>
  <si>
    <t>Tàu dừng làm hàng do dừng liên động DH1 do tải cao qua nhánh C2</t>
  </si>
  <si>
    <t>Tàu dừng làm hàng do nhà máy bốc băng C2 của DH1</t>
  </si>
  <si>
    <t>22:35</t>
  </si>
  <si>
    <t>Tàu chờ làm hàng do đợi DH1 chạy băng tải</t>
  </si>
  <si>
    <t>Tàu chờ làm hàng do nhà máy làm hàng tàu khác ( Việt Thuận 215-02)</t>
  </si>
  <si>
    <t>Tàu dừng làm hàng do lỗi máy đánh phá đống B</t>
  </si>
  <si>
    <t>Tàu dừng làm hàng do liên động DH1 bị tải cao qua nhánh C2</t>
  </si>
  <si>
    <t>Tàu dừng làm hàng do lỗi dây giật C2 của DH1</t>
  </si>
  <si>
    <t>Thái Hà 8888</t>
  </si>
  <si>
    <t xml:space="preserve">Tàu mở nắp hầm hàng </t>
  </si>
  <si>
    <t>Tàu dừng làm hàng do DH1 sợ quá tải</t>
  </si>
  <si>
    <t>Tàu chờ thủy triều để làm mớn nước lần đầu</t>
  </si>
  <si>
    <t>Tàu làm giám định mớn nước lần đầu</t>
  </si>
  <si>
    <t>Tàu mở nấp hầm hàng</t>
  </si>
  <si>
    <t/>
  </si>
  <si>
    <t>Hải Nam 36</t>
  </si>
  <si>
    <t>00:05</t>
  </si>
  <si>
    <t>10:25</t>
  </si>
  <si>
    <t>Tàu neo chờ thủy triều để cập cảng</t>
  </si>
  <si>
    <t>Tàu dừng làm hàng do tắc than CSU1, kết hợp vệ sinh, giao ca</t>
  </si>
  <si>
    <t>Tàu dừng làm hàng do lỗi liên động máy ĐPĐ B DH1</t>
  </si>
  <si>
    <t>Tàu dừng làm hàng chờ VH chạy bơm cấp</t>
  </si>
  <si>
    <t>Tàu dừng làm hàng do quá tải máy SRB DH1</t>
  </si>
  <si>
    <t>Tàu dừng làm hàng chờ tàu khác cập cảng ( Quang Trung 68 ), tắc than CSU1</t>
  </si>
  <si>
    <t>Tàu dừng làm hàng do tắc than SRA DH1</t>
  </si>
  <si>
    <t>Tàu dừng làm hàng do tắc than tháp T5</t>
  </si>
  <si>
    <t>Giám định mớn nước lần đàu</t>
  </si>
  <si>
    <t>Tàu dừng làm hàng do lỗi liên động 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</si>
</sst>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hh:mm\ dd/mm/yyyy"/>
    <numFmt numFmtId="166" formatCode="[h]:mm"/>
    <numFmt numFmtId="167" formatCode="_(* #,##0_);_(* \(#,##0\);_(* &quot;-&quot;??_);_(@_)"/>
    <numFmt numFmtId="168" formatCode="_(* #,##0.000_);_(* \(#,##0.000\);_(* &quot;-&quot;??_);_(@_)"/>
    <numFmt numFmtId="169" formatCode="[$]ddd\ dd\-mmm\-yyyy"/>
    <numFmt numFmtId="170" formatCode="hh:mm\ dd/mm/yyyy\ "/>
    <numFmt numFmtId="171" formatCode="hh:mm\L\T\ dddd/mmmm/yyyy"/>
    <numFmt numFmtId="172" formatCode="0.0000"/>
    <numFmt numFmtId="173" formatCode="d:hh:mm"/>
    <numFmt numFmtId="174" formatCode="[h]:mm:ss;@"/>
    <numFmt numFmtId="175" formatCode="[$-1010000]d/m/yy;@"/>
  </numFmts>
  <fonts count="4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3"/>
      <color theme="1"/>
      <name val="Times New Roman"/>
      <family val="2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  <charset val="163"/>
    </font>
    <font>
      <sz val="11"/>
      <color rgb="FF000000"/>
      <name val="Arial"/>
      <family val="2"/>
      <scheme val="minor"/>
    </font>
    <font>
      <sz val="12"/>
      <name val=".VnTime"/>
      <family val="2"/>
    </font>
    <font>
      <b/>
      <sz val="16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b/>
      <sz val="13"/>
      <color rgb="FFFF0000"/>
      <name val="Times New Roman"/>
      <family val="1"/>
    </font>
    <font>
      <sz val="11"/>
      <name val="Times New Roman"/>
      <family val="1"/>
      <charset val="163"/>
    </font>
    <font>
      <sz val="13"/>
      <color rgb="FFFF000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i/>
      <sz val="13"/>
      <name val="Times New Roman"/>
      <family val="1"/>
      <charset val="163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  <charset val="163"/>
    </font>
    <font>
      <sz val="13"/>
      <name val="Times New Roman"/>
      <family val="1"/>
      <charset val="163"/>
    </font>
    <font>
      <sz val="12"/>
      <color indexed="8"/>
      <name val="Times New Roman"/>
      <family val="1"/>
    </font>
    <font>
      <sz val="8"/>
      <name val="Arial"/>
      <family val="2"/>
      <scheme val="minor"/>
    </font>
    <font>
      <sz val="12"/>
      <color theme="1"/>
      <name val="Times New Roman"/>
      <family val="1"/>
      <scheme val="major"/>
    </font>
    <font>
      <sz val="13"/>
      <color theme="1"/>
      <name val="Times New Roman"/>
      <family val="1"/>
    </font>
    <font>
      <sz val="13"/>
      <color theme="1"/>
      <name val="Times New Roman"/>
      <family val="1"/>
      <scheme val="maj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3" fillId="0" borderId="0"/>
    <xf numFmtId="0" fontId="14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420">
    <xf numFmtId="0" fontId="0" fillId="0" borderId="0" xfId="0"/>
    <xf numFmtId="0" fontId="5" fillId="0" borderId="5" xfId="2" applyFont="1" applyBorder="1" applyAlignment="1">
      <alignment horizontal="center"/>
    </xf>
    <xf numFmtId="0" fontId="5" fillId="0" borderId="5" xfId="2" applyFont="1" applyBorder="1"/>
    <xf numFmtId="165" fontId="5" fillId="0" borderId="5" xfId="2" applyNumberFormat="1" applyFont="1" applyBorder="1"/>
    <xf numFmtId="46" fontId="5" fillId="0" borderId="5" xfId="2" applyNumberFormat="1" applyFont="1" applyBorder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46" fontId="6" fillId="0" borderId="0" xfId="2" applyNumberFormat="1" applyFont="1"/>
    <xf numFmtId="0" fontId="7" fillId="0" borderId="5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0" borderId="0" xfId="2" applyFont="1"/>
    <xf numFmtId="0" fontId="6" fillId="0" borderId="0" xfId="6" applyFont="1"/>
    <xf numFmtId="168" fontId="5" fillId="0" borderId="5" xfId="1" applyNumberFormat="1" applyFont="1" applyFill="1" applyBorder="1" applyAlignment="1"/>
    <xf numFmtId="4" fontId="3" fillId="3" borderId="5" xfId="0" applyNumberFormat="1" applyFont="1" applyFill="1" applyBorder="1" applyAlignment="1">
      <alignment horizontal="center" vertical="center"/>
    </xf>
    <xf numFmtId="0" fontId="9" fillId="0" borderId="0" xfId="0" applyFont="1"/>
    <xf numFmtId="169" fontId="11" fillId="0" borderId="0" xfId="8" applyNumberFormat="1" applyFont="1" applyAlignment="1">
      <alignment horizontal="center" vertical="center" wrapText="1"/>
    </xf>
    <xf numFmtId="169" fontId="11" fillId="0" borderId="0" xfId="8" applyNumberFormat="1" applyFont="1" applyAlignment="1">
      <alignment vertical="center" wrapText="1"/>
    </xf>
    <xf numFmtId="169" fontId="10" fillId="0" borderId="0" xfId="8" applyNumberFormat="1" applyFont="1" applyAlignment="1">
      <alignment vertical="center"/>
    </xf>
    <xf numFmtId="169" fontId="11" fillId="0" borderId="0" xfId="8" applyNumberFormat="1" applyFont="1" applyAlignment="1">
      <alignment vertical="center"/>
    </xf>
    <xf numFmtId="169" fontId="11" fillId="0" borderId="0" xfId="8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69" fontId="16" fillId="0" borderId="0" xfId="8" applyNumberFormat="1" applyFont="1" applyAlignment="1">
      <alignment horizontal="center" vertical="center" wrapText="1"/>
    </xf>
    <xf numFmtId="169" fontId="16" fillId="0" borderId="0" xfId="8" applyNumberFormat="1" applyFont="1" applyAlignment="1">
      <alignment vertical="center" wrapText="1"/>
    </xf>
    <xf numFmtId="169" fontId="7" fillId="0" borderId="0" xfId="8" applyNumberFormat="1" applyFont="1"/>
    <xf numFmtId="169" fontId="17" fillId="0" borderId="0" xfId="8" applyNumberFormat="1" applyFont="1"/>
    <xf numFmtId="169" fontId="10" fillId="0" borderId="0" xfId="8" applyNumberFormat="1" applyFont="1" applyAlignment="1">
      <alignment horizontal="center" vertical="center"/>
    </xf>
    <xf numFmtId="169" fontId="9" fillId="0" borderId="0" xfId="8" applyNumberFormat="1" applyFont="1" applyAlignment="1">
      <alignment vertical="center"/>
    </xf>
    <xf numFmtId="0" fontId="10" fillId="0" borderId="0" xfId="8" applyFont="1" applyAlignment="1">
      <alignment vertical="center"/>
    </xf>
    <xf numFmtId="0" fontId="7" fillId="0" borderId="0" xfId="8" applyFont="1" applyAlignment="1">
      <alignment vertical="center"/>
    </xf>
    <xf numFmtId="170" fontId="9" fillId="0" borderId="0" xfId="8" quotePrefix="1" applyNumberFormat="1" applyFont="1" applyAlignment="1">
      <alignment vertical="center"/>
    </xf>
    <xf numFmtId="165" fontId="10" fillId="0" borderId="0" xfId="8" applyNumberFormat="1" applyFont="1" applyAlignment="1">
      <alignment vertical="center" wrapText="1"/>
    </xf>
    <xf numFmtId="0" fontId="9" fillId="0" borderId="0" xfId="0" applyFont="1" applyAlignment="1">
      <alignment horizontal="center"/>
    </xf>
    <xf numFmtId="171" fontId="9" fillId="0" borderId="0" xfId="8" applyNumberFormat="1" applyFont="1" applyAlignment="1">
      <alignment vertical="center"/>
    </xf>
    <xf numFmtId="14" fontId="9" fillId="0" borderId="0" xfId="8" quotePrefix="1" applyNumberFormat="1" applyFont="1" applyAlignment="1">
      <alignment vertical="center"/>
    </xf>
    <xf numFmtId="0" fontId="9" fillId="0" borderId="0" xfId="8" applyFont="1" applyAlignment="1">
      <alignment vertical="center"/>
    </xf>
    <xf numFmtId="165" fontId="10" fillId="0" borderId="0" xfId="8" applyNumberFormat="1" applyFont="1" applyAlignment="1">
      <alignment horizontal="center" vertical="center" wrapText="1"/>
    </xf>
    <xf numFmtId="169" fontId="9" fillId="0" borderId="0" xfId="8" applyNumberFormat="1" applyFont="1" applyAlignment="1">
      <alignment vertical="center" wrapText="1"/>
    </xf>
    <xf numFmtId="169" fontId="10" fillId="0" borderId="0" xfId="8" applyNumberFormat="1" applyFont="1" applyAlignment="1">
      <alignment horizontal="center" vertical="center" wrapText="1"/>
    </xf>
    <xf numFmtId="0" fontId="9" fillId="0" borderId="0" xfId="8" applyFont="1" applyAlignment="1">
      <alignment horizontal="center" vertical="center"/>
    </xf>
    <xf numFmtId="167" fontId="10" fillId="0" borderId="0" xfId="9" applyNumberFormat="1" applyFont="1" applyFill="1" applyBorder="1" applyAlignment="1">
      <alignment horizontal="left" vertical="center"/>
    </xf>
    <xf numFmtId="3" fontId="9" fillId="0" borderId="0" xfId="8" quotePrefix="1" applyNumberFormat="1" applyFont="1" applyAlignment="1">
      <alignment vertical="center"/>
    </xf>
    <xf numFmtId="0" fontId="10" fillId="0" borderId="0" xfId="8" applyFont="1" applyAlignment="1">
      <alignment horizontal="center" vertical="center" wrapText="1"/>
    </xf>
    <xf numFmtId="169" fontId="16" fillId="0" borderId="0" xfId="8" applyNumberFormat="1" applyFont="1" applyAlignment="1">
      <alignment horizontal="right" vertical="center" wrapText="1"/>
    </xf>
    <xf numFmtId="169" fontId="16" fillId="0" borderId="0" xfId="8" applyNumberFormat="1" applyFont="1" applyAlignment="1">
      <alignment horizontal="left" vertical="center" wrapText="1"/>
    </xf>
    <xf numFmtId="169" fontId="10" fillId="0" borderId="5" xfId="8" applyNumberFormat="1" applyFont="1" applyBorder="1" applyAlignment="1">
      <alignment horizontal="center" vertical="center" wrapText="1"/>
    </xf>
    <xf numFmtId="169" fontId="10" fillId="0" borderId="2" xfId="8" applyNumberFormat="1" applyFont="1" applyBorder="1" applyAlignment="1">
      <alignment vertical="center" wrapText="1"/>
    </xf>
    <xf numFmtId="169" fontId="9" fillId="0" borderId="5" xfId="8" applyNumberFormat="1" applyFont="1" applyBorder="1" applyAlignment="1">
      <alignment vertical="center"/>
    </xf>
    <xf numFmtId="4" fontId="10" fillId="0" borderId="3" xfId="8" applyNumberFormat="1" applyFont="1" applyBorder="1" applyAlignment="1">
      <alignment horizontal="center" vertical="center"/>
    </xf>
    <xf numFmtId="173" fontId="9" fillId="0" borderId="5" xfId="8" applyNumberFormat="1" applyFont="1" applyBorder="1" applyAlignment="1">
      <alignment vertical="center"/>
    </xf>
    <xf numFmtId="4" fontId="10" fillId="4" borderId="3" xfId="8" applyNumberFormat="1" applyFont="1" applyFill="1" applyBorder="1" applyAlignment="1">
      <alignment horizontal="center" vertical="center"/>
    </xf>
    <xf numFmtId="4" fontId="10" fillId="4" borderId="5" xfId="8" applyNumberFormat="1" applyFont="1" applyFill="1" applyBorder="1" applyAlignment="1">
      <alignment horizontal="center" vertical="center"/>
    </xf>
    <xf numFmtId="46" fontId="9" fillId="0" borderId="0" xfId="0" applyNumberFormat="1" applyFont="1" applyAlignment="1">
      <alignment horizontal="center" vertical="center" wrapText="1"/>
    </xf>
    <xf numFmtId="0" fontId="10" fillId="0" borderId="0" xfId="8" applyFont="1" applyAlignment="1">
      <alignment horizontal="left" vertical="center" wrapText="1"/>
    </xf>
    <xf numFmtId="0" fontId="20" fillId="0" borderId="5" xfId="2" applyFont="1" applyBorder="1" applyAlignment="1">
      <alignment horizontal="center" vertical="center" wrapText="1"/>
    </xf>
    <xf numFmtId="167" fontId="6" fillId="0" borderId="0" xfId="1" applyNumberFormat="1" applyFont="1" applyFill="1"/>
    <xf numFmtId="167" fontId="5" fillId="0" borderId="5" xfId="1" applyNumberFormat="1" applyFont="1" applyFill="1" applyBorder="1"/>
    <xf numFmtId="165" fontId="5" fillId="5" borderId="5" xfId="2" applyNumberFormat="1" applyFont="1" applyFill="1" applyBorder="1" applyAlignment="1">
      <alignment horizontal="right"/>
    </xf>
    <xf numFmtId="1" fontId="10" fillId="0" borderId="0" xfId="8" applyNumberFormat="1" applyFont="1" applyAlignment="1">
      <alignment horizontal="left" vertical="center"/>
    </xf>
    <xf numFmtId="169" fontId="23" fillId="0" borderId="0" xfId="8" applyNumberFormat="1" applyFont="1" applyAlignment="1">
      <alignment vertical="center" wrapText="1"/>
    </xf>
    <xf numFmtId="0" fontId="24" fillId="0" borderId="0" xfId="0" applyFont="1"/>
    <xf numFmtId="2" fontId="25" fillId="0" borderId="0" xfId="8" applyNumberFormat="1" applyFont="1" applyAlignment="1">
      <alignment vertical="center"/>
    </xf>
    <xf numFmtId="169" fontId="24" fillId="0" borderId="0" xfId="8" applyNumberFormat="1" applyFont="1" applyAlignment="1">
      <alignment vertical="center"/>
    </xf>
    <xf numFmtId="165" fontId="25" fillId="0" borderId="0" xfId="8" applyNumberFormat="1" applyFont="1" applyAlignment="1">
      <alignment horizontal="center" vertical="center" wrapText="1"/>
    </xf>
    <xf numFmtId="0" fontId="26" fillId="0" borderId="5" xfId="2" applyFont="1" applyBorder="1" applyAlignment="1">
      <alignment horizontal="center" vertical="center" wrapText="1"/>
    </xf>
    <xf numFmtId="0" fontId="26" fillId="0" borderId="0" xfId="2" applyFont="1" applyAlignment="1">
      <alignment horizontal="center" vertical="center" wrapText="1"/>
    </xf>
    <xf numFmtId="172" fontId="25" fillId="0" borderId="0" xfId="8" applyNumberFormat="1" applyFont="1" applyAlignment="1">
      <alignment horizontal="right" vertical="center"/>
    </xf>
    <xf numFmtId="46" fontId="9" fillId="0" borderId="0" xfId="0" applyNumberFormat="1" applyFont="1" applyAlignment="1">
      <alignment vertical="center"/>
    </xf>
    <xf numFmtId="4" fontId="18" fillId="0" borderId="0" xfId="0" applyNumberFormat="1" applyFont="1" applyAlignment="1">
      <alignment horizontal="right" vertical="center"/>
    </xf>
    <xf numFmtId="169" fontId="24" fillId="0" borderId="0" xfId="8" applyNumberFormat="1" applyFont="1" applyAlignment="1">
      <alignment horizontal="right" vertical="center"/>
    </xf>
    <xf numFmtId="3" fontId="9" fillId="0" borderId="0" xfId="8" quotePrefix="1" applyNumberFormat="1" applyFont="1" applyAlignment="1">
      <alignment horizontal="right" vertical="center"/>
    </xf>
    <xf numFmtId="3" fontId="24" fillId="0" borderId="0" xfId="8" applyNumberFormat="1" applyFont="1" applyAlignment="1">
      <alignment horizontal="right" vertical="center" wrapText="1"/>
    </xf>
    <xf numFmtId="171" fontId="24" fillId="0" borderId="0" xfId="8" applyNumberFormat="1" applyFont="1" applyAlignment="1">
      <alignment vertical="center"/>
    </xf>
    <xf numFmtId="165" fontId="25" fillId="0" borderId="0" xfId="8" applyNumberFormat="1" applyFont="1" applyAlignment="1">
      <alignment vertical="center" wrapText="1"/>
    </xf>
    <xf numFmtId="3" fontId="10" fillId="4" borderId="5" xfId="8" applyNumberFormat="1" applyFont="1" applyFill="1" applyBorder="1" applyAlignment="1">
      <alignment horizontal="center" vertical="center"/>
    </xf>
    <xf numFmtId="174" fontId="9" fillId="0" borderId="5" xfId="8" applyNumberFormat="1" applyFont="1" applyBorder="1" applyAlignment="1">
      <alignment vertical="center"/>
    </xf>
    <xf numFmtId="2" fontId="5" fillId="0" borderId="0" xfId="2" applyNumberFormat="1" applyFont="1"/>
    <xf numFmtId="164" fontId="5" fillId="0" borderId="0" xfId="2" applyNumberFormat="1" applyFont="1"/>
    <xf numFmtId="1" fontId="9" fillId="0" borderId="5" xfId="8" applyNumberFormat="1" applyFont="1" applyBorder="1" applyAlignment="1">
      <alignment horizontal="center" vertical="center"/>
    </xf>
    <xf numFmtId="4" fontId="9" fillId="0" borderId="5" xfId="8" applyNumberFormat="1" applyFont="1" applyBorder="1" applyAlignment="1">
      <alignment horizontal="center" vertical="center"/>
    </xf>
    <xf numFmtId="0" fontId="12" fillId="0" borderId="5" xfId="0" quotePrefix="1" applyFont="1" applyBorder="1" applyAlignment="1">
      <alignment vertical="center" wrapText="1"/>
    </xf>
    <xf numFmtId="49" fontId="7" fillId="0" borderId="2" xfId="0" quotePrefix="1" applyNumberFormat="1" applyFont="1" applyBorder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vertical="center"/>
    </xf>
    <xf numFmtId="14" fontId="9" fillId="3" borderId="6" xfId="0" applyNumberFormat="1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vertical="center"/>
    </xf>
    <xf numFmtId="46" fontId="9" fillId="0" borderId="5" xfId="0" applyNumberFormat="1" applyFont="1" applyBorder="1"/>
    <xf numFmtId="46" fontId="7" fillId="0" borderId="5" xfId="0" quotePrefix="1" applyNumberFormat="1" applyFont="1" applyBorder="1" applyAlignment="1">
      <alignment horizontal="center" vertical="center"/>
    </xf>
    <xf numFmtId="46" fontId="5" fillId="0" borderId="5" xfId="10" applyNumberFormat="1" applyFont="1" applyBorder="1" applyAlignment="1">
      <alignment horizontal="center" vertical="center"/>
    </xf>
    <xf numFmtId="46" fontId="9" fillId="0" borderId="5" xfId="8" applyNumberFormat="1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169" fontId="21" fillId="0" borderId="8" xfId="8" applyNumberFormat="1" applyFont="1" applyBorder="1" applyAlignment="1">
      <alignment horizontal="center" vertical="center" wrapText="1"/>
    </xf>
    <xf numFmtId="0" fontId="27" fillId="0" borderId="5" xfId="2" applyFont="1" applyBorder="1" applyAlignment="1">
      <alignment horizontal="center"/>
    </xf>
    <xf numFmtId="0" fontId="5" fillId="0" borderId="5" xfId="6" applyFont="1" applyBorder="1"/>
    <xf numFmtId="164" fontId="5" fillId="0" borderId="5" xfId="1" applyFont="1" applyFill="1" applyBorder="1" applyAlignment="1">
      <alignment horizontal="center"/>
    </xf>
    <xf numFmtId="164" fontId="5" fillId="0" borderId="5" xfId="1" applyFont="1" applyFill="1" applyBorder="1" applyAlignment="1"/>
    <xf numFmtId="164" fontId="27" fillId="2" borderId="5" xfId="1" applyFont="1" applyFill="1" applyBorder="1" applyAlignment="1">
      <alignment horizontal="center"/>
    </xf>
    <xf numFmtId="165" fontId="27" fillId="0" borderId="5" xfId="2" applyNumberFormat="1" applyFont="1" applyBorder="1"/>
    <xf numFmtId="165" fontId="5" fillId="0" borderId="5" xfId="3" applyNumberFormat="1" applyFont="1" applyFill="1" applyBorder="1"/>
    <xf numFmtId="165" fontId="5" fillId="0" borderId="5" xfId="4" applyNumberFormat="1" applyFont="1" applyFill="1" applyBorder="1"/>
    <xf numFmtId="165" fontId="27" fillId="0" borderId="5" xfId="6" applyNumberFormat="1" applyFont="1" applyBorder="1"/>
    <xf numFmtId="165" fontId="5" fillId="0" borderId="5" xfId="1" applyNumberFormat="1" applyFont="1" applyFill="1" applyBorder="1"/>
    <xf numFmtId="166" fontId="2" fillId="0" borderId="5" xfId="2" applyNumberFormat="1" applyFont="1" applyBorder="1" applyAlignment="1">
      <alignment horizontal="right" vertical="center"/>
    </xf>
    <xf numFmtId="14" fontId="27" fillId="0" borderId="5" xfId="2" applyNumberFormat="1" applyFont="1" applyBorder="1"/>
    <xf numFmtId="0" fontId="22" fillId="0" borderId="5" xfId="6" applyFont="1" applyBorder="1"/>
    <xf numFmtId="14" fontId="22" fillId="0" borderId="5" xfId="6" applyNumberFormat="1" applyFont="1" applyBorder="1"/>
    <xf numFmtId="14" fontId="22" fillId="0" borderId="5" xfId="2" applyNumberFormat="1" applyFont="1" applyBorder="1"/>
    <xf numFmtId="0" fontId="11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9" fillId="0" borderId="5" xfId="1" applyNumberFormat="1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169" fontId="10" fillId="2" borderId="5" xfId="8" applyNumberFormat="1" applyFont="1" applyFill="1" applyBorder="1" applyAlignment="1">
      <alignment horizontal="center" vertical="center" wrapText="1"/>
    </xf>
    <xf numFmtId="169" fontId="21" fillId="2" borderId="8" xfId="8" applyNumberFormat="1" applyFont="1" applyFill="1" applyBorder="1" applyAlignment="1">
      <alignment horizontal="center" vertical="center" wrapText="1"/>
    </xf>
    <xf numFmtId="0" fontId="9" fillId="2" borderId="5" xfId="8" applyFont="1" applyFill="1" applyBorder="1" applyAlignment="1">
      <alignment horizontal="center" vertical="center"/>
    </xf>
    <xf numFmtId="1" fontId="9" fillId="2" borderId="5" xfId="8" applyNumberFormat="1" applyFont="1" applyFill="1" applyBorder="1" applyAlignment="1">
      <alignment horizontal="center" vertical="center"/>
    </xf>
    <xf numFmtId="4" fontId="9" fillId="2" borderId="5" xfId="8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175" fontId="9" fillId="0" borderId="5" xfId="0" applyNumberFormat="1" applyFont="1" applyBorder="1" applyAlignment="1">
      <alignment horizontal="center" vertical="center"/>
    </xf>
    <xf numFmtId="175" fontId="9" fillId="0" borderId="1" xfId="0" applyNumberFormat="1" applyFont="1" applyBorder="1" applyAlignment="1">
      <alignment vertical="center"/>
    </xf>
    <xf numFmtId="175" fontId="9" fillId="0" borderId="6" xfId="0" applyNumberFormat="1" applyFont="1" applyBorder="1" applyAlignment="1">
      <alignment vertical="center"/>
    </xf>
    <xf numFmtId="49" fontId="10" fillId="0" borderId="3" xfId="1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49" fontId="7" fillId="2" borderId="2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49" fontId="9" fillId="3" borderId="5" xfId="1" applyNumberFormat="1" applyFont="1" applyFill="1" applyBorder="1" applyAlignment="1">
      <alignment horizontal="center" vertical="center"/>
    </xf>
    <xf numFmtId="175" fontId="9" fillId="3" borderId="1" xfId="0" applyNumberFormat="1" applyFont="1" applyFill="1" applyBorder="1" applyAlignment="1">
      <alignment horizontal="center" vertical="center"/>
    </xf>
    <xf numFmtId="175" fontId="9" fillId="3" borderId="6" xfId="0" applyNumberFormat="1" applyFont="1" applyFill="1" applyBorder="1" applyAlignment="1">
      <alignment horizontal="center" vertical="center"/>
    </xf>
    <xf numFmtId="20" fontId="28" fillId="0" borderId="0" xfId="2" applyNumberFormat="1" applyFont="1" applyAlignment="1">
      <alignment horizontal="center" vertical="center"/>
    </xf>
    <xf numFmtId="175" fontId="9" fillId="3" borderId="6" xfId="0" applyNumberFormat="1" applyFont="1" applyFill="1" applyBorder="1" applyAlignment="1">
      <alignment vertical="center"/>
    </xf>
    <xf numFmtId="175" fontId="9" fillId="3" borderId="5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75" fontId="9" fillId="3" borderId="1" xfId="0" applyNumberFormat="1" applyFont="1" applyFill="1" applyBorder="1" applyAlignment="1">
      <alignment vertical="center"/>
    </xf>
    <xf numFmtId="175" fontId="9" fillId="3" borderId="4" xfId="0" applyNumberFormat="1" applyFont="1" applyFill="1" applyBorder="1" applyAlignment="1">
      <alignment vertical="center"/>
    </xf>
    <xf numFmtId="49" fontId="9" fillId="0" borderId="3" xfId="0" applyNumberFormat="1" applyFont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175" fontId="9" fillId="3" borderId="4" xfId="0" applyNumberFormat="1" applyFont="1" applyFill="1" applyBorder="1" applyAlignment="1">
      <alignment horizontal="center" vertical="center"/>
    </xf>
    <xf numFmtId="49" fontId="9" fillId="3" borderId="3" xfId="1" applyNumberFormat="1" applyFont="1" applyFill="1" applyBorder="1" applyAlignment="1">
      <alignment horizontal="center" vertical="center"/>
    </xf>
    <xf numFmtId="49" fontId="9" fillId="2" borderId="3" xfId="1" applyNumberFormat="1" applyFont="1" applyFill="1" applyBorder="1" applyAlignment="1">
      <alignment horizontal="center" vertical="center"/>
    </xf>
    <xf numFmtId="20" fontId="28" fillId="2" borderId="0" xfId="2" applyNumberFormat="1" applyFont="1" applyFill="1" applyAlignment="1">
      <alignment horizontal="center" vertical="center"/>
    </xf>
    <xf numFmtId="175" fontId="9" fillId="0" borderId="4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 wrapText="1"/>
    </xf>
    <xf numFmtId="0" fontId="12" fillId="0" borderId="2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49" fontId="6" fillId="0" borderId="5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vertical="center" wrapText="1"/>
    </xf>
    <xf numFmtId="14" fontId="29" fillId="0" borderId="4" xfId="0" quotePrefix="1" applyNumberFormat="1" applyFont="1" applyBorder="1" applyAlignment="1">
      <alignment vertical="center" wrapText="1"/>
    </xf>
    <xf numFmtId="14" fontId="29" fillId="0" borderId="6" xfId="0" quotePrefix="1" applyNumberFormat="1" applyFont="1" applyBorder="1" applyAlignment="1">
      <alignment vertical="center" wrapText="1"/>
    </xf>
    <xf numFmtId="20" fontId="3" fillId="0" borderId="0" xfId="2" applyNumberFormat="1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7" fillId="2" borderId="5" xfId="2" applyFont="1" applyFill="1" applyBorder="1" applyAlignment="1">
      <alignment horizontal="center"/>
    </xf>
    <xf numFmtId="175" fontId="9" fillId="0" borderId="1" xfId="0" applyNumberFormat="1" applyFont="1" applyBorder="1" applyAlignment="1">
      <alignment horizontal="center" vertical="center"/>
    </xf>
    <xf numFmtId="175" fontId="9" fillId="0" borderId="6" xfId="0" applyNumberFormat="1" applyFont="1" applyBorder="1" applyAlignment="1">
      <alignment horizontal="center" vertical="center"/>
    </xf>
    <xf numFmtId="0" fontId="12" fillId="3" borderId="2" xfId="0" quotePrefix="1" applyFont="1" applyFill="1" applyBorder="1" applyAlignment="1">
      <alignment vertical="center" wrapText="1"/>
    </xf>
    <xf numFmtId="0" fontId="6" fillId="3" borderId="2" xfId="0" quotePrefix="1" applyFont="1" applyFill="1" applyBorder="1" applyAlignment="1">
      <alignment vertical="center" wrapText="1"/>
    </xf>
    <xf numFmtId="0" fontId="29" fillId="3" borderId="2" xfId="0" quotePrefix="1" applyFont="1" applyFill="1" applyBorder="1" applyAlignment="1">
      <alignment vertical="center" wrapText="1"/>
    </xf>
    <xf numFmtId="0" fontId="7" fillId="3" borderId="2" xfId="0" quotePrefix="1" applyFont="1" applyFill="1" applyBorder="1" applyAlignment="1">
      <alignment vertical="center" wrapText="1"/>
    </xf>
    <xf numFmtId="49" fontId="6" fillId="3" borderId="5" xfId="0" quotePrefix="1" applyNumberFormat="1" applyFont="1" applyFill="1" applyBorder="1" applyAlignment="1">
      <alignment horizontal="center" vertical="center"/>
    </xf>
    <xf numFmtId="14" fontId="29" fillId="3" borderId="5" xfId="0" quotePrefix="1" applyNumberFormat="1" applyFont="1" applyFill="1" applyBorder="1" applyAlignment="1">
      <alignment horizontal="center" vertical="center" wrapText="1"/>
    </xf>
    <xf numFmtId="14" fontId="29" fillId="3" borderId="1" xfId="0" quotePrefix="1" applyNumberFormat="1" applyFont="1" applyFill="1" applyBorder="1" applyAlignment="1">
      <alignment horizontal="center" vertical="center" wrapText="1"/>
    </xf>
    <xf numFmtId="14" fontId="29" fillId="3" borderId="6" xfId="0" quotePrefix="1" applyNumberFormat="1" applyFont="1" applyFill="1" applyBorder="1" applyAlignment="1">
      <alignment horizontal="center" vertical="center" wrapText="1"/>
    </xf>
    <xf numFmtId="49" fontId="6" fillId="2" borderId="5" xfId="0" quotePrefix="1" applyNumberFormat="1" applyFont="1" applyFill="1" applyBorder="1" applyAlignment="1">
      <alignment horizontal="center" vertical="center"/>
    </xf>
    <xf numFmtId="0" fontId="29" fillId="2" borderId="2" xfId="0" quotePrefix="1" applyFont="1" applyFill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14" fontId="29" fillId="3" borderId="6" xfId="0" quotePrefix="1" applyNumberFormat="1" applyFont="1" applyFill="1" applyBorder="1" applyAlignment="1">
      <alignment vertical="center" wrapText="1"/>
    </xf>
    <xf numFmtId="14" fontId="29" fillId="3" borderId="4" xfId="0" quotePrefix="1" applyNumberFormat="1" applyFont="1" applyFill="1" applyBorder="1" applyAlignment="1">
      <alignment vertical="center" wrapText="1"/>
    </xf>
    <xf numFmtId="169" fontId="10" fillId="0" borderId="1" xfId="8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49" fontId="29" fillId="3" borderId="5" xfId="0" quotePrefix="1" applyNumberFormat="1" applyFont="1" applyFill="1" applyBorder="1" applyAlignment="1">
      <alignment horizontal="center" vertical="center"/>
    </xf>
    <xf numFmtId="14" fontId="29" fillId="3" borderId="9" xfId="0" quotePrefix="1" applyNumberFormat="1" applyFont="1" applyFill="1" applyBorder="1" applyAlignment="1">
      <alignment horizontal="center" vertical="center" wrapText="1"/>
    </xf>
    <xf numFmtId="14" fontId="29" fillId="3" borderId="10" xfId="0" quotePrefix="1" applyNumberFormat="1" applyFont="1" applyFill="1" applyBorder="1" applyAlignment="1">
      <alignment horizontal="center" vertical="center" wrapText="1"/>
    </xf>
    <xf numFmtId="0" fontId="30" fillId="0" borderId="5" xfId="0" quotePrefix="1" applyFont="1" applyBorder="1" applyAlignment="1">
      <alignment horizontal="center" vertical="center"/>
    </xf>
    <xf numFmtId="20" fontId="30" fillId="0" borderId="5" xfId="0" quotePrefix="1" applyNumberFormat="1" applyFont="1" applyBorder="1" applyAlignment="1">
      <alignment horizontal="center" vertical="center"/>
    </xf>
    <xf numFmtId="3" fontId="10" fillId="0" borderId="5" xfId="8" applyNumberFormat="1" applyFont="1" applyBorder="1" applyAlignment="1">
      <alignment horizontal="center" vertical="center"/>
    </xf>
    <xf numFmtId="4" fontId="10" fillId="0" borderId="5" xfId="8" applyNumberFormat="1" applyFont="1" applyBorder="1" applyAlignment="1">
      <alignment horizontal="center" vertical="center"/>
    </xf>
    <xf numFmtId="46" fontId="7" fillId="0" borderId="3" xfId="0" quotePrefix="1" applyNumberFormat="1" applyFont="1" applyBorder="1" applyAlignment="1">
      <alignment horizontal="center" vertical="center"/>
    </xf>
    <xf numFmtId="46" fontId="5" fillId="0" borderId="3" xfId="10" applyNumberFormat="1" applyFont="1" applyBorder="1" applyAlignment="1">
      <alignment horizontal="center" vertical="center"/>
    </xf>
    <xf numFmtId="169" fontId="10" fillId="0" borderId="8" xfId="8" applyNumberFormat="1" applyFont="1" applyBorder="1" applyAlignment="1">
      <alignment vertical="center" wrapText="1"/>
    </xf>
    <xf numFmtId="4" fontId="10" fillId="0" borderId="11" xfId="8" applyNumberFormat="1" applyFont="1" applyBorder="1" applyAlignment="1">
      <alignment horizontal="center" vertical="center"/>
    </xf>
    <xf numFmtId="173" fontId="9" fillId="0" borderId="4" xfId="8" applyNumberFormat="1" applyFont="1" applyBorder="1" applyAlignment="1">
      <alignment vertical="center"/>
    </xf>
    <xf numFmtId="0" fontId="9" fillId="0" borderId="5" xfId="8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20" fontId="18" fillId="0" borderId="5" xfId="0" applyNumberFormat="1" applyFont="1" applyBorder="1" applyAlignment="1">
      <alignment horizontal="center" vertical="center"/>
    </xf>
    <xf numFmtId="20" fontId="18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/>
    </xf>
    <xf numFmtId="169" fontId="21" fillId="0" borderId="5" xfId="8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169" fontId="21" fillId="2" borderId="5" xfId="8" applyNumberFormat="1" applyFont="1" applyFill="1" applyBorder="1" applyAlignment="1">
      <alignment horizontal="center" vertical="center" wrapText="1"/>
    </xf>
    <xf numFmtId="167" fontId="6" fillId="0" borderId="0" xfId="2" applyNumberFormat="1" applyFont="1"/>
    <xf numFmtId="169" fontId="10" fillId="0" borderId="0" xfId="8" applyNumberFormat="1" applyFont="1" applyAlignment="1">
      <alignment vertical="center" wrapText="1"/>
    </xf>
    <xf numFmtId="0" fontId="9" fillId="2" borderId="0" xfId="8" applyFont="1" applyFill="1" applyAlignment="1">
      <alignment horizontal="center" vertical="center"/>
    </xf>
    <xf numFmtId="0" fontId="32" fillId="0" borderId="2" xfId="0" quotePrefix="1" applyFont="1" applyBorder="1" applyAlignment="1">
      <alignment horizontal="left" vertical="center"/>
    </xf>
    <xf numFmtId="4" fontId="33" fillId="0" borderId="5" xfId="0" applyNumberFormat="1" applyFont="1" applyBorder="1" applyAlignment="1">
      <alignment horizontal="center" vertical="center"/>
    </xf>
    <xf numFmtId="49" fontId="10" fillId="3" borderId="2" xfId="1" applyNumberFormat="1" applyFont="1" applyFill="1" applyBorder="1" applyAlignment="1">
      <alignment vertical="center"/>
    </xf>
    <xf numFmtId="49" fontId="10" fillId="3" borderId="3" xfId="1" applyNumberFormat="1" applyFont="1" applyFill="1" applyBorder="1" applyAlignment="1">
      <alignment vertical="center"/>
    </xf>
    <xf numFmtId="49" fontId="9" fillId="3" borderId="5" xfId="1" applyNumberFormat="1" applyFont="1" applyFill="1" applyBorder="1" applyAlignment="1">
      <alignment vertical="center"/>
    </xf>
    <xf numFmtId="49" fontId="9" fillId="3" borderId="2" xfId="1" applyNumberFormat="1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left" vertical="center"/>
    </xf>
    <xf numFmtId="49" fontId="10" fillId="0" borderId="2" xfId="0" applyNumberFormat="1" applyFont="1" applyBorder="1" applyAlignment="1">
      <alignment vertical="center"/>
    </xf>
    <xf numFmtId="49" fontId="10" fillId="0" borderId="3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175" fontId="9" fillId="2" borderId="6" xfId="0" applyNumberFormat="1" applyFont="1" applyFill="1" applyBorder="1" applyAlignment="1">
      <alignment vertical="center"/>
    </xf>
    <xf numFmtId="49" fontId="10" fillId="2" borderId="2" xfId="0" applyNumberFormat="1" applyFont="1" applyFill="1" applyBorder="1" applyAlignment="1">
      <alignment vertical="center"/>
    </xf>
    <xf numFmtId="49" fontId="10" fillId="2" borderId="3" xfId="0" applyNumberFormat="1" applyFont="1" applyFill="1" applyBorder="1" applyAlignment="1">
      <alignment vertical="center"/>
    </xf>
    <xf numFmtId="46" fontId="5" fillId="2" borderId="5" xfId="10" applyNumberFormat="1" applyFont="1" applyFill="1" applyBorder="1" applyAlignment="1">
      <alignment horizontal="center" vertical="center"/>
    </xf>
    <xf numFmtId="46" fontId="9" fillId="2" borderId="5" xfId="0" applyNumberFormat="1" applyFont="1" applyFill="1" applyBorder="1"/>
    <xf numFmtId="0" fontId="9" fillId="2" borderId="0" xfId="0" applyFont="1" applyFill="1"/>
    <xf numFmtId="175" fontId="9" fillId="3" borderId="5" xfId="0" applyNumberFormat="1" applyFont="1" applyFill="1" applyBorder="1" applyAlignment="1">
      <alignment vertical="center"/>
    </xf>
    <xf numFmtId="49" fontId="9" fillId="3" borderId="2" xfId="1" applyNumberFormat="1" applyFont="1" applyFill="1" applyBorder="1" applyAlignment="1">
      <alignment vertical="center"/>
    </xf>
    <xf numFmtId="49" fontId="9" fillId="3" borderId="3" xfId="1" applyNumberFormat="1" applyFont="1" applyFill="1" applyBorder="1" applyAlignment="1">
      <alignment vertical="center"/>
    </xf>
    <xf numFmtId="49" fontId="9" fillId="2" borderId="5" xfId="1" applyNumberFormat="1" applyFont="1" applyFill="1" applyBorder="1" applyAlignment="1">
      <alignment horizontal="center" vertical="center"/>
    </xf>
    <xf numFmtId="175" fontId="9" fillId="2" borderId="4" xfId="0" applyNumberFormat="1" applyFont="1" applyFill="1" applyBorder="1" applyAlignment="1">
      <alignment vertical="center"/>
    </xf>
    <xf numFmtId="49" fontId="10" fillId="2" borderId="5" xfId="1" applyNumberFormat="1" applyFont="1" applyFill="1" applyBorder="1" applyAlignment="1">
      <alignment horizontal="center" vertical="center"/>
    </xf>
    <xf numFmtId="49" fontId="7" fillId="0" borderId="3" xfId="0" quotePrefix="1" applyNumberFormat="1" applyFont="1" applyBorder="1" applyAlignment="1">
      <alignment horizontal="center" vertical="center"/>
    </xf>
    <xf numFmtId="4" fontId="3" fillId="3" borderId="5" xfId="0" applyNumberFormat="1" applyFont="1" applyFill="1" applyBorder="1" applyAlignment="1">
      <alignment vertical="center"/>
    </xf>
    <xf numFmtId="14" fontId="3" fillId="3" borderId="5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left" vertical="center"/>
    </xf>
    <xf numFmtId="0" fontId="34" fillId="0" borderId="2" xfId="0" quotePrefix="1" applyFont="1" applyBorder="1" applyAlignment="1">
      <alignment vertical="center"/>
    </xf>
    <xf numFmtId="4" fontId="3" fillId="3" borderId="5" xfId="0" applyNumberFormat="1" applyFont="1" applyFill="1" applyBorder="1" applyAlignment="1">
      <alignment horizontal="right" vertical="center"/>
    </xf>
    <xf numFmtId="49" fontId="10" fillId="2" borderId="2" xfId="1" applyNumberFormat="1" applyFont="1" applyFill="1" applyBorder="1" applyAlignment="1">
      <alignment vertical="center"/>
    </xf>
    <xf numFmtId="49" fontId="10" fillId="2" borderId="3" xfId="1" applyNumberFormat="1" applyFont="1" applyFill="1" applyBorder="1" applyAlignment="1">
      <alignment vertical="center"/>
    </xf>
    <xf numFmtId="49" fontId="10" fillId="3" borderId="5" xfId="1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/>
    </xf>
    <xf numFmtId="0" fontId="34" fillId="0" borderId="7" xfId="0" quotePrefix="1" applyFont="1" applyBorder="1" applyAlignment="1">
      <alignment horizontal="left" vertical="center"/>
    </xf>
    <xf numFmtId="0" fontId="34" fillId="0" borderId="5" xfId="0" quotePrefix="1" applyFont="1" applyBorder="1" applyAlignment="1">
      <alignment horizontal="left" vertical="center"/>
    </xf>
    <xf numFmtId="0" fontId="3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5" fillId="0" borderId="5" xfId="1" applyFont="1" applyFill="1" applyBorder="1" applyAlignment="1">
      <alignment horizontal="right"/>
    </xf>
    <xf numFmtId="0" fontId="5" fillId="6" borderId="5" xfId="2" applyFont="1" applyFill="1" applyBorder="1" applyAlignment="1">
      <alignment horizontal="center"/>
    </xf>
    <xf numFmtId="49" fontId="9" fillId="6" borderId="5" xfId="1" applyNumberFormat="1" applyFont="1" applyFill="1" applyBorder="1" applyAlignment="1">
      <alignment horizontal="center" vertical="center"/>
    </xf>
    <xf numFmtId="49" fontId="10" fillId="3" borderId="3" xfId="1" applyNumberFormat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/>
    </xf>
    <xf numFmtId="0" fontId="5" fillId="2" borderId="5" xfId="2" applyFont="1" applyFill="1" applyBorder="1"/>
    <xf numFmtId="168" fontId="5" fillId="2" borderId="5" xfId="1" applyNumberFormat="1" applyFont="1" applyFill="1" applyBorder="1" applyAlignment="1"/>
    <xf numFmtId="4" fontId="33" fillId="2" borderId="5" xfId="0" applyNumberFormat="1" applyFont="1" applyFill="1" applyBorder="1" applyAlignment="1">
      <alignment horizontal="center" vertical="center"/>
    </xf>
    <xf numFmtId="164" fontId="5" fillId="2" borderId="5" xfId="1" applyFont="1" applyFill="1" applyBorder="1" applyAlignment="1"/>
    <xf numFmtId="14" fontId="22" fillId="2" borderId="5" xfId="2" applyNumberFormat="1" applyFont="1" applyFill="1" applyBorder="1"/>
    <xf numFmtId="165" fontId="5" fillId="2" borderId="5" xfId="2" applyNumberFormat="1" applyFont="1" applyFill="1" applyBorder="1"/>
    <xf numFmtId="165" fontId="5" fillId="2" borderId="5" xfId="2" applyNumberFormat="1" applyFont="1" applyFill="1" applyBorder="1" applyAlignment="1">
      <alignment horizontal="right"/>
    </xf>
    <xf numFmtId="46" fontId="5" fillId="2" borderId="5" xfId="2" applyNumberFormat="1" applyFont="1" applyFill="1" applyBorder="1"/>
    <xf numFmtId="167" fontId="5" fillId="2" borderId="5" xfId="1" applyNumberFormat="1" applyFont="1" applyFill="1" applyBorder="1"/>
    <xf numFmtId="0" fontId="6" fillId="2" borderId="0" xfId="2" applyFont="1" applyFill="1"/>
    <xf numFmtId="0" fontId="34" fillId="2" borderId="2" xfId="0" quotePrefix="1" applyFont="1" applyFill="1" applyBorder="1" applyAlignment="1">
      <alignment horizontal="left" vertical="center"/>
    </xf>
    <xf numFmtId="4" fontId="3" fillId="2" borderId="5" xfId="0" applyNumberFormat="1" applyFont="1" applyFill="1" applyBorder="1" applyAlignment="1">
      <alignment vertical="center"/>
    </xf>
    <xf numFmtId="4" fontId="3" fillId="2" borderId="5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4" fillId="2" borderId="2" xfId="0" quotePrefix="1" applyFont="1" applyFill="1" applyBorder="1" applyAlignment="1">
      <alignment vertical="center"/>
    </xf>
    <xf numFmtId="0" fontId="33" fillId="2" borderId="5" xfId="0" applyFont="1" applyFill="1" applyBorder="1"/>
    <xf numFmtId="0" fontId="33" fillId="2" borderId="7" xfId="0" applyFont="1" applyFill="1" applyBorder="1"/>
    <xf numFmtId="4" fontId="3" fillId="2" borderId="5" xfId="0" applyNumberFormat="1" applyFont="1" applyFill="1" applyBorder="1" applyAlignment="1">
      <alignment horizontal="right" vertical="center"/>
    </xf>
    <xf numFmtId="0" fontId="33" fillId="2" borderId="5" xfId="0" applyFont="1" applyFill="1" applyBorder="1" applyAlignment="1">
      <alignment horizontal="left"/>
    </xf>
    <xf numFmtId="0" fontId="34" fillId="2" borderId="5" xfId="0" quotePrefix="1" applyFont="1" applyFill="1" applyBorder="1" applyAlignment="1">
      <alignment horizontal="left" vertical="center"/>
    </xf>
    <xf numFmtId="0" fontId="33" fillId="2" borderId="5" xfId="0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14" fontId="20" fillId="2" borderId="5" xfId="2" applyNumberFormat="1" applyFont="1" applyFill="1" applyBorder="1"/>
    <xf numFmtId="14" fontId="20" fillId="2" borderId="5" xfId="2" applyNumberFormat="1" applyFont="1" applyFill="1" applyBorder="1" applyAlignment="1">
      <alignment horizontal="right"/>
    </xf>
    <xf numFmtId="14" fontId="35" fillId="2" borderId="5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36" fillId="0" borderId="2" xfId="0" quotePrefix="1" applyFont="1" applyBorder="1" applyAlignment="1">
      <alignment horizontal="center" vertical="center"/>
    </xf>
    <xf numFmtId="0" fontId="36" fillId="0" borderId="5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4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167" fontId="7" fillId="0" borderId="0" xfId="2" applyNumberFormat="1" applyFont="1"/>
    <xf numFmtId="168" fontId="5" fillId="6" borderId="5" xfId="1" applyNumberFormat="1" applyFont="1" applyFill="1" applyBorder="1" applyAlignment="1"/>
    <xf numFmtId="4" fontId="3" fillId="6" borderId="5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65" fontId="5" fillId="6" borderId="5" xfId="2" applyNumberFormat="1" applyFont="1" applyFill="1" applyBorder="1"/>
    <xf numFmtId="165" fontId="5" fillId="6" borderId="5" xfId="2" applyNumberFormat="1" applyFont="1" applyFill="1" applyBorder="1" applyAlignment="1">
      <alignment horizontal="right"/>
    </xf>
    <xf numFmtId="46" fontId="5" fillId="6" borderId="5" xfId="2" applyNumberFormat="1" applyFont="1" applyFill="1" applyBorder="1"/>
    <xf numFmtId="0" fontId="5" fillId="6" borderId="5" xfId="2" applyFont="1" applyFill="1" applyBorder="1"/>
    <xf numFmtId="167" fontId="11" fillId="6" borderId="5" xfId="1" applyNumberFormat="1" applyFont="1" applyFill="1" applyBorder="1"/>
    <xf numFmtId="22" fontId="3" fillId="0" borderId="5" xfId="0" applyNumberFormat="1" applyFont="1" applyBorder="1" applyAlignment="1">
      <alignment horizontal="center" vertical="center"/>
    </xf>
    <xf numFmtId="22" fontId="34" fillId="0" borderId="5" xfId="0" applyNumberFormat="1" applyFont="1" applyBorder="1" applyAlignment="1">
      <alignment horizontal="center" vertical="center"/>
    </xf>
    <xf numFmtId="22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3" fontId="3" fillId="3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/>
    <xf numFmtId="0" fontId="2" fillId="0" borderId="5" xfId="0" quotePrefix="1" applyFont="1" applyBorder="1" applyAlignment="1">
      <alignment horizontal="center" vertical="center"/>
    </xf>
    <xf numFmtId="49" fontId="10" fillId="3" borderId="5" xfId="1" applyNumberFormat="1" applyFont="1" applyFill="1" applyBorder="1" applyAlignment="1">
      <alignment vertical="center"/>
    </xf>
    <xf numFmtId="165" fontId="5" fillId="0" borderId="5" xfId="2" applyNumberFormat="1" applyFont="1" applyBorder="1" applyAlignment="1">
      <alignment horizontal="center"/>
    </xf>
    <xf numFmtId="0" fontId="34" fillId="0" borderId="7" xfId="0" quotePrefix="1" applyFont="1" applyBorder="1" applyAlignment="1">
      <alignment vertical="center"/>
    </xf>
    <xf numFmtId="0" fontId="33" fillId="0" borderId="5" xfId="0" applyFont="1" applyBorder="1"/>
    <xf numFmtId="0" fontId="34" fillId="0" borderId="5" xfId="0" quotePrefix="1" applyFont="1" applyBorder="1" applyAlignment="1">
      <alignment vertical="center"/>
    </xf>
    <xf numFmtId="22" fontId="33" fillId="0" borderId="5" xfId="0" applyNumberFormat="1" applyFont="1" applyBorder="1" applyAlignment="1">
      <alignment horizontal="center"/>
    </xf>
    <xf numFmtId="22" fontId="3" fillId="0" borderId="5" xfId="0" applyNumberFormat="1" applyFont="1" applyBorder="1" applyAlignment="1">
      <alignment horizontal="center"/>
    </xf>
    <xf numFmtId="22" fontId="32" fillId="0" borderId="5" xfId="0" applyNumberFormat="1" applyFont="1" applyBorder="1" applyAlignment="1">
      <alignment horizontal="center" vertical="center"/>
    </xf>
    <xf numFmtId="0" fontId="36" fillId="0" borderId="5" xfId="0" quotePrefix="1" applyFont="1" applyBorder="1" applyAlignment="1">
      <alignment horizontal="left" vertical="center"/>
    </xf>
    <xf numFmtId="0" fontId="36" fillId="3" borderId="5" xfId="0" quotePrefix="1" applyFont="1" applyFill="1" applyBorder="1" applyAlignment="1">
      <alignment horizontal="center" vertical="center"/>
    </xf>
    <xf numFmtId="0" fontId="36" fillId="3" borderId="7" xfId="0" quotePrefix="1" applyFont="1" applyFill="1" applyBorder="1" applyAlignment="1">
      <alignment horizontal="left" vertical="center"/>
    </xf>
    <xf numFmtId="0" fontId="35" fillId="3" borderId="5" xfId="0" applyFont="1" applyFill="1" applyBorder="1" applyAlignment="1">
      <alignment horizontal="left"/>
    </xf>
    <xf numFmtId="0" fontId="36" fillId="3" borderId="5" xfId="0" quotePrefix="1" applyFont="1" applyFill="1" applyBorder="1" applyAlignment="1">
      <alignment horizontal="left" vertical="center"/>
    </xf>
    <xf numFmtId="0" fontId="36" fillId="3" borderId="2" xfId="0" quotePrefix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22" fontId="2" fillId="3" borderId="5" xfId="0" applyNumberFormat="1" applyFont="1" applyFill="1" applyBorder="1"/>
    <xf numFmtId="22" fontId="2" fillId="3" borderId="5" xfId="0" applyNumberFormat="1" applyFont="1" applyFill="1" applyBorder="1" applyAlignment="1">
      <alignment horizontal="center"/>
    </xf>
    <xf numFmtId="0" fontId="2" fillId="0" borderId="5" xfId="0" applyFont="1" applyBorder="1"/>
    <xf numFmtId="4" fontId="2" fillId="0" borderId="5" xfId="0" applyNumberFormat="1" applyFont="1" applyBorder="1" applyAlignment="1">
      <alignment vertical="center"/>
    </xf>
    <xf numFmtId="0" fontId="2" fillId="3" borderId="5" xfId="0" applyFont="1" applyFill="1" applyBorder="1"/>
    <xf numFmtId="0" fontId="36" fillId="0" borderId="7" xfId="0" quotePrefix="1" applyFont="1" applyBorder="1" applyAlignment="1">
      <alignment horizontal="left" vertical="center"/>
    </xf>
    <xf numFmtId="0" fontId="35" fillId="0" borderId="5" xfId="0" applyFont="1" applyBorder="1" applyAlignment="1">
      <alignment horizontal="left" vertical="center"/>
    </xf>
    <xf numFmtId="22" fontId="2" fillId="2" borderId="5" xfId="0" applyNumberFormat="1" applyFont="1" applyFill="1" applyBorder="1" applyAlignment="1">
      <alignment horizontal="center"/>
    </xf>
    <xf numFmtId="4" fontId="2" fillId="0" borderId="5" xfId="0" applyNumberFormat="1" applyFont="1" applyBorder="1" applyAlignment="1">
      <alignment horizontal="right" vertical="center"/>
    </xf>
    <xf numFmtId="0" fontId="40" fillId="0" borderId="5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4" fontId="2" fillId="3" borderId="5" xfId="0" applyNumberFormat="1" applyFont="1" applyFill="1" applyBorder="1" applyAlignment="1">
      <alignment horizontal="right" vertical="center"/>
    </xf>
    <xf numFmtId="0" fontId="34" fillId="6" borderId="2" xfId="0" quotePrefix="1" applyFont="1" applyFill="1" applyBorder="1" applyAlignment="1">
      <alignment vertical="center"/>
    </xf>
    <xf numFmtId="0" fontId="34" fillId="6" borderId="2" xfId="0" quotePrefix="1" applyFont="1" applyFill="1" applyBorder="1" applyAlignment="1">
      <alignment horizontal="left" vertical="center"/>
    </xf>
    <xf numFmtId="4" fontId="33" fillId="6" borderId="5" xfId="0" applyNumberFormat="1" applyFont="1" applyFill="1" applyBorder="1" applyAlignment="1">
      <alignment horizontal="center" vertical="center"/>
    </xf>
    <xf numFmtId="164" fontId="5" fillId="6" borderId="5" xfId="1" applyFont="1" applyFill="1" applyBorder="1" applyAlignment="1"/>
    <xf numFmtId="167" fontId="5" fillId="6" borderId="5" xfId="1" applyNumberFormat="1" applyFont="1" applyFill="1" applyBorder="1"/>
    <xf numFmtId="0" fontId="6" fillId="6" borderId="0" xfId="2" applyFont="1" applyFill="1"/>
    <xf numFmtId="0" fontId="41" fillId="0" borderId="2" xfId="0" quotePrefix="1" applyFont="1" applyBorder="1" applyAlignment="1">
      <alignment horizontal="center" vertical="center"/>
    </xf>
    <xf numFmtId="0" fontId="41" fillId="3" borderId="5" xfId="0" quotePrefix="1" applyFont="1" applyFill="1" applyBorder="1" applyAlignment="1">
      <alignment horizontal="center" vertical="center"/>
    </xf>
    <xf numFmtId="4" fontId="32" fillId="0" borderId="5" xfId="0" applyNumberFormat="1" applyFont="1" applyBorder="1" applyAlignment="1">
      <alignment horizontal="center" vertical="center"/>
    </xf>
    <xf numFmtId="22" fontId="32" fillId="0" borderId="5" xfId="0" applyNumberFormat="1" applyFont="1" applyBorder="1"/>
    <xf numFmtId="0" fontId="41" fillId="0" borderId="7" xfId="0" applyFont="1" applyBorder="1" applyAlignment="1">
      <alignment horizontal="left" vertical="center"/>
    </xf>
    <xf numFmtId="46" fontId="9" fillId="0" borderId="0" xfId="0" applyNumberFormat="1" applyFont="1"/>
    <xf numFmtId="0" fontId="32" fillId="0" borderId="5" xfId="0" applyFont="1" applyBorder="1" applyAlignment="1">
      <alignment horizontal="center"/>
    </xf>
    <xf numFmtId="22" fontId="32" fillId="0" borderId="5" xfId="0" applyNumberFormat="1" applyFont="1" applyBorder="1" applyAlignment="1">
      <alignment horizontal="right"/>
    </xf>
    <xf numFmtId="22" fontId="3" fillId="3" borderId="5" xfId="0" applyNumberFormat="1" applyFont="1" applyFill="1" applyBorder="1" applyAlignment="1">
      <alignment horizontal="right"/>
    </xf>
    <xf numFmtId="49" fontId="10" fillId="3" borderId="1" xfId="1" applyNumberFormat="1" applyFont="1" applyFill="1" applyBorder="1" applyAlignment="1">
      <alignment vertical="center"/>
    </xf>
    <xf numFmtId="49" fontId="10" fillId="3" borderId="4" xfId="1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41" fillId="0" borderId="5" xfId="0" applyFont="1" applyBorder="1" applyAlignment="1">
      <alignment horizontal="left" vertical="center"/>
    </xf>
    <xf numFmtId="49" fontId="9" fillId="2" borderId="2" xfId="1" applyNumberFormat="1" applyFont="1" applyFill="1" applyBorder="1" applyAlignment="1">
      <alignment vertical="center"/>
    </xf>
    <xf numFmtId="0" fontId="33" fillId="0" borderId="16" xfId="0" applyFont="1" applyBorder="1" applyAlignment="1">
      <alignment horizontal="center" vertical="center" wrapText="1"/>
    </xf>
    <xf numFmtId="3" fontId="33" fillId="0" borderId="16" xfId="0" applyNumberFormat="1" applyFont="1" applyBorder="1" applyAlignment="1">
      <alignment horizontal="center" vertical="center" wrapText="1"/>
    </xf>
    <xf numFmtId="3" fontId="9" fillId="0" borderId="0" xfId="0" applyNumberFormat="1" applyFont="1"/>
    <xf numFmtId="0" fontId="32" fillId="0" borderId="5" xfId="0" applyFont="1" applyBorder="1" applyAlignment="1">
      <alignment horizontal="center" vertical="center"/>
    </xf>
    <xf numFmtId="22" fontId="37" fillId="3" borderId="5" xfId="0" applyNumberFormat="1" applyFont="1" applyFill="1" applyBorder="1"/>
    <xf numFmtId="0" fontId="41" fillId="0" borderId="5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13" xfId="2" applyFont="1" applyBorder="1" applyAlignment="1">
      <alignment horizontal="center"/>
    </xf>
    <xf numFmtId="0" fontId="11" fillId="6" borderId="2" xfId="2" applyFont="1" applyFill="1" applyBorder="1" applyAlignment="1">
      <alignment horizontal="center"/>
    </xf>
    <xf numFmtId="0" fontId="11" fillId="6" borderId="7" xfId="2" applyFont="1" applyFill="1" applyBorder="1" applyAlignment="1">
      <alignment horizontal="center"/>
    </xf>
    <xf numFmtId="0" fontId="11" fillId="6" borderId="3" xfId="2" applyFont="1" applyFill="1" applyBorder="1" applyAlignment="1">
      <alignment horizontal="center"/>
    </xf>
    <xf numFmtId="169" fontId="15" fillId="0" borderId="0" xfId="8" applyNumberFormat="1" applyFont="1" applyAlignment="1">
      <alignment horizontal="center" vertical="center" wrapText="1"/>
    </xf>
    <xf numFmtId="0" fontId="10" fillId="0" borderId="0" xfId="8" applyFont="1" applyAlignment="1">
      <alignment horizontal="left" vertical="center" wrapText="1"/>
    </xf>
    <xf numFmtId="169" fontId="10" fillId="0" borderId="1" xfId="8" applyNumberFormat="1" applyFont="1" applyBorder="1" applyAlignment="1">
      <alignment horizontal="center" vertical="center" wrapText="1"/>
    </xf>
    <xf numFmtId="169" fontId="10" fillId="0" borderId="4" xfId="8" applyNumberFormat="1" applyFont="1" applyBorder="1" applyAlignment="1">
      <alignment horizontal="center" vertical="center" wrapText="1"/>
    </xf>
    <xf numFmtId="169" fontId="16" fillId="0" borderId="2" xfId="8" applyNumberFormat="1" applyFont="1" applyBorder="1" applyAlignment="1">
      <alignment horizontal="center" vertical="center" wrapText="1"/>
    </xf>
    <xf numFmtId="169" fontId="10" fillId="0" borderId="3" xfId="8" applyNumberFormat="1" applyFont="1" applyBorder="1" applyAlignment="1">
      <alignment horizontal="center" vertical="center" wrapText="1"/>
    </xf>
    <xf numFmtId="169" fontId="10" fillId="0" borderId="5" xfId="8" applyNumberFormat="1" applyFont="1" applyBorder="1" applyAlignment="1">
      <alignment horizontal="center" vertical="center" wrapText="1"/>
    </xf>
    <xf numFmtId="169" fontId="16" fillId="0" borderId="5" xfId="8" applyNumberFormat="1" applyFont="1" applyBorder="1" applyAlignment="1">
      <alignment horizontal="left" vertical="center" wrapText="1"/>
    </xf>
    <xf numFmtId="169" fontId="16" fillId="0" borderId="2" xfId="8" applyNumberFormat="1" applyFont="1" applyBorder="1" applyAlignment="1">
      <alignment horizontal="left" vertical="center" wrapText="1"/>
    </xf>
    <xf numFmtId="169" fontId="16" fillId="0" borderId="7" xfId="8" applyNumberFormat="1" applyFont="1" applyBorder="1" applyAlignment="1">
      <alignment horizontal="left" vertical="center" wrapText="1"/>
    </xf>
    <xf numFmtId="169" fontId="16" fillId="0" borderId="3" xfId="8" applyNumberFormat="1" applyFont="1" applyBorder="1" applyAlignment="1">
      <alignment horizontal="left" vertical="center" wrapText="1"/>
    </xf>
    <xf numFmtId="169" fontId="10" fillId="0" borderId="0" xfId="8" applyNumberFormat="1" applyFont="1" applyAlignment="1">
      <alignment horizontal="right" vertical="center"/>
    </xf>
    <xf numFmtId="0" fontId="10" fillId="0" borderId="5" xfId="0" applyFont="1" applyBorder="1" applyAlignment="1">
      <alignment horizontal="center" vertical="center" wrapText="1"/>
    </xf>
    <xf numFmtId="169" fontId="10" fillId="0" borderId="5" xfId="8" applyNumberFormat="1" applyFont="1" applyBorder="1" applyAlignment="1">
      <alignment horizontal="left" vertical="center" wrapText="1"/>
    </xf>
    <xf numFmtId="3" fontId="33" fillId="0" borderId="15" xfId="0" applyNumberFormat="1" applyFont="1" applyBorder="1" applyAlignment="1">
      <alignment horizontal="center" vertical="center" wrapText="1"/>
    </xf>
    <xf numFmtId="3" fontId="33" fillId="0" borderId="16" xfId="0" applyNumberFormat="1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175" fontId="9" fillId="3" borderId="1" xfId="0" applyNumberFormat="1" applyFont="1" applyFill="1" applyBorder="1" applyAlignment="1">
      <alignment horizontal="center" vertical="center"/>
    </xf>
    <xf numFmtId="175" fontId="9" fillId="3" borderId="6" xfId="0" applyNumberFormat="1" applyFont="1" applyFill="1" applyBorder="1" applyAlignment="1">
      <alignment horizontal="center" vertical="center"/>
    </xf>
    <xf numFmtId="175" fontId="9" fillId="3" borderId="4" xfId="0" applyNumberFormat="1" applyFont="1" applyFill="1" applyBorder="1" applyAlignment="1">
      <alignment horizontal="center" vertical="center"/>
    </xf>
    <xf numFmtId="49" fontId="9" fillId="3" borderId="2" xfId="1" applyNumberFormat="1" applyFont="1" applyFill="1" applyBorder="1" applyAlignment="1">
      <alignment horizontal="center" vertical="center"/>
    </xf>
    <xf numFmtId="49" fontId="9" fillId="3" borderId="3" xfId="1" applyNumberFormat="1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10" fillId="3" borderId="2" xfId="1" applyNumberFormat="1" applyFont="1" applyFill="1" applyBorder="1" applyAlignment="1">
      <alignment horizontal="center" vertical="center"/>
    </xf>
    <xf numFmtId="49" fontId="10" fillId="3" borderId="3" xfId="1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7" fillId="3" borderId="2" xfId="0" quotePrefix="1" applyNumberFormat="1" applyFont="1" applyFill="1" applyBorder="1" applyAlignment="1">
      <alignment horizontal="center" vertical="center"/>
    </xf>
    <xf numFmtId="49" fontId="7" fillId="3" borderId="3" xfId="0" quotePrefix="1" applyNumberFormat="1" applyFont="1" applyFill="1" applyBorder="1" applyAlignment="1">
      <alignment horizontal="center" vertical="center"/>
    </xf>
    <xf numFmtId="14" fontId="29" fillId="3" borderId="1" xfId="0" quotePrefix="1" applyNumberFormat="1" applyFont="1" applyFill="1" applyBorder="1" applyAlignment="1">
      <alignment horizontal="center" vertical="center" wrapText="1"/>
    </xf>
    <xf numFmtId="14" fontId="29" fillId="3" borderId="6" xfId="0" quotePrefix="1" applyNumberFormat="1" applyFont="1" applyFill="1" applyBorder="1" applyAlignment="1">
      <alignment horizontal="center" vertical="center" wrapText="1"/>
    </xf>
    <xf numFmtId="14" fontId="29" fillId="3" borderId="4" xfId="0" quotePrefix="1" applyNumberFormat="1" applyFont="1" applyFill="1" applyBorder="1" applyAlignment="1">
      <alignment horizontal="center" vertical="center" wrapText="1"/>
    </xf>
    <xf numFmtId="49" fontId="29" fillId="3" borderId="2" xfId="0" quotePrefix="1" applyNumberFormat="1" applyFont="1" applyFill="1" applyBorder="1" applyAlignment="1">
      <alignment horizontal="center" vertical="center"/>
    </xf>
    <xf numFmtId="49" fontId="29" fillId="3" borderId="3" xfId="0" quotePrefix="1" applyNumberFormat="1" applyFont="1" applyFill="1" applyBorder="1" applyAlignment="1">
      <alignment horizontal="center" vertical="center"/>
    </xf>
    <xf numFmtId="14" fontId="29" fillId="3" borderId="9" xfId="0" quotePrefix="1" applyNumberFormat="1" applyFont="1" applyFill="1" applyBorder="1" applyAlignment="1">
      <alignment horizontal="center" vertical="center" wrapText="1"/>
    </xf>
    <xf numFmtId="14" fontId="29" fillId="3" borderId="10" xfId="0" quotePrefix="1" applyNumberFormat="1" applyFont="1" applyFill="1" applyBorder="1" applyAlignment="1">
      <alignment horizontal="center" vertical="center" wrapText="1"/>
    </xf>
    <xf numFmtId="175" fontId="9" fillId="0" borderId="1" xfId="0" applyNumberFormat="1" applyFont="1" applyBorder="1" applyAlignment="1">
      <alignment horizontal="center" vertical="center"/>
    </xf>
    <xf numFmtId="175" fontId="9" fillId="0" borderId="4" xfId="0" applyNumberFormat="1" applyFont="1" applyBorder="1" applyAlignment="1">
      <alignment horizontal="center" vertical="center"/>
    </xf>
    <xf numFmtId="49" fontId="10" fillId="0" borderId="2" xfId="1" applyNumberFormat="1" applyFont="1" applyFill="1" applyBorder="1" applyAlignment="1">
      <alignment horizontal="center" vertical="center"/>
    </xf>
    <xf numFmtId="49" fontId="10" fillId="0" borderId="3" xfId="1" applyNumberFormat="1" applyFont="1" applyFill="1" applyBorder="1" applyAlignment="1">
      <alignment horizontal="center" vertical="center"/>
    </xf>
    <xf numFmtId="175" fontId="9" fillId="0" borderId="6" xfId="0" applyNumberFormat="1" applyFont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175" fontId="9" fillId="0" borderId="5" xfId="0" applyNumberFormat="1" applyFont="1" applyBorder="1" applyAlignment="1">
      <alignment horizontal="center" vertical="center"/>
    </xf>
    <xf numFmtId="49" fontId="7" fillId="0" borderId="2" xfId="0" quotePrefix="1" applyNumberFormat="1" applyFont="1" applyBorder="1" applyAlignment="1">
      <alignment horizontal="center" vertical="center"/>
    </xf>
    <xf numFmtId="49" fontId="7" fillId="0" borderId="3" xfId="0" quotePrefix="1" applyNumberFormat="1" applyFont="1" applyBorder="1" applyAlignment="1">
      <alignment horizontal="center" vertical="center"/>
    </xf>
    <xf numFmtId="175" fontId="9" fillId="3" borderId="5" xfId="0" applyNumberFormat="1" applyFont="1" applyFill="1" applyBorder="1" applyAlignment="1">
      <alignment horizontal="center" vertical="center"/>
    </xf>
    <xf numFmtId="49" fontId="10" fillId="0" borderId="5" xfId="1" applyNumberFormat="1" applyFont="1" applyFill="1" applyBorder="1" applyAlignment="1">
      <alignment horizontal="center" vertical="center"/>
    </xf>
    <xf numFmtId="49" fontId="9" fillId="0" borderId="5" xfId="1" applyNumberFormat="1" applyFont="1" applyFill="1" applyBorder="1" applyAlignment="1">
      <alignment horizontal="center" vertical="center"/>
    </xf>
    <xf numFmtId="49" fontId="10" fillId="2" borderId="2" xfId="1" applyNumberFormat="1" applyFont="1" applyFill="1" applyBorder="1" applyAlignment="1">
      <alignment horizontal="center" vertical="center"/>
    </xf>
    <xf numFmtId="49" fontId="10" fillId="2" borderId="3" xfId="1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169" fontId="10" fillId="0" borderId="6" xfId="8" applyNumberFormat="1" applyFont="1" applyBorder="1" applyAlignment="1">
      <alignment horizontal="center" vertical="center" wrapText="1"/>
    </xf>
    <xf numFmtId="169" fontId="10" fillId="0" borderId="4" xfId="8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</cellXfs>
  <cellStyles count="13">
    <cellStyle name="Comma" xfId="1" builtinId="3"/>
    <cellStyle name="Comma 2" xfId="3" xr:uid="{00000000-0005-0000-0000-000001000000}"/>
    <cellStyle name="Comma 2 2" xfId="9" xr:uid="{00000000-0005-0000-0000-000002000000}"/>
    <cellStyle name="Comma 3" xfId="4" xr:uid="{00000000-0005-0000-0000-000003000000}"/>
    <cellStyle name="Normal" xfId="0" builtinId="0"/>
    <cellStyle name="Normal 2" xfId="2" xr:uid="{00000000-0005-0000-0000-000005000000}"/>
    <cellStyle name="Normal 3" xfId="5" xr:uid="{00000000-0005-0000-0000-000006000000}"/>
    <cellStyle name="Normal 3 2" xfId="8" xr:uid="{00000000-0005-0000-0000-000007000000}"/>
    <cellStyle name="Normal 4" xfId="6" xr:uid="{00000000-0005-0000-0000-000008000000}"/>
    <cellStyle name="Normal 5" xfId="7" xr:uid="{00000000-0005-0000-0000-000009000000}"/>
    <cellStyle name="Normal 6" xfId="10" xr:uid="{00000000-0005-0000-0000-00000A000000}"/>
    <cellStyle name="Normal 8" xfId="12" xr:uid="{00000000-0005-0000-0000-00000B000000}"/>
    <cellStyle name="Normal 9" xfId="11" xr:uid="{00000000-0005-0000-0000-00000C000000}"/>
  </cellStyles>
  <dxfs count="18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8"/>
  <sheetViews>
    <sheetView tabSelected="1" zoomScale="60" zoomScaleNormal="60" workbookViewId="0">
      <pane xSplit="3" ySplit="7" topLeftCell="G151" activePane="bottomRight" state="frozen"/>
      <selection activeCell="B22" sqref="A22:XFD22"/>
      <selection pane="topRight" activeCell="B22" sqref="A22:XFD22"/>
      <selection pane="bottomLeft" activeCell="B22" sqref="A22:XFD22"/>
      <selection pane="bottomRight" activeCell="N172" sqref="N172"/>
    </sheetView>
  </sheetViews>
  <sheetFormatPr defaultColWidth="9.1640625" defaultRowHeight="16.5" x14ac:dyDescent="0.35"/>
  <cols>
    <col min="1" max="1" width="6.4140625" style="6" customWidth="1"/>
    <col min="2" max="2" width="10.4140625" style="6" customWidth="1"/>
    <col min="3" max="3" width="30.25" style="6" customWidth="1"/>
    <col min="4" max="4" width="24.25" style="6" customWidth="1"/>
    <col min="5" max="5" width="14.75" style="6" customWidth="1"/>
    <col min="6" max="6" width="15.4140625" style="6" customWidth="1"/>
    <col min="7" max="7" width="18.83203125" style="6" customWidth="1"/>
    <col min="8" max="9" width="15.4140625" style="6" customWidth="1"/>
    <col min="10" max="10" width="21.75" style="6" customWidth="1"/>
    <col min="11" max="11" width="19.1640625" style="6" customWidth="1"/>
    <col min="12" max="12" width="19.75" style="6" customWidth="1"/>
    <col min="13" max="13" width="24.1640625" style="6" customWidth="1"/>
    <col min="14" max="14" width="24.75" style="6" customWidth="1"/>
    <col min="15" max="15" width="25.83203125" style="6" customWidth="1"/>
    <col min="16" max="18" width="20.75" style="6" customWidth="1"/>
    <col min="19" max="19" width="22.4140625" style="6" customWidth="1"/>
    <col min="20" max="20" width="20.75" style="6" customWidth="1"/>
    <col min="21" max="21" width="21.4140625" style="6" customWidth="1"/>
    <col min="22" max="22" width="20.25" style="6" bestFit="1" customWidth="1"/>
    <col min="23" max="24" width="9.1640625" style="6"/>
    <col min="25" max="25" width="13.58203125" style="6" bestFit="1" customWidth="1"/>
    <col min="26" max="26" width="15.75" style="6" bestFit="1" customWidth="1"/>
    <col min="27" max="16384" width="9.1640625" style="6"/>
  </cols>
  <sheetData>
    <row r="1" spans="1:26" x14ac:dyDescent="0.35">
      <c r="A1" s="349" t="s">
        <v>7</v>
      </c>
      <c r="B1" s="349"/>
      <c r="C1" s="349"/>
      <c r="D1" s="349"/>
      <c r="E1" s="349"/>
      <c r="F1" s="349"/>
      <c r="G1" s="5"/>
      <c r="H1" s="5"/>
      <c r="I1" s="5"/>
      <c r="J1" s="5"/>
      <c r="K1" s="5"/>
    </row>
    <row r="2" spans="1:26" x14ac:dyDescent="0.35">
      <c r="A2" s="350" t="s">
        <v>8</v>
      </c>
      <c r="B2" s="350"/>
      <c r="C2" s="350"/>
      <c r="D2" s="350"/>
      <c r="E2" s="350"/>
      <c r="F2" s="350"/>
      <c r="G2" s="7"/>
      <c r="H2" s="7"/>
      <c r="I2" s="7"/>
      <c r="J2" s="7"/>
      <c r="K2" s="7"/>
    </row>
    <row r="4" spans="1:26" ht="19" x14ac:dyDescent="0.4">
      <c r="A4" s="351" t="s">
        <v>9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</row>
    <row r="5" spans="1:26" x14ac:dyDescent="0.35">
      <c r="P5" s="8"/>
      <c r="Q5" s="8"/>
      <c r="R5" s="8"/>
      <c r="S5" s="8">
        <v>3</v>
      </c>
      <c r="T5" s="8"/>
      <c r="U5" s="55">
        <v>1500</v>
      </c>
      <c r="V5" s="55">
        <v>6000</v>
      </c>
    </row>
    <row r="7" spans="1:26" s="10" customFormat="1" ht="33" x14ac:dyDescent="0.3">
      <c r="A7" s="9" t="s">
        <v>10</v>
      </c>
      <c r="B7" s="9" t="s">
        <v>11</v>
      </c>
      <c r="C7" s="9" t="s">
        <v>12</v>
      </c>
      <c r="D7" s="9" t="s">
        <v>13</v>
      </c>
      <c r="E7" s="9" t="s">
        <v>14</v>
      </c>
      <c r="F7" s="9" t="s">
        <v>15</v>
      </c>
      <c r="G7" s="9" t="s">
        <v>39</v>
      </c>
      <c r="H7" s="9" t="s">
        <v>40</v>
      </c>
      <c r="I7" s="9" t="s">
        <v>41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21</v>
      </c>
      <c r="P7" s="54" t="s">
        <v>91</v>
      </c>
      <c r="Q7" s="9" t="s">
        <v>22</v>
      </c>
      <c r="R7" s="9" t="s">
        <v>25</v>
      </c>
      <c r="S7" s="9" t="s">
        <v>60</v>
      </c>
      <c r="T7" s="9" t="s">
        <v>61</v>
      </c>
      <c r="U7" s="9" t="s">
        <v>62</v>
      </c>
      <c r="V7" s="9" t="s">
        <v>63</v>
      </c>
      <c r="W7" s="9" t="s">
        <v>6</v>
      </c>
    </row>
    <row r="8" spans="1:26" s="65" customFormat="1" x14ac:dyDescent="0.3">
      <c r="A8" s="64">
        <v>1</v>
      </c>
      <c r="B8" s="64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64">
        <v>8</v>
      </c>
      <c r="I8" s="64">
        <v>9</v>
      </c>
      <c r="J8" s="64">
        <v>10</v>
      </c>
      <c r="K8" s="64">
        <v>11</v>
      </c>
      <c r="L8" s="64">
        <v>12</v>
      </c>
      <c r="M8" s="64">
        <v>13</v>
      </c>
      <c r="N8" s="64">
        <v>14</v>
      </c>
      <c r="O8" s="64">
        <v>15</v>
      </c>
      <c r="P8" s="64">
        <v>16</v>
      </c>
      <c r="Q8" s="64">
        <v>17</v>
      </c>
      <c r="R8" s="64">
        <v>18</v>
      </c>
      <c r="S8" s="64">
        <v>19</v>
      </c>
      <c r="T8" s="64">
        <v>20</v>
      </c>
      <c r="U8" s="64">
        <v>21</v>
      </c>
      <c r="V8" s="64">
        <v>22</v>
      </c>
      <c r="W8" s="64">
        <v>23</v>
      </c>
    </row>
    <row r="9" spans="1:26" s="10" customFormat="1" hidden="1" x14ac:dyDescent="0.3">
      <c r="A9" s="9"/>
      <c r="B9" s="9" t="s">
        <v>71</v>
      </c>
      <c r="C9" s="9" t="s">
        <v>72</v>
      </c>
      <c r="D9" s="9" t="s">
        <v>73</v>
      </c>
      <c r="E9" s="9" t="s">
        <v>74</v>
      </c>
      <c r="F9" s="9" t="s">
        <v>75</v>
      </c>
      <c r="G9" s="9" t="s">
        <v>76</v>
      </c>
      <c r="H9" s="9" t="s">
        <v>77</v>
      </c>
      <c r="I9" s="9" t="s">
        <v>78</v>
      </c>
      <c r="J9" s="9" t="s">
        <v>79</v>
      </c>
      <c r="K9" s="9" t="s">
        <v>80</v>
      </c>
      <c r="L9" s="9" t="s">
        <v>81</v>
      </c>
      <c r="M9" s="9" t="s">
        <v>82</v>
      </c>
      <c r="N9" s="9" t="s">
        <v>83</v>
      </c>
      <c r="O9" s="9" t="s">
        <v>84</v>
      </c>
      <c r="P9" s="9" t="s">
        <v>85</v>
      </c>
      <c r="Q9" s="9" t="s">
        <v>86</v>
      </c>
      <c r="R9" s="9" t="s">
        <v>87</v>
      </c>
      <c r="S9" s="9" t="s">
        <v>88</v>
      </c>
      <c r="T9" s="9" t="s">
        <v>37</v>
      </c>
      <c r="U9" s="9" t="s">
        <v>38</v>
      </c>
      <c r="V9" s="9" t="s">
        <v>89</v>
      </c>
      <c r="W9" s="9" t="s">
        <v>90</v>
      </c>
    </row>
    <row r="10" spans="1:26" s="11" customFormat="1" ht="15.5" x14ac:dyDescent="0.35">
      <c r="A10" s="92">
        <v>1</v>
      </c>
      <c r="B10" s="154">
        <v>1</v>
      </c>
      <c r="C10" s="2" t="s">
        <v>92</v>
      </c>
      <c r="D10" s="13" t="s">
        <v>29</v>
      </c>
      <c r="E10" s="96">
        <v>19797.919999999998</v>
      </c>
      <c r="F10" s="94">
        <v>22022.799999999999</v>
      </c>
      <c r="G10" s="103">
        <v>44576</v>
      </c>
      <c r="H10" s="103">
        <v>44581</v>
      </c>
      <c r="I10" s="2" t="s">
        <v>35</v>
      </c>
      <c r="J10" s="3">
        <v>44572.913194444445</v>
      </c>
      <c r="K10" s="97">
        <v>44573.333333333336</v>
      </c>
      <c r="L10" s="57">
        <f t="shared" ref="L10:L72" si="0">IF(G10="Ko có KH","Ko có KH",IF(F10&lt;15000,"không tính dôi nhật",IFERROR(MIN((IF(W10="Đ",VALUE(IF(K10="","",IF(HOUR(K10)&lt;=12,TEXT("13:00","hh:mm ") &amp; " " &amp; TEXT(DATE(YEAR(K10),MONTH(K10),DAY(K10)),"dd/mm/yyyy"),TEXT("07:00","hh:mm ") &amp; " " &amp; TEXT(K10+1,"dd/mm/yyyy")))),IF(W10="S",VALUE(IF(N10&lt;G10,N10,TEXT("07:00","hh:mm ")&amp;""&amp;TEXT(G10,"dd/mm/yyyy"))),""))),N10),"Trễ KH")))</f>
        <v>44576.291666666664</v>
      </c>
      <c r="M10" s="3">
        <v>44575.541666666664</v>
      </c>
      <c r="N10" s="3">
        <v>44576.479166666664</v>
      </c>
      <c r="O10" s="3">
        <v>44578.458333333336</v>
      </c>
      <c r="P10" s="4">
        <f t="shared" ref="P10:P13" si="1">O10-L10</f>
        <v>2.1666666666715173</v>
      </c>
      <c r="Q10" s="4">
        <f>'01 VIET THUAN 215 05'!J61</f>
        <v>0.1875</v>
      </c>
      <c r="R10" s="4">
        <f t="shared" ref="R10:R13" si="2">P10-Q10</f>
        <v>1.9791666666715173</v>
      </c>
      <c r="S10" s="4">
        <f t="shared" ref="S10:S41" si="3">IF(R10&lt;$S$5,$S$5-R10,"")</f>
        <v>1.0208333333284827</v>
      </c>
      <c r="T10" s="4" t="str">
        <f t="shared" ref="T10:T13" si="4">IF(R10&gt;$S$5,R10-$S$5,"")</f>
        <v/>
      </c>
      <c r="U10" s="56">
        <f>IF(S10="","",ROUND(S10*$U$5*F10,0))</f>
        <v>33722412</v>
      </c>
      <c r="V10" s="56" t="str">
        <f t="shared" ref="V10:V41" si="5">IF(T10="","",ROUND(T10*$V$5*F10,0))</f>
        <v/>
      </c>
      <c r="W10" s="2" t="str">
        <f t="shared" ref="W10:W15" si="6">IF(G10="Ko có KH","Ko có KH",IF(AND(J10&gt;=G10,J10&lt;=H10+1),"Đ",IF(J10&lt;G10,"S",IF(J10&gt;H10+1,"T",""))))</f>
        <v>S</v>
      </c>
      <c r="Y10" s="76"/>
      <c r="Z10" s="77"/>
    </row>
    <row r="11" spans="1:26" s="11" customFormat="1" ht="15.5" x14ac:dyDescent="0.35">
      <c r="A11" s="92">
        <v>2</v>
      </c>
      <c r="B11" s="154">
        <v>2</v>
      </c>
      <c r="C11" s="2" t="s">
        <v>93</v>
      </c>
      <c r="D11" s="13" t="s">
        <v>29</v>
      </c>
      <c r="E11" s="94">
        <v>19570.060000000001</v>
      </c>
      <c r="F11" s="94">
        <v>22027</v>
      </c>
      <c r="G11" s="103">
        <v>44581</v>
      </c>
      <c r="H11" s="103">
        <v>44586</v>
      </c>
      <c r="I11" s="2" t="s">
        <v>35</v>
      </c>
      <c r="J11" s="3">
        <v>44578.947916666664</v>
      </c>
      <c r="K11" s="97">
        <v>44579.354166666664</v>
      </c>
      <c r="L11" s="57">
        <f t="shared" si="0"/>
        <v>44580.208333333336</v>
      </c>
      <c r="M11" s="3">
        <v>44579.663194444445</v>
      </c>
      <c r="N11" s="3">
        <v>44580.208333333336</v>
      </c>
      <c r="O11" s="3">
        <v>44581.854166666664</v>
      </c>
      <c r="P11" s="4">
        <f t="shared" si="1"/>
        <v>1.6458333333284827</v>
      </c>
      <c r="Q11" s="4">
        <f>'02 VIET THUAN 215 02'!J48</f>
        <v>0</v>
      </c>
      <c r="R11" s="4">
        <f t="shared" si="2"/>
        <v>1.6458333333284827</v>
      </c>
      <c r="S11" s="4">
        <f t="shared" si="3"/>
        <v>1.3541666666715173</v>
      </c>
      <c r="T11" s="4" t="str">
        <f t="shared" si="4"/>
        <v/>
      </c>
      <c r="U11" s="56">
        <f t="shared" ref="U11:U73" si="7">IF(S11="","",ROUND(S11*$U$5*F11,0))</f>
        <v>44742344</v>
      </c>
      <c r="V11" s="56" t="str">
        <f t="shared" si="5"/>
        <v/>
      </c>
      <c r="W11" s="2" t="str">
        <f t="shared" si="6"/>
        <v>S</v>
      </c>
    </row>
    <row r="12" spans="1:26" s="11" customFormat="1" ht="15.75" customHeight="1" x14ac:dyDescent="0.35">
      <c r="A12" s="92">
        <v>3</v>
      </c>
      <c r="B12" s="154">
        <v>3</v>
      </c>
      <c r="C12" s="2" t="s">
        <v>94</v>
      </c>
      <c r="D12" s="13" t="s">
        <v>27</v>
      </c>
      <c r="E12" s="94">
        <v>18679.84</v>
      </c>
      <c r="F12" s="94">
        <v>22027</v>
      </c>
      <c r="G12" s="103">
        <v>44581</v>
      </c>
      <c r="H12" s="103">
        <v>44586</v>
      </c>
      <c r="I12" s="2" t="s">
        <v>34</v>
      </c>
      <c r="J12" s="3">
        <v>44584.333333333336</v>
      </c>
      <c r="K12" s="97">
        <v>44584.416666666664</v>
      </c>
      <c r="L12" s="57">
        <f t="shared" si="0"/>
        <v>44584.541666666664</v>
      </c>
      <c r="M12" s="3">
        <v>44584.708333333336</v>
      </c>
      <c r="N12" s="3">
        <v>44585.527777777781</v>
      </c>
      <c r="O12" s="3">
        <v>44588.5</v>
      </c>
      <c r="P12" s="4">
        <f t="shared" si="1"/>
        <v>3.9583333333357587</v>
      </c>
      <c r="Q12" s="4">
        <f>'03 VIET THUAN 215 03'!J65</f>
        <v>0.79166666666666674</v>
      </c>
      <c r="R12" s="4">
        <f t="shared" si="2"/>
        <v>3.1666666666690917</v>
      </c>
      <c r="S12" s="4" t="str">
        <f t="shared" si="3"/>
        <v/>
      </c>
      <c r="T12" s="4">
        <f t="shared" si="4"/>
        <v>0.16666666666909169</v>
      </c>
      <c r="U12" s="56" t="str">
        <f t="shared" si="7"/>
        <v/>
      </c>
      <c r="V12" s="56">
        <f t="shared" si="5"/>
        <v>22027000</v>
      </c>
      <c r="W12" s="2" t="str">
        <f t="shared" si="6"/>
        <v>Đ</v>
      </c>
    </row>
    <row r="13" spans="1:26" s="11" customFormat="1" ht="15.5" x14ac:dyDescent="0.35">
      <c r="A13" s="92">
        <v>4</v>
      </c>
      <c r="B13" s="154">
        <v>4</v>
      </c>
      <c r="C13" s="2" t="s">
        <v>95</v>
      </c>
      <c r="D13" s="13" t="s">
        <v>27</v>
      </c>
      <c r="E13" s="94">
        <v>19031.68</v>
      </c>
      <c r="F13" s="94">
        <v>21386</v>
      </c>
      <c r="G13" s="103">
        <v>44587</v>
      </c>
      <c r="H13" s="103">
        <v>44592</v>
      </c>
      <c r="I13" s="2" t="s">
        <v>35</v>
      </c>
      <c r="J13" s="3">
        <v>44591.909722222219</v>
      </c>
      <c r="K13" s="97">
        <v>44592.333333333336</v>
      </c>
      <c r="L13" s="57">
        <f t="shared" si="0"/>
        <v>44592.541666666664</v>
      </c>
      <c r="M13" s="3">
        <v>44592.576388888891</v>
      </c>
      <c r="N13" s="3">
        <v>44592.680555555555</v>
      </c>
      <c r="O13" s="3">
        <v>44594.777777777781</v>
      </c>
      <c r="P13" s="4">
        <f t="shared" si="1"/>
        <v>2.2361111111167702</v>
      </c>
      <c r="Q13" s="4">
        <f>'04 VIET THUAN 215 01'!J55</f>
        <v>0.10416666666666652</v>
      </c>
      <c r="R13" s="4">
        <f t="shared" si="2"/>
        <v>2.1319444444501037</v>
      </c>
      <c r="S13" s="4">
        <f t="shared" si="3"/>
        <v>0.86805555554989633</v>
      </c>
      <c r="T13" s="4" t="str">
        <f t="shared" si="4"/>
        <v/>
      </c>
      <c r="U13" s="56">
        <f t="shared" si="7"/>
        <v>27846354</v>
      </c>
      <c r="V13" s="56" t="str">
        <f t="shared" si="5"/>
        <v/>
      </c>
      <c r="W13" s="2" t="str">
        <f t="shared" si="6"/>
        <v>Đ</v>
      </c>
    </row>
    <row r="14" spans="1:26" s="11" customFormat="1" ht="15.5" x14ac:dyDescent="0.35">
      <c r="A14" s="92">
        <v>5</v>
      </c>
      <c r="B14" s="154">
        <v>5</v>
      </c>
      <c r="C14" s="2" t="s">
        <v>92</v>
      </c>
      <c r="D14" s="13" t="s">
        <v>29</v>
      </c>
      <c r="E14" s="94">
        <v>18550.580000000002</v>
      </c>
      <c r="F14" s="94">
        <v>22022.799999999999</v>
      </c>
      <c r="G14" s="103">
        <v>44587</v>
      </c>
      <c r="H14" s="103">
        <v>44592</v>
      </c>
      <c r="I14" s="2" t="s">
        <v>34</v>
      </c>
      <c r="J14" s="3">
        <v>44594.423611111109</v>
      </c>
      <c r="K14" s="97">
        <v>44594.541666666664</v>
      </c>
      <c r="L14" s="57" t="str">
        <f t="shared" si="0"/>
        <v>Trễ KH</v>
      </c>
      <c r="M14" s="3">
        <v>44594.694444444445</v>
      </c>
      <c r="N14" s="3">
        <v>44595.152777777781</v>
      </c>
      <c r="O14" s="3">
        <v>44596.222222222219</v>
      </c>
      <c r="P14" s="4" t="str">
        <f>IFERROR(O14-L14,"")</f>
        <v/>
      </c>
      <c r="Q14" s="4">
        <f>'05 VIET THUAN 215 05'!J48</f>
        <v>0.52777777777777779</v>
      </c>
      <c r="R14" s="4" t="str">
        <f>IFERROR(P14-Q14,"")</f>
        <v/>
      </c>
      <c r="S14" s="4" t="str">
        <f t="shared" si="3"/>
        <v/>
      </c>
      <c r="T14" s="4" t="str">
        <f>IFERROR(IF(R14&gt;$S$5,R14-$S$5,""),"")</f>
        <v/>
      </c>
      <c r="U14" s="56" t="str">
        <f t="shared" si="7"/>
        <v/>
      </c>
      <c r="V14" s="56" t="str">
        <f t="shared" si="5"/>
        <v/>
      </c>
      <c r="W14" s="2" t="str">
        <f t="shared" si="6"/>
        <v>T</v>
      </c>
    </row>
    <row r="15" spans="1:26" s="12" customFormat="1" x14ac:dyDescent="0.35">
      <c r="A15" s="92">
        <v>6</v>
      </c>
      <c r="B15" s="154">
        <v>6</v>
      </c>
      <c r="C15" s="2" t="s">
        <v>96</v>
      </c>
      <c r="D15" s="13" t="s">
        <v>29</v>
      </c>
      <c r="E15" s="94">
        <v>18529.990000000002</v>
      </c>
      <c r="F15" s="94">
        <v>22900</v>
      </c>
      <c r="G15" s="103">
        <v>44620</v>
      </c>
      <c r="H15" s="105">
        <v>44620</v>
      </c>
      <c r="I15" s="2" t="s">
        <v>34</v>
      </c>
      <c r="J15" s="3">
        <v>44604.888888888891</v>
      </c>
      <c r="K15" s="97">
        <v>44605.333333333336</v>
      </c>
      <c r="L15" s="57">
        <f t="shared" si="0"/>
        <v>44606.840277777781</v>
      </c>
      <c r="M15" s="3">
        <v>44605.583333333336</v>
      </c>
      <c r="N15" s="3">
        <v>44606.840277777781</v>
      </c>
      <c r="O15" s="3">
        <v>44608.548611111109</v>
      </c>
      <c r="P15" s="4">
        <f t="shared" ref="P15:P78" si="8">IFERROR(O15-L15,"")</f>
        <v>1.7083333333284827</v>
      </c>
      <c r="Q15" s="4">
        <f>'06 VIET THUAN 215 07'!J59</f>
        <v>0</v>
      </c>
      <c r="R15" s="4">
        <f t="shared" ref="R15:R78" si="9">IFERROR(P15-Q15,"")</f>
        <v>1.7083333333284827</v>
      </c>
      <c r="S15" s="4">
        <f t="shared" si="3"/>
        <v>1.2916666666715173</v>
      </c>
      <c r="T15" s="4" t="str">
        <f t="shared" ref="T15:T78" si="10">IFERROR(IF(R15&gt;$S$5,R15-$S$5,""),"")</f>
        <v/>
      </c>
      <c r="U15" s="56">
        <f t="shared" si="7"/>
        <v>44368750</v>
      </c>
      <c r="V15" s="56" t="str">
        <f t="shared" si="5"/>
        <v/>
      </c>
      <c r="W15" s="2" t="str">
        <f t="shared" si="6"/>
        <v>S</v>
      </c>
    </row>
    <row r="16" spans="1:26" s="12" customFormat="1" x14ac:dyDescent="0.35">
      <c r="A16" s="92">
        <v>7</v>
      </c>
      <c r="B16" s="154">
        <v>7</v>
      </c>
      <c r="C16" s="2" t="s">
        <v>93</v>
      </c>
      <c r="D16" s="13" t="s">
        <v>27</v>
      </c>
      <c r="E16" s="94">
        <v>17757.41</v>
      </c>
      <c r="F16" s="94">
        <v>22027</v>
      </c>
      <c r="G16" s="104" t="s">
        <v>36</v>
      </c>
      <c r="H16" s="104"/>
      <c r="I16" s="2" t="s">
        <v>34</v>
      </c>
      <c r="J16" s="3">
        <v>44606.055555555555</v>
      </c>
      <c r="K16" s="97">
        <v>44606.354166666664</v>
      </c>
      <c r="L16" s="57" t="str">
        <f t="shared" si="0"/>
        <v>Ko có KH</v>
      </c>
      <c r="M16" s="3">
        <v>44608.6875</v>
      </c>
      <c r="N16" s="3">
        <v>44610.159722222219</v>
      </c>
      <c r="O16" s="3">
        <v>44611.465277777781</v>
      </c>
      <c r="P16" s="4" t="str">
        <f t="shared" si="8"/>
        <v/>
      </c>
      <c r="Q16" s="4">
        <f>'07 VIET THUAN 215 02'!J51</f>
        <v>0</v>
      </c>
      <c r="R16" s="4" t="str">
        <f t="shared" si="9"/>
        <v/>
      </c>
      <c r="S16" s="4" t="str">
        <f t="shared" si="3"/>
        <v/>
      </c>
      <c r="T16" s="4" t="str">
        <f t="shared" si="10"/>
        <v/>
      </c>
      <c r="U16" s="56" t="str">
        <f t="shared" si="7"/>
        <v/>
      </c>
      <c r="V16" s="56" t="str">
        <f t="shared" si="5"/>
        <v/>
      </c>
      <c r="W16" s="2" t="str">
        <f>IF(G16="Ko có KH","Ko có KH",IF(AND(J16&gt;=G16,J16&lt;=H16+1),"Đ",IF(J16&lt;G16,"S",IF(J16&gt;H16+1,"T",""))))</f>
        <v>Ko có KH</v>
      </c>
    </row>
    <row r="17" spans="1:23" x14ac:dyDescent="0.35">
      <c r="A17" s="92">
        <v>8</v>
      </c>
      <c r="B17" s="92">
        <v>8</v>
      </c>
      <c r="C17" s="2" t="s">
        <v>103</v>
      </c>
      <c r="D17" s="13" t="s">
        <v>104</v>
      </c>
      <c r="E17" s="95">
        <v>4350.05</v>
      </c>
      <c r="F17" s="95">
        <v>4884.17</v>
      </c>
      <c r="G17" s="106">
        <v>44620</v>
      </c>
      <c r="H17" s="106">
        <v>44620</v>
      </c>
      <c r="I17" s="2" t="s">
        <v>34</v>
      </c>
      <c r="J17" s="98">
        <v>44618.25</v>
      </c>
      <c r="K17" s="97">
        <v>44621.493055555598</v>
      </c>
      <c r="L17" s="57" t="str">
        <f t="shared" si="0"/>
        <v>không tính dôi nhật</v>
      </c>
      <c r="M17" s="3">
        <v>44621.572916666701</v>
      </c>
      <c r="N17" s="3">
        <v>44621.694444444402</v>
      </c>
      <c r="O17" s="3">
        <v>44622.4375</v>
      </c>
      <c r="P17" s="4" t="str">
        <f t="shared" si="8"/>
        <v/>
      </c>
      <c r="Q17" s="4"/>
      <c r="R17" s="4" t="str">
        <f t="shared" si="9"/>
        <v/>
      </c>
      <c r="S17" s="4" t="str">
        <f t="shared" si="3"/>
        <v/>
      </c>
      <c r="T17" s="4" t="str">
        <f t="shared" si="10"/>
        <v/>
      </c>
      <c r="U17" s="56" t="str">
        <f t="shared" si="7"/>
        <v/>
      </c>
      <c r="V17" s="56" t="str">
        <f>IF(T17="","",ROUND(T17*$V$5*F17,0))</f>
        <v/>
      </c>
      <c r="W17" s="2" t="str">
        <f t="shared" ref="W17:W79" si="11">IF(G17="Ko có KH","Ko có KH",IF(AND(J17&gt;=G17,J17&lt;=H17+1),"Đ",IF(J17&lt;G17,"S",IF(J17&gt;H17+1,"T",""))))</f>
        <v>S</v>
      </c>
    </row>
    <row r="18" spans="1:23" s="12" customFormat="1" x14ac:dyDescent="0.35">
      <c r="A18" s="92">
        <v>9</v>
      </c>
      <c r="B18" s="154">
        <v>9</v>
      </c>
      <c r="C18" s="2" t="s">
        <v>94</v>
      </c>
      <c r="D18" s="13" t="s">
        <v>29</v>
      </c>
      <c r="E18" s="94">
        <v>17875.240000000002</v>
      </c>
      <c r="F18" s="94">
        <v>22027</v>
      </c>
      <c r="G18" s="104" t="s">
        <v>36</v>
      </c>
      <c r="H18" s="104"/>
      <c r="I18" s="2" t="s">
        <v>34</v>
      </c>
      <c r="J18" s="3">
        <v>44624.427083333336</v>
      </c>
      <c r="K18" s="97">
        <v>44624.444444444445</v>
      </c>
      <c r="L18" s="57" t="str">
        <f t="shared" si="0"/>
        <v>Ko có KH</v>
      </c>
      <c r="M18" s="3">
        <v>44624.645833333336</v>
      </c>
      <c r="N18" s="3">
        <v>44625.319444444445</v>
      </c>
      <c r="O18" s="3">
        <v>44626.479166666664</v>
      </c>
      <c r="P18" s="4" t="str">
        <f t="shared" si="8"/>
        <v/>
      </c>
      <c r="Q18" s="4">
        <f>'09 VIET THUAN 215 03'!J51</f>
        <v>0</v>
      </c>
      <c r="R18" s="4" t="str">
        <f t="shared" si="9"/>
        <v/>
      </c>
      <c r="S18" s="4" t="str">
        <f t="shared" si="3"/>
        <v/>
      </c>
      <c r="T18" s="4" t="str">
        <f t="shared" si="10"/>
        <v/>
      </c>
      <c r="U18" s="56" t="str">
        <f t="shared" si="7"/>
        <v/>
      </c>
      <c r="V18" s="56" t="str">
        <f t="shared" si="5"/>
        <v/>
      </c>
      <c r="W18" s="2" t="str">
        <f t="shared" si="11"/>
        <v>Ko có KH</v>
      </c>
    </row>
    <row r="19" spans="1:23" x14ac:dyDescent="0.35">
      <c r="A19" s="92">
        <v>10</v>
      </c>
      <c r="B19" s="92">
        <v>10</v>
      </c>
      <c r="C19" s="2" t="s">
        <v>101</v>
      </c>
      <c r="D19" s="13" t="s">
        <v>98</v>
      </c>
      <c r="E19" s="95">
        <v>7808.26</v>
      </c>
      <c r="F19" s="95">
        <v>7996.6</v>
      </c>
      <c r="G19" s="106">
        <v>44625</v>
      </c>
      <c r="H19" s="106">
        <v>44625</v>
      </c>
      <c r="I19" s="2" t="s">
        <v>34</v>
      </c>
      <c r="J19" s="98">
        <v>44618.333333333299</v>
      </c>
      <c r="K19" s="97">
        <v>44625.208333333299</v>
      </c>
      <c r="L19" s="57" t="str">
        <f t="shared" si="0"/>
        <v>không tính dôi nhật</v>
      </c>
      <c r="M19" s="3">
        <v>44625.694444444402</v>
      </c>
      <c r="N19" s="3">
        <v>44626.729166666701</v>
      </c>
      <c r="O19" s="3">
        <v>44627.729166666701</v>
      </c>
      <c r="P19" s="4" t="str">
        <f t="shared" si="8"/>
        <v/>
      </c>
      <c r="Q19" s="4"/>
      <c r="R19" s="4" t="str">
        <f t="shared" si="9"/>
        <v/>
      </c>
      <c r="S19" s="4" t="str">
        <f t="shared" si="3"/>
        <v/>
      </c>
      <c r="T19" s="4" t="str">
        <f t="shared" si="10"/>
        <v/>
      </c>
      <c r="U19" s="56" t="str">
        <f t="shared" si="7"/>
        <v/>
      </c>
      <c r="V19" s="56" t="str">
        <f>IF(T19="","",ROUND(T19*$V$5*F19,0))</f>
        <v/>
      </c>
      <c r="W19" s="2" t="str">
        <f t="shared" si="11"/>
        <v>S</v>
      </c>
    </row>
    <row r="20" spans="1:23" x14ac:dyDescent="0.35">
      <c r="A20" s="92">
        <v>11</v>
      </c>
      <c r="B20" s="92">
        <v>11</v>
      </c>
      <c r="C20" s="2" t="s">
        <v>105</v>
      </c>
      <c r="D20" s="13" t="s">
        <v>104</v>
      </c>
      <c r="E20" s="95">
        <v>4695.58</v>
      </c>
      <c r="F20" s="95">
        <v>4951.05</v>
      </c>
      <c r="G20" s="106">
        <v>44630</v>
      </c>
      <c r="H20" s="106">
        <v>44640</v>
      </c>
      <c r="I20" s="2" t="s">
        <v>34</v>
      </c>
      <c r="J20" s="98">
        <v>44635.375</v>
      </c>
      <c r="K20" s="97">
        <v>44640.125</v>
      </c>
      <c r="L20" s="57" t="str">
        <f t="shared" si="0"/>
        <v>không tính dôi nhật</v>
      </c>
      <c r="M20" s="3">
        <v>44640.666666666701</v>
      </c>
      <c r="N20" s="3">
        <v>44641.291666666701</v>
      </c>
      <c r="O20" s="3">
        <v>44642.006944444402</v>
      </c>
      <c r="P20" s="4" t="str">
        <f t="shared" si="8"/>
        <v/>
      </c>
      <c r="Q20" s="4"/>
      <c r="R20" s="4" t="str">
        <f t="shared" si="9"/>
        <v/>
      </c>
      <c r="S20" s="4" t="str">
        <f t="shared" si="3"/>
        <v/>
      </c>
      <c r="T20" s="4" t="str">
        <f t="shared" si="10"/>
        <v/>
      </c>
      <c r="U20" s="56" t="str">
        <f t="shared" si="7"/>
        <v/>
      </c>
      <c r="V20" s="56" t="str">
        <f>IF(T20="","",ROUND(T20*$V$5*F20,0))</f>
        <v/>
      </c>
      <c r="W20" s="2" t="str">
        <f t="shared" si="11"/>
        <v>Đ</v>
      </c>
    </row>
    <row r="21" spans="1:23" s="12" customFormat="1" x14ac:dyDescent="0.35">
      <c r="A21" s="92">
        <v>12</v>
      </c>
      <c r="B21" s="154">
        <v>12</v>
      </c>
      <c r="C21" s="2" t="s">
        <v>94</v>
      </c>
      <c r="D21" s="13" t="s">
        <v>27</v>
      </c>
      <c r="E21" s="94">
        <v>17829.72</v>
      </c>
      <c r="F21" s="94">
        <v>22027</v>
      </c>
      <c r="G21" s="105">
        <v>44635</v>
      </c>
      <c r="H21" s="105">
        <v>44640</v>
      </c>
      <c r="I21" s="2" t="s">
        <v>34</v>
      </c>
      <c r="J21" s="3">
        <v>44641.315972222219</v>
      </c>
      <c r="K21" s="97">
        <v>44641.399305555555</v>
      </c>
      <c r="L21" s="57" t="str">
        <f t="shared" si="0"/>
        <v>Trễ KH</v>
      </c>
      <c r="M21" s="3">
        <v>44642.197916666664</v>
      </c>
      <c r="N21" s="3">
        <v>44643.326388888891</v>
      </c>
      <c r="O21" s="3">
        <v>44644.645833333336</v>
      </c>
      <c r="P21" s="4" t="str">
        <f t="shared" si="8"/>
        <v/>
      </c>
      <c r="Q21" s="4">
        <f>'12 VIET THUAN 215 03'!J50</f>
        <v>0</v>
      </c>
      <c r="R21" s="4" t="str">
        <f t="shared" si="9"/>
        <v/>
      </c>
      <c r="S21" s="4" t="str">
        <f t="shared" si="3"/>
        <v/>
      </c>
      <c r="T21" s="4" t="str">
        <f t="shared" si="10"/>
        <v/>
      </c>
      <c r="U21" s="56" t="str">
        <f t="shared" si="7"/>
        <v/>
      </c>
      <c r="V21" s="56" t="str">
        <f t="shared" si="5"/>
        <v/>
      </c>
      <c r="W21" s="2" t="str">
        <f t="shared" si="11"/>
        <v>T</v>
      </c>
    </row>
    <row r="22" spans="1:23" s="12" customFormat="1" x14ac:dyDescent="0.35">
      <c r="A22" s="92">
        <v>13</v>
      </c>
      <c r="B22" s="92">
        <v>13</v>
      </c>
      <c r="C22" s="93" t="s">
        <v>101</v>
      </c>
      <c r="D22" s="13" t="s">
        <v>98</v>
      </c>
      <c r="E22" s="95">
        <v>7799.26</v>
      </c>
      <c r="F22" s="95">
        <v>7996.6</v>
      </c>
      <c r="G22" s="105">
        <v>44640</v>
      </c>
      <c r="H22" s="105">
        <v>44645</v>
      </c>
      <c r="I22" s="2" t="s">
        <v>34</v>
      </c>
      <c r="J22" s="99">
        <v>44635.375</v>
      </c>
      <c r="K22" s="100">
        <v>44641.756944444402</v>
      </c>
      <c r="L22" s="57" t="str">
        <f t="shared" si="0"/>
        <v>không tính dôi nhật</v>
      </c>
      <c r="M22" s="3">
        <v>44643.645833333299</v>
      </c>
      <c r="N22" s="3">
        <v>44644.666666666701</v>
      </c>
      <c r="O22" s="3">
        <v>44645.409722222197</v>
      </c>
      <c r="P22" s="4" t="str">
        <f t="shared" si="8"/>
        <v/>
      </c>
      <c r="Q22" s="4"/>
      <c r="R22" s="4" t="str">
        <f t="shared" si="9"/>
        <v/>
      </c>
      <c r="S22" s="4" t="str">
        <f t="shared" si="3"/>
        <v/>
      </c>
      <c r="T22" s="4" t="str">
        <f t="shared" si="10"/>
        <v/>
      </c>
      <c r="U22" s="56" t="str">
        <f t="shared" si="7"/>
        <v/>
      </c>
      <c r="V22" s="56" t="str">
        <f>IF(T22="","",ROUND(T22*$V$5*F22,0))</f>
        <v/>
      </c>
      <c r="W22" s="2" t="str">
        <f t="shared" si="11"/>
        <v>S</v>
      </c>
    </row>
    <row r="23" spans="1:23" s="12" customFormat="1" x14ac:dyDescent="0.35">
      <c r="A23" s="92">
        <v>14</v>
      </c>
      <c r="B23" s="154">
        <v>14</v>
      </c>
      <c r="C23" s="2" t="s">
        <v>92</v>
      </c>
      <c r="D23" s="13" t="s">
        <v>29</v>
      </c>
      <c r="E23" s="94">
        <v>16962.580000000002</v>
      </c>
      <c r="F23" s="94">
        <v>22022.799999999999</v>
      </c>
      <c r="G23" s="105">
        <v>44645</v>
      </c>
      <c r="H23" s="105">
        <v>44650</v>
      </c>
      <c r="I23" s="2" t="s">
        <v>34</v>
      </c>
      <c r="J23" s="3">
        <v>44645.895833333336</v>
      </c>
      <c r="K23" s="97">
        <v>44646.333333333336</v>
      </c>
      <c r="L23" s="57">
        <f t="shared" si="0"/>
        <v>44646.541666666664</v>
      </c>
      <c r="M23" s="3">
        <v>44646.534722222219</v>
      </c>
      <c r="N23" s="3">
        <v>44646.583333333336</v>
      </c>
      <c r="O23" s="3">
        <v>44647.638888888891</v>
      </c>
      <c r="P23" s="4">
        <f t="shared" si="8"/>
        <v>1.0972222222262644</v>
      </c>
      <c r="Q23" s="4">
        <f>'14 VIET THUAN 215 05'!J44</f>
        <v>4.1666666666666741E-2</v>
      </c>
      <c r="R23" s="4">
        <f t="shared" si="9"/>
        <v>1.0555555555595977</v>
      </c>
      <c r="S23" s="4">
        <f t="shared" si="3"/>
        <v>1.9444444444404023</v>
      </c>
      <c r="T23" s="4" t="str">
        <f t="shared" si="10"/>
        <v/>
      </c>
      <c r="U23" s="56">
        <f t="shared" si="7"/>
        <v>64233167</v>
      </c>
      <c r="V23" s="56" t="str">
        <f t="shared" si="5"/>
        <v/>
      </c>
      <c r="W23" s="2" t="str">
        <f t="shared" si="11"/>
        <v>Đ</v>
      </c>
    </row>
    <row r="24" spans="1:23" s="12" customFormat="1" x14ac:dyDescent="0.35">
      <c r="A24" s="92">
        <v>15</v>
      </c>
      <c r="B24" s="92">
        <v>15</v>
      </c>
      <c r="C24" s="93" t="s">
        <v>106</v>
      </c>
      <c r="D24" s="13" t="s">
        <v>104</v>
      </c>
      <c r="E24" s="95">
        <v>4607.46</v>
      </c>
      <c r="F24" s="95">
        <v>4822.62</v>
      </c>
      <c r="G24" s="105">
        <v>44645</v>
      </c>
      <c r="H24" s="105">
        <v>44651</v>
      </c>
      <c r="I24" s="2" t="s">
        <v>34</v>
      </c>
      <c r="J24" s="99">
        <v>44645.395833333299</v>
      </c>
      <c r="K24" s="100">
        <v>44650.104166666701</v>
      </c>
      <c r="L24" s="57" t="str">
        <f t="shared" si="0"/>
        <v>không tính dôi nhật</v>
      </c>
      <c r="M24" s="3">
        <v>44650.513888888898</v>
      </c>
      <c r="N24" s="3">
        <v>44650.604166666701</v>
      </c>
      <c r="O24" s="3">
        <v>44651.506944444402</v>
      </c>
      <c r="P24" s="4" t="str">
        <f t="shared" si="8"/>
        <v/>
      </c>
      <c r="Q24" s="4"/>
      <c r="R24" s="4" t="str">
        <f t="shared" si="9"/>
        <v/>
      </c>
      <c r="S24" s="4" t="str">
        <f>IF(R24&lt;$S$5,$S$5-R24,"")</f>
        <v/>
      </c>
      <c r="T24" s="4" t="str">
        <f t="shared" si="10"/>
        <v/>
      </c>
      <c r="U24" s="56" t="str">
        <f t="shared" si="7"/>
        <v/>
      </c>
      <c r="V24" s="56" t="str">
        <f>IF(T24="","",ROUND(T24*$V$5*F24,0))</f>
        <v/>
      </c>
      <c r="W24" s="2" t="str">
        <f t="shared" si="11"/>
        <v>Đ</v>
      </c>
    </row>
    <row r="25" spans="1:23" s="12" customFormat="1" x14ac:dyDescent="0.35">
      <c r="A25" s="92">
        <v>16</v>
      </c>
      <c r="B25" s="92">
        <v>16</v>
      </c>
      <c r="C25" s="93" t="s">
        <v>101</v>
      </c>
      <c r="D25" s="13" t="s">
        <v>98</v>
      </c>
      <c r="E25" s="95">
        <v>7819.03</v>
      </c>
      <c r="F25" s="95">
        <v>7996.6</v>
      </c>
      <c r="G25" s="105">
        <v>44652</v>
      </c>
      <c r="H25" s="105">
        <v>44656</v>
      </c>
      <c r="I25" s="2" t="s">
        <v>34</v>
      </c>
      <c r="J25" s="99">
        <v>44648.625</v>
      </c>
      <c r="K25" s="100">
        <v>44657.739583333299</v>
      </c>
      <c r="L25" s="57" t="str">
        <f t="shared" si="0"/>
        <v>không tính dôi nhật</v>
      </c>
      <c r="M25" s="3">
        <v>44658.284722222197</v>
      </c>
      <c r="N25" s="3">
        <v>44658.298611111102</v>
      </c>
      <c r="O25" s="3">
        <v>44658.694444444402</v>
      </c>
      <c r="P25" s="4" t="str">
        <f t="shared" si="8"/>
        <v/>
      </c>
      <c r="Q25" s="4"/>
      <c r="R25" s="4" t="str">
        <f t="shared" si="9"/>
        <v/>
      </c>
      <c r="S25" s="4" t="str">
        <f>IF(R25&lt;$S$5,$S$5-R25,"")</f>
        <v/>
      </c>
      <c r="T25" s="4" t="str">
        <f t="shared" si="10"/>
        <v/>
      </c>
      <c r="U25" s="56" t="str">
        <f t="shared" si="7"/>
        <v/>
      </c>
      <c r="V25" s="56" t="str">
        <f>IF(T25="","",ROUND(T25*$V$5*F25,0))</f>
        <v/>
      </c>
      <c r="W25" s="2" t="str">
        <f t="shared" si="11"/>
        <v>S</v>
      </c>
    </row>
    <row r="26" spans="1:23" s="12" customFormat="1" x14ac:dyDescent="0.35">
      <c r="A26" s="92">
        <v>17</v>
      </c>
      <c r="B26" s="154">
        <v>17</v>
      </c>
      <c r="C26" s="2" t="s">
        <v>97</v>
      </c>
      <c r="D26" s="13" t="s">
        <v>27</v>
      </c>
      <c r="E26" s="94">
        <v>13840.89</v>
      </c>
      <c r="F26" s="94">
        <v>20531.900000000001</v>
      </c>
      <c r="G26" s="105">
        <v>44652</v>
      </c>
      <c r="H26" s="105">
        <v>44656</v>
      </c>
      <c r="I26" s="2" t="s">
        <v>34</v>
      </c>
      <c r="J26" s="3">
        <v>44659.024305555555</v>
      </c>
      <c r="K26" s="97">
        <v>44659.354166666664</v>
      </c>
      <c r="L26" s="57" t="str">
        <f t="shared" si="0"/>
        <v>Trễ KH</v>
      </c>
      <c r="M26" s="3">
        <v>44659.371527777781</v>
      </c>
      <c r="N26" s="3">
        <v>44659.402777777781</v>
      </c>
      <c r="O26" s="3">
        <v>44659.993055555555</v>
      </c>
      <c r="P26" s="4" t="str">
        <f t="shared" si="8"/>
        <v/>
      </c>
      <c r="Q26" s="4">
        <f>'17 VIET THUAN 168'!J36</f>
        <v>0</v>
      </c>
      <c r="R26" s="4" t="str">
        <f t="shared" si="9"/>
        <v/>
      </c>
      <c r="S26" s="4" t="str">
        <f t="shared" si="3"/>
        <v/>
      </c>
      <c r="T26" s="4" t="str">
        <f t="shared" si="10"/>
        <v/>
      </c>
      <c r="U26" s="56" t="str">
        <f t="shared" si="7"/>
        <v/>
      </c>
      <c r="V26" s="56" t="str">
        <f t="shared" si="5"/>
        <v/>
      </c>
      <c r="W26" s="2" t="str">
        <f t="shared" si="11"/>
        <v>T</v>
      </c>
    </row>
    <row r="27" spans="1:23" s="12" customFormat="1" x14ac:dyDescent="0.35">
      <c r="A27" s="92">
        <v>18</v>
      </c>
      <c r="B27" s="154">
        <v>18</v>
      </c>
      <c r="C27" s="2" t="s">
        <v>92</v>
      </c>
      <c r="D27" s="13" t="s">
        <v>98</v>
      </c>
      <c r="E27" s="94">
        <v>16970.68</v>
      </c>
      <c r="F27" s="94">
        <v>22022.799999999999</v>
      </c>
      <c r="G27" s="106">
        <v>44656</v>
      </c>
      <c r="H27" s="106">
        <v>44661</v>
      </c>
      <c r="I27" s="2" t="s">
        <v>34</v>
      </c>
      <c r="J27" s="3">
        <v>44659.461805555555</v>
      </c>
      <c r="K27" s="97">
        <v>44659.472222222219</v>
      </c>
      <c r="L27" s="57">
        <f t="shared" si="0"/>
        <v>44659.541666666664</v>
      </c>
      <c r="M27" s="3">
        <v>44660.416666666664</v>
      </c>
      <c r="N27" s="3">
        <v>44660.444444444445</v>
      </c>
      <c r="O27" s="3">
        <v>44661.611111111109</v>
      </c>
      <c r="P27" s="4">
        <f t="shared" si="8"/>
        <v>2.0694444444452529</v>
      </c>
      <c r="Q27" s="4">
        <f>'18 VIET THUAN 215 05'!J52</f>
        <v>0.27777777777777773</v>
      </c>
      <c r="R27" s="4">
        <f t="shared" si="9"/>
        <v>1.7916666666674752</v>
      </c>
      <c r="S27" s="4">
        <f>IF(R27&lt;$S$5,$S$5-R27,"")</f>
        <v>1.2083333333325248</v>
      </c>
      <c r="T27" s="4" t="str">
        <f t="shared" si="10"/>
        <v/>
      </c>
      <c r="U27" s="56">
        <f t="shared" si="7"/>
        <v>39916325</v>
      </c>
      <c r="V27" s="56" t="str">
        <f>IF(T27="","",ROUND(T27*$V$5*F27,0))</f>
        <v/>
      </c>
      <c r="W27" s="2" t="str">
        <f t="shared" si="11"/>
        <v>Đ</v>
      </c>
    </row>
    <row r="28" spans="1:23" s="12" customFormat="1" x14ac:dyDescent="0.35">
      <c r="A28" s="92">
        <v>19</v>
      </c>
      <c r="B28" s="154">
        <v>19</v>
      </c>
      <c r="C28" s="2" t="s">
        <v>26</v>
      </c>
      <c r="D28" s="13" t="s">
        <v>29</v>
      </c>
      <c r="E28" s="94">
        <v>16996.79</v>
      </c>
      <c r="F28" s="94">
        <v>20399</v>
      </c>
      <c r="G28" s="105">
        <v>44652</v>
      </c>
      <c r="H28" s="105">
        <v>44656</v>
      </c>
      <c r="I28" s="2" t="s">
        <v>35</v>
      </c>
      <c r="J28" s="3">
        <v>44659.458333333336</v>
      </c>
      <c r="K28" s="97">
        <v>44659.5625</v>
      </c>
      <c r="L28" s="57" t="str">
        <f t="shared" si="0"/>
        <v>Trễ KH</v>
      </c>
      <c r="M28" s="3">
        <v>44660.416666666664</v>
      </c>
      <c r="N28" s="3">
        <v>44660.513888888891</v>
      </c>
      <c r="O28" s="3">
        <v>44661.875</v>
      </c>
      <c r="P28" s="4" t="str">
        <f t="shared" si="8"/>
        <v/>
      </c>
      <c r="Q28" s="4">
        <f>'19 DONG BAC 22 07'!J43</f>
        <v>0.20138888888888892</v>
      </c>
      <c r="R28" s="4" t="str">
        <f t="shared" si="9"/>
        <v/>
      </c>
      <c r="S28" s="4" t="str">
        <f t="shared" si="3"/>
        <v/>
      </c>
      <c r="T28" s="4" t="str">
        <f t="shared" si="10"/>
        <v/>
      </c>
      <c r="U28" s="56" t="str">
        <f t="shared" si="7"/>
        <v/>
      </c>
      <c r="V28" s="56" t="str">
        <f t="shared" si="5"/>
        <v/>
      </c>
      <c r="W28" s="2" t="str">
        <f t="shared" si="11"/>
        <v>T</v>
      </c>
    </row>
    <row r="29" spans="1:23" s="12" customFormat="1" x14ac:dyDescent="0.35">
      <c r="A29" s="92">
        <v>20</v>
      </c>
      <c r="B29" s="92">
        <v>20</v>
      </c>
      <c r="C29" s="2" t="s">
        <v>105</v>
      </c>
      <c r="D29" s="13" t="s">
        <v>104</v>
      </c>
      <c r="E29" s="95">
        <v>4490.88</v>
      </c>
      <c r="F29" s="95">
        <v>4951.05</v>
      </c>
      <c r="G29" s="104" t="s">
        <v>36</v>
      </c>
      <c r="H29" s="104"/>
      <c r="I29" s="2" t="s">
        <v>34</v>
      </c>
      <c r="J29" s="99">
        <v>44663.333333333299</v>
      </c>
      <c r="K29" s="100">
        <v>44668.020833333299</v>
      </c>
      <c r="L29" s="57" t="str">
        <f t="shared" si="0"/>
        <v>Ko có KH</v>
      </c>
      <c r="M29" s="3">
        <v>44668.458333333299</v>
      </c>
      <c r="N29" s="3">
        <v>44668.541666666701</v>
      </c>
      <c r="O29" s="3">
        <v>44669.180555555598</v>
      </c>
      <c r="P29" s="4" t="str">
        <f t="shared" si="8"/>
        <v/>
      </c>
      <c r="Q29" s="4"/>
      <c r="R29" s="4" t="str">
        <f t="shared" si="9"/>
        <v/>
      </c>
      <c r="S29" s="4" t="str">
        <f>IF(R29&lt;$S$5,$S$5-R29,"")</f>
        <v/>
      </c>
      <c r="T29" s="4" t="str">
        <f t="shared" si="10"/>
        <v/>
      </c>
      <c r="U29" s="56" t="str">
        <f t="shared" si="7"/>
        <v/>
      </c>
      <c r="V29" s="56" t="str">
        <f>IF(T29="","",ROUND(T29*$V$5*F29,0))</f>
        <v/>
      </c>
      <c r="W29" s="2" t="str">
        <f t="shared" si="11"/>
        <v>Ko có KH</v>
      </c>
    </row>
    <row r="30" spans="1:23" x14ac:dyDescent="0.35">
      <c r="A30" s="92">
        <v>21</v>
      </c>
      <c r="B30" s="154">
        <v>21</v>
      </c>
      <c r="C30" s="2" t="s">
        <v>93</v>
      </c>
      <c r="D30" s="13" t="s">
        <v>27</v>
      </c>
      <c r="E30" s="94">
        <v>17745.54</v>
      </c>
      <c r="F30" s="94">
        <v>22027</v>
      </c>
      <c r="G30" s="106">
        <v>44671</v>
      </c>
      <c r="H30" s="106">
        <v>44676</v>
      </c>
      <c r="I30" s="2" t="s">
        <v>34</v>
      </c>
      <c r="J30" s="3">
        <v>44669.958333333336</v>
      </c>
      <c r="K30" s="97">
        <v>44670.399305555555</v>
      </c>
      <c r="L30" s="57">
        <f t="shared" si="0"/>
        <v>44671.291666666664</v>
      </c>
      <c r="M30" s="3">
        <v>44671.625</v>
      </c>
      <c r="N30" s="3">
        <v>44671.666666666664</v>
      </c>
      <c r="O30" s="3">
        <v>44672.569444444445</v>
      </c>
      <c r="P30" s="4">
        <f t="shared" si="8"/>
        <v>1.2777777777810115</v>
      </c>
      <c r="Q30" s="4">
        <f>'21 VIET THUAN 215 02'!J47</f>
        <v>8.3333333333333259E-2</v>
      </c>
      <c r="R30" s="4">
        <f t="shared" si="9"/>
        <v>1.1944444444476783</v>
      </c>
      <c r="S30" s="4">
        <f t="shared" si="3"/>
        <v>1.8055555555523217</v>
      </c>
      <c r="T30" s="4" t="str">
        <f t="shared" si="10"/>
        <v/>
      </c>
      <c r="U30" s="56">
        <f t="shared" si="7"/>
        <v>59656458</v>
      </c>
      <c r="V30" s="56" t="str">
        <f t="shared" si="5"/>
        <v/>
      </c>
      <c r="W30" s="2" t="str">
        <f t="shared" si="11"/>
        <v>S</v>
      </c>
    </row>
    <row r="31" spans="1:23" x14ac:dyDescent="0.35">
      <c r="A31" s="92">
        <v>22</v>
      </c>
      <c r="B31" s="154">
        <v>22</v>
      </c>
      <c r="C31" s="2" t="s">
        <v>94</v>
      </c>
      <c r="D31" s="13" t="s">
        <v>29</v>
      </c>
      <c r="E31" s="94">
        <v>17875.240000000002</v>
      </c>
      <c r="F31" s="94">
        <v>22027</v>
      </c>
      <c r="G31" s="105">
        <v>44666</v>
      </c>
      <c r="H31" s="105">
        <v>44671</v>
      </c>
      <c r="I31" s="2" t="s">
        <v>34</v>
      </c>
      <c r="J31" s="3">
        <v>44673.850694444445</v>
      </c>
      <c r="K31" s="97">
        <v>44674.333333333336</v>
      </c>
      <c r="L31" s="57" t="str">
        <f t="shared" si="0"/>
        <v>Trễ KH</v>
      </c>
      <c r="M31" s="3">
        <v>44674.375</v>
      </c>
      <c r="N31" s="3">
        <v>44674.451388888891</v>
      </c>
      <c r="O31" s="3">
        <v>44675.138888888891</v>
      </c>
      <c r="P31" s="4" t="str">
        <f t="shared" si="8"/>
        <v/>
      </c>
      <c r="Q31" s="4">
        <f>'22 VIET THUAN 215 03'!J42</f>
        <v>0.19097222222222221</v>
      </c>
      <c r="R31" s="4" t="str">
        <f t="shared" si="9"/>
        <v/>
      </c>
      <c r="S31" s="4" t="str">
        <f t="shared" si="3"/>
        <v/>
      </c>
      <c r="T31" s="4" t="str">
        <f t="shared" si="10"/>
        <v/>
      </c>
      <c r="U31" s="56" t="str">
        <f t="shared" si="7"/>
        <v/>
      </c>
      <c r="V31" s="56" t="str">
        <f t="shared" si="5"/>
        <v/>
      </c>
      <c r="W31" s="2" t="str">
        <f t="shared" si="11"/>
        <v>T</v>
      </c>
    </row>
    <row r="32" spans="1:23" x14ac:dyDescent="0.35">
      <c r="A32" s="92">
        <v>23</v>
      </c>
      <c r="B32" s="92">
        <v>23</v>
      </c>
      <c r="C32" s="93" t="s">
        <v>101</v>
      </c>
      <c r="D32" s="13" t="s">
        <v>98</v>
      </c>
      <c r="E32" s="95">
        <v>7821.06</v>
      </c>
      <c r="F32" s="95">
        <v>7996.6</v>
      </c>
      <c r="G32" s="106">
        <v>44671</v>
      </c>
      <c r="H32" s="106">
        <v>44676</v>
      </c>
      <c r="I32" s="2" t="s">
        <v>34</v>
      </c>
      <c r="J32" s="101">
        <v>44669.666666666701</v>
      </c>
      <c r="K32" s="100">
        <v>44676.104166666701</v>
      </c>
      <c r="L32" s="57" t="str">
        <f t="shared" si="0"/>
        <v>không tính dôi nhật</v>
      </c>
      <c r="M32" s="3">
        <v>44676.423611111102</v>
      </c>
      <c r="N32" s="3">
        <v>44676.458333333299</v>
      </c>
      <c r="O32" s="3">
        <v>44676.902777777803</v>
      </c>
      <c r="P32" s="4" t="str">
        <f t="shared" si="8"/>
        <v/>
      </c>
      <c r="Q32" s="4"/>
      <c r="R32" s="4" t="str">
        <f t="shared" si="9"/>
        <v/>
      </c>
      <c r="S32" s="4" t="str">
        <f>IF(R32&lt;$S$5,$S$5-R32,"")</f>
        <v/>
      </c>
      <c r="T32" s="4" t="str">
        <f t="shared" si="10"/>
        <v/>
      </c>
      <c r="U32" s="56" t="str">
        <f t="shared" si="7"/>
        <v/>
      </c>
      <c r="V32" s="56" t="str">
        <f>IF(T32="","",ROUND(T32*$V$5*F32,0))</f>
        <v/>
      </c>
      <c r="W32" s="2" t="str">
        <f t="shared" si="11"/>
        <v>S</v>
      </c>
    </row>
    <row r="33" spans="1:23" x14ac:dyDescent="0.35">
      <c r="A33" s="92">
        <v>24</v>
      </c>
      <c r="B33" s="92">
        <v>24</v>
      </c>
      <c r="C33" s="2" t="s">
        <v>105</v>
      </c>
      <c r="D33" s="13" t="s">
        <v>104</v>
      </c>
      <c r="E33" s="95">
        <v>4507.07</v>
      </c>
      <c r="F33" s="95">
        <v>4951.05</v>
      </c>
      <c r="G33" s="106">
        <v>44678</v>
      </c>
      <c r="H33" s="106">
        <v>44681</v>
      </c>
      <c r="I33" s="2" t="s">
        <v>35</v>
      </c>
      <c r="J33" s="101">
        <v>44674.572916666701</v>
      </c>
      <c r="K33" s="100">
        <v>44677.5</v>
      </c>
      <c r="L33" s="57" t="str">
        <f t="shared" si="0"/>
        <v>không tính dôi nhật</v>
      </c>
      <c r="M33" s="3">
        <v>44677.548611111102</v>
      </c>
      <c r="N33" s="3">
        <v>44677.673611111102</v>
      </c>
      <c r="O33" s="3">
        <v>44678.013888888898</v>
      </c>
      <c r="P33" s="4" t="str">
        <f t="shared" si="8"/>
        <v/>
      </c>
      <c r="Q33" s="4"/>
      <c r="R33" s="4" t="str">
        <f t="shared" si="9"/>
        <v/>
      </c>
      <c r="S33" s="4" t="str">
        <f>IF(R33&lt;$S$5,$S$5-R33,"")</f>
        <v/>
      </c>
      <c r="T33" s="4" t="str">
        <f t="shared" si="10"/>
        <v/>
      </c>
      <c r="U33" s="56" t="str">
        <f t="shared" si="7"/>
        <v/>
      </c>
      <c r="V33" s="56" t="str">
        <f>IF(T33="","",ROUND(T33*$V$5*F33,0))</f>
        <v/>
      </c>
      <c r="W33" s="2" t="str">
        <f t="shared" si="11"/>
        <v>S</v>
      </c>
    </row>
    <row r="34" spans="1:23" x14ac:dyDescent="0.35">
      <c r="A34" s="92">
        <v>25</v>
      </c>
      <c r="B34" s="154">
        <v>25</v>
      </c>
      <c r="C34" s="2" t="s">
        <v>99</v>
      </c>
      <c r="D34" s="13" t="s">
        <v>29</v>
      </c>
      <c r="E34" s="95">
        <v>16292.35</v>
      </c>
      <c r="F34" s="95">
        <v>23377.37</v>
      </c>
      <c r="G34" s="105">
        <v>44678</v>
      </c>
      <c r="H34" s="105">
        <v>44681</v>
      </c>
      <c r="I34" s="2" t="s">
        <v>34</v>
      </c>
      <c r="J34" s="3">
        <v>44681.53125</v>
      </c>
      <c r="K34" s="97">
        <v>44681.645833333336</v>
      </c>
      <c r="L34" s="57">
        <f t="shared" si="0"/>
        <v>44682.041666666664</v>
      </c>
      <c r="M34" s="3">
        <v>44681.638888888891</v>
      </c>
      <c r="N34" s="3">
        <v>44682.041666666664</v>
      </c>
      <c r="O34" s="3">
        <v>44683.1875</v>
      </c>
      <c r="P34" s="4">
        <f t="shared" si="8"/>
        <v>1.1458333333357587</v>
      </c>
      <c r="Q34" s="4">
        <f>'25 VIET THUAN 235 01'!J47</f>
        <v>0</v>
      </c>
      <c r="R34" s="4">
        <f t="shared" si="9"/>
        <v>1.1458333333357587</v>
      </c>
      <c r="S34" s="4">
        <f t="shared" ref="S34:S37" si="12">IF(R34&lt;$S$5,$S$5-R34,"")</f>
        <v>1.8541666666642413</v>
      </c>
      <c r="T34" s="4" t="str">
        <f t="shared" si="10"/>
        <v/>
      </c>
      <c r="U34" s="56">
        <f t="shared" si="7"/>
        <v>65018310</v>
      </c>
      <c r="V34" s="56" t="str">
        <f t="shared" si="5"/>
        <v/>
      </c>
      <c r="W34" s="2" t="str">
        <f t="shared" si="11"/>
        <v>Đ</v>
      </c>
    </row>
    <row r="35" spans="1:23" x14ac:dyDescent="0.35">
      <c r="A35" s="92">
        <v>26</v>
      </c>
      <c r="B35" s="154">
        <v>26</v>
      </c>
      <c r="C35" s="93" t="s">
        <v>100</v>
      </c>
      <c r="D35" s="13" t="s">
        <v>29</v>
      </c>
      <c r="E35" s="95">
        <v>15098.05</v>
      </c>
      <c r="F35" s="95">
        <v>22155.200000000001</v>
      </c>
      <c r="G35" s="105">
        <v>44682</v>
      </c>
      <c r="H35" s="105">
        <v>44686</v>
      </c>
      <c r="I35" s="2" t="s">
        <v>34</v>
      </c>
      <c r="J35" s="3">
        <v>44681.552083333336</v>
      </c>
      <c r="K35" s="97">
        <v>44681.666666666664</v>
      </c>
      <c r="L35" s="57">
        <f t="shared" si="0"/>
        <v>44682.291666666664</v>
      </c>
      <c r="M35" s="3">
        <v>44682.625</v>
      </c>
      <c r="N35" s="3">
        <v>44683</v>
      </c>
      <c r="O35" s="3">
        <v>44683.895833333336</v>
      </c>
      <c r="P35" s="4">
        <f t="shared" si="8"/>
        <v>1.6041666666715173</v>
      </c>
      <c r="Q35" s="4">
        <f>'26 VIET THUAN 189'!J52</f>
        <v>0.15972222222222232</v>
      </c>
      <c r="R35" s="4">
        <f t="shared" si="9"/>
        <v>1.444444444449295</v>
      </c>
      <c r="S35" s="4">
        <f t="shared" si="12"/>
        <v>1.555555555550705</v>
      </c>
      <c r="T35" s="4" t="str">
        <f t="shared" si="10"/>
        <v/>
      </c>
      <c r="U35" s="56">
        <f t="shared" si="7"/>
        <v>51695467</v>
      </c>
      <c r="V35" s="56" t="str">
        <f t="shared" si="5"/>
        <v/>
      </c>
      <c r="W35" s="2" t="str">
        <f t="shared" si="11"/>
        <v>S</v>
      </c>
    </row>
    <row r="36" spans="1:23" s="12" customFormat="1" x14ac:dyDescent="0.35">
      <c r="A36" s="92">
        <v>27</v>
      </c>
      <c r="B36" s="154">
        <v>27</v>
      </c>
      <c r="C36" s="2" t="s">
        <v>97</v>
      </c>
      <c r="D36" s="13" t="s">
        <v>29</v>
      </c>
      <c r="E36" s="95">
        <v>14078.45</v>
      </c>
      <c r="F36" s="94">
        <v>20531.900000000001</v>
      </c>
      <c r="G36" s="105">
        <v>44682</v>
      </c>
      <c r="H36" s="105">
        <v>44686</v>
      </c>
      <c r="I36" s="2" t="s">
        <v>34</v>
      </c>
      <c r="J36" s="3">
        <v>44683.520833333336</v>
      </c>
      <c r="K36" s="97">
        <v>44683.625</v>
      </c>
      <c r="L36" s="57">
        <f t="shared" si="0"/>
        <v>44684.291666666664</v>
      </c>
      <c r="M36" s="3">
        <v>44684.572916666664</v>
      </c>
      <c r="N36" s="3">
        <v>44684.833333333336</v>
      </c>
      <c r="O36" s="3">
        <v>44685.815972222219</v>
      </c>
      <c r="P36" s="4">
        <f t="shared" si="8"/>
        <v>1.5243055555547471</v>
      </c>
      <c r="Q36" s="102">
        <f>'27 VIET THUAN 168'!J51</f>
        <v>0.33333333333333337</v>
      </c>
      <c r="R36" s="4">
        <f t="shared" si="9"/>
        <v>1.1909722222214136</v>
      </c>
      <c r="S36" s="4">
        <f t="shared" si="12"/>
        <v>1.8090277777785864</v>
      </c>
      <c r="T36" s="4" t="str">
        <f t="shared" si="10"/>
        <v/>
      </c>
      <c r="U36" s="56">
        <f t="shared" si="7"/>
        <v>55714166</v>
      </c>
      <c r="V36" s="56" t="str">
        <f t="shared" si="5"/>
        <v/>
      </c>
      <c r="W36" s="2" t="str">
        <f t="shared" si="11"/>
        <v>Đ</v>
      </c>
    </row>
    <row r="37" spans="1:23" s="12" customFormat="1" x14ac:dyDescent="0.35">
      <c r="A37" s="92">
        <v>28</v>
      </c>
      <c r="B37" s="154">
        <v>28</v>
      </c>
      <c r="C37" s="93" t="s">
        <v>30</v>
      </c>
      <c r="D37" s="13" t="s">
        <v>29</v>
      </c>
      <c r="E37" s="95">
        <v>16884.16</v>
      </c>
      <c r="F37" s="95">
        <v>20399</v>
      </c>
      <c r="G37" s="105">
        <v>44686</v>
      </c>
      <c r="H37" s="105">
        <v>44691</v>
      </c>
      <c r="I37" s="2" t="s">
        <v>34</v>
      </c>
      <c r="J37" s="3">
        <v>44688.083333333336</v>
      </c>
      <c r="K37" s="97">
        <v>44688.4375</v>
      </c>
      <c r="L37" s="57">
        <f t="shared" si="0"/>
        <v>44688.541666666664</v>
      </c>
      <c r="M37" s="3">
        <v>44690.423611111109</v>
      </c>
      <c r="N37" s="3">
        <v>44690.479166666664</v>
      </c>
      <c r="O37" s="3">
        <v>44691.291666666664</v>
      </c>
      <c r="P37" s="4">
        <f t="shared" si="8"/>
        <v>2.75</v>
      </c>
      <c r="Q37" s="4">
        <f>'28 DONG BAC 22 08'!J43</f>
        <v>1.9930555555555558</v>
      </c>
      <c r="R37" s="4">
        <f t="shared" si="9"/>
        <v>0.7569444444444442</v>
      </c>
      <c r="S37" s="4">
        <f t="shared" si="12"/>
        <v>2.2430555555555558</v>
      </c>
      <c r="T37" s="4" t="str">
        <f t="shared" si="10"/>
        <v/>
      </c>
      <c r="U37" s="56">
        <f t="shared" si="7"/>
        <v>68634135</v>
      </c>
      <c r="V37" s="56" t="str">
        <f t="shared" si="5"/>
        <v/>
      </c>
      <c r="W37" s="2" t="str">
        <f t="shared" si="11"/>
        <v>Đ</v>
      </c>
    </row>
    <row r="38" spans="1:23" s="12" customFormat="1" x14ac:dyDescent="0.35">
      <c r="A38" s="92">
        <v>29</v>
      </c>
      <c r="B38" s="92">
        <v>29</v>
      </c>
      <c r="C38" s="2" t="s">
        <v>102</v>
      </c>
      <c r="D38" s="13" t="s">
        <v>29</v>
      </c>
      <c r="E38" s="95">
        <v>5092.37</v>
      </c>
      <c r="F38" s="95">
        <v>5345</v>
      </c>
      <c r="G38" s="105">
        <v>44682</v>
      </c>
      <c r="H38" s="105">
        <v>44686</v>
      </c>
      <c r="I38" s="2" t="s">
        <v>34</v>
      </c>
      <c r="J38" s="3">
        <v>44689.166666666664</v>
      </c>
      <c r="K38" s="97">
        <v>44689.416666666664</v>
      </c>
      <c r="L38" s="57" t="str">
        <f t="shared" si="0"/>
        <v>không tính dôi nhật</v>
      </c>
      <c r="M38" s="3">
        <v>44691.541666666664</v>
      </c>
      <c r="N38" s="3">
        <v>44691.947916666664</v>
      </c>
      <c r="O38" s="3">
        <v>44692.986111111109</v>
      </c>
      <c r="P38" s="4" t="str">
        <f t="shared" si="8"/>
        <v/>
      </c>
      <c r="Q38" s="4">
        <v>0</v>
      </c>
      <c r="R38" s="4" t="str">
        <f t="shared" si="9"/>
        <v/>
      </c>
      <c r="S38" s="4" t="str">
        <f>IF(R38&lt;$S$5,$S$5-R38,"")</f>
        <v/>
      </c>
      <c r="T38" s="4" t="str">
        <f t="shared" si="10"/>
        <v/>
      </c>
      <c r="U38" s="56" t="str">
        <f t="shared" si="7"/>
        <v/>
      </c>
      <c r="V38" s="56" t="str">
        <f>IF(T38="","",ROUND(T38*$V$5*F38,0))</f>
        <v/>
      </c>
      <c r="W38" s="2" t="str">
        <f t="shared" si="11"/>
        <v>T</v>
      </c>
    </row>
    <row r="39" spans="1:23" s="12" customFormat="1" x14ac:dyDescent="0.35">
      <c r="A39" s="92">
        <v>30</v>
      </c>
      <c r="B39" s="154">
        <v>30</v>
      </c>
      <c r="C39" s="93" t="s">
        <v>101</v>
      </c>
      <c r="D39" s="13" t="s">
        <v>29</v>
      </c>
      <c r="E39" s="95">
        <v>7817.37</v>
      </c>
      <c r="F39" s="95">
        <v>7996.6</v>
      </c>
      <c r="G39" s="105">
        <v>44682</v>
      </c>
      <c r="H39" s="105">
        <v>44686</v>
      </c>
      <c r="I39" s="2" t="s">
        <v>34</v>
      </c>
      <c r="J39" s="3">
        <v>44688.541666666664</v>
      </c>
      <c r="K39" s="97">
        <v>44688.625</v>
      </c>
      <c r="L39" s="57" t="str">
        <f t="shared" si="0"/>
        <v>không tính dôi nhật</v>
      </c>
      <c r="M39" s="3">
        <v>44691.5</v>
      </c>
      <c r="N39" s="3">
        <v>44691.645833333336</v>
      </c>
      <c r="O39" s="3">
        <v>44693</v>
      </c>
      <c r="P39" s="4" t="str">
        <f t="shared" si="8"/>
        <v/>
      </c>
      <c r="Q39" s="4">
        <v>0</v>
      </c>
      <c r="R39" s="4" t="str">
        <f t="shared" si="9"/>
        <v/>
      </c>
      <c r="S39" s="4" t="str">
        <f t="shared" si="3"/>
        <v/>
      </c>
      <c r="T39" s="4" t="str">
        <f t="shared" si="10"/>
        <v/>
      </c>
      <c r="U39" s="56" t="str">
        <f t="shared" si="7"/>
        <v/>
      </c>
      <c r="V39" s="56" t="str">
        <f t="shared" si="5"/>
        <v/>
      </c>
      <c r="W39" s="2" t="str">
        <f t="shared" si="11"/>
        <v>T</v>
      </c>
    </row>
    <row r="40" spans="1:23" x14ac:dyDescent="0.35">
      <c r="A40" s="92">
        <v>31</v>
      </c>
      <c r="B40" s="92">
        <v>31</v>
      </c>
      <c r="C40" s="93" t="s">
        <v>28</v>
      </c>
      <c r="D40" s="13" t="s">
        <v>29</v>
      </c>
      <c r="E40" s="95">
        <v>16990.400000000001</v>
      </c>
      <c r="F40" s="95">
        <v>20750.8</v>
      </c>
      <c r="G40" s="105">
        <v>44686</v>
      </c>
      <c r="H40" s="105">
        <v>44691</v>
      </c>
      <c r="I40" s="2" t="s">
        <v>34</v>
      </c>
      <c r="J40" s="3">
        <v>44692.715277777781</v>
      </c>
      <c r="K40" s="97">
        <v>44693.375</v>
      </c>
      <c r="L40" s="57" t="str">
        <f t="shared" si="0"/>
        <v>Trễ KH</v>
      </c>
      <c r="M40" s="3">
        <v>44693.527777777781</v>
      </c>
      <c r="N40" s="3">
        <v>44693.611111111109</v>
      </c>
      <c r="O40" s="3">
        <v>44694.805555555555</v>
      </c>
      <c r="P40" s="4" t="str">
        <f t="shared" si="8"/>
        <v/>
      </c>
      <c r="Q40" s="4">
        <f>'31 DONG BAC 22 06'!J47</f>
        <v>0.36111111111111099</v>
      </c>
      <c r="R40" s="4" t="str">
        <f t="shared" si="9"/>
        <v/>
      </c>
      <c r="S40" s="4" t="str">
        <f t="shared" si="3"/>
        <v/>
      </c>
      <c r="T40" s="4" t="str">
        <f t="shared" si="10"/>
        <v/>
      </c>
      <c r="U40" s="56" t="str">
        <f t="shared" si="7"/>
        <v/>
      </c>
      <c r="V40" s="56" t="str">
        <f t="shared" si="5"/>
        <v/>
      </c>
      <c r="W40" s="2" t="str">
        <f t="shared" si="11"/>
        <v>T</v>
      </c>
    </row>
    <row r="41" spans="1:23" x14ac:dyDescent="0.35">
      <c r="A41" s="92">
        <v>32</v>
      </c>
      <c r="B41" s="92">
        <v>32</v>
      </c>
      <c r="C41" s="93" t="s">
        <v>106</v>
      </c>
      <c r="D41" s="13" t="s">
        <v>104</v>
      </c>
      <c r="E41" s="95">
        <v>4534.7299999999996</v>
      </c>
      <c r="F41" s="95">
        <v>4822.62</v>
      </c>
      <c r="G41" s="106">
        <v>44693</v>
      </c>
      <c r="H41" s="106">
        <v>44696</v>
      </c>
      <c r="I41" s="2" t="s">
        <v>35</v>
      </c>
      <c r="J41" s="101">
        <v>44695.208333333336</v>
      </c>
      <c r="K41" s="100">
        <v>44695.333333333336</v>
      </c>
      <c r="L41" s="57" t="str">
        <f t="shared" si="0"/>
        <v>không tính dôi nhật</v>
      </c>
      <c r="M41" s="3">
        <v>44695.569444444402</v>
      </c>
      <c r="N41" s="3">
        <v>44695.6875</v>
      </c>
      <c r="O41" s="3">
        <v>44696.416666666701</v>
      </c>
      <c r="P41" s="4" t="str">
        <f t="shared" si="8"/>
        <v/>
      </c>
      <c r="Q41" s="4"/>
      <c r="R41" s="4" t="str">
        <f t="shared" si="9"/>
        <v/>
      </c>
      <c r="S41" s="4" t="str">
        <f t="shared" si="3"/>
        <v/>
      </c>
      <c r="T41" s="4" t="str">
        <f t="shared" si="10"/>
        <v/>
      </c>
      <c r="U41" s="56" t="str">
        <f t="shared" si="7"/>
        <v/>
      </c>
      <c r="V41" s="56" t="str">
        <f t="shared" si="5"/>
        <v/>
      </c>
      <c r="W41" s="2" t="str">
        <f t="shared" si="11"/>
        <v>Đ</v>
      </c>
    </row>
    <row r="42" spans="1:23" x14ac:dyDescent="0.35">
      <c r="A42" s="1">
        <v>33</v>
      </c>
      <c r="B42" s="1">
        <v>33</v>
      </c>
      <c r="C42" s="2" t="s">
        <v>436</v>
      </c>
      <c r="D42" s="13" t="s">
        <v>29</v>
      </c>
      <c r="E42" s="14">
        <v>16292.75</v>
      </c>
      <c r="F42" s="14">
        <v>21500.7</v>
      </c>
      <c r="G42" s="106">
        <v>44694</v>
      </c>
      <c r="H42" s="106">
        <v>44699</v>
      </c>
      <c r="I42" s="2" t="s">
        <v>34</v>
      </c>
      <c r="J42" s="3">
        <v>44699.197916666664</v>
      </c>
      <c r="K42" s="3">
        <v>44699.375</v>
      </c>
      <c r="L42" s="57">
        <f t="shared" si="0"/>
        <v>44699.541666666664</v>
      </c>
      <c r="M42" s="3">
        <v>44699.53125</v>
      </c>
      <c r="N42" s="3">
        <v>44699.763888888891</v>
      </c>
      <c r="O42" s="3">
        <v>44700.725694444445</v>
      </c>
      <c r="P42" s="4">
        <f t="shared" si="8"/>
        <v>1.1840277777810115</v>
      </c>
      <c r="Q42" s="4">
        <f>'33 DONG BAC 22 04'!J46</f>
        <v>0.4375</v>
      </c>
      <c r="R42" s="4">
        <f t="shared" si="9"/>
        <v>0.74652777778101154</v>
      </c>
      <c r="S42" s="4">
        <f t="shared" ref="S42:S72" si="13">IF(R42&lt;$S$5,$S$5-R42,"")</f>
        <v>2.2534722222189885</v>
      </c>
      <c r="T42" s="4" t="str">
        <f t="shared" si="10"/>
        <v/>
      </c>
      <c r="U42" s="56">
        <f t="shared" si="7"/>
        <v>72676845</v>
      </c>
      <c r="V42" s="56" t="str">
        <f t="shared" ref="V42:V72" si="14">IF(T42="","",ROUND(T42*$V$5*F42,0))</f>
        <v/>
      </c>
      <c r="W42" s="2" t="str">
        <f t="shared" si="11"/>
        <v>Đ</v>
      </c>
    </row>
    <row r="43" spans="1:23" x14ac:dyDescent="0.35">
      <c r="A43" s="1">
        <v>34</v>
      </c>
      <c r="B43" s="1">
        <v>34</v>
      </c>
      <c r="C43" s="2" t="s">
        <v>437</v>
      </c>
      <c r="D43" s="13" t="s">
        <v>29</v>
      </c>
      <c r="E43" s="14">
        <v>16903.23</v>
      </c>
      <c r="F43" s="14">
        <v>22122</v>
      </c>
      <c r="G43" s="106">
        <v>44695</v>
      </c>
      <c r="H43" s="106">
        <v>44700</v>
      </c>
      <c r="I43" s="2" t="s">
        <v>34</v>
      </c>
      <c r="J43" s="3">
        <v>44699.21875</v>
      </c>
      <c r="K43" s="3">
        <v>44699.375</v>
      </c>
      <c r="L43" s="57">
        <f t="shared" si="0"/>
        <v>44699.541666666664</v>
      </c>
      <c r="M43" s="3">
        <v>44700.291666666664</v>
      </c>
      <c r="N43" s="3">
        <v>44700.347222222219</v>
      </c>
      <c r="O43" s="3">
        <v>44701.527777777781</v>
      </c>
      <c r="P43" s="4">
        <f t="shared" si="8"/>
        <v>1.9861111111167702</v>
      </c>
      <c r="Q43" s="4">
        <f>'34 DONG BAC 22 10'!J47</f>
        <v>1.0208333333333335</v>
      </c>
      <c r="R43" s="4">
        <f t="shared" si="9"/>
        <v>0.96527777778343671</v>
      </c>
      <c r="S43" s="4">
        <f t="shared" si="13"/>
        <v>2.0347222222165633</v>
      </c>
      <c r="T43" s="4" t="str">
        <f t="shared" si="10"/>
        <v/>
      </c>
      <c r="U43" s="56">
        <f t="shared" si="7"/>
        <v>67518187</v>
      </c>
      <c r="V43" s="56" t="str">
        <f t="shared" si="14"/>
        <v/>
      </c>
      <c r="W43" s="2" t="str">
        <f t="shared" si="11"/>
        <v>Đ</v>
      </c>
    </row>
    <row r="44" spans="1:23" x14ac:dyDescent="0.35">
      <c r="A44" s="1">
        <v>35</v>
      </c>
      <c r="B44" s="1">
        <v>35</v>
      </c>
      <c r="C44" s="2" t="s">
        <v>93</v>
      </c>
      <c r="D44" s="13" t="s">
        <v>29</v>
      </c>
      <c r="E44" s="14">
        <v>18151.63</v>
      </c>
      <c r="F44" s="94">
        <v>22027</v>
      </c>
      <c r="G44" s="106">
        <v>44699</v>
      </c>
      <c r="H44" s="106">
        <v>44704</v>
      </c>
      <c r="I44" s="2" t="s">
        <v>34</v>
      </c>
      <c r="J44" s="3">
        <v>44702.229166666664</v>
      </c>
      <c r="K44" s="3">
        <v>44702.333333333336</v>
      </c>
      <c r="L44" s="57">
        <f t="shared" si="0"/>
        <v>44702.375</v>
      </c>
      <c r="M44" s="3">
        <v>44702.333333333336</v>
      </c>
      <c r="N44" s="3">
        <v>44702.375</v>
      </c>
      <c r="O44" s="3">
        <v>44703.354166666664</v>
      </c>
      <c r="P44" s="4">
        <f t="shared" si="8"/>
        <v>0.97916666666424135</v>
      </c>
      <c r="Q44" s="4">
        <f>'35 VIET THUAN 215 02'!J47</f>
        <v>0.2013888888888889</v>
      </c>
      <c r="R44" s="4">
        <f t="shared" si="9"/>
        <v>0.77777777777535251</v>
      </c>
      <c r="S44" s="4">
        <f t="shared" si="13"/>
        <v>2.2222222222246475</v>
      </c>
      <c r="T44" s="4" t="str">
        <f t="shared" si="10"/>
        <v/>
      </c>
      <c r="U44" s="56">
        <f t="shared" si="7"/>
        <v>73423333</v>
      </c>
      <c r="V44" s="56" t="str">
        <f t="shared" si="14"/>
        <v/>
      </c>
      <c r="W44" s="2" t="str">
        <f t="shared" si="11"/>
        <v>Đ</v>
      </c>
    </row>
    <row r="45" spans="1:23" x14ac:dyDescent="0.35">
      <c r="A45" s="1">
        <v>36</v>
      </c>
      <c r="B45" s="1">
        <v>36</v>
      </c>
      <c r="C45" s="93" t="s">
        <v>101</v>
      </c>
      <c r="D45" s="13" t="s">
        <v>98</v>
      </c>
      <c r="E45" s="14">
        <v>7825.69</v>
      </c>
      <c r="F45" s="95">
        <v>7996.6</v>
      </c>
      <c r="G45" s="106">
        <v>44699</v>
      </c>
      <c r="H45" s="106">
        <v>44704</v>
      </c>
      <c r="I45" s="2" t="s">
        <v>34</v>
      </c>
      <c r="J45" s="3">
        <v>44702.9375</v>
      </c>
      <c r="K45" s="3">
        <v>44703.34375</v>
      </c>
      <c r="L45" s="57" t="str">
        <f t="shared" si="0"/>
        <v>không tính dôi nhật</v>
      </c>
      <c r="M45" s="3">
        <v>44703.416666666664</v>
      </c>
      <c r="N45" s="3">
        <v>44703.4375</v>
      </c>
      <c r="O45" s="3">
        <v>44704.583333333336</v>
      </c>
      <c r="P45" s="4" t="str">
        <f t="shared" si="8"/>
        <v/>
      </c>
      <c r="Q45" s="4"/>
      <c r="R45" s="4" t="str">
        <f t="shared" si="9"/>
        <v/>
      </c>
      <c r="S45" s="4" t="str">
        <f t="shared" si="13"/>
        <v/>
      </c>
      <c r="T45" s="4" t="str">
        <f t="shared" si="10"/>
        <v/>
      </c>
      <c r="U45" s="56" t="str">
        <f t="shared" si="7"/>
        <v/>
      </c>
      <c r="V45" s="56" t="str">
        <f t="shared" si="14"/>
        <v/>
      </c>
      <c r="W45" s="2" t="str">
        <f t="shared" si="11"/>
        <v>Đ</v>
      </c>
    </row>
    <row r="46" spans="1:23" x14ac:dyDescent="0.35">
      <c r="A46" s="1">
        <v>37</v>
      </c>
      <c r="B46" s="1">
        <v>37</v>
      </c>
      <c r="C46" s="2" t="s">
        <v>95</v>
      </c>
      <c r="D46" s="13" t="s">
        <v>98</v>
      </c>
      <c r="E46" s="14">
        <v>18745.64</v>
      </c>
      <c r="F46" s="94">
        <v>21386</v>
      </c>
      <c r="G46" s="106">
        <v>44699</v>
      </c>
      <c r="H46" s="106">
        <v>44704</v>
      </c>
      <c r="I46" s="2" t="s">
        <v>34</v>
      </c>
      <c r="J46" s="3">
        <v>44704.954861111109</v>
      </c>
      <c r="K46" s="3">
        <v>44705.354166666664</v>
      </c>
      <c r="L46" s="57">
        <f t="shared" si="0"/>
        <v>44705.479166666664</v>
      </c>
      <c r="M46" s="3">
        <v>44705.444444444445</v>
      </c>
      <c r="N46" s="3">
        <v>44705.479166666664</v>
      </c>
      <c r="O46" s="3">
        <v>44706.75</v>
      </c>
      <c r="P46" s="4">
        <f t="shared" si="8"/>
        <v>1.2708333333357587</v>
      </c>
      <c r="Q46" s="4">
        <f>'37 VIET THUAN 215 01'!J41</f>
        <v>0</v>
      </c>
      <c r="R46" s="4">
        <f t="shared" si="9"/>
        <v>1.2708333333357587</v>
      </c>
      <c r="S46" s="4">
        <f t="shared" si="13"/>
        <v>1.7291666666642413</v>
      </c>
      <c r="T46" s="4" t="str">
        <f t="shared" si="10"/>
        <v/>
      </c>
      <c r="U46" s="56">
        <f t="shared" si="7"/>
        <v>55469937</v>
      </c>
      <c r="V46" s="56" t="str">
        <f t="shared" si="14"/>
        <v/>
      </c>
      <c r="W46" s="2" t="str">
        <f t="shared" si="11"/>
        <v>Đ</v>
      </c>
    </row>
    <row r="47" spans="1:23" x14ac:dyDescent="0.35">
      <c r="A47" s="1">
        <v>38</v>
      </c>
      <c r="B47" s="1">
        <v>38</v>
      </c>
      <c r="C47" s="2" t="s">
        <v>96</v>
      </c>
      <c r="D47" s="13" t="s">
        <v>98</v>
      </c>
      <c r="E47" s="14">
        <v>19068.400000000001</v>
      </c>
      <c r="F47" s="94">
        <v>22900</v>
      </c>
      <c r="G47" s="106">
        <v>44702</v>
      </c>
      <c r="H47" s="106">
        <v>44707</v>
      </c>
      <c r="I47" s="2" t="s">
        <v>34</v>
      </c>
      <c r="J47" s="3">
        <v>44707.361111111109</v>
      </c>
      <c r="K47" s="3">
        <v>44707.381944444445</v>
      </c>
      <c r="L47" s="57">
        <f t="shared" si="0"/>
        <v>44707.506944444445</v>
      </c>
      <c r="M47" s="3">
        <v>44707.475694444445</v>
      </c>
      <c r="N47" s="3">
        <v>44707.506944444445</v>
      </c>
      <c r="O47" s="3">
        <v>44708.166666666664</v>
      </c>
      <c r="P47" s="4">
        <f t="shared" si="8"/>
        <v>0.65972222221898846</v>
      </c>
      <c r="Q47" s="4">
        <f>'38 VIET THUAN 215 07'!J39</f>
        <v>0</v>
      </c>
      <c r="R47" s="4">
        <f t="shared" si="9"/>
        <v>0.65972222221898846</v>
      </c>
      <c r="S47" s="4">
        <f t="shared" si="13"/>
        <v>2.3402777777810115</v>
      </c>
      <c r="T47" s="4" t="str">
        <f t="shared" si="10"/>
        <v/>
      </c>
      <c r="U47" s="56">
        <f t="shared" si="7"/>
        <v>80388542</v>
      </c>
      <c r="V47" s="56" t="str">
        <f t="shared" si="14"/>
        <v/>
      </c>
      <c r="W47" s="2" t="str">
        <f t="shared" si="11"/>
        <v>Đ</v>
      </c>
    </row>
    <row r="48" spans="1:23" s="253" customFormat="1" x14ac:dyDescent="0.35">
      <c r="A48" s="243">
        <v>39</v>
      </c>
      <c r="B48" s="243">
        <v>39</v>
      </c>
      <c r="C48" s="244" t="s">
        <v>106</v>
      </c>
      <c r="D48" s="245" t="s">
        <v>104</v>
      </c>
      <c r="E48" s="246">
        <v>4424.6499999999996</v>
      </c>
      <c r="F48" s="247">
        <v>4822.62</v>
      </c>
      <c r="G48" s="266">
        <v>44740</v>
      </c>
      <c r="H48" s="266" t="s">
        <v>581</v>
      </c>
      <c r="I48" s="244" t="s">
        <v>35</v>
      </c>
      <c r="J48" s="249">
        <v>44707.361111111109</v>
      </c>
      <c r="K48" s="249">
        <v>44707.333333333336</v>
      </c>
      <c r="L48" s="250" t="str">
        <f t="shared" si="0"/>
        <v>không tính dôi nhật</v>
      </c>
      <c r="M48" s="249">
        <v>44707.475694444445</v>
      </c>
      <c r="N48" s="249">
        <v>44707.506944444445</v>
      </c>
      <c r="O48" s="249">
        <v>44708.166666666664</v>
      </c>
      <c r="P48" s="4" t="str">
        <f t="shared" si="8"/>
        <v/>
      </c>
      <c r="Q48" s="251"/>
      <c r="R48" s="4" t="str">
        <f t="shared" si="9"/>
        <v/>
      </c>
      <c r="S48" s="4" t="str">
        <f t="shared" si="13"/>
        <v/>
      </c>
      <c r="T48" s="4" t="str">
        <f t="shared" si="10"/>
        <v/>
      </c>
      <c r="U48" s="252"/>
      <c r="V48" s="252"/>
      <c r="W48" s="244" t="e">
        <f t="shared" si="11"/>
        <v>#VALUE!</v>
      </c>
    </row>
    <row r="49" spans="1:23" ht="16" customHeight="1" x14ac:dyDescent="0.35">
      <c r="A49" s="1">
        <v>40</v>
      </c>
      <c r="B49" s="1">
        <v>40</v>
      </c>
      <c r="C49" s="2" t="s">
        <v>100</v>
      </c>
      <c r="D49" s="200" t="s">
        <v>98</v>
      </c>
      <c r="E49" s="201">
        <v>15384.62</v>
      </c>
      <c r="F49" s="95">
        <v>22155.200000000001</v>
      </c>
      <c r="G49" s="106">
        <v>44709</v>
      </c>
      <c r="H49" s="106">
        <v>44712</v>
      </c>
      <c r="I49" s="2" t="s">
        <v>34</v>
      </c>
      <c r="J49" s="3">
        <v>44711.041666666664</v>
      </c>
      <c r="K49" s="3">
        <v>44711.333333333336</v>
      </c>
      <c r="L49" s="57">
        <f t="shared" si="0"/>
        <v>44711.541666666664</v>
      </c>
      <c r="M49" s="3">
        <v>44712.541666666664</v>
      </c>
      <c r="N49" s="3">
        <v>44712.590277777781</v>
      </c>
      <c r="O49" s="3">
        <v>44713.479166666664</v>
      </c>
      <c r="P49" s="4">
        <f t="shared" si="8"/>
        <v>1.9375</v>
      </c>
      <c r="Q49" s="4">
        <f>'40 VIET THUAN 189'!J46</f>
        <v>0.88194444444444431</v>
      </c>
      <c r="R49" s="4">
        <f t="shared" si="9"/>
        <v>1.0555555555555558</v>
      </c>
      <c r="S49" s="4">
        <f t="shared" si="13"/>
        <v>1.9444444444444442</v>
      </c>
      <c r="T49" s="4" t="str">
        <f t="shared" si="10"/>
        <v/>
      </c>
      <c r="U49" s="56">
        <f t="shared" si="7"/>
        <v>64619333</v>
      </c>
      <c r="V49" s="56" t="str">
        <f t="shared" si="14"/>
        <v/>
      </c>
      <c r="W49" s="2" t="str">
        <f t="shared" si="11"/>
        <v>Đ</v>
      </c>
    </row>
    <row r="50" spans="1:23" s="253" customFormat="1" x14ac:dyDescent="0.35">
      <c r="A50" s="243">
        <v>41</v>
      </c>
      <c r="B50" s="243">
        <v>41</v>
      </c>
      <c r="C50" s="254" t="s">
        <v>491</v>
      </c>
      <c r="D50" s="245" t="s">
        <v>104</v>
      </c>
      <c r="E50" s="246">
        <v>4598.03</v>
      </c>
      <c r="F50" s="247">
        <v>4822.62</v>
      </c>
      <c r="G50" s="267"/>
      <c r="H50" s="267"/>
      <c r="I50" s="244" t="s">
        <v>34</v>
      </c>
      <c r="J50" s="249">
        <v>44714.125</v>
      </c>
      <c r="K50" s="249">
        <v>44714.357638888891</v>
      </c>
      <c r="L50" s="250" t="str">
        <f t="shared" si="0"/>
        <v>không tính dôi nhật</v>
      </c>
      <c r="M50" s="249">
        <v>44714.649305555555</v>
      </c>
      <c r="N50" s="249">
        <v>44715.833333333336</v>
      </c>
      <c r="O50" s="249">
        <v>44717.0625</v>
      </c>
      <c r="P50" s="4" t="str">
        <f t="shared" si="8"/>
        <v/>
      </c>
      <c r="Q50" s="251"/>
      <c r="R50" s="4" t="str">
        <f t="shared" si="9"/>
        <v/>
      </c>
      <c r="S50" s="4" t="str">
        <f t="shared" si="13"/>
        <v/>
      </c>
      <c r="T50" s="4" t="str">
        <f t="shared" si="10"/>
        <v/>
      </c>
      <c r="U50" s="252" t="str">
        <f t="shared" si="7"/>
        <v/>
      </c>
      <c r="V50" s="252" t="str">
        <f t="shared" si="14"/>
        <v/>
      </c>
      <c r="W50" s="244" t="str">
        <f t="shared" si="11"/>
        <v>T</v>
      </c>
    </row>
    <row r="51" spans="1:23" x14ac:dyDescent="0.35">
      <c r="A51" s="1">
        <v>42</v>
      </c>
      <c r="B51" s="265">
        <v>42</v>
      </c>
      <c r="C51" s="206" t="s">
        <v>492</v>
      </c>
      <c r="D51" s="206" t="s">
        <v>98</v>
      </c>
      <c r="E51" s="201">
        <v>18158.689999999999</v>
      </c>
      <c r="F51" s="224">
        <v>22027</v>
      </c>
      <c r="G51" s="106">
        <v>44713</v>
      </c>
      <c r="H51" s="106">
        <v>44717</v>
      </c>
      <c r="I51" s="2" t="s">
        <v>34</v>
      </c>
      <c r="J51" s="3">
        <v>44715.486111111109</v>
      </c>
      <c r="K51" s="3">
        <v>44715.5625</v>
      </c>
      <c r="L51" s="57">
        <f t="shared" si="0"/>
        <v>44716.291666666664</v>
      </c>
      <c r="M51" s="3">
        <v>44716.229166666664</v>
      </c>
      <c r="N51" s="3">
        <v>44716.333333333336</v>
      </c>
      <c r="O51" s="3">
        <v>44717.347222222219</v>
      </c>
      <c r="P51" s="4">
        <f t="shared" si="8"/>
        <v>1.0555555555547471</v>
      </c>
      <c r="Q51" s="4">
        <f>'42 VIET THUAN 215 02'!J47</f>
        <v>0.10416666666666663</v>
      </c>
      <c r="R51" s="4">
        <f t="shared" si="9"/>
        <v>0.95138888888808049</v>
      </c>
      <c r="S51" s="4">
        <f t="shared" si="13"/>
        <v>2.0486111111119194</v>
      </c>
      <c r="T51" s="4" t="str">
        <f t="shared" si="10"/>
        <v/>
      </c>
      <c r="U51" s="56">
        <f t="shared" si="7"/>
        <v>67687135</v>
      </c>
      <c r="V51" s="56" t="str">
        <f t="shared" si="14"/>
        <v/>
      </c>
      <c r="W51" s="2" t="str">
        <f t="shared" si="11"/>
        <v>Đ</v>
      </c>
    </row>
    <row r="52" spans="1:23" s="253" customFormat="1" x14ac:dyDescent="0.35">
      <c r="A52" s="243">
        <v>43</v>
      </c>
      <c r="B52" s="243">
        <v>43</v>
      </c>
      <c r="C52" s="254" t="s">
        <v>499</v>
      </c>
      <c r="D52" s="254" t="s">
        <v>98</v>
      </c>
      <c r="E52" s="246">
        <v>7829.75</v>
      </c>
      <c r="F52" s="255">
        <v>7996.6</v>
      </c>
      <c r="G52" s="248"/>
      <c r="H52" s="256"/>
      <c r="I52" s="244" t="s">
        <v>34</v>
      </c>
      <c r="J52" s="249">
        <v>44714.875</v>
      </c>
      <c r="K52" s="249">
        <v>44715.375</v>
      </c>
      <c r="L52" s="250" t="str">
        <f t="shared" si="0"/>
        <v>không tính dôi nhật</v>
      </c>
      <c r="M52" s="249">
        <v>44716.645833333336</v>
      </c>
      <c r="N52" s="249">
        <v>44717.319444444445</v>
      </c>
      <c r="O52" s="249">
        <v>44718.840277777781</v>
      </c>
      <c r="P52" s="4" t="str">
        <f t="shared" si="8"/>
        <v/>
      </c>
      <c r="Q52" s="251"/>
      <c r="R52" s="4" t="str">
        <f t="shared" si="9"/>
        <v/>
      </c>
      <c r="S52" s="4" t="str">
        <f t="shared" si="13"/>
        <v/>
      </c>
      <c r="T52" s="4" t="str">
        <f t="shared" si="10"/>
        <v/>
      </c>
      <c r="U52" s="252" t="str">
        <f t="shared" si="7"/>
        <v/>
      </c>
      <c r="V52" s="252" t="str">
        <f t="shared" si="14"/>
        <v/>
      </c>
      <c r="W52" s="244" t="str">
        <f t="shared" si="11"/>
        <v>T</v>
      </c>
    </row>
    <row r="53" spans="1:23" x14ac:dyDescent="0.35">
      <c r="A53" s="1">
        <v>44</v>
      </c>
      <c r="B53" s="1">
        <v>44</v>
      </c>
      <c r="C53" s="206" t="s">
        <v>500</v>
      </c>
      <c r="D53" s="206" t="s">
        <v>98</v>
      </c>
      <c r="E53" s="201">
        <v>18898.66</v>
      </c>
      <c r="F53" s="95">
        <v>21386</v>
      </c>
      <c r="G53" s="106">
        <v>44717</v>
      </c>
      <c r="H53" s="106">
        <v>44722</v>
      </c>
      <c r="I53" s="2" t="s">
        <v>34</v>
      </c>
      <c r="J53" s="3">
        <v>44718.916666666664</v>
      </c>
      <c r="K53" s="3">
        <v>44719.375</v>
      </c>
      <c r="L53" s="57">
        <f t="shared" si="0"/>
        <v>44719.402777777781</v>
      </c>
      <c r="M53" s="3">
        <v>44719.375</v>
      </c>
      <c r="N53" s="3">
        <v>44719.402777777781</v>
      </c>
      <c r="O53" s="3">
        <v>44720.309027777781</v>
      </c>
      <c r="P53" s="4">
        <f t="shared" si="8"/>
        <v>0.90625</v>
      </c>
      <c r="Q53" s="4">
        <f>'44 Viet thuan 215 01'!J41</f>
        <v>0.18402777777777779</v>
      </c>
      <c r="R53" s="4">
        <f t="shared" si="9"/>
        <v>0.72222222222222221</v>
      </c>
      <c r="S53" s="4">
        <f t="shared" si="13"/>
        <v>2.2777777777777777</v>
      </c>
      <c r="T53" s="4" t="str">
        <f t="shared" si="10"/>
        <v/>
      </c>
      <c r="U53" s="56">
        <f t="shared" si="7"/>
        <v>73068833</v>
      </c>
      <c r="V53" s="56" t="str">
        <f t="shared" si="14"/>
        <v/>
      </c>
      <c r="W53" s="2" t="str">
        <f t="shared" si="11"/>
        <v>Đ</v>
      </c>
    </row>
    <row r="54" spans="1:23" x14ac:dyDescent="0.35">
      <c r="A54" s="1">
        <v>45</v>
      </c>
      <c r="B54" s="1">
        <v>45</v>
      </c>
      <c r="C54" s="2" t="s">
        <v>505</v>
      </c>
      <c r="D54" s="206" t="s">
        <v>98</v>
      </c>
      <c r="E54" s="14">
        <v>19097.95</v>
      </c>
      <c r="F54" s="95">
        <v>22900</v>
      </c>
      <c r="G54" s="106">
        <v>44717</v>
      </c>
      <c r="H54" s="106">
        <v>44722</v>
      </c>
      <c r="I54" s="2" t="s">
        <v>34</v>
      </c>
      <c r="J54" s="3">
        <v>44720.302083333336</v>
      </c>
      <c r="K54" s="3">
        <v>44720.333333333336</v>
      </c>
      <c r="L54" s="57">
        <f t="shared" si="0"/>
        <v>44720.447916666664</v>
      </c>
      <c r="M54" s="3">
        <v>44720.402777777781</v>
      </c>
      <c r="N54" s="3">
        <v>44720.447916666664</v>
      </c>
      <c r="O54" s="3">
        <v>44721.3125</v>
      </c>
      <c r="P54" s="4">
        <f t="shared" si="8"/>
        <v>0.86458333333575865</v>
      </c>
      <c r="Q54" s="4">
        <f>'45 Viet Thuận 215 07'!J40</f>
        <v>5.5555555555555691E-2</v>
      </c>
      <c r="R54" s="4">
        <f t="shared" si="9"/>
        <v>0.80902777778020296</v>
      </c>
      <c r="S54" s="4">
        <f t="shared" si="13"/>
        <v>2.1909722222197971</v>
      </c>
      <c r="T54" s="4" t="str">
        <f t="shared" si="10"/>
        <v/>
      </c>
      <c r="U54" s="56">
        <f t="shared" si="7"/>
        <v>75259896</v>
      </c>
      <c r="V54" s="56" t="str">
        <f t="shared" si="14"/>
        <v/>
      </c>
      <c r="W54" s="2" t="str">
        <f t="shared" si="11"/>
        <v>Đ</v>
      </c>
    </row>
    <row r="55" spans="1:23" ht="16" customHeight="1" x14ac:dyDescent="0.35">
      <c r="A55" s="1">
        <v>46</v>
      </c>
      <c r="B55" s="1">
        <v>46</v>
      </c>
      <c r="C55" s="206" t="s">
        <v>491</v>
      </c>
      <c r="D55" s="13" t="s">
        <v>104</v>
      </c>
      <c r="E55" s="201">
        <v>4611.6400000000003</v>
      </c>
      <c r="F55" s="95">
        <v>4822.62</v>
      </c>
      <c r="G55" s="106">
        <v>44713</v>
      </c>
      <c r="H55" s="106">
        <v>44717</v>
      </c>
      <c r="I55" s="2" t="s">
        <v>34</v>
      </c>
      <c r="J55" s="3">
        <v>44721</v>
      </c>
      <c r="K55" s="3">
        <v>44721.388888888891</v>
      </c>
      <c r="L55" s="57" t="str">
        <f t="shared" si="0"/>
        <v>không tính dôi nhật</v>
      </c>
      <c r="M55" s="3">
        <v>44721.378472222219</v>
      </c>
      <c r="N55" s="3">
        <v>44721.451388888891</v>
      </c>
      <c r="O55" s="3">
        <v>44721.993055555555</v>
      </c>
      <c r="P55" s="4" t="str">
        <f t="shared" si="8"/>
        <v/>
      </c>
      <c r="Q55" s="4"/>
      <c r="R55" s="4" t="str">
        <f t="shared" si="9"/>
        <v/>
      </c>
      <c r="S55" s="4" t="str">
        <f t="shared" si="13"/>
        <v/>
      </c>
      <c r="T55" s="4" t="str">
        <f t="shared" si="10"/>
        <v/>
      </c>
      <c r="U55" s="56" t="str">
        <f t="shared" si="7"/>
        <v/>
      </c>
      <c r="V55" s="56" t="str">
        <f t="shared" si="14"/>
        <v/>
      </c>
      <c r="W55" s="2" t="str">
        <f t="shared" si="11"/>
        <v>T</v>
      </c>
    </row>
    <row r="56" spans="1:23" x14ac:dyDescent="0.35">
      <c r="A56" s="1">
        <v>47</v>
      </c>
      <c r="B56" s="1">
        <v>47</v>
      </c>
      <c r="C56" s="2" t="s">
        <v>94</v>
      </c>
      <c r="D56" s="206" t="s">
        <v>98</v>
      </c>
      <c r="E56" s="201">
        <v>18396.400000000001</v>
      </c>
      <c r="F56" s="95">
        <v>22027</v>
      </c>
      <c r="G56" s="106">
        <v>44717</v>
      </c>
      <c r="H56" s="106">
        <v>44722</v>
      </c>
      <c r="I56" s="2" t="s">
        <v>34</v>
      </c>
      <c r="J56" s="3">
        <v>44721.583333333336</v>
      </c>
      <c r="K56" s="3">
        <v>44721.618055555555</v>
      </c>
      <c r="L56" s="57">
        <f t="shared" si="0"/>
        <v>44722.291666666664</v>
      </c>
      <c r="M56" s="3">
        <v>44722.416666666664</v>
      </c>
      <c r="N56" s="3">
        <v>44722.458333333336</v>
      </c>
      <c r="O56" s="3">
        <v>44723.222222222219</v>
      </c>
      <c r="P56" s="4">
        <f t="shared" si="8"/>
        <v>0.93055555555474712</v>
      </c>
      <c r="Q56" s="4">
        <f>'47 Việt Thuận 215 03'!J47</f>
        <v>0.12499999999999994</v>
      </c>
      <c r="R56" s="4">
        <f t="shared" si="9"/>
        <v>0.80555555555474712</v>
      </c>
      <c r="S56" s="4">
        <f t="shared" si="13"/>
        <v>2.1944444444452529</v>
      </c>
      <c r="T56" s="4" t="str">
        <f t="shared" si="10"/>
        <v/>
      </c>
      <c r="U56" s="56">
        <f t="shared" si="7"/>
        <v>72505542</v>
      </c>
      <c r="V56" s="56" t="str">
        <f t="shared" si="14"/>
        <v/>
      </c>
      <c r="W56" s="2" t="str">
        <f t="shared" si="11"/>
        <v>Đ</v>
      </c>
    </row>
    <row r="57" spans="1:23" x14ac:dyDescent="0.35">
      <c r="A57" s="1">
        <v>48</v>
      </c>
      <c r="B57" s="1">
        <v>48</v>
      </c>
      <c r="C57" s="2" t="s">
        <v>92</v>
      </c>
      <c r="D57" s="206" t="s">
        <v>98</v>
      </c>
      <c r="E57" s="201">
        <v>18598.61</v>
      </c>
      <c r="F57" s="95">
        <v>22022.799999999999</v>
      </c>
      <c r="G57" s="106">
        <v>44717</v>
      </c>
      <c r="H57" s="106">
        <v>44722</v>
      </c>
      <c r="I57" s="2" t="s">
        <v>34</v>
      </c>
      <c r="J57" s="3">
        <v>44722.361111111109</v>
      </c>
      <c r="K57" s="3">
        <v>44722.395833333336</v>
      </c>
      <c r="L57" s="57">
        <f t="shared" si="0"/>
        <v>44722.541666666664</v>
      </c>
      <c r="M57" s="3">
        <v>44722.5</v>
      </c>
      <c r="N57" s="3">
        <v>44723.263888888891</v>
      </c>
      <c r="O57" s="3">
        <v>44723.958333333336</v>
      </c>
      <c r="P57" s="4">
        <f t="shared" si="8"/>
        <v>1.4166666666715173</v>
      </c>
      <c r="Q57" s="4">
        <f>'48 Việt Thuận 215 05'!J41</f>
        <v>0</v>
      </c>
      <c r="R57" s="4">
        <f t="shared" si="9"/>
        <v>1.4166666666715173</v>
      </c>
      <c r="S57" s="4">
        <f t="shared" si="13"/>
        <v>1.5833333333284827</v>
      </c>
      <c r="T57" s="4" t="str">
        <f t="shared" si="10"/>
        <v/>
      </c>
      <c r="U57" s="56">
        <f t="shared" si="7"/>
        <v>52304150</v>
      </c>
      <c r="V57" s="56" t="str">
        <f t="shared" si="14"/>
        <v/>
      </c>
      <c r="W57" s="2" t="str">
        <f t="shared" si="11"/>
        <v>Đ</v>
      </c>
    </row>
    <row r="58" spans="1:23" s="253" customFormat="1" x14ac:dyDescent="0.35">
      <c r="A58" s="243">
        <v>49</v>
      </c>
      <c r="B58" s="243">
        <v>49</v>
      </c>
      <c r="C58" s="244" t="s">
        <v>101</v>
      </c>
      <c r="D58" s="254" t="s">
        <v>98</v>
      </c>
      <c r="E58" s="246">
        <v>7815.87</v>
      </c>
      <c r="F58" s="255">
        <v>7996.6</v>
      </c>
      <c r="G58" s="257">
        <v>44727</v>
      </c>
      <c r="H58" s="257">
        <v>44732</v>
      </c>
      <c r="I58" s="244" t="s">
        <v>34</v>
      </c>
      <c r="J58" s="249">
        <v>44728.361111111109</v>
      </c>
      <c r="K58" s="249">
        <v>44728.375</v>
      </c>
      <c r="L58" s="250" t="str">
        <f t="shared" si="0"/>
        <v>không tính dôi nhật</v>
      </c>
      <c r="M58" s="249">
        <v>44728.611111111109</v>
      </c>
      <c r="N58" s="249">
        <v>44728.642361111109</v>
      </c>
      <c r="O58" s="249">
        <v>44728.986111111109</v>
      </c>
      <c r="P58" s="4" t="str">
        <f t="shared" si="8"/>
        <v/>
      </c>
      <c r="Q58" s="251"/>
      <c r="R58" s="4" t="str">
        <f t="shared" si="9"/>
        <v/>
      </c>
      <c r="S58" s="251" t="str">
        <f t="shared" si="13"/>
        <v/>
      </c>
      <c r="T58" s="4" t="str">
        <f t="shared" si="10"/>
        <v/>
      </c>
      <c r="U58" s="252" t="str">
        <f t="shared" si="7"/>
        <v/>
      </c>
      <c r="V58" s="252" t="str">
        <f t="shared" si="14"/>
        <v/>
      </c>
      <c r="W58" s="244" t="str">
        <f t="shared" si="11"/>
        <v>Đ</v>
      </c>
    </row>
    <row r="59" spans="1:23" s="253" customFormat="1" x14ac:dyDescent="0.35">
      <c r="A59" s="243">
        <v>50</v>
      </c>
      <c r="B59" s="243">
        <v>50</v>
      </c>
      <c r="C59" s="244" t="s">
        <v>106</v>
      </c>
      <c r="D59" s="254" t="s">
        <v>104</v>
      </c>
      <c r="E59" s="246">
        <v>4613.2700000000004</v>
      </c>
      <c r="F59" s="247">
        <v>4822.62</v>
      </c>
      <c r="G59" s="268">
        <v>44720</v>
      </c>
      <c r="H59" s="268">
        <v>44725</v>
      </c>
      <c r="I59" s="244" t="s">
        <v>34</v>
      </c>
      <c r="J59" s="249">
        <v>44729.125</v>
      </c>
      <c r="K59" s="249">
        <v>44729.395833333336</v>
      </c>
      <c r="L59" s="250" t="str">
        <f t="shared" si="0"/>
        <v>không tính dôi nhật</v>
      </c>
      <c r="M59" s="249">
        <v>44729.597222222219</v>
      </c>
      <c r="N59" s="249">
        <v>44730.270833333336</v>
      </c>
      <c r="O59" s="249">
        <v>44730.875</v>
      </c>
      <c r="P59" s="4" t="str">
        <f t="shared" si="8"/>
        <v/>
      </c>
      <c r="Q59" s="251"/>
      <c r="R59" s="4" t="str">
        <f t="shared" si="9"/>
        <v/>
      </c>
      <c r="S59" s="251" t="str">
        <f t="shared" si="13"/>
        <v/>
      </c>
      <c r="T59" s="4" t="str">
        <f t="shared" si="10"/>
        <v/>
      </c>
      <c r="U59" s="252" t="str">
        <f t="shared" si="7"/>
        <v/>
      </c>
      <c r="V59" s="252" t="str">
        <f t="shared" si="14"/>
        <v/>
      </c>
      <c r="W59" s="244" t="str">
        <f t="shared" si="11"/>
        <v>T</v>
      </c>
    </row>
    <row r="60" spans="1:23" x14ac:dyDescent="0.35">
      <c r="A60" s="1">
        <v>51</v>
      </c>
      <c r="B60" s="240">
        <v>51</v>
      </c>
      <c r="C60" s="206" t="s">
        <v>500</v>
      </c>
      <c r="D60" s="206" t="s">
        <v>98</v>
      </c>
      <c r="E60" s="201">
        <v>18710.439999999999</v>
      </c>
      <c r="F60" s="95">
        <v>21386</v>
      </c>
      <c r="G60" s="225">
        <v>44727</v>
      </c>
      <c r="H60" s="225">
        <v>44732</v>
      </c>
      <c r="I60" s="2" t="s">
        <v>34</v>
      </c>
      <c r="J60" s="3">
        <v>44730.409722222219</v>
      </c>
      <c r="K60" s="3">
        <v>44730.541666666664</v>
      </c>
      <c r="L60" s="57">
        <f t="shared" si="0"/>
        <v>44730.659722222219</v>
      </c>
      <c r="M60" s="3">
        <v>44730.625</v>
      </c>
      <c r="N60" s="3">
        <v>44730.659722222219</v>
      </c>
      <c r="O60" s="3">
        <v>44731.625</v>
      </c>
      <c r="P60" s="4">
        <f t="shared" si="8"/>
        <v>0.96527777778101154</v>
      </c>
      <c r="Q60" s="4">
        <v>0</v>
      </c>
      <c r="R60" s="4">
        <f t="shared" si="9"/>
        <v>0.96527777778101154</v>
      </c>
      <c r="S60" s="4">
        <f t="shared" si="13"/>
        <v>2.0347222222189885</v>
      </c>
      <c r="T60" s="4" t="str">
        <f t="shared" si="10"/>
        <v/>
      </c>
      <c r="U60" s="56">
        <f t="shared" si="7"/>
        <v>65271854</v>
      </c>
      <c r="V60" s="56" t="str">
        <f t="shared" si="14"/>
        <v/>
      </c>
      <c r="W60" s="2" t="str">
        <f t="shared" si="11"/>
        <v>Đ</v>
      </c>
    </row>
    <row r="61" spans="1:23" x14ac:dyDescent="0.35">
      <c r="A61" s="1">
        <v>52</v>
      </c>
      <c r="B61" s="1">
        <v>52</v>
      </c>
      <c r="C61" s="206" t="s">
        <v>528</v>
      </c>
      <c r="D61" s="206" t="s">
        <v>104</v>
      </c>
      <c r="E61" s="201">
        <v>18354.66</v>
      </c>
      <c r="F61" s="94">
        <v>22027</v>
      </c>
      <c r="G61" s="225">
        <v>44727</v>
      </c>
      <c r="H61" s="225">
        <v>44732</v>
      </c>
      <c r="I61" s="2" t="s">
        <v>34</v>
      </c>
      <c r="J61" s="3">
        <v>44794.583333333336</v>
      </c>
      <c r="K61" s="3">
        <v>44733.631944444445</v>
      </c>
      <c r="L61" s="57" t="str">
        <f t="shared" si="0"/>
        <v>Trễ KH</v>
      </c>
      <c r="M61" s="3">
        <v>44734.319444444445</v>
      </c>
      <c r="N61" s="3">
        <v>44734.354166666664</v>
      </c>
      <c r="O61" s="3">
        <v>44735.125</v>
      </c>
      <c r="P61" s="4" t="str">
        <f t="shared" si="8"/>
        <v/>
      </c>
      <c r="Q61" s="4"/>
      <c r="R61" s="4" t="str">
        <f t="shared" si="9"/>
        <v/>
      </c>
      <c r="S61" s="4" t="str">
        <f t="shared" si="13"/>
        <v/>
      </c>
      <c r="T61" s="4" t="str">
        <f t="shared" si="10"/>
        <v/>
      </c>
      <c r="U61" s="56" t="str">
        <f t="shared" si="7"/>
        <v/>
      </c>
      <c r="V61" s="56" t="str">
        <f t="shared" si="14"/>
        <v/>
      </c>
      <c r="W61" s="2" t="str">
        <f t="shared" si="11"/>
        <v>T</v>
      </c>
    </row>
    <row r="62" spans="1:23" s="253" customFormat="1" x14ac:dyDescent="0.35">
      <c r="A62" s="243">
        <v>53</v>
      </c>
      <c r="B62" s="243">
        <v>53</v>
      </c>
      <c r="C62" s="258" t="s">
        <v>491</v>
      </c>
      <c r="D62" s="258" t="s">
        <v>104</v>
      </c>
      <c r="E62" s="246">
        <v>4608.84</v>
      </c>
      <c r="F62" s="247">
        <v>4822.62</v>
      </c>
      <c r="G62" s="257">
        <v>44727</v>
      </c>
      <c r="H62" s="257">
        <v>44732</v>
      </c>
      <c r="I62" s="244" t="s">
        <v>35</v>
      </c>
      <c r="J62" s="249">
        <v>44736.979166666664</v>
      </c>
      <c r="K62" s="249">
        <v>44737.333333333336</v>
      </c>
      <c r="L62" s="250" t="str">
        <f t="shared" si="0"/>
        <v>không tính dôi nhật</v>
      </c>
      <c r="M62" s="249">
        <v>44737.409722222219</v>
      </c>
      <c r="N62" s="249">
        <v>44737.486111111109</v>
      </c>
      <c r="O62" s="249">
        <v>44738.8125</v>
      </c>
      <c r="P62" s="4" t="str">
        <f t="shared" si="8"/>
        <v/>
      </c>
      <c r="Q62" s="251"/>
      <c r="R62" s="4" t="str">
        <f t="shared" si="9"/>
        <v/>
      </c>
      <c r="S62" s="251" t="str">
        <f t="shared" si="13"/>
        <v/>
      </c>
      <c r="T62" s="4" t="str">
        <f t="shared" si="10"/>
        <v/>
      </c>
      <c r="U62" s="252" t="str">
        <f t="shared" si="7"/>
        <v/>
      </c>
      <c r="V62" s="252" t="str">
        <f t="shared" si="14"/>
        <v/>
      </c>
      <c r="W62" s="244" t="str">
        <f t="shared" si="11"/>
        <v>T</v>
      </c>
    </row>
    <row r="63" spans="1:23" s="253" customFormat="1" x14ac:dyDescent="0.35">
      <c r="A63" s="243">
        <v>54</v>
      </c>
      <c r="B63" s="243">
        <v>54</v>
      </c>
      <c r="C63" s="259" t="s">
        <v>534</v>
      </c>
      <c r="D63" s="258" t="s">
        <v>98</v>
      </c>
      <c r="E63" s="246">
        <v>4935.3999999999996</v>
      </c>
      <c r="F63" s="255">
        <v>5256</v>
      </c>
      <c r="G63" s="257">
        <v>44732</v>
      </c>
      <c r="H63" s="257">
        <v>44737</v>
      </c>
      <c r="I63" s="244" t="s">
        <v>35</v>
      </c>
      <c r="J63" s="249">
        <v>44736.534722222219</v>
      </c>
      <c r="K63" s="249">
        <v>44736.618055555555</v>
      </c>
      <c r="L63" s="250" t="str">
        <f t="shared" si="0"/>
        <v>không tính dôi nhật</v>
      </c>
      <c r="M63" s="249">
        <v>44736.9375</v>
      </c>
      <c r="N63" s="249">
        <v>44737.430555555555</v>
      </c>
      <c r="O63" s="249">
        <v>44738.770833333336</v>
      </c>
      <c r="P63" s="4" t="str">
        <f t="shared" si="8"/>
        <v/>
      </c>
      <c r="Q63" s="251"/>
      <c r="R63" s="4" t="str">
        <f t="shared" si="9"/>
        <v/>
      </c>
      <c r="S63" s="251" t="str">
        <f t="shared" si="13"/>
        <v/>
      </c>
      <c r="T63" s="4" t="str">
        <f t="shared" si="10"/>
        <v/>
      </c>
      <c r="U63" s="252" t="str">
        <f t="shared" si="7"/>
        <v/>
      </c>
      <c r="V63" s="252" t="str">
        <f t="shared" si="14"/>
        <v/>
      </c>
      <c r="W63" s="244" t="str">
        <f t="shared" si="11"/>
        <v>Đ</v>
      </c>
    </row>
    <row r="64" spans="1:23" s="253" customFormat="1" x14ac:dyDescent="0.35">
      <c r="A64" s="243">
        <v>55</v>
      </c>
      <c r="B64" s="243">
        <v>55</v>
      </c>
      <c r="C64" s="259" t="s">
        <v>499</v>
      </c>
      <c r="D64" s="258" t="s">
        <v>98</v>
      </c>
      <c r="E64" s="246">
        <v>7832.05</v>
      </c>
      <c r="F64" s="255">
        <v>7996.6</v>
      </c>
      <c r="G64" s="257">
        <v>44740</v>
      </c>
      <c r="H64" s="257">
        <v>44742</v>
      </c>
      <c r="I64" s="244" t="s">
        <v>34</v>
      </c>
      <c r="J64" s="249">
        <v>44739.354166666664</v>
      </c>
      <c r="K64" s="249">
        <v>44739.385416666664</v>
      </c>
      <c r="L64" s="250" t="str">
        <f t="shared" si="0"/>
        <v>không tính dôi nhật</v>
      </c>
      <c r="M64" s="249">
        <v>44739.465277777781</v>
      </c>
      <c r="N64" s="249">
        <v>44739.541666666664</v>
      </c>
      <c r="O64" s="249">
        <v>44740.006944444445</v>
      </c>
      <c r="P64" s="4" t="str">
        <f t="shared" si="8"/>
        <v/>
      </c>
      <c r="Q64" s="251"/>
      <c r="R64" s="4" t="str">
        <f t="shared" si="9"/>
        <v/>
      </c>
      <c r="S64" s="251" t="str">
        <f t="shared" si="13"/>
        <v/>
      </c>
      <c r="T64" s="4" t="str">
        <f t="shared" si="10"/>
        <v/>
      </c>
      <c r="U64" s="252" t="str">
        <f t="shared" si="7"/>
        <v/>
      </c>
      <c r="V64" s="252" t="str">
        <f t="shared" si="14"/>
        <v/>
      </c>
      <c r="W64" s="244" t="str">
        <f t="shared" si="11"/>
        <v>S</v>
      </c>
    </row>
    <row r="65" spans="1:23" x14ac:dyDescent="0.35">
      <c r="A65" s="1">
        <v>58</v>
      </c>
      <c r="B65" s="1">
        <v>56</v>
      </c>
      <c r="C65" s="227" t="s">
        <v>537</v>
      </c>
      <c r="D65" s="206" t="s">
        <v>104</v>
      </c>
      <c r="E65" s="201">
        <v>18791.060000000001</v>
      </c>
      <c r="F65" s="95">
        <v>22022.799999999999</v>
      </c>
      <c r="G65" s="225">
        <v>44737</v>
      </c>
      <c r="H65" s="225">
        <v>44742</v>
      </c>
      <c r="I65" s="2" t="s">
        <v>34</v>
      </c>
      <c r="J65" s="3">
        <v>44740.243055555555</v>
      </c>
      <c r="K65" s="3">
        <v>44740.333333333336</v>
      </c>
      <c r="L65" s="57">
        <f t="shared" si="0"/>
        <v>44740.5</v>
      </c>
      <c r="M65" s="3">
        <v>44740.482638888891</v>
      </c>
      <c r="N65" s="3">
        <v>44740.5</v>
      </c>
      <c r="O65" s="3">
        <v>44741.965277777781</v>
      </c>
      <c r="P65" s="4">
        <f t="shared" si="8"/>
        <v>1.4652777777810115</v>
      </c>
      <c r="Q65" s="4">
        <f>'56 Việt Thuận 215 05'!J58</f>
        <v>0.19444444444444431</v>
      </c>
      <c r="R65" s="4">
        <f t="shared" si="9"/>
        <v>1.2708333333365673</v>
      </c>
      <c r="S65" s="4">
        <f t="shared" si="13"/>
        <v>1.7291666666634327</v>
      </c>
      <c r="T65" s="4" t="str">
        <f t="shared" si="10"/>
        <v/>
      </c>
      <c r="U65" s="56">
        <f t="shared" si="7"/>
        <v>57121637</v>
      </c>
      <c r="V65" s="56" t="str">
        <f t="shared" si="14"/>
        <v/>
      </c>
      <c r="W65" s="2" t="str">
        <f t="shared" si="11"/>
        <v>Đ</v>
      </c>
    </row>
    <row r="66" spans="1:23" s="253" customFormat="1" x14ac:dyDescent="0.35">
      <c r="A66" s="243">
        <v>57</v>
      </c>
      <c r="B66" s="243">
        <v>57</v>
      </c>
      <c r="C66" s="260" t="s">
        <v>536</v>
      </c>
      <c r="D66" s="254" t="s">
        <v>104</v>
      </c>
      <c r="E66" s="246">
        <v>4447.0200000000004</v>
      </c>
      <c r="F66" s="261">
        <v>4951.05</v>
      </c>
      <c r="G66" s="257">
        <v>44727</v>
      </c>
      <c r="H66" s="257">
        <v>44732</v>
      </c>
      <c r="I66" s="244" t="s">
        <v>34</v>
      </c>
      <c r="J66" s="249">
        <v>44739.4375</v>
      </c>
      <c r="K66" s="249">
        <v>44739.583333333336</v>
      </c>
      <c r="L66" s="250" t="str">
        <f>IF(G66="Ko có KH","Ko có KH",IF(F66&lt;15000,"không tính dôi nhật",IFERROR(MIN((IF(W66="Đ",VALUE(IF(K66="","",IF(HOUR(K66)&lt;=12,TEXT("13:00","hh:mm ") &amp; " " &amp; TEXT(DATE(YEAR(K66),MONTH(K66),DAY(K66)),"dd/mm/yyyy"),TEXT("07:00","hh:mm ") &amp; " " &amp; TEXT(K66+1,"dd/mm/yyyy")))),IF(W66="S",VALUE(IF(N66&lt;G66,N66,TEXT("07:00","hh:mm ")&amp;""&amp;TEXT(G66,"dd/mm/yyyy"))),""))),N66),"Trễ KH")))</f>
        <v>không tính dôi nhật</v>
      </c>
      <c r="M66" s="249">
        <v>44740.444444444445</v>
      </c>
      <c r="N66" s="249">
        <v>44741.347222222219</v>
      </c>
      <c r="O66" s="249">
        <v>44742.09375</v>
      </c>
      <c r="P66" s="4" t="str">
        <f t="shared" si="8"/>
        <v/>
      </c>
      <c r="Q66" s="251"/>
      <c r="R66" s="4" t="str">
        <f t="shared" si="9"/>
        <v/>
      </c>
      <c r="S66" s="251" t="str">
        <f>IF(R66&lt;$S$5,$S$5-R66,"")</f>
        <v/>
      </c>
      <c r="T66" s="4" t="str">
        <f t="shared" si="10"/>
        <v/>
      </c>
      <c r="U66" s="252" t="str">
        <f>IF(S66="","",ROUND(S66*$U$5*F66,0))</f>
        <v/>
      </c>
      <c r="V66" s="252" t="str">
        <f>IF(T66="","",ROUND(T66*$V$5*F66,0))</f>
        <v/>
      </c>
      <c r="W66" s="244" t="str">
        <f>IF(G66="Ko có KH","Ko có KH",IF(AND(J66&gt;=G66,J66&lt;=H66+1),"Đ",IF(J66&lt;G66,"S",IF(J66&gt;H66+1,"T",""))))</f>
        <v>T</v>
      </c>
    </row>
    <row r="67" spans="1:23" s="253" customFormat="1" x14ac:dyDescent="0.35">
      <c r="A67" s="243">
        <v>56</v>
      </c>
      <c r="B67" s="243">
        <v>58</v>
      </c>
      <c r="C67" s="259" t="s">
        <v>535</v>
      </c>
      <c r="D67" s="254" t="s">
        <v>98</v>
      </c>
      <c r="E67" s="246">
        <v>5050.59</v>
      </c>
      <c r="F67" s="261">
        <v>5199</v>
      </c>
      <c r="G67" s="257">
        <v>44732</v>
      </c>
      <c r="H67" s="257">
        <v>44737</v>
      </c>
      <c r="I67" s="244" t="s">
        <v>34</v>
      </c>
      <c r="J67" s="249">
        <v>44739.9375</v>
      </c>
      <c r="K67" s="249">
        <v>44740.409722222219</v>
      </c>
      <c r="L67" s="250" t="str">
        <f>IF(G67="Ko có KH","Ko có KH",IF(F67&lt;15000,"không tính dôi nhật",IFERROR(MIN((IF(W67="Đ",VALUE(IF(K67="","",IF(HOUR(K67)&lt;=12,TEXT("13:00","hh:mm ") &amp; " " &amp; TEXT(DATE(YEAR(K67),MONTH(K67),DAY(K67)),"dd/mm/yyyy"),TEXT("07:00","hh:mm ") &amp; " " &amp; TEXT(K67+1,"dd/mm/yyyy")))),IF(W67="S",VALUE(IF(N67&lt;G67,N67,TEXT("07:00","hh:mm ")&amp;""&amp;TEXT(G67,"dd/mm/yyyy"))),""))),N67),"Trễ KH")))</f>
        <v>không tính dôi nhật</v>
      </c>
      <c r="M67" s="249">
        <v>44740.451388888891</v>
      </c>
      <c r="N67" s="249">
        <v>44740.604166666664</v>
      </c>
      <c r="O67" s="249">
        <v>44741.979166666664</v>
      </c>
      <c r="P67" s="4" t="str">
        <f t="shared" si="8"/>
        <v/>
      </c>
      <c r="Q67" s="251"/>
      <c r="R67" s="4" t="str">
        <f t="shared" si="9"/>
        <v/>
      </c>
      <c r="S67" s="251" t="str">
        <f>IF(R67&lt;$S$5,$S$5-R67,"")</f>
        <v/>
      </c>
      <c r="T67" s="4" t="str">
        <f t="shared" si="10"/>
        <v/>
      </c>
      <c r="U67" s="252" t="str">
        <f>IF(S67="","",ROUND(S67*$U$5*F67,0))</f>
        <v/>
      </c>
      <c r="V67" s="252" t="str">
        <f>IF(T67="","",ROUND(T67*$V$5*F67,0))</f>
        <v/>
      </c>
      <c r="W67" s="244" t="str">
        <f>IF(G67="Ko có KH","Ko có KH",IF(AND(J67&gt;=G67,J67&lt;=H67+1),"Đ",IF(J67&lt;G67,"S",IF(J67&gt;H67+1,"T",""))))</f>
        <v>T</v>
      </c>
    </row>
    <row r="68" spans="1:23" s="325" customFormat="1" x14ac:dyDescent="0.35">
      <c r="A68" s="240">
        <v>61</v>
      </c>
      <c r="B68" s="240">
        <v>59</v>
      </c>
      <c r="C68" s="320" t="s">
        <v>491</v>
      </c>
      <c r="D68" s="321" t="s">
        <v>104</v>
      </c>
      <c r="E68" s="322">
        <v>4622.1000000000004</v>
      </c>
      <c r="F68" s="323">
        <v>4822.62</v>
      </c>
      <c r="G68" s="278">
        <v>44732</v>
      </c>
      <c r="H68" s="278">
        <v>44737</v>
      </c>
      <c r="I68" s="282" t="s">
        <v>34</v>
      </c>
      <c r="J68" s="279">
        <v>44743.159722222219</v>
      </c>
      <c r="K68" s="279">
        <v>44743.416666666664</v>
      </c>
      <c r="L68" s="280" t="str">
        <f t="shared" si="0"/>
        <v>không tính dôi nhật</v>
      </c>
      <c r="M68" s="279">
        <v>44743.541666666664</v>
      </c>
      <c r="N68" s="279">
        <v>44744.368055555555</v>
      </c>
      <c r="O68" s="279">
        <v>44745.013888888891</v>
      </c>
      <c r="P68" s="281" t="str">
        <f t="shared" si="8"/>
        <v/>
      </c>
      <c r="Q68" s="281"/>
      <c r="R68" s="281" t="str">
        <f t="shared" si="9"/>
        <v/>
      </c>
      <c r="S68" s="281" t="str">
        <f t="shared" si="13"/>
        <v/>
      </c>
      <c r="T68" s="281" t="str">
        <f t="shared" si="10"/>
        <v/>
      </c>
      <c r="U68" s="324" t="str">
        <f t="shared" si="7"/>
        <v/>
      </c>
      <c r="V68" s="324" t="str">
        <f t="shared" si="14"/>
        <v/>
      </c>
      <c r="W68" s="282" t="str">
        <f t="shared" si="11"/>
        <v>T</v>
      </c>
    </row>
    <row r="69" spans="1:23" x14ac:dyDescent="0.35">
      <c r="A69" s="1">
        <v>62</v>
      </c>
      <c r="B69" s="1">
        <v>60</v>
      </c>
      <c r="C69" s="206" t="s">
        <v>528</v>
      </c>
      <c r="D69" s="206" t="s">
        <v>104</v>
      </c>
      <c r="E69" s="201">
        <v>18500.63</v>
      </c>
      <c r="F69" s="94">
        <v>22027</v>
      </c>
      <c r="G69" s="225">
        <v>44743</v>
      </c>
      <c r="H69" s="225">
        <v>44747</v>
      </c>
      <c r="I69" s="2" t="s">
        <v>35</v>
      </c>
      <c r="J69" s="3">
        <v>44745.305555555555</v>
      </c>
      <c r="K69" s="3">
        <v>44745.375</v>
      </c>
      <c r="L69" s="57">
        <f t="shared" si="0"/>
        <v>44745.541666666664</v>
      </c>
      <c r="M69" s="3">
        <v>44745.631944444445</v>
      </c>
      <c r="N69" s="3">
        <v>44745.75</v>
      </c>
      <c r="O69" s="3">
        <v>44746.75</v>
      </c>
      <c r="P69" s="4">
        <f t="shared" si="8"/>
        <v>1.2083333333357587</v>
      </c>
      <c r="Q69" s="4">
        <f>'60 Việt Thuận 215 03'!J43</f>
        <v>0.14583333333333337</v>
      </c>
      <c r="R69" s="4">
        <f t="shared" si="9"/>
        <v>1.0625000000024252</v>
      </c>
      <c r="S69" s="4">
        <f t="shared" si="13"/>
        <v>1.9374999999975748</v>
      </c>
      <c r="T69" s="4" t="str">
        <f t="shared" si="10"/>
        <v/>
      </c>
      <c r="U69" s="56">
        <f t="shared" si="7"/>
        <v>64015969</v>
      </c>
      <c r="V69" s="56" t="str">
        <f t="shared" si="14"/>
        <v/>
      </c>
      <c r="W69" s="2" t="str">
        <f t="shared" si="11"/>
        <v>Đ</v>
      </c>
    </row>
    <row r="70" spans="1:23" x14ac:dyDescent="0.35">
      <c r="A70" s="1">
        <v>63</v>
      </c>
      <c r="B70" s="1">
        <v>61</v>
      </c>
      <c r="C70" s="206" t="s">
        <v>552</v>
      </c>
      <c r="D70" s="206" t="s">
        <v>98</v>
      </c>
      <c r="E70" s="201">
        <v>19493.07</v>
      </c>
      <c r="F70" s="95">
        <v>22900</v>
      </c>
      <c r="G70" s="225">
        <v>44727</v>
      </c>
      <c r="H70" s="225">
        <v>44732</v>
      </c>
      <c r="I70" s="2" t="s">
        <v>34</v>
      </c>
      <c r="J70" s="3">
        <v>44746.416666666664</v>
      </c>
      <c r="K70" s="3">
        <v>44746.4375</v>
      </c>
      <c r="L70" s="57" t="str">
        <f t="shared" si="0"/>
        <v>Trễ KH</v>
      </c>
      <c r="M70" s="3">
        <v>44746.6875</v>
      </c>
      <c r="N70" s="3">
        <v>44746.736111111109</v>
      </c>
      <c r="O70" s="3">
        <v>44747.972222222219</v>
      </c>
      <c r="P70" s="4" t="str">
        <f t="shared" si="8"/>
        <v/>
      </c>
      <c r="Q70" s="4"/>
      <c r="R70" s="4" t="str">
        <f t="shared" si="9"/>
        <v/>
      </c>
      <c r="S70" s="4" t="str">
        <f t="shared" si="13"/>
        <v/>
      </c>
      <c r="T70" s="4" t="str">
        <f t="shared" si="10"/>
        <v/>
      </c>
      <c r="U70" s="56" t="str">
        <f t="shared" si="7"/>
        <v/>
      </c>
      <c r="V70" s="56" t="str">
        <f t="shared" si="14"/>
        <v/>
      </c>
      <c r="W70" s="2" t="str">
        <f t="shared" si="11"/>
        <v>T</v>
      </c>
    </row>
    <row r="71" spans="1:23" x14ac:dyDescent="0.35">
      <c r="A71" s="1">
        <v>64</v>
      </c>
      <c r="B71" s="1">
        <v>62</v>
      </c>
      <c r="C71" s="206" t="s">
        <v>555</v>
      </c>
      <c r="D71" s="206" t="s">
        <v>104</v>
      </c>
      <c r="E71" s="201">
        <v>18998.82</v>
      </c>
      <c r="F71" s="95">
        <v>21386</v>
      </c>
      <c r="G71" s="225">
        <v>44743</v>
      </c>
      <c r="H71" s="225">
        <v>44747</v>
      </c>
      <c r="I71" s="2" t="s">
        <v>35</v>
      </c>
      <c r="J71" s="3">
        <v>44748.375</v>
      </c>
      <c r="K71" s="3">
        <v>44748.388888888891</v>
      </c>
      <c r="L71" s="57" t="str">
        <f t="shared" si="0"/>
        <v>Trễ KH</v>
      </c>
      <c r="M71" s="3">
        <v>44749.364583333336</v>
      </c>
      <c r="N71" s="3">
        <v>44749.402777777781</v>
      </c>
      <c r="O71" s="3">
        <v>44750.375</v>
      </c>
      <c r="P71" s="4" t="str">
        <f t="shared" si="8"/>
        <v/>
      </c>
      <c r="Q71" s="4"/>
      <c r="R71" s="4" t="str">
        <f t="shared" si="9"/>
        <v/>
      </c>
      <c r="S71" s="4" t="str">
        <f t="shared" si="13"/>
        <v/>
      </c>
      <c r="T71" s="4" t="str">
        <f t="shared" si="10"/>
        <v/>
      </c>
      <c r="U71" s="56" t="str">
        <f t="shared" si="7"/>
        <v/>
      </c>
      <c r="V71" s="56" t="str">
        <f t="shared" si="14"/>
        <v/>
      </c>
      <c r="W71" s="2" t="str">
        <f t="shared" si="11"/>
        <v>T</v>
      </c>
    </row>
    <row r="72" spans="1:23" x14ac:dyDescent="0.35">
      <c r="A72" s="1">
        <v>65</v>
      </c>
      <c r="B72" s="1">
        <v>63</v>
      </c>
      <c r="C72" s="232" t="s">
        <v>556</v>
      </c>
      <c r="D72" s="206" t="s">
        <v>104</v>
      </c>
      <c r="E72" s="201">
        <v>4479.3500000000004</v>
      </c>
      <c r="F72" s="224">
        <v>4986</v>
      </c>
      <c r="G72" s="225">
        <v>44743</v>
      </c>
      <c r="H72" s="225">
        <v>44747</v>
      </c>
      <c r="I72" s="2" t="s">
        <v>34</v>
      </c>
      <c r="J72" s="3">
        <v>44745.25</v>
      </c>
      <c r="K72" s="3">
        <v>44745.333333333336</v>
      </c>
      <c r="L72" s="57" t="str">
        <f t="shared" si="0"/>
        <v>không tính dôi nhật</v>
      </c>
      <c r="M72" s="3">
        <v>44745.604166666664</v>
      </c>
      <c r="N72" s="3">
        <v>44745.694444444445</v>
      </c>
      <c r="O72" s="3">
        <v>44751.083333333336</v>
      </c>
      <c r="P72" s="4" t="str">
        <f t="shared" si="8"/>
        <v/>
      </c>
      <c r="Q72" s="4"/>
      <c r="R72" s="4" t="str">
        <f t="shared" si="9"/>
        <v/>
      </c>
      <c r="S72" s="4" t="str">
        <f t="shared" si="13"/>
        <v/>
      </c>
      <c r="T72" s="4" t="str">
        <f t="shared" si="10"/>
        <v/>
      </c>
      <c r="U72" s="56" t="str">
        <f t="shared" si="7"/>
        <v/>
      </c>
      <c r="V72" s="56" t="str">
        <f t="shared" si="14"/>
        <v/>
      </c>
      <c r="W72" s="2" t="str">
        <f t="shared" si="11"/>
        <v>Đ</v>
      </c>
    </row>
    <row r="73" spans="1:23" x14ac:dyDescent="0.35">
      <c r="A73" s="1">
        <v>66</v>
      </c>
      <c r="B73" s="1">
        <v>64</v>
      </c>
      <c r="C73" s="206" t="s">
        <v>535</v>
      </c>
      <c r="D73" s="206" t="s">
        <v>104</v>
      </c>
      <c r="E73" s="201">
        <v>4490.8999999999996</v>
      </c>
      <c r="F73" s="228">
        <v>5199</v>
      </c>
      <c r="G73" s="225">
        <v>44743</v>
      </c>
      <c r="H73" s="225">
        <v>44747</v>
      </c>
      <c r="I73" s="2" t="s">
        <v>34</v>
      </c>
      <c r="J73" s="3">
        <v>44746.048611111109</v>
      </c>
      <c r="K73" s="3">
        <v>44746.333333333336</v>
      </c>
      <c r="L73" s="57" t="str">
        <f t="shared" ref="L73:L225" si="15">IF(G73="Ko có KH","Ko có KH",IF(F73&lt;15000,"không tính dôi nhật",IFERROR(MIN((IF(W73="Đ",VALUE(IF(K73="","",IF(HOUR(K73)&lt;=12,TEXT("13:00","hh:mm ") &amp; " " &amp; TEXT(DATE(YEAR(K73),MONTH(K73),DAY(K73)),"dd/mm/yyyy"),TEXT("07:00","hh:mm ") &amp; " " &amp; TEXT(K73+1,"dd/mm/yyyy")))),IF(W73="S",VALUE(IF(N73&lt;G73,N73,TEXT("07:00","hh:mm ")&amp;""&amp;TEXT(G73,"dd/mm/yyyy"))),""))),N73),"Trễ KH")))</f>
        <v>không tính dôi nhật</v>
      </c>
      <c r="M73" s="3">
        <v>44716.690972222219</v>
      </c>
      <c r="N73" s="3">
        <v>44750.361111111109</v>
      </c>
      <c r="O73" s="3">
        <v>44751.201388888891</v>
      </c>
      <c r="P73" s="4" t="str">
        <f t="shared" si="8"/>
        <v/>
      </c>
      <c r="Q73" s="4"/>
      <c r="R73" s="4" t="str">
        <f t="shared" si="9"/>
        <v/>
      </c>
      <c r="S73" s="4" t="str">
        <f t="shared" ref="S73:S101" si="16">IF(R73&lt;$S$5,$S$5-R73,"")</f>
        <v/>
      </c>
      <c r="T73" s="4" t="str">
        <f t="shared" si="10"/>
        <v/>
      </c>
      <c r="U73" s="56" t="str">
        <f t="shared" si="7"/>
        <v/>
      </c>
      <c r="V73" s="56" t="str">
        <f t="shared" ref="V73:V102" si="17">IF(T73="","",ROUND(T73*$V$5*F73,0))</f>
        <v/>
      </c>
      <c r="W73" s="2" t="str">
        <f t="shared" si="11"/>
        <v>Đ</v>
      </c>
    </row>
    <row r="74" spans="1:23" x14ac:dyDescent="0.35">
      <c r="A74" s="1">
        <v>67</v>
      </c>
      <c r="B74" s="1">
        <v>65</v>
      </c>
      <c r="C74" s="233" t="s">
        <v>491</v>
      </c>
      <c r="D74" s="206" t="s">
        <v>98</v>
      </c>
      <c r="E74" s="201">
        <v>4608.88</v>
      </c>
      <c r="F74" s="239">
        <v>4822.62</v>
      </c>
      <c r="G74" s="225">
        <v>44747</v>
      </c>
      <c r="H74" s="225">
        <v>44691</v>
      </c>
      <c r="I74" s="2" t="s">
        <v>35</v>
      </c>
      <c r="J74" s="3">
        <v>44749.982638888891</v>
      </c>
      <c r="K74" s="3">
        <v>44750.319444444445</v>
      </c>
      <c r="L74" s="57" t="str">
        <f t="shared" si="15"/>
        <v>không tính dôi nhật</v>
      </c>
      <c r="M74" s="3">
        <v>44750.305555555555</v>
      </c>
      <c r="N74" s="3">
        <v>44751.104166666664</v>
      </c>
      <c r="O74" s="3">
        <v>44751.75</v>
      </c>
      <c r="P74" s="4" t="str">
        <f t="shared" si="8"/>
        <v/>
      </c>
      <c r="Q74" s="4"/>
      <c r="R74" s="4" t="str">
        <f t="shared" si="9"/>
        <v/>
      </c>
      <c r="S74" s="4" t="str">
        <f t="shared" si="16"/>
        <v/>
      </c>
      <c r="T74" s="4" t="str">
        <f t="shared" si="10"/>
        <v/>
      </c>
      <c r="U74" s="56" t="str">
        <f t="shared" ref="U74:U102" si="18">IF(S74="","",ROUND(S74*$U$5*F74,0))</f>
        <v/>
      </c>
      <c r="V74" s="56" t="str">
        <f t="shared" si="17"/>
        <v/>
      </c>
      <c r="W74" s="2" t="str">
        <f t="shared" si="11"/>
        <v>T</v>
      </c>
    </row>
    <row r="75" spans="1:23" x14ac:dyDescent="0.35">
      <c r="A75" s="1">
        <v>67</v>
      </c>
      <c r="B75" s="1">
        <v>66</v>
      </c>
      <c r="C75" s="234" t="s">
        <v>537</v>
      </c>
      <c r="D75" s="234" t="s">
        <v>98</v>
      </c>
      <c r="E75" s="201">
        <v>18756.48</v>
      </c>
      <c r="F75" s="239">
        <v>22022.799999999999</v>
      </c>
      <c r="G75" s="225">
        <v>44750</v>
      </c>
      <c r="H75" s="225">
        <v>44755</v>
      </c>
      <c r="I75" s="2" t="s">
        <v>34</v>
      </c>
      <c r="J75" s="3">
        <v>44752.34375</v>
      </c>
      <c r="K75" s="3">
        <v>44752.368055555555</v>
      </c>
      <c r="L75" s="57">
        <f t="shared" si="15"/>
        <v>44752.541666666664</v>
      </c>
      <c r="M75" s="3">
        <v>44753.430555555555</v>
      </c>
      <c r="N75" s="3">
        <v>44753.694444444445</v>
      </c>
      <c r="O75" s="3">
        <v>44755.673611111109</v>
      </c>
      <c r="P75" s="4">
        <f t="shared" si="8"/>
        <v>3.1319444444452529</v>
      </c>
      <c r="Q75" s="4">
        <f>'66 Việt Thuận 215 05'!J49</f>
        <v>2.0625</v>
      </c>
      <c r="R75" s="4">
        <f t="shared" si="9"/>
        <v>1.0694444444452529</v>
      </c>
      <c r="S75" s="4">
        <f t="shared" si="16"/>
        <v>1.9305555555547471</v>
      </c>
      <c r="T75" s="4" t="str">
        <f t="shared" si="10"/>
        <v/>
      </c>
      <c r="U75" s="56">
        <f t="shared" si="18"/>
        <v>63774358</v>
      </c>
      <c r="V75" s="56" t="str">
        <f t="shared" si="17"/>
        <v/>
      </c>
      <c r="W75" s="2" t="str">
        <f t="shared" si="11"/>
        <v>Đ</v>
      </c>
    </row>
    <row r="76" spans="1:23" x14ac:dyDescent="0.35">
      <c r="A76" s="1">
        <v>68</v>
      </c>
      <c r="B76" s="1">
        <v>67</v>
      </c>
      <c r="C76" s="235" t="s">
        <v>561</v>
      </c>
      <c r="D76" s="234" t="s">
        <v>98</v>
      </c>
      <c r="E76" s="201">
        <v>7156.71</v>
      </c>
      <c r="F76" s="228">
        <v>7311.3</v>
      </c>
      <c r="G76" s="225">
        <v>44752</v>
      </c>
      <c r="H76" s="225">
        <v>44757</v>
      </c>
      <c r="I76" s="2" t="s">
        <v>35</v>
      </c>
      <c r="J76" s="3">
        <v>44753.958333333336</v>
      </c>
      <c r="K76" s="3">
        <v>44754.354166666664</v>
      </c>
      <c r="L76" s="57" t="str">
        <f t="shared" si="15"/>
        <v>không tính dôi nhật</v>
      </c>
      <c r="M76" s="3">
        <v>44754.430555555555</v>
      </c>
      <c r="N76" s="3">
        <v>44755.638888888891</v>
      </c>
      <c r="O76" s="3">
        <v>44756.0625</v>
      </c>
      <c r="P76" s="4" t="str">
        <f t="shared" si="8"/>
        <v/>
      </c>
      <c r="Q76" s="4"/>
      <c r="R76" s="4" t="str">
        <f t="shared" si="9"/>
        <v/>
      </c>
      <c r="S76" s="4" t="str">
        <f t="shared" si="16"/>
        <v/>
      </c>
      <c r="T76" s="4" t="str">
        <f t="shared" si="10"/>
        <v/>
      </c>
      <c r="U76" s="56" t="str">
        <f t="shared" si="18"/>
        <v/>
      </c>
      <c r="V76" s="56" t="str">
        <f t="shared" si="17"/>
        <v/>
      </c>
      <c r="W76" s="2" t="str">
        <f t="shared" si="11"/>
        <v>Đ</v>
      </c>
    </row>
    <row r="77" spans="1:23" x14ac:dyDescent="0.35">
      <c r="A77" s="1">
        <v>69</v>
      </c>
      <c r="B77" s="1">
        <v>68</v>
      </c>
      <c r="C77" s="234" t="s">
        <v>499</v>
      </c>
      <c r="D77" s="234" t="s">
        <v>98</v>
      </c>
      <c r="E77" s="201">
        <v>7819.72</v>
      </c>
      <c r="F77" s="228">
        <v>7996.6</v>
      </c>
      <c r="G77" s="225">
        <v>44747</v>
      </c>
      <c r="H77" s="225">
        <v>44752</v>
      </c>
      <c r="I77" s="2" t="s">
        <v>34</v>
      </c>
      <c r="J77" s="3">
        <v>44751.041666666664</v>
      </c>
      <c r="K77" s="3">
        <v>44752.368055555555</v>
      </c>
      <c r="L77" s="57" t="str">
        <f t="shared" si="15"/>
        <v>không tính dôi nhật</v>
      </c>
      <c r="M77" s="3">
        <v>44752.40625</v>
      </c>
      <c r="N77" s="3">
        <v>44752.534722222219</v>
      </c>
      <c r="O77" s="3">
        <v>44756.416666666664</v>
      </c>
      <c r="P77" s="4" t="str">
        <f t="shared" si="8"/>
        <v/>
      </c>
      <c r="Q77" s="4"/>
      <c r="R77" s="4" t="str">
        <f t="shared" si="9"/>
        <v/>
      </c>
      <c r="S77" s="4" t="str">
        <f t="shared" si="16"/>
        <v/>
      </c>
      <c r="T77" s="4" t="str">
        <f t="shared" si="10"/>
        <v/>
      </c>
      <c r="U77" s="56" t="str">
        <f t="shared" si="18"/>
        <v/>
      </c>
      <c r="V77" s="56" t="str">
        <f t="shared" si="17"/>
        <v/>
      </c>
      <c r="W77" s="2" t="str">
        <f t="shared" si="11"/>
        <v>Đ</v>
      </c>
    </row>
    <row r="78" spans="1:23" x14ac:dyDescent="0.35">
      <c r="A78" s="1">
        <v>70</v>
      </c>
      <c r="B78" s="1">
        <v>69</v>
      </c>
      <c r="C78" s="234" t="s">
        <v>562</v>
      </c>
      <c r="D78" s="234" t="s">
        <v>104</v>
      </c>
      <c r="E78" s="237">
        <v>18868.93</v>
      </c>
      <c r="F78" s="239">
        <v>22027</v>
      </c>
      <c r="G78" s="225">
        <v>44757</v>
      </c>
      <c r="H78" s="225">
        <v>44762</v>
      </c>
      <c r="I78" s="2" t="s">
        <v>35</v>
      </c>
      <c r="J78" s="3">
        <v>44756.666666666664</v>
      </c>
      <c r="K78" s="3">
        <v>44756.690972222219</v>
      </c>
      <c r="L78" s="57">
        <f t="shared" si="15"/>
        <v>44757.291666666664</v>
      </c>
      <c r="M78" s="3">
        <v>44757.479166666664</v>
      </c>
      <c r="N78" s="3">
        <v>44757.520833333336</v>
      </c>
      <c r="O78" s="3">
        <v>44759.145833333336</v>
      </c>
      <c r="P78" s="4">
        <f t="shared" si="8"/>
        <v>1.8541666666715173</v>
      </c>
      <c r="Q78" s="4">
        <f>'69 Việt Thuận 215 03'!J63</f>
        <v>0.11805555555555558</v>
      </c>
      <c r="R78" s="4">
        <f t="shared" si="9"/>
        <v>1.7361111111159617</v>
      </c>
      <c r="S78" s="4">
        <f t="shared" si="16"/>
        <v>1.2638888888840383</v>
      </c>
      <c r="T78" s="4" t="str">
        <f t="shared" si="10"/>
        <v/>
      </c>
      <c r="U78" s="56">
        <f t="shared" si="18"/>
        <v>41759521</v>
      </c>
      <c r="V78" s="56" t="str">
        <f t="shared" si="17"/>
        <v/>
      </c>
      <c r="W78" s="2" t="str">
        <f t="shared" si="11"/>
        <v>S</v>
      </c>
    </row>
    <row r="79" spans="1:23" s="253" customFormat="1" x14ac:dyDescent="0.35">
      <c r="A79" s="243">
        <v>71</v>
      </c>
      <c r="B79" s="243">
        <v>70</v>
      </c>
      <c r="C79" s="262" t="s">
        <v>536</v>
      </c>
      <c r="D79" s="263" t="s">
        <v>104</v>
      </c>
      <c r="E79" s="264">
        <v>4025.46</v>
      </c>
      <c r="F79" s="261">
        <v>4951.05</v>
      </c>
      <c r="G79" s="257"/>
      <c r="H79" s="257"/>
      <c r="I79" s="244" t="s">
        <v>35</v>
      </c>
      <c r="J79" s="249">
        <v>44757.965277777781</v>
      </c>
      <c r="K79" s="249">
        <v>44758.333333333336</v>
      </c>
      <c r="L79" s="57" t="str">
        <f t="shared" si="15"/>
        <v>không tính dôi nhật</v>
      </c>
      <c r="M79" s="249">
        <v>44759.270833333336</v>
      </c>
      <c r="N79" s="249">
        <v>44759.3125</v>
      </c>
      <c r="O79" s="249">
        <v>44759.791666666664</v>
      </c>
      <c r="P79" s="4" t="str">
        <f t="shared" ref="P79:P225" si="19">IFERROR(O79-L79,"")</f>
        <v/>
      </c>
      <c r="Q79" s="251"/>
      <c r="R79" s="4" t="str">
        <f t="shared" ref="R79:R102" si="20">IFERROR(P79-Q79,"")</f>
        <v/>
      </c>
      <c r="S79" s="251" t="str">
        <f t="shared" si="16"/>
        <v/>
      </c>
      <c r="T79" s="4" t="str">
        <f t="shared" ref="T79:T102" si="21">IFERROR(IF(R79&gt;$S$5,R79-$S$5,""),"")</f>
        <v/>
      </c>
      <c r="U79" s="252" t="str">
        <f t="shared" si="18"/>
        <v/>
      </c>
      <c r="V79" s="252" t="str">
        <f t="shared" si="17"/>
        <v/>
      </c>
      <c r="W79" s="244" t="str">
        <f t="shared" si="11"/>
        <v>T</v>
      </c>
    </row>
    <row r="80" spans="1:23" x14ac:dyDescent="0.35">
      <c r="A80" s="1">
        <v>72</v>
      </c>
      <c r="B80" s="1">
        <v>71</v>
      </c>
      <c r="C80" s="236" t="s">
        <v>552</v>
      </c>
      <c r="D80" s="234" t="s">
        <v>104</v>
      </c>
      <c r="E80" s="238">
        <v>19479.32</v>
      </c>
      <c r="F80" s="95">
        <v>22900</v>
      </c>
      <c r="G80" s="225">
        <v>44762</v>
      </c>
      <c r="H80" s="225">
        <v>44767</v>
      </c>
      <c r="I80" s="2" t="s">
        <v>35</v>
      </c>
      <c r="J80" s="3">
        <v>44761.03125</v>
      </c>
      <c r="K80" s="3">
        <v>44761.34375</v>
      </c>
      <c r="L80" s="57">
        <f t="shared" si="15"/>
        <v>44761.333333333336</v>
      </c>
      <c r="M80" s="3">
        <v>44761.284722222219</v>
      </c>
      <c r="N80" s="3">
        <v>44761.333333333336</v>
      </c>
      <c r="O80" s="3">
        <v>44763.666666666664</v>
      </c>
      <c r="P80" s="4">
        <f t="shared" si="19"/>
        <v>2.3333333333284827</v>
      </c>
      <c r="Q80" s="4">
        <f>'71 Việt Thuận 215 07'!J64</f>
        <v>0.22222222222222227</v>
      </c>
      <c r="R80" s="4">
        <f t="shared" si="20"/>
        <v>2.1111111111062604</v>
      </c>
      <c r="S80" s="4">
        <f t="shared" si="16"/>
        <v>0.88888888889373963</v>
      </c>
      <c r="T80" s="4" t="str">
        <f t="shared" si="21"/>
        <v/>
      </c>
      <c r="U80" s="56">
        <f t="shared" si="18"/>
        <v>30533333</v>
      </c>
      <c r="V80" s="56" t="str">
        <f t="shared" si="17"/>
        <v/>
      </c>
      <c r="W80" s="2" t="str">
        <f t="shared" ref="W80:W102" si="22">IF(G80="Ko có KH","Ko có KH",IF(AND(J80&gt;=G80,J80&lt;=H80+1),"Đ",IF(J80&lt;G80,"S",IF(J80&gt;H80+1,"T",""))))</f>
        <v>S</v>
      </c>
    </row>
    <row r="81" spans="1:23" x14ac:dyDescent="0.35">
      <c r="A81" s="1">
        <v>73</v>
      </c>
      <c r="B81" s="1">
        <v>72</v>
      </c>
      <c r="C81" s="236" t="s">
        <v>555</v>
      </c>
      <c r="D81" s="270" t="s">
        <v>98</v>
      </c>
      <c r="E81" s="238">
        <v>18956.63</v>
      </c>
      <c r="F81" s="95">
        <v>21386</v>
      </c>
      <c r="G81" s="225">
        <v>44757</v>
      </c>
      <c r="H81" s="225">
        <v>44762</v>
      </c>
      <c r="I81" s="238">
        <v>1</v>
      </c>
      <c r="J81" s="3">
        <v>44761.038194444445</v>
      </c>
      <c r="K81" s="3">
        <v>44761.354166666664</v>
      </c>
      <c r="L81" s="57">
        <f t="shared" si="15"/>
        <v>44761.541666666664</v>
      </c>
      <c r="M81" s="3">
        <v>44763.322916666664</v>
      </c>
      <c r="N81" s="3">
        <v>44763.4375</v>
      </c>
      <c r="O81" s="3">
        <v>44764.680555555555</v>
      </c>
      <c r="P81" s="4">
        <f t="shared" si="19"/>
        <v>3.1388888888905058</v>
      </c>
      <c r="Q81" s="4">
        <f>'72  Việt Thuận 215 01'!J50</f>
        <v>0.12847222222222227</v>
      </c>
      <c r="R81" s="4">
        <f t="shared" si="20"/>
        <v>3.0104166666682834</v>
      </c>
      <c r="S81" s="4" t="str">
        <f t="shared" si="16"/>
        <v/>
      </c>
      <c r="T81" s="4">
        <f t="shared" si="21"/>
        <v>1.0416666668283447E-2</v>
      </c>
      <c r="U81" s="56" t="str">
        <f t="shared" si="18"/>
        <v/>
      </c>
      <c r="V81" s="56">
        <f t="shared" si="17"/>
        <v>1336625</v>
      </c>
      <c r="W81" s="2" t="str">
        <f t="shared" si="22"/>
        <v>Đ</v>
      </c>
    </row>
    <row r="82" spans="1:23" x14ac:dyDescent="0.35">
      <c r="A82" s="1">
        <v>74</v>
      </c>
      <c r="B82" s="1">
        <v>73</v>
      </c>
      <c r="C82" s="206" t="s">
        <v>537</v>
      </c>
      <c r="D82" s="270" t="s">
        <v>98</v>
      </c>
      <c r="E82" s="238">
        <v>18772.919999999998</v>
      </c>
      <c r="F82" s="239">
        <v>22022.799999999999</v>
      </c>
      <c r="G82" s="225">
        <v>44765</v>
      </c>
      <c r="H82" s="225">
        <v>44770</v>
      </c>
      <c r="I82" s="273">
        <v>1</v>
      </c>
      <c r="J82" s="3">
        <v>44767.3125</v>
      </c>
      <c r="K82" s="3">
        <v>44767.354166666664</v>
      </c>
      <c r="L82" s="57">
        <f t="shared" si="15"/>
        <v>44767.541666666664</v>
      </c>
      <c r="M82" s="3">
        <v>44768.472222222219</v>
      </c>
      <c r="N82" s="3">
        <v>44769.486111111109</v>
      </c>
      <c r="O82" s="3">
        <v>44771.1875</v>
      </c>
      <c r="P82" s="4">
        <f t="shared" si="19"/>
        <v>3.6458333333357587</v>
      </c>
      <c r="Q82" s="4">
        <f>'73 Việt Thuận 215 05'!J68</f>
        <v>6.2500000000000014E-2</v>
      </c>
      <c r="R82" s="4">
        <f t="shared" si="20"/>
        <v>3.5833333333357587</v>
      </c>
      <c r="S82" s="4" t="str">
        <f t="shared" si="16"/>
        <v/>
      </c>
      <c r="T82" s="4">
        <f t="shared" si="21"/>
        <v>0.58333333333575865</v>
      </c>
      <c r="U82" s="56" t="str">
        <f t="shared" si="18"/>
        <v/>
      </c>
      <c r="V82" s="56">
        <f t="shared" si="17"/>
        <v>77079800</v>
      </c>
      <c r="W82" s="2" t="str">
        <f t="shared" si="22"/>
        <v>Đ</v>
      </c>
    </row>
    <row r="83" spans="1:23" x14ac:dyDescent="0.35">
      <c r="A83" s="1">
        <v>75</v>
      </c>
      <c r="B83" s="1">
        <v>74</v>
      </c>
      <c r="C83" s="234" t="s">
        <v>562</v>
      </c>
      <c r="D83" s="271" t="s">
        <v>104</v>
      </c>
      <c r="E83" s="238">
        <v>19220.21</v>
      </c>
      <c r="F83" s="239">
        <v>22027</v>
      </c>
      <c r="G83" s="225">
        <v>44767</v>
      </c>
      <c r="H83" s="225">
        <v>44772</v>
      </c>
      <c r="I83" s="273">
        <v>2</v>
      </c>
      <c r="J83" s="3">
        <v>44769.201388888891</v>
      </c>
      <c r="K83" s="3">
        <v>44769.322916666664</v>
      </c>
      <c r="L83" s="57">
        <f t="shared" si="15"/>
        <v>44769.541666666664</v>
      </c>
      <c r="M83" s="3">
        <v>44769.451388888891</v>
      </c>
      <c r="N83" s="3">
        <v>44769.541666666664</v>
      </c>
      <c r="O83" s="249">
        <v>44771.326388888891</v>
      </c>
      <c r="P83" s="4">
        <f t="shared" si="19"/>
        <v>1.7847222222262644</v>
      </c>
      <c r="Q83" s="4"/>
      <c r="R83" s="4">
        <f t="shared" si="20"/>
        <v>1.7847222222262644</v>
      </c>
      <c r="S83" s="4">
        <f t="shared" si="16"/>
        <v>1.2152777777737356</v>
      </c>
      <c r="T83" s="4" t="str">
        <f t="shared" si="21"/>
        <v/>
      </c>
      <c r="U83" s="56">
        <f t="shared" si="18"/>
        <v>40153385</v>
      </c>
      <c r="V83" s="56" t="str">
        <f t="shared" si="17"/>
        <v/>
      </c>
      <c r="W83" s="2" t="str">
        <f t="shared" si="22"/>
        <v>Đ</v>
      </c>
    </row>
    <row r="84" spans="1:23" x14ac:dyDescent="0.35">
      <c r="A84" s="1">
        <v>76</v>
      </c>
      <c r="B84" s="1">
        <v>75</v>
      </c>
      <c r="C84" s="233" t="s">
        <v>491</v>
      </c>
      <c r="D84" s="271" t="s">
        <v>104</v>
      </c>
      <c r="E84" s="238">
        <v>4589.0200000000004</v>
      </c>
      <c r="F84" s="239">
        <v>4822.62</v>
      </c>
      <c r="G84" s="225">
        <v>44754</v>
      </c>
      <c r="H84" s="225">
        <v>44759</v>
      </c>
      <c r="I84" s="273">
        <v>1</v>
      </c>
      <c r="J84" s="3">
        <v>44766.916666666664</v>
      </c>
      <c r="K84" s="3">
        <v>44767.392361111109</v>
      </c>
      <c r="L84" s="57" t="str">
        <f t="shared" si="15"/>
        <v>không tính dôi nhật</v>
      </c>
      <c r="M84" s="3">
        <v>44770.541666666664</v>
      </c>
      <c r="N84" s="3">
        <v>44771.201388888891</v>
      </c>
      <c r="O84" s="3">
        <v>44771.979166666664</v>
      </c>
      <c r="P84" s="4" t="str">
        <f t="shared" si="19"/>
        <v/>
      </c>
      <c r="Q84" s="4"/>
      <c r="R84" s="4" t="str">
        <f t="shared" si="20"/>
        <v/>
      </c>
      <c r="S84" s="4" t="str">
        <f t="shared" si="16"/>
        <v/>
      </c>
      <c r="T84" s="4" t="str">
        <f t="shared" si="21"/>
        <v/>
      </c>
      <c r="U84" s="56" t="str">
        <f t="shared" si="18"/>
        <v/>
      </c>
      <c r="V84" s="56" t="str">
        <f t="shared" si="17"/>
        <v/>
      </c>
      <c r="W84" s="2" t="str">
        <f t="shared" si="22"/>
        <v>T</v>
      </c>
    </row>
    <row r="85" spans="1:23" x14ac:dyDescent="0.35">
      <c r="A85" s="1">
        <v>77</v>
      </c>
      <c r="B85" s="1">
        <v>76</v>
      </c>
      <c r="C85" s="272" t="s">
        <v>499</v>
      </c>
      <c r="D85" s="270" t="s">
        <v>98</v>
      </c>
      <c r="E85" s="238">
        <v>7827.43</v>
      </c>
      <c r="F85" s="228">
        <v>7996.6</v>
      </c>
      <c r="G85" s="225"/>
      <c r="H85" s="225"/>
      <c r="I85" s="274">
        <v>1</v>
      </c>
      <c r="J85" s="3">
        <v>44768.395833333336</v>
      </c>
      <c r="K85" s="3">
        <v>44768.572916666664</v>
      </c>
      <c r="L85" s="57" t="str">
        <f t="shared" si="15"/>
        <v>không tính dôi nhật</v>
      </c>
      <c r="M85" s="3">
        <v>44770.527777777781</v>
      </c>
      <c r="N85" s="3">
        <v>44771.263888888891</v>
      </c>
      <c r="O85" s="3">
        <v>44772.520833333336</v>
      </c>
      <c r="P85" s="4" t="str">
        <f t="shared" si="19"/>
        <v/>
      </c>
      <c r="Q85" s="4"/>
      <c r="R85" s="4" t="str">
        <f t="shared" si="20"/>
        <v/>
      </c>
      <c r="S85" s="4" t="str">
        <f t="shared" si="16"/>
        <v/>
      </c>
      <c r="T85" s="4" t="str">
        <f t="shared" si="21"/>
        <v/>
      </c>
      <c r="U85" s="56" t="str">
        <f t="shared" si="18"/>
        <v/>
      </c>
      <c r="V85" s="56" t="str">
        <f t="shared" si="17"/>
        <v/>
      </c>
      <c r="W85" s="2" t="str">
        <f t="shared" si="22"/>
        <v>T</v>
      </c>
    </row>
    <row r="86" spans="1:23" x14ac:dyDescent="0.35">
      <c r="A86" s="1">
        <v>78</v>
      </c>
      <c r="B86" s="1">
        <v>77</v>
      </c>
      <c r="C86" s="233" t="s">
        <v>534</v>
      </c>
      <c r="D86" s="270" t="s">
        <v>98</v>
      </c>
      <c r="E86" s="238">
        <v>4941.12</v>
      </c>
      <c r="F86" s="224">
        <v>5256</v>
      </c>
      <c r="G86" s="225"/>
      <c r="H86" s="225"/>
      <c r="I86" s="273">
        <v>1</v>
      </c>
      <c r="J86" s="3">
        <v>44772.5625</v>
      </c>
      <c r="K86" s="3">
        <v>44772.666666666664</v>
      </c>
      <c r="L86" s="57" t="str">
        <f t="shared" si="15"/>
        <v>không tính dôi nhật</v>
      </c>
      <c r="M86" s="3">
        <v>44772.597222222219</v>
      </c>
      <c r="N86" s="3">
        <v>44772.701388888891</v>
      </c>
      <c r="O86" s="3">
        <v>44773.354166666664</v>
      </c>
      <c r="P86" s="4" t="str">
        <f t="shared" si="19"/>
        <v/>
      </c>
      <c r="Q86" s="4"/>
      <c r="R86" s="4" t="str">
        <f t="shared" si="20"/>
        <v/>
      </c>
      <c r="S86" s="4" t="str">
        <f t="shared" si="16"/>
        <v/>
      </c>
      <c r="T86" s="4" t="str">
        <f t="shared" si="21"/>
        <v/>
      </c>
      <c r="U86" s="56" t="str">
        <f t="shared" si="18"/>
        <v/>
      </c>
      <c r="V86" s="56" t="str">
        <f t="shared" si="17"/>
        <v/>
      </c>
      <c r="W86" s="2" t="str">
        <f t="shared" si="22"/>
        <v>T</v>
      </c>
    </row>
    <row r="87" spans="1:23" x14ac:dyDescent="0.35">
      <c r="A87" s="1">
        <v>79</v>
      </c>
      <c r="B87" s="1">
        <v>78</v>
      </c>
      <c r="C87" s="206" t="s">
        <v>599</v>
      </c>
      <c r="D87" s="271" t="s">
        <v>104</v>
      </c>
      <c r="E87" s="238">
        <v>18760.86</v>
      </c>
      <c r="F87" s="224">
        <v>22027</v>
      </c>
      <c r="G87" s="225">
        <v>44757</v>
      </c>
      <c r="H87" s="225">
        <v>44762</v>
      </c>
      <c r="I87" s="273">
        <v>2</v>
      </c>
      <c r="J87" s="3">
        <v>44771.736111111109</v>
      </c>
      <c r="K87" s="3">
        <v>44771.6875</v>
      </c>
      <c r="L87" s="57" t="str">
        <f t="shared" si="15"/>
        <v>Trễ KH</v>
      </c>
      <c r="M87" s="3">
        <v>44803.534722222219</v>
      </c>
      <c r="N87" s="3">
        <v>44772.611111111109</v>
      </c>
      <c r="O87" s="3">
        <v>44773.847222222219</v>
      </c>
      <c r="P87" s="4" t="str">
        <f t="shared" si="19"/>
        <v/>
      </c>
      <c r="Q87" s="4"/>
      <c r="R87" s="4" t="str">
        <f t="shared" si="20"/>
        <v/>
      </c>
      <c r="S87" s="4" t="str">
        <f t="shared" si="16"/>
        <v/>
      </c>
      <c r="T87" s="4" t="str">
        <f t="shared" si="21"/>
        <v/>
      </c>
      <c r="U87" s="56" t="str">
        <f t="shared" si="18"/>
        <v/>
      </c>
      <c r="V87" s="56" t="str">
        <f t="shared" si="17"/>
        <v/>
      </c>
      <c r="W87" s="2" t="str">
        <f t="shared" si="22"/>
        <v>T</v>
      </c>
    </row>
    <row r="88" spans="1:23" x14ac:dyDescent="0.35">
      <c r="A88" s="353" t="s">
        <v>630</v>
      </c>
      <c r="B88" s="354"/>
      <c r="C88" s="355"/>
      <c r="D88" s="276"/>
      <c r="E88" s="277"/>
      <c r="F88" s="277"/>
      <c r="G88" s="278"/>
      <c r="H88" s="278"/>
      <c r="I88" s="277"/>
      <c r="J88" s="279"/>
      <c r="K88" s="279"/>
      <c r="L88" s="280"/>
      <c r="M88" s="279"/>
      <c r="N88" s="279"/>
      <c r="O88" s="279"/>
      <c r="P88" s="281"/>
      <c r="Q88" s="281"/>
      <c r="R88" s="281"/>
      <c r="S88" s="281"/>
      <c r="T88" s="281"/>
      <c r="U88" s="283">
        <f>SUM(U72:U87)</f>
        <v>176220597</v>
      </c>
      <c r="V88" s="283">
        <f>SUM(V72:V87)</f>
        <v>78416425</v>
      </c>
      <c r="W88" s="282" t="str">
        <f t="shared" si="22"/>
        <v>Đ</v>
      </c>
    </row>
    <row r="89" spans="1:23" x14ac:dyDescent="0.35">
      <c r="A89" s="1">
        <v>80</v>
      </c>
      <c r="B89" s="1">
        <v>79</v>
      </c>
      <c r="C89" s="236" t="s">
        <v>552</v>
      </c>
      <c r="D89" s="270" t="s">
        <v>98</v>
      </c>
      <c r="E89" s="238">
        <v>19880.080000000002</v>
      </c>
      <c r="F89" s="95">
        <v>22900</v>
      </c>
      <c r="G89" s="225">
        <v>44778</v>
      </c>
      <c r="H89" s="225">
        <v>44781</v>
      </c>
      <c r="I89" s="238">
        <v>2</v>
      </c>
      <c r="J89" s="3">
        <v>44774.291666666664</v>
      </c>
      <c r="K89" s="3">
        <v>44774.34375</v>
      </c>
      <c r="L89" s="57">
        <f t="shared" ref="L89" si="23">IF(G89="Ko có KH","Ko có KH",IF(F89&lt;15000,"không tính dôi nhật",IFERROR(MIN((IF(W89="Đ",VALUE(IF(K89="","",IF(HOUR(K89)&lt;=12,TEXT("13:00","hh:mm ") &amp; " " &amp; TEXT(DATE(YEAR(K89),MONTH(K89),DAY(K89)),"dd/mm/yyyy"),TEXT("07:00","hh:mm ") &amp; " " &amp; TEXT(K89+1,"dd/mm/yyyy")))),IF(W89="S",VALUE(IF(N89&lt;G89,N89,TEXT("07:00","hh:mm ")&amp;""&amp;TEXT(G89,"dd/mm/yyyy"))),""))),N89),"Trễ KH")))</f>
        <v>44774.666666666664</v>
      </c>
      <c r="M89" s="294">
        <v>44774.611111111109</v>
      </c>
      <c r="N89" s="294">
        <v>44774.666666666664</v>
      </c>
      <c r="O89" s="294">
        <v>44776.541666666664</v>
      </c>
      <c r="P89" s="4">
        <f t="shared" ref="P89" si="24">IFERROR(O89-L89,"")</f>
        <v>1.875</v>
      </c>
      <c r="Q89" s="4"/>
      <c r="R89" s="4">
        <f t="shared" ref="R89" si="25">IFERROR(P89-Q89,"")</f>
        <v>1.875</v>
      </c>
      <c r="S89" s="4">
        <f t="shared" ref="S89" si="26">IF(R89&lt;$S$5,$S$5-R89,"")</f>
        <v>1.125</v>
      </c>
      <c r="T89" s="4" t="str">
        <f t="shared" ref="T89:T90" si="27">IFERROR(IF(R89&gt;$S$5,R89-$S$5,""),"")</f>
        <v/>
      </c>
      <c r="U89" s="56">
        <f t="shared" ref="U89:U90" si="28">IF(S89="","",ROUND(S89*$U$5*F89,0))</f>
        <v>38643750</v>
      </c>
      <c r="V89" s="56" t="str">
        <f t="shared" ref="V89:V90" si="29">IF(T89="","",ROUND(T89*$V$5*F89,0))</f>
        <v/>
      </c>
      <c r="W89" s="2" t="str">
        <f t="shared" ref="W89:W90" si="30">IF(G89="Ko có KH","Ko có KH",IF(AND(J89&gt;=G89,J89&lt;=H89+1),"Đ",IF(J89&lt;G89,"S",IF(J89&gt;H89+1,"T",""))))</f>
        <v>S</v>
      </c>
    </row>
    <row r="90" spans="1:23" x14ac:dyDescent="0.35">
      <c r="A90" s="1">
        <v>81</v>
      </c>
      <c r="B90" s="1">
        <v>80</v>
      </c>
      <c r="C90" s="288" t="s">
        <v>648</v>
      </c>
      <c r="D90" s="271" t="s">
        <v>104</v>
      </c>
      <c r="E90" s="287">
        <v>4470.99</v>
      </c>
      <c r="F90" s="95">
        <v>4733.3</v>
      </c>
      <c r="G90" s="225">
        <v>44774</v>
      </c>
      <c r="H90" s="225">
        <v>44778</v>
      </c>
      <c r="I90" s="14">
        <v>1</v>
      </c>
      <c r="J90" s="3">
        <v>44774.041666666664</v>
      </c>
      <c r="K90" s="3">
        <v>44774.354166666664</v>
      </c>
      <c r="L90" s="57" t="str">
        <f>IF(G90="Ko có KH","Ko có KH",IF(F90&lt;15000,"không tính dôi nhật",IFERROR(MIN((IF(W90="Đ",VALUE(IF(K90="","",IF(HOUR(K90)&lt;=12,TEXT("13:00","hh:mm ") &amp; " " &amp; TEXT(DATE(YEAR(K90),MONTH(K90),DAY(K90)),"dd/mm/yyyy"),TEXT("07:00","hh:mm ") &amp; " " &amp; TEXT(K90+1,"dd/mm/yyyy")))),IF(W90="S",VALUE(IF(N90&lt;G90,N90,TEXT("07:00","hh:mm ")&amp;""&amp;TEXT(G90,"dd/mm/yyyy"))),""))),N90),"Trễ KH")))</f>
        <v>không tính dôi nhật</v>
      </c>
      <c r="M90" s="286">
        <v>44774.590277777781</v>
      </c>
      <c r="N90" s="286">
        <v>44774.680555555555</v>
      </c>
      <c r="O90" s="286">
        <v>44777.951388888891</v>
      </c>
      <c r="P90" s="4"/>
      <c r="Q90" s="4"/>
      <c r="R90" s="4"/>
      <c r="S90" s="4"/>
      <c r="T90" s="4" t="str">
        <f t="shared" si="27"/>
        <v/>
      </c>
      <c r="U90" s="56" t="str">
        <f t="shared" si="28"/>
        <v/>
      </c>
      <c r="V90" s="56" t="str">
        <f t="shared" si="29"/>
        <v/>
      </c>
      <c r="W90" s="2" t="str">
        <f t="shared" si="30"/>
        <v>Đ</v>
      </c>
    </row>
    <row r="91" spans="1:23" x14ac:dyDescent="0.35">
      <c r="A91" s="1">
        <v>86</v>
      </c>
      <c r="B91" s="1">
        <v>81</v>
      </c>
      <c r="C91" s="233" t="s">
        <v>491</v>
      </c>
      <c r="D91" s="271" t="s">
        <v>104</v>
      </c>
      <c r="E91" s="287">
        <v>4702.8500000000004</v>
      </c>
      <c r="F91" s="224">
        <v>4822.62</v>
      </c>
      <c r="G91" s="225">
        <v>44774</v>
      </c>
      <c r="H91" s="225">
        <v>44778</v>
      </c>
      <c r="I91" s="14">
        <v>1</v>
      </c>
      <c r="J91" s="3">
        <v>44775.166666666664</v>
      </c>
      <c r="K91" s="3">
        <v>44775.347222222219</v>
      </c>
      <c r="L91" s="57" t="str">
        <f t="shared" si="15"/>
        <v>không tính dôi nhật</v>
      </c>
      <c r="M91" s="286">
        <v>44775.666666666664</v>
      </c>
      <c r="N91" s="286">
        <v>44775.958333333336</v>
      </c>
      <c r="O91" s="286">
        <v>44778.513888888891</v>
      </c>
      <c r="P91" s="4" t="str">
        <f t="shared" si="19"/>
        <v/>
      </c>
      <c r="Q91" s="4"/>
      <c r="R91" s="4" t="str">
        <f t="shared" si="20"/>
        <v/>
      </c>
      <c r="S91" s="4" t="str">
        <f t="shared" si="16"/>
        <v/>
      </c>
      <c r="T91" s="4" t="str">
        <f t="shared" si="21"/>
        <v/>
      </c>
      <c r="U91" s="56" t="str">
        <f t="shared" si="18"/>
        <v/>
      </c>
      <c r="V91" s="56" t="str">
        <f t="shared" si="17"/>
        <v/>
      </c>
      <c r="W91" s="2" t="str">
        <f t="shared" si="22"/>
        <v>Đ</v>
      </c>
    </row>
    <row r="92" spans="1:23" x14ac:dyDescent="0.35">
      <c r="A92" s="1">
        <v>81</v>
      </c>
      <c r="B92" s="1">
        <v>82</v>
      </c>
      <c r="C92" s="236" t="s">
        <v>555</v>
      </c>
      <c r="D92" s="270" t="s">
        <v>98</v>
      </c>
      <c r="E92" s="238">
        <v>20231.25</v>
      </c>
      <c r="F92" s="95">
        <v>21386</v>
      </c>
      <c r="G92" s="225">
        <v>44774</v>
      </c>
      <c r="H92" s="225">
        <v>44778</v>
      </c>
      <c r="I92" s="289">
        <v>2</v>
      </c>
      <c r="J92" s="3">
        <v>44776.552083333336</v>
      </c>
      <c r="K92" s="3">
        <v>44776.666666666664</v>
      </c>
      <c r="L92" s="57">
        <f t="shared" si="15"/>
        <v>44777.145833333336</v>
      </c>
      <c r="M92" s="284">
        <v>44776.701388888891</v>
      </c>
      <c r="N92" s="285">
        <v>44777.145833333336</v>
      </c>
      <c r="O92" s="286">
        <v>44778.6875</v>
      </c>
      <c r="P92" s="4">
        <f t="shared" si="19"/>
        <v>1.5416666666642413</v>
      </c>
      <c r="Q92" s="4"/>
      <c r="R92" s="4">
        <f t="shared" si="20"/>
        <v>1.5416666666642413</v>
      </c>
      <c r="S92" s="4">
        <f t="shared" si="16"/>
        <v>1.4583333333357587</v>
      </c>
      <c r="T92" s="4" t="str">
        <f t="shared" si="21"/>
        <v/>
      </c>
      <c r="U92" s="56">
        <f t="shared" si="18"/>
        <v>46781875</v>
      </c>
      <c r="V92" s="56" t="str">
        <f t="shared" si="17"/>
        <v/>
      </c>
      <c r="W92" s="2" t="str">
        <f t="shared" si="22"/>
        <v>Đ</v>
      </c>
    </row>
    <row r="93" spans="1:23" x14ac:dyDescent="0.35">
      <c r="A93" s="1">
        <v>88</v>
      </c>
      <c r="B93" s="1">
        <v>83</v>
      </c>
      <c r="C93" s="288" t="s">
        <v>556</v>
      </c>
      <c r="D93" s="271" t="s">
        <v>104</v>
      </c>
      <c r="E93" s="287">
        <v>4471.46</v>
      </c>
      <c r="F93" s="224">
        <v>4986</v>
      </c>
      <c r="G93" s="225">
        <v>44774</v>
      </c>
      <c r="H93" s="225">
        <v>44778</v>
      </c>
      <c r="I93" s="289">
        <v>1</v>
      </c>
      <c r="J93" s="3">
        <v>44775.229166666664</v>
      </c>
      <c r="K93" s="3">
        <v>44775.354166666664</v>
      </c>
      <c r="L93" s="57" t="str">
        <f t="shared" si="15"/>
        <v>không tính dôi nhật</v>
      </c>
      <c r="M93" s="286">
        <v>44778.350694444445</v>
      </c>
      <c r="N93" s="286">
        <v>44778.833333333336</v>
      </c>
      <c r="O93" s="286">
        <v>44780.152777777781</v>
      </c>
      <c r="P93" s="4" t="str">
        <f t="shared" si="19"/>
        <v/>
      </c>
      <c r="Q93" s="4"/>
      <c r="R93" s="4" t="str">
        <f t="shared" si="20"/>
        <v/>
      </c>
      <c r="S93" s="4" t="str">
        <f t="shared" si="16"/>
        <v/>
      </c>
      <c r="T93" s="4" t="str">
        <f t="shared" si="21"/>
        <v/>
      </c>
      <c r="U93" s="56" t="str">
        <f t="shared" si="18"/>
        <v/>
      </c>
      <c r="V93" s="56" t="str">
        <f t="shared" si="17"/>
        <v/>
      </c>
      <c r="W93" s="2" t="str">
        <f t="shared" si="22"/>
        <v>Đ</v>
      </c>
    </row>
    <row r="94" spans="1:23" x14ac:dyDescent="0.35">
      <c r="A94" s="1">
        <v>89</v>
      </c>
      <c r="B94" s="1">
        <v>84</v>
      </c>
      <c r="C94" s="288" t="s">
        <v>649</v>
      </c>
      <c r="D94" s="270" t="s">
        <v>98</v>
      </c>
      <c r="E94" s="287">
        <v>5096.24</v>
      </c>
      <c r="F94" s="224">
        <v>5815.67</v>
      </c>
      <c r="G94" s="225">
        <v>44774</v>
      </c>
      <c r="H94" s="225">
        <v>44778</v>
      </c>
      <c r="I94" s="289">
        <v>1</v>
      </c>
      <c r="J94" s="3">
        <v>44776.875</v>
      </c>
      <c r="K94" s="3">
        <v>44777.340277777781</v>
      </c>
      <c r="L94" s="57" t="str">
        <f t="shared" si="15"/>
        <v>không tính dôi nhật</v>
      </c>
      <c r="M94" s="286">
        <v>44779.34375</v>
      </c>
      <c r="N94" s="286">
        <v>44779.854166666664</v>
      </c>
      <c r="O94" s="286">
        <v>44781.103472222225</v>
      </c>
      <c r="P94" s="4" t="str">
        <f t="shared" si="19"/>
        <v/>
      </c>
      <c r="Q94" s="4"/>
      <c r="R94" s="4" t="str">
        <f t="shared" si="20"/>
        <v/>
      </c>
      <c r="S94" s="4" t="str">
        <f t="shared" si="16"/>
        <v/>
      </c>
      <c r="T94" s="4" t="str">
        <f t="shared" si="21"/>
        <v/>
      </c>
      <c r="U94" s="56" t="str">
        <f t="shared" si="18"/>
        <v/>
      </c>
      <c r="V94" s="56" t="str">
        <f t="shared" si="17"/>
        <v/>
      </c>
      <c r="W94" s="2" t="str">
        <f t="shared" si="22"/>
        <v>Đ</v>
      </c>
    </row>
    <row r="95" spans="1:23" x14ac:dyDescent="0.35">
      <c r="A95" s="1">
        <v>90</v>
      </c>
      <c r="B95" s="1">
        <v>85</v>
      </c>
      <c r="C95" s="233" t="s">
        <v>650</v>
      </c>
      <c r="D95" s="271" t="s">
        <v>104</v>
      </c>
      <c r="E95" s="238">
        <v>12984.86</v>
      </c>
      <c r="F95" s="224">
        <v>15338.7</v>
      </c>
      <c r="G95" s="225">
        <v>44778</v>
      </c>
      <c r="H95" s="225">
        <v>44783</v>
      </c>
      <c r="I95" s="289">
        <v>1</v>
      </c>
      <c r="J95" s="284">
        <v>44779.25</v>
      </c>
      <c r="K95" s="3">
        <v>44779.333333333336</v>
      </c>
      <c r="L95" s="57">
        <f t="shared" si="15"/>
        <v>44779.541666666664</v>
      </c>
      <c r="M95" s="294">
        <v>44781.399305555555</v>
      </c>
      <c r="N95" s="294">
        <v>44781.472222222219</v>
      </c>
      <c r="O95" s="294">
        <v>44782.75</v>
      </c>
      <c r="P95" s="4">
        <f t="shared" si="19"/>
        <v>3.2083333333357587</v>
      </c>
      <c r="Q95" s="4">
        <f>'85 VT 198'!J59</f>
        <v>1.7083333333333335</v>
      </c>
      <c r="R95" s="4">
        <f t="shared" si="20"/>
        <v>1.5000000000024252</v>
      </c>
      <c r="S95" s="4">
        <f t="shared" si="16"/>
        <v>1.4999999999975748</v>
      </c>
      <c r="T95" s="4" t="str">
        <f t="shared" si="21"/>
        <v/>
      </c>
      <c r="U95" s="56">
        <f t="shared" si="18"/>
        <v>34512075</v>
      </c>
      <c r="V95" s="56" t="str">
        <f t="shared" si="17"/>
        <v/>
      </c>
      <c r="W95" s="2" t="str">
        <f t="shared" si="22"/>
        <v>Đ</v>
      </c>
    </row>
    <row r="96" spans="1:23" x14ac:dyDescent="0.35">
      <c r="A96" s="1">
        <v>91</v>
      </c>
      <c r="B96" s="1">
        <v>86</v>
      </c>
      <c r="C96" s="206" t="s">
        <v>537</v>
      </c>
      <c r="D96" s="270" t="s">
        <v>98</v>
      </c>
      <c r="E96" s="290">
        <v>19312.330000000002</v>
      </c>
      <c r="F96" s="95">
        <v>22022.799999999999</v>
      </c>
      <c r="G96" s="225">
        <v>44781</v>
      </c>
      <c r="H96" s="225">
        <v>44786</v>
      </c>
      <c r="I96" s="289">
        <v>1</v>
      </c>
      <c r="J96" s="291">
        <v>44780.3125</v>
      </c>
      <c r="K96" s="3">
        <v>44780.375</v>
      </c>
      <c r="L96" s="57">
        <f t="shared" si="15"/>
        <v>44781.291666666664</v>
      </c>
      <c r="M96" s="284">
        <v>44782.430555555555</v>
      </c>
      <c r="N96" s="286">
        <v>44782.75</v>
      </c>
      <c r="O96" s="286">
        <v>44784.381944444445</v>
      </c>
      <c r="P96" s="4">
        <f t="shared" si="19"/>
        <v>3.0902777777810115</v>
      </c>
      <c r="Q96" s="4">
        <f>'86 VT 215 05'!J65</f>
        <v>1.416666666666667</v>
      </c>
      <c r="R96" s="4">
        <f t="shared" si="20"/>
        <v>1.6736111111143446</v>
      </c>
      <c r="S96" s="4">
        <f t="shared" si="16"/>
        <v>1.3263888888856554</v>
      </c>
      <c r="T96" s="4" t="str">
        <f t="shared" si="21"/>
        <v/>
      </c>
      <c r="U96" s="56">
        <f t="shared" si="18"/>
        <v>43816196</v>
      </c>
      <c r="V96" s="56" t="str">
        <f t="shared" si="17"/>
        <v/>
      </c>
      <c r="W96" s="2" t="str">
        <f t="shared" si="22"/>
        <v>S</v>
      </c>
    </row>
    <row r="97" spans="1:25" x14ac:dyDescent="0.35">
      <c r="A97" s="1">
        <v>92</v>
      </c>
      <c r="B97" s="292">
        <v>87</v>
      </c>
      <c r="C97" s="288" t="s">
        <v>679</v>
      </c>
      <c r="D97" s="271" t="s">
        <v>104</v>
      </c>
      <c r="E97" s="290">
        <v>15248.32</v>
      </c>
      <c r="F97" s="224">
        <v>20531.900000000001</v>
      </c>
      <c r="G97" s="225">
        <v>44778</v>
      </c>
      <c r="H97" s="225">
        <v>44783</v>
      </c>
      <c r="I97" s="289">
        <v>1</v>
      </c>
      <c r="J97" s="3">
        <v>44782.010416666664</v>
      </c>
      <c r="K97" s="3">
        <v>44782.34375</v>
      </c>
      <c r="L97" s="57">
        <f t="shared" si="15"/>
        <v>44782.541666666664</v>
      </c>
      <c r="M97" s="294">
        <v>44784.538194444445</v>
      </c>
      <c r="N97" s="294">
        <v>44784.645833333336</v>
      </c>
      <c r="O97" s="294">
        <v>44785.541666666664</v>
      </c>
      <c r="P97" s="4">
        <f t="shared" si="19"/>
        <v>3</v>
      </c>
      <c r="Q97" s="4">
        <f>'87 VT 168'!J56</f>
        <v>1.9965277777777779</v>
      </c>
      <c r="R97" s="4">
        <f t="shared" si="20"/>
        <v>1.0034722222222221</v>
      </c>
      <c r="S97" s="4">
        <f t="shared" si="16"/>
        <v>1.9965277777777779</v>
      </c>
      <c r="T97" s="4" t="str">
        <f t="shared" si="21"/>
        <v/>
      </c>
      <c r="U97" s="56">
        <f t="shared" si="18"/>
        <v>61488763</v>
      </c>
      <c r="V97" s="56" t="str">
        <f t="shared" si="17"/>
        <v/>
      </c>
      <c r="W97" s="2" t="str">
        <f t="shared" si="22"/>
        <v>Đ</v>
      </c>
    </row>
    <row r="98" spans="1:25" x14ac:dyDescent="0.35">
      <c r="A98" s="1">
        <v>93</v>
      </c>
      <c r="B98" s="292">
        <v>88</v>
      </c>
      <c r="C98" s="234" t="s">
        <v>562</v>
      </c>
      <c r="D98" s="270" t="s">
        <v>98</v>
      </c>
      <c r="E98" s="287">
        <v>19161.66</v>
      </c>
      <c r="F98" s="239">
        <v>22027</v>
      </c>
      <c r="G98" s="225">
        <v>44778</v>
      </c>
      <c r="H98" s="225">
        <v>44783</v>
      </c>
      <c r="I98" s="289">
        <v>1</v>
      </c>
      <c r="J98" s="3">
        <v>44781.375</v>
      </c>
      <c r="K98" s="3">
        <v>44781.458333333336</v>
      </c>
      <c r="L98" s="57">
        <f t="shared" si="15"/>
        <v>44781.541666666664</v>
      </c>
      <c r="M98" s="294">
        <v>44783.444444444445</v>
      </c>
      <c r="N98" s="294">
        <v>44784.145833333336</v>
      </c>
      <c r="O98" s="294">
        <v>44787.090277777781</v>
      </c>
      <c r="P98" s="4">
        <f t="shared" si="19"/>
        <v>5.5486111111167702</v>
      </c>
      <c r="Q98" s="4">
        <f>'88 VT 215 03'!J86</f>
        <v>2.0486111111111116</v>
      </c>
      <c r="R98" s="4">
        <f t="shared" si="20"/>
        <v>3.5000000000056586</v>
      </c>
      <c r="S98" s="4" t="str">
        <f t="shared" si="16"/>
        <v/>
      </c>
      <c r="T98" s="4">
        <f t="shared" si="21"/>
        <v>0.50000000000565858</v>
      </c>
      <c r="U98" s="56" t="str">
        <f t="shared" si="18"/>
        <v/>
      </c>
      <c r="V98" s="56">
        <v>0</v>
      </c>
      <c r="W98" s="2" t="str">
        <f t="shared" si="22"/>
        <v>Đ</v>
      </c>
      <c r="X98" s="6" t="s">
        <v>700</v>
      </c>
      <c r="Y98" s="6" t="s">
        <v>701</v>
      </c>
    </row>
    <row r="99" spans="1:25" x14ac:dyDescent="0.35">
      <c r="A99" s="1">
        <v>94</v>
      </c>
      <c r="B99" s="1">
        <v>89</v>
      </c>
      <c r="C99" s="234" t="s">
        <v>599</v>
      </c>
      <c r="D99" s="270" t="s">
        <v>98</v>
      </c>
      <c r="E99" s="290">
        <v>19198.310000000001</v>
      </c>
      <c r="F99" s="224">
        <v>22027</v>
      </c>
      <c r="G99" s="225">
        <v>44781</v>
      </c>
      <c r="H99" s="225">
        <v>44786</v>
      </c>
      <c r="I99" s="289">
        <v>1</v>
      </c>
      <c r="J99" s="286">
        <v>44783.989583333336</v>
      </c>
      <c r="K99" s="3">
        <v>44784.333333333336</v>
      </c>
      <c r="L99" s="57">
        <f t="shared" si="15"/>
        <v>44784.541666666664</v>
      </c>
      <c r="M99" s="286">
        <v>44786.569444444445</v>
      </c>
      <c r="N99" s="286">
        <v>44786.770833333336</v>
      </c>
      <c r="O99" s="286">
        <v>44788.534722222219</v>
      </c>
      <c r="P99" s="4">
        <f t="shared" si="19"/>
        <v>3.9930555555547471</v>
      </c>
      <c r="Q99" s="4">
        <f>'89 VT 215 02'!J65</f>
        <v>0.89583333333333326</v>
      </c>
      <c r="R99" s="4">
        <f t="shared" si="20"/>
        <v>3.0972222222214141</v>
      </c>
      <c r="S99" s="4" t="str">
        <f t="shared" si="16"/>
        <v/>
      </c>
      <c r="T99" s="4">
        <f t="shared" si="21"/>
        <v>9.7222222221414079E-2</v>
      </c>
      <c r="U99" s="56" t="str">
        <f t="shared" si="18"/>
        <v/>
      </c>
      <c r="V99" s="56">
        <f t="shared" si="17"/>
        <v>12849083</v>
      </c>
      <c r="W99" s="2" t="str">
        <f t="shared" si="22"/>
        <v>Đ</v>
      </c>
    </row>
    <row r="100" spans="1:25" x14ac:dyDescent="0.35">
      <c r="A100" s="1">
        <v>95</v>
      </c>
      <c r="B100" s="1">
        <v>90</v>
      </c>
      <c r="C100" s="295" t="s">
        <v>491</v>
      </c>
      <c r="D100" s="271" t="s">
        <v>104</v>
      </c>
      <c r="E100" s="287">
        <v>4682.58</v>
      </c>
      <c r="F100" s="224">
        <v>4822.62</v>
      </c>
      <c r="G100" s="225">
        <v>44780</v>
      </c>
      <c r="H100" s="225">
        <v>44785</v>
      </c>
      <c r="I100" s="289">
        <v>1</v>
      </c>
      <c r="J100" s="286">
        <v>44788.15625</v>
      </c>
      <c r="K100" s="3"/>
      <c r="L100" s="57" t="str">
        <f t="shared" si="15"/>
        <v>không tính dôi nhật</v>
      </c>
      <c r="M100" s="286">
        <v>44788.694444444445</v>
      </c>
      <c r="N100" s="286">
        <v>44788.958333333336</v>
      </c>
      <c r="O100" s="286">
        <v>44790.180555555555</v>
      </c>
      <c r="P100" s="4" t="str">
        <f t="shared" si="19"/>
        <v/>
      </c>
      <c r="Q100" s="4"/>
      <c r="R100" s="4" t="str">
        <f t="shared" si="20"/>
        <v/>
      </c>
      <c r="S100" s="4" t="str">
        <f t="shared" si="16"/>
        <v/>
      </c>
      <c r="T100" s="4" t="str">
        <f t="shared" si="21"/>
        <v/>
      </c>
      <c r="U100" s="56" t="str">
        <f t="shared" si="18"/>
        <v/>
      </c>
      <c r="V100" s="56" t="str">
        <f t="shared" si="17"/>
        <v/>
      </c>
      <c r="W100" s="2" t="str">
        <f t="shared" si="22"/>
        <v>T</v>
      </c>
    </row>
    <row r="101" spans="1:25" x14ac:dyDescent="0.35">
      <c r="A101" s="1">
        <v>96</v>
      </c>
      <c r="B101" s="1">
        <v>91</v>
      </c>
      <c r="C101" s="296" t="s">
        <v>536</v>
      </c>
      <c r="D101" s="270" t="s">
        <v>98</v>
      </c>
      <c r="E101" s="290">
        <v>4705.25</v>
      </c>
      <c r="F101" s="228">
        <v>4951.05</v>
      </c>
      <c r="G101" s="225">
        <v>44780</v>
      </c>
      <c r="H101" s="225">
        <v>44785</v>
      </c>
      <c r="I101" s="289">
        <v>1</v>
      </c>
      <c r="J101" s="298">
        <v>44786.28125</v>
      </c>
      <c r="K101" s="3"/>
      <c r="L101" s="57" t="str">
        <f t="shared" si="15"/>
        <v>không tính dôi nhật</v>
      </c>
      <c r="M101" s="299">
        <v>44788.680555555555</v>
      </c>
      <c r="N101" s="299">
        <v>44789.4375</v>
      </c>
      <c r="O101" s="299">
        <v>44790.767361111109</v>
      </c>
      <c r="P101" s="4" t="str">
        <f t="shared" si="19"/>
        <v/>
      </c>
      <c r="Q101" s="4"/>
      <c r="R101" s="4" t="str">
        <f t="shared" si="20"/>
        <v/>
      </c>
      <c r="S101" s="4" t="str">
        <f t="shared" si="16"/>
        <v/>
      </c>
      <c r="T101" s="4" t="str">
        <f t="shared" si="21"/>
        <v/>
      </c>
      <c r="U101" s="56" t="str">
        <f t="shared" si="18"/>
        <v/>
      </c>
      <c r="V101" s="56" t="str">
        <f t="shared" si="17"/>
        <v/>
      </c>
      <c r="W101" s="2" t="str">
        <f t="shared" si="22"/>
        <v>T</v>
      </c>
    </row>
    <row r="102" spans="1:25" x14ac:dyDescent="0.35">
      <c r="A102" s="1">
        <v>97</v>
      </c>
      <c r="B102" s="1">
        <v>92</v>
      </c>
      <c r="C102" s="297" t="s">
        <v>552</v>
      </c>
      <c r="D102" s="270" t="s">
        <v>98</v>
      </c>
      <c r="E102" s="290">
        <v>20202.16</v>
      </c>
      <c r="F102" s="95">
        <v>22900</v>
      </c>
      <c r="G102" s="225">
        <v>44788</v>
      </c>
      <c r="H102" s="225">
        <v>44793</v>
      </c>
      <c r="I102" s="289">
        <v>1</v>
      </c>
      <c r="J102" s="298">
        <v>44786.791666666664</v>
      </c>
      <c r="K102" s="3">
        <v>44787.333333333336</v>
      </c>
      <c r="L102" s="57">
        <f t="shared" si="15"/>
        <v>44788.291666666664</v>
      </c>
      <c r="M102" s="299">
        <v>44790.701388888891</v>
      </c>
      <c r="N102" s="300">
        <v>44790.833333333336</v>
      </c>
      <c r="O102" s="299">
        <v>44793</v>
      </c>
      <c r="P102" s="4">
        <f t="shared" si="19"/>
        <v>4.7083333333357587</v>
      </c>
      <c r="Q102" s="4">
        <f>'92 VT 215 07'!J82</f>
        <v>0.15277777777777773</v>
      </c>
      <c r="R102" s="4">
        <f t="shared" si="20"/>
        <v>4.555555555557981</v>
      </c>
      <c r="S102" s="4" t="str">
        <f t="shared" ref="S102" si="31">IF(R102&lt;$S$5,$S$5-R102,"")</f>
        <v/>
      </c>
      <c r="T102" s="4">
        <f t="shared" si="21"/>
        <v>1.555555555557981</v>
      </c>
      <c r="U102" s="56" t="str">
        <f t="shared" si="18"/>
        <v/>
      </c>
      <c r="V102" s="56">
        <f t="shared" si="17"/>
        <v>213733333</v>
      </c>
      <c r="W102" s="2" t="str">
        <f t="shared" si="22"/>
        <v>S</v>
      </c>
    </row>
    <row r="103" spans="1:25" x14ac:dyDescent="0.35">
      <c r="A103" s="1">
        <v>98</v>
      </c>
      <c r="B103" s="1">
        <v>93</v>
      </c>
      <c r="C103" s="272" t="s">
        <v>499</v>
      </c>
      <c r="D103" s="270" t="s">
        <v>98</v>
      </c>
      <c r="E103" s="287">
        <v>7750.1</v>
      </c>
      <c r="F103" s="228">
        <v>7996.6</v>
      </c>
      <c r="G103" s="225">
        <v>44783</v>
      </c>
      <c r="H103" s="225">
        <v>44788</v>
      </c>
      <c r="I103" s="289">
        <v>1</v>
      </c>
      <c r="J103" s="286">
        <v>44793.125</v>
      </c>
      <c r="K103" s="3">
        <v>44793.333333333336</v>
      </c>
      <c r="L103" s="57" t="str">
        <f t="shared" si="15"/>
        <v>không tính dôi nhật</v>
      </c>
      <c r="M103" s="286">
        <v>44795.291666666664</v>
      </c>
      <c r="N103" s="286">
        <v>44795.395833333336</v>
      </c>
      <c r="O103" s="286">
        <v>44796.402777777781</v>
      </c>
      <c r="P103" s="4" t="str">
        <f t="shared" si="19"/>
        <v/>
      </c>
      <c r="Q103" s="4">
        <f>'92 VT 215 07'!J83</f>
        <v>0</v>
      </c>
      <c r="R103" s="4" t="str">
        <f t="shared" ref="R103:R166" si="32">IFERROR(P103-Q103,"")</f>
        <v/>
      </c>
      <c r="S103" s="4" t="str">
        <f t="shared" ref="S103:S166" si="33">IF(R103&lt;$S$5,$S$5-R103,"")</f>
        <v/>
      </c>
      <c r="T103" s="4" t="str">
        <f t="shared" ref="T103:T166" si="34">IFERROR(IF(R103&gt;$S$5,R103-$S$5,""),"")</f>
        <v/>
      </c>
      <c r="U103" s="56" t="str">
        <f t="shared" ref="U103:U166" si="35">IF(S103="","",ROUND(S103*$U$5*F103,0))</f>
        <v/>
      </c>
      <c r="V103" s="56" t="str">
        <f t="shared" ref="V103:V166" si="36">IF(T103="","",ROUND(T103*$V$5*F103,0))</f>
        <v/>
      </c>
      <c r="W103" s="2" t="str">
        <f t="shared" ref="W103:W166" si="37">IF(G103="Ko có KH","Ko có KH",IF(AND(J103&gt;=G103,J103&lt;=H103+1),"Đ",IF(J103&lt;G103,"S",IF(J103&gt;H103+1,"T",""))))</f>
        <v>T</v>
      </c>
    </row>
    <row r="104" spans="1:25" x14ac:dyDescent="0.35">
      <c r="A104" s="1">
        <v>99</v>
      </c>
      <c r="B104" s="1">
        <v>94</v>
      </c>
      <c r="C104" s="233" t="s">
        <v>491</v>
      </c>
      <c r="D104" s="271" t="s">
        <v>104</v>
      </c>
      <c r="E104" s="287">
        <v>4717.88</v>
      </c>
      <c r="F104" s="224">
        <v>4822.62</v>
      </c>
      <c r="G104" s="225">
        <v>44793</v>
      </c>
      <c r="H104" s="225">
        <v>44798</v>
      </c>
      <c r="I104" s="289">
        <v>1</v>
      </c>
      <c r="J104" s="286">
        <v>44794.9375</v>
      </c>
      <c r="K104" s="3">
        <v>44795.333333333336</v>
      </c>
      <c r="L104" s="57" t="str">
        <f t="shared" si="15"/>
        <v>không tính dôi nhật</v>
      </c>
      <c r="M104" s="286">
        <v>44795.305555555555</v>
      </c>
      <c r="N104" s="286">
        <v>44795.743055555555</v>
      </c>
      <c r="O104" s="286">
        <v>44796.472222222219</v>
      </c>
      <c r="P104" s="4" t="str">
        <f t="shared" si="19"/>
        <v/>
      </c>
      <c r="Q104" s="4">
        <f>'92 VT 215 07'!J84</f>
        <v>0</v>
      </c>
      <c r="R104" s="4" t="str">
        <f t="shared" si="32"/>
        <v/>
      </c>
      <c r="S104" s="4" t="str">
        <f t="shared" si="33"/>
        <v/>
      </c>
      <c r="T104" s="4" t="str">
        <f t="shared" si="34"/>
        <v/>
      </c>
      <c r="U104" s="56" t="str">
        <f t="shared" si="35"/>
        <v/>
      </c>
      <c r="V104" s="56" t="str">
        <f t="shared" si="36"/>
        <v/>
      </c>
      <c r="W104" s="2" t="str">
        <f t="shared" si="37"/>
        <v>Đ</v>
      </c>
    </row>
    <row r="105" spans="1:25" x14ac:dyDescent="0.35">
      <c r="A105" s="1">
        <v>100</v>
      </c>
      <c r="B105" s="1">
        <v>95</v>
      </c>
      <c r="C105" s="236" t="s">
        <v>555</v>
      </c>
      <c r="D105" s="271" t="s">
        <v>104</v>
      </c>
      <c r="E105" s="287">
        <v>20415.47</v>
      </c>
      <c r="F105" s="95">
        <v>21386</v>
      </c>
      <c r="G105" s="225">
        <v>44788</v>
      </c>
      <c r="H105" s="225">
        <v>44793</v>
      </c>
      <c r="I105" s="289">
        <v>1</v>
      </c>
      <c r="J105" s="286">
        <v>44794.875</v>
      </c>
      <c r="K105" s="3">
        <v>44795.333333333336</v>
      </c>
      <c r="L105" s="57" t="str">
        <f t="shared" si="15"/>
        <v>Trễ KH</v>
      </c>
      <c r="M105" s="286">
        <v>44827.375</v>
      </c>
      <c r="N105" s="286">
        <v>44796.493055555555</v>
      </c>
      <c r="O105" s="286">
        <v>44798.513888888891</v>
      </c>
      <c r="P105" s="4" t="str">
        <f t="shared" si="19"/>
        <v/>
      </c>
      <c r="Q105" s="4">
        <f>'92 VT 215 07'!J85</f>
        <v>0</v>
      </c>
      <c r="R105" s="4" t="str">
        <f t="shared" si="32"/>
        <v/>
      </c>
      <c r="S105" s="4" t="str">
        <f t="shared" si="33"/>
        <v/>
      </c>
      <c r="T105" s="4" t="str">
        <f t="shared" si="34"/>
        <v/>
      </c>
      <c r="U105" s="56" t="str">
        <f t="shared" si="35"/>
        <v/>
      </c>
      <c r="V105" s="56" t="str">
        <f t="shared" si="36"/>
        <v/>
      </c>
      <c r="W105" s="2" t="str">
        <f t="shared" si="37"/>
        <v>T</v>
      </c>
    </row>
    <row r="106" spans="1:25" x14ac:dyDescent="0.35">
      <c r="A106" s="1">
        <v>101</v>
      </c>
      <c r="B106" s="1">
        <v>96</v>
      </c>
      <c r="C106" s="234" t="s">
        <v>536</v>
      </c>
      <c r="D106" s="271" t="s">
        <v>104</v>
      </c>
      <c r="E106" s="290">
        <v>4706.21</v>
      </c>
      <c r="F106" s="228">
        <v>4951.05</v>
      </c>
      <c r="G106" s="225">
        <v>44793</v>
      </c>
      <c r="H106" s="225">
        <v>44798</v>
      </c>
      <c r="I106" s="289">
        <v>1</v>
      </c>
      <c r="J106" s="286">
        <v>44799.180555555555</v>
      </c>
      <c r="K106" s="3">
        <v>44799.333333333336</v>
      </c>
      <c r="L106" s="57" t="str">
        <f>IF(G106="Ko có KH","Ko có KH",IF(F106&lt;15000,"không tính dôi nhật",IFERROR(MIN((IF(W106="Đ",VALUE(IF(K106="","",IF(HOUR(K106)&lt;=12,TEXT("13:00","hh:mm ") &amp; " " &amp; TEXT(DATE(YEAR(K106),MONTH(K106),DAY(K106)),"dd/mm/yyyy"),TEXT("07:00","hh:mm ") &amp; " " &amp; TEXT(K106+1,"dd/mm/yyyy")))),IF(W106="S",VALUE(IF(N106&lt;G106,N106,TEXT("07:00","hh:mm ")&amp;""&amp;TEXT(G106,"dd/mm/yyyy"))),""))),N106),"Trễ KH")))</f>
        <v>không tính dôi nhật</v>
      </c>
      <c r="M106" s="286">
        <v>44799.420138888891</v>
      </c>
      <c r="N106" s="286">
        <v>44799.618055555555</v>
      </c>
      <c r="O106" s="286">
        <v>44800.444444444445</v>
      </c>
      <c r="P106" s="4" t="str">
        <f t="shared" si="19"/>
        <v/>
      </c>
      <c r="Q106" s="4">
        <f>'92 VT 215 07'!J86</f>
        <v>0</v>
      </c>
      <c r="R106" s="4" t="str">
        <f t="shared" si="32"/>
        <v/>
      </c>
      <c r="S106" s="4" t="str">
        <f t="shared" si="33"/>
        <v/>
      </c>
      <c r="T106" s="4" t="str">
        <f t="shared" si="34"/>
        <v/>
      </c>
      <c r="U106" s="56" t="str">
        <f t="shared" si="35"/>
        <v/>
      </c>
      <c r="V106" s="56" t="str">
        <f t="shared" si="36"/>
        <v/>
      </c>
      <c r="W106" s="2" t="str">
        <f t="shared" si="37"/>
        <v>T</v>
      </c>
    </row>
    <row r="107" spans="1:25" x14ac:dyDescent="0.35">
      <c r="A107" s="1">
        <v>102</v>
      </c>
      <c r="B107" s="1">
        <v>97</v>
      </c>
      <c r="C107" s="234" t="s">
        <v>562</v>
      </c>
      <c r="D107" s="270" t="s">
        <v>98</v>
      </c>
      <c r="E107" s="290">
        <v>19184.810000000001</v>
      </c>
      <c r="F107" s="239">
        <v>22027</v>
      </c>
      <c r="G107" s="225">
        <v>44793</v>
      </c>
      <c r="H107" s="225">
        <v>44798</v>
      </c>
      <c r="I107" s="289">
        <v>1</v>
      </c>
      <c r="J107" s="286">
        <v>44798.777777777781</v>
      </c>
      <c r="K107" s="3">
        <v>44799.40625</v>
      </c>
      <c r="L107" s="57">
        <f>IF(G107="Ko có KH","Ko có KH",IF(F107&lt;15000,"không tính dôi nhật",IFERROR(MIN((IF(W107="Đ",VALUE(IF(K107="","",IF(HOUR(K107)&lt;=12,TEXT("13:00","hh:mm ") &amp; " " &amp; TEXT(DATE(YEAR(K107),MONTH(K107),DAY(K107)),"dd/mm/yyyy"),TEXT("07:00","hh:mm ") &amp; " " &amp; TEXT(K107+1,"dd/mm/yyyy")))),IF(W107="S",VALUE(IF(N107&lt;G107,N107,TEXT("07:00","hh:mm ")&amp;""&amp;TEXT(G107,"dd/mm/yyyy"))),""))),N107),"Trễ KH")))</f>
        <v>44799.541666666664</v>
      </c>
      <c r="M107" s="286">
        <v>44800.541666666664</v>
      </c>
      <c r="N107" s="286">
        <v>44800.607638888891</v>
      </c>
      <c r="O107" s="286">
        <v>44802.395833333336</v>
      </c>
      <c r="P107" s="4">
        <f t="shared" si="19"/>
        <v>2.8541666666715173</v>
      </c>
      <c r="Q107" s="4">
        <f>'97. VT 215 03'!J64</f>
        <v>0.95833333333333348</v>
      </c>
      <c r="R107" s="4">
        <f t="shared" si="32"/>
        <v>1.8958333333381838</v>
      </c>
      <c r="S107" s="4">
        <f t="shared" si="33"/>
        <v>1.1041666666618162</v>
      </c>
      <c r="T107" s="4" t="str">
        <f t="shared" si="34"/>
        <v/>
      </c>
      <c r="U107" s="56">
        <f t="shared" si="35"/>
        <v>36482219</v>
      </c>
      <c r="V107" s="56" t="str">
        <f t="shared" si="36"/>
        <v/>
      </c>
      <c r="W107" s="2" t="str">
        <f t="shared" si="37"/>
        <v>Đ</v>
      </c>
    </row>
    <row r="108" spans="1:25" x14ac:dyDescent="0.35">
      <c r="A108" s="1">
        <v>103</v>
      </c>
      <c r="B108" s="1">
        <v>98</v>
      </c>
      <c r="C108" s="206" t="s">
        <v>537</v>
      </c>
      <c r="D108" s="271" t="s">
        <v>104</v>
      </c>
      <c r="E108" s="290">
        <v>19293.38</v>
      </c>
      <c r="F108" s="95">
        <v>22022.799999999999</v>
      </c>
      <c r="G108" s="225">
        <v>44793</v>
      </c>
      <c r="H108" s="225">
        <v>44798</v>
      </c>
      <c r="I108" s="289">
        <v>1</v>
      </c>
      <c r="J108" s="286">
        <v>44799.270833333336</v>
      </c>
      <c r="K108" s="3">
        <v>44799.420138888891</v>
      </c>
      <c r="L108" s="57" t="str">
        <f t="shared" si="15"/>
        <v>Trễ KH</v>
      </c>
      <c r="M108" s="286">
        <v>44801.569444444445</v>
      </c>
      <c r="N108" s="286">
        <v>44801.652777777781</v>
      </c>
      <c r="O108" s="286">
        <v>44803.666666666664</v>
      </c>
      <c r="P108" s="4" t="str">
        <f t="shared" si="19"/>
        <v/>
      </c>
      <c r="Q108" s="4">
        <f>'92 VT 215 07'!J88</f>
        <v>0</v>
      </c>
      <c r="R108" s="4" t="str">
        <f t="shared" si="32"/>
        <v/>
      </c>
      <c r="S108" s="4" t="str">
        <f t="shared" si="33"/>
        <v/>
      </c>
      <c r="T108" s="4" t="str">
        <f t="shared" si="34"/>
        <v/>
      </c>
      <c r="U108" s="56" t="str">
        <f t="shared" si="35"/>
        <v/>
      </c>
      <c r="V108" s="56" t="str">
        <f t="shared" si="36"/>
        <v/>
      </c>
      <c r="W108" s="2" t="str">
        <f t="shared" si="37"/>
        <v>T</v>
      </c>
    </row>
    <row r="109" spans="1:25" x14ac:dyDescent="0.35">
      <c r="A109" s="1">
        <v>104</v>
      </c>
      <c r="B109" s="1">
        <v>99</v>
      </c>
      <c r="C109" s="301" t="s">
        <v>599</v>
      </c>
      <c r="D109" s="270" t="s">
        <v>98</v>
      </c>
      <c r="E109" s="290">
        <v>19229.66</v>
      </c>
      <c r="F109" s="224">
        <v>22027</v>
      </c>
      <c r="G109" s="225">
        <v>44799</v>
      </c>
      <c r="H109" s="225">
        <v>44804</v>
      </c>
      <c r="I109" s="14">
        <v>1</v>
      </c>
      <c r="J109" s="291">
        <v>44801.402777777781</v>
      </c>
      <c r="K109" s="3">
        <v>44801.458333333336</v>
      </c>
      <c r="L109" s="57">
        <f t="shared" si="15"/>
        <v>44801.541666666664</v>
      </c>
      <c r="M109" s="286">
        <v>44802.597222222219</v>
      </c>
      <c r="N109" s="286">
        <v>44802.666666666664</v>
      </c>
      <c r="O109" s="286">
        <v>44804.777777777781</v>
      </c>
      <c r="P109" s="4">
        <f t="shared" si="19"/>
        <v>3.2361111111167702</v>
      </c>
      <c r="Q109" s="4">
        <f>'99.VT 215 02'!J70</f>
        <v>9.7222222222222321E-2</v>
      </c>
      <c r="R109" s="4">
        <f t="shared" si="32"/>
        <v>3.1388888888945479</v>
      </c>
      <c r="S109" s="4" t="str">
        <f t="shared" si="33"/>
        <v/>
      </c>
      <c r="T109" s="4">
        <f t="shared" si="34"/>
        <v>0.13888888889454787</v>
      </c>
      <c r="U109" s="56" t="str">
        <f t="shared" si="35"/>
        <v/>
      </c>
      <c r="V109" s="56">
        <f t="shared" si="36"/>
        <v>18355833</v>
      </c>
      <c r="W109" s="2" t="str">
        <f t="shared" si="37"/>
        <v>Đ</v>
      </c>
    </row>
    <row r="110" spans="1:25" x14ac:dyDescent="0.35">
      <c r="A110" s="1">
        <v>105</v>
      </c>
      <c r="B110" s="1">
        <v>100</v>
      </c>
      <c r="C110" s="303" t="s">
        <v>491</v>
      </c>
      <c r="D110" s="302" t="s">
        <v>104</v>
      </c>
      <c r="E110" s="307">
        <v>4738.8900000000003</v>
      </c>
      <c r="F110" s="224">
        <v>4822.62</v>
      </c>
      <c r="G110" s="225">
        <v>44799</v>
      </c>
      <c r="H110" s="225">
        <v>44804</v>
      </c>
      <c r="I110" s="307">
        <v>1</v>
      </c>
      <c r="J110" s="308">
        <v>44802.15625</v>
      </c>
      <c r="K110" s="3">
        <v>44802.333333333336</v>
      </c>
      <c r="L110" s="57" t="str">
        <f t="shared" si="15"/>
        <v>không tính dôi nhật</v>
      </c>
      <c r="M110" s="286">
        <v>44804.638888888891</v>
      </c>
      <c r="N110" s="286">
        <v>44804.743055555555</v>
      </c>
      <c r="O110" s="286">
        <v>44805.534722222219</v>
      </c>
      <c r="P110" s="4" t="str">
        <f t="shared" si="19"/>
        <v/>
      </c>
      <c r="Q110" s="4">
        <f>'92 VT 215 07'!J90</f>
        <v>0</v>
      </c>
      <c r="R110" s="4" t="str">
        <f t="shared" si="32"/>
        <v/>
      </c>
      <c r="S110" s="4" t="str">
        <f t="shared" si="33"/>
        <v/>
      </c>
      <c r="T110" s="4" t="str">
        <f t="shared" si="34"/>
        <v/>
      </c>
      <c r="U110" s="56" t="str">
        <f t="shared" si="35"/>
        <v/>
      </c>
      <c r="V110" s="56" t="str">
        <f t="shared" si="36"/>
        <v/>
      </c>
      <c r="W110" s="2" t="str">
        <f t="shared" si="37"/>
        <v>Đ</v>
      </c>
    </row>
    <row r="111" spans="1:25" x14ac:dyDescent="0.35">
      <c r="A111" s="1">
        <v>106</v>
      </c>
      <c r="B111" s="1">
        <v>101</v>
      </c>
      <c r="C111" s="304" t="s">
        <v>650</v>
      </c>
      <c r="D111" s="306" t="s">
        <v>98</v>
      </c>
      <c r="E111" s="307">
        <v>13000.34</v>
      </c>
      <c r="F111" s="224">
        <v>15338.7</v>
      </c>
      <c r="G111" s="225">
        <v>44793</v>
      </c>
      <c r="H111" s="225">
        <v>44798</v>
      </c>
      <c r="I111" s="307">
        <v>2</v>
      </c>
      <c r="J111" s="309">
        <v>44799.21875</v>
      </c>
      <c r="K111" s="3">
        <v>44799.413194444445</v>
      </c>
      <c r="L111" s="57" t="str">
        <f t="shared" si="15"/>
        <v>Trễ KH</v>
      </c>
      <c r="M111" s="286">
        <v>44800.576388888891</v>
      </c>
      <c r="N111" s="286">
        <v>44802.409722222219</v>
      </c>
      <c r="O111" s="286">
        <v>44805.548611111109</v>
      </c>
      <c r="P111" s="4" t="str">
        <f t="shared" si="19"/>
        <v/>
      </c>
      <c r="Q111" s="4">
        <f>'92 VT 215 07'!J91</f>
        <v>0</v>
      </c>
      <c r="R111" s="4" t="str">
        <f t="shared" si="32"/>
        <v/>
      </c>
      <c r="S111" s="4" t="str">
        <f t="shared" si="33"/>
        <v/>
      </c>
      <c r="T111" s="4" t="str">
        <f t="shared" si="34"/>
        <v/>
      </c>
      <c r="U111" s="56" t="str">
        <f t="shared" si="35"/>
        <v/>
      </c>
      <c r="V111" s="56" t="str">
        <f t="shared" si="36"/>
        <v/>
      </c>
      <c r="W111" s="2" t="str">
        <f t="shared" si="37"/>
        <v>T</v>
      </c>
    </row>
    <row r="112" spans="1:25" x14ac:dyDescent="0.35">
      <c r="A112" s="1">
        <v>107</v>
      </c>
      <c r="B112" s="1">
        <v>102</v>
      </c>
      <c r="C112" s="305" t="s">
        <v>552</v>
      </c>
      <c r="D112" s="302" t="s">
        <v>104</v>
      </c>
      <c r="E112" s="307">
        <v>20551.86</v>
      </c>
      <c r="F112" s="95">
        <v>22900</v>
      </c>
      <c r="G112" s="225">
        <v>44799</v>
      </c>
      <c r="H112" s="225">
        <v>44804</v>
      </c>
      <c r="I112" s="307">
        <v>2</v>
      </c>
      <c r="J112" s="308">
        <v>44805.138888888891</v>
      </c>
      <c r="K112" s="3">
        <v>44805.333333333336</v>
      </c>
      <c r="L112" s="57" t="str">
        <f t="shared" si="15"/>
        <v>Trễ KH</v>
      </c>
      <c r="M112" s="286">
        <v>44805.729166666664</v>
      </c>
      <c r="N112" s="286">
        <v>44805.868055555555</v>
      </c>
      <c r="O112" s="286">
        <v>44808.951388888891</v>
      </c>
      <c r="P112" s="4" t="str">
        <f t="shared" si="19"/>
        <v/>
      </c>
      <c r="Q112" s="4">
        <f>'92 VT 215 07'!J92</f>
        <v>0</v>
      </c>
      <c r="R112" s="4" t="str">
        <f t="shared" si="32"/>
        <v/>
      </c>
      <c r="S112" s="4" t="str">
        <f t="shared" si="33"/>
        <v/>
      </c>
      <c r="T112" s="4" t="str">
        <f t="shared" si="34"/>
        <v/>
      </c>
      <c r="U112" s="56" t="str">
        <f t="shared" si="35"/>
        <v/>
      </c>
      <c r="V112" s="56" t="str">
        <f t="shared" si="36"/>
        <v/>
      </c>
      <c r="W112" s="2" t="str">
        <f t="shared" si="37"/>
        <v>T</v>
      </c>
    </row>
    <row r="113" spans="1:23" x14ac:dyDescent="0.35">
      <c r="A113" s="1">
        <v>108</v>
      </c>
      <c r="B113" s="1">
        <v>103</v>
      </c>
      <c r="C113" s="303" t="s">
        <v>536</v>
      </c>
      <c r="D113" s="306" t="s">
        <v>98</v>
      </c>
      <c r="E113" s="307">
        <v>4709.03</v>
      </c>
      <c r="F113" s="228">
        <v>4951.05</v>
      </c>
      <c r="G113" s="225">
        <v>44793</v>
      </c>
      <c r="H113" s="225">
        <v>44798</v>
      </c>
      <c r="I113" s="307">
        <v>2</v>
      </c>
      <c r="J113" s="308">
        <v>44806.3125</v>
      </c>
      <c r="K113" s="3">
        <v>44806.375</v>
      </c>
      <c r="L113" s="57" t="str">
        <f t="shared" si="15"/>
        <v>không tính dôi nhật</v>
      </c>
      <c r="M113" s="286">
        <v>44809.305555555555</v>
      </c>
      <c r="N113" s="286">
        <v>44809.763888888891</v>
      </c>
      <c r="O113" s="286">
        <v>44811.229166666664</v>
      </c>
      <c r="P113" s="4" t="str">
        <f t="shared" si="19"/>
        <v/>
      </c>
      <c r="Q113" s="4">
        <f>'92 VT 215 07'!J93</f>
        <v>0</v>
      </c>
      <c r="R113" s="4" t="str">
        <f t="shared" si="32"/>
        <v/>
      </c>
      <c r="S113" s="4" t="str">
        <f t="shared" si="33"/>
        <v/>
      </c>
      <c r="T113" s="4" t="str">
        <f t="shared" si="34"/>
        <v/>
      </c>
      <c r="U113" s="56" t="str">
        <f t="shared" si="35"/>
        <v/>
      </c>
      <c r="V113" s="56" t="str">
        <f t="shared" si="36"/>
        <v/>
      </c>
      <c r="W113" s="2" t="str">
        <f t="shared" si="37"/>
        <v>T</v>
      </c>
    </row>
    <row r="114" spans="1:23" x14ac:dyDescent="0.35">
      <c r="A114" s="1">
        <v>109</v>
      </c>
      <c r="B114" s="1">
        <v>104</v>
      </c>
      <c r="C114" s="303" t="s">
        <v>776</v>
      </c>
      <c r="D114" s="302" t="s">
        <v>104</v>
      </c>
      <c r="E114" s="307">
        <v>4498.03</v>
      </c>
      <c r="F114" s="95">
        <v>5110</v>
      </c>
      <c r="G114" s="225"/>
      <c r="H114" s="225"/>
      <c r="I114" s="307">
        <v>1</v>
      </c>
      <c r="J114" s="308">
        <v>44808.0625</v>
      </c>
      <c r="K114" s="3">
        <v>44808.333333333336</v>
      </c>
      <c r="L114" s="57" t="str">
        <f t="shared" si="15"/>
        <v>không tính dôi nhật</v>
      </c>
      <c r="M114" s="286">
        <v>44809.3125</v>
      </c>
      <c r="N114" s="286">
        <v>44810.5</v>
      </c>
      <c r="O114" s="286">
        <v>44811.354166666664</v>
      </c>
      <c r="P114" s="4" t="str">
        <f t="shared" si="19"/>
        <v/>
      </c>
      <c r="Q114" s="4">
        <f>'92 VT 215 07'!J94</f>
        <v>0</v>
      </c>
      <c r="R114" s="4" t="str">
        <f t="shared" si="32"/>
        <v/>
      </c>
      <c r="S114" s="4" t="str">
        <f t="shared" si="33"/>
        <v/>
      </c>
      <c r="T114" s="4" t="str">
        <f t="shared" si="34"/>
        <v/>
      </c>
      <c r="U114" s="56" t="str">
        <f t="shared" si="35"/>
        <v/>
      </c>
      <c r="V114" s="56" t="str">
        <f t="shared" si="36"/>
        <v/>
      </c>
      <c r="W114" s="2" t="str">
        <f t="shared" si="37"/>
        <v>T</v>
      </c>
    </row>
    <row r="115" spans="1:23" x14ac:dyDescent="0.35">
      <c r="A115" s="1">
        <v>110</v>
      </c>
      <c r="B115" s="1">
        <v>105</v>
      </c>
      <c r="C115" s="301" t="s">
        <v>555</v>
      </c>
      <c r="D115" s="270" t="s">
        <v>98</v>
      </c>
      <c r="E115" s="310">
        <v>20542.64</v>
      </c>
      <c r="F115" s="95">
        <v>21386</v>
      </c>
      <c r="G115" s="225">
        <v>44809</v>
      </c>
      <c r="H115" s="225">
        <v>44814</v>
      </c>
      <c r="I115" s="290">
        <v>1</v>
      </c>
      <c r="J115" s="308">
        <v>44808.375</v>
      </c>
      <c r="K115" s="3">
        <v>44808.458333333336</v>
      </c>
      <c r="L115" s="57">
        <f t="shared" si="15"/>
        <v>44809.291666666664</v>
      </c>
      <c r="M115" s="286">
        <v>44811.375</v>
      </c>
      <c r="N115" s="286">
        <v>44811.486111111109</v>
      </c>
      <c r="O115" s="286">
        <v>44813.604166666664</v>
      </c>
      <c r="P115" s="4">
        <f t="shared" si="19"/>
        <v>4.3125</v>
      </c>
      <c r="Q115" s="4">
        <f>'105. VT 215 01'!J73</f>
        <v>0.19444444444444425</v>
      </c>
      <c r="R115" s="4">
        <f t="shared" si="32"/>
        <v>4.1180555555555554</v>
      </c>
      <c r="S115" s="4" t="str">
        <f t="shared" si="33"/>
        <v/>
      </c>
      <c r="T115" s="4">
        <f t="shared" si="34"/>
        <v>1.1180555555555554</v>
      </c>
      <c r="U115" s="56" t="str">
        <f t="shared" si="35"/>
        <v/>
      </c>
      <c r="V115" s="56">
        <f t="shared" si="36"/>
        <v>143464417</v>
      </c>
      <c r="W115" s="2" t="str">
        <f t="shared" si="37"/>
        <v>S</v>
      </c>
    </row>
    <row r="116" spans="1:23" x14ac:dyDescent="0.35">
      <c r="A116" s="1">
        <v>111</v>
      </c>
      <c r="B116" s="1">
        <v>106</v>
      </c>
      <c r="C116" s="313" t="s">
        <v>499</v>
      </c>
      <c r="D116" s="270" t="s">
        <v>98</v>
      </c>
      <c r="E116" s="310">
        <v>7722.63</v>
      </c>
      <c r="F116" s="228">
        <v>7996.6</v>
      </c>
      <c r="G116" s="225">
        <v>44809</v>
      </c>
      <c r="H116" s="225">
        <v>44814</v>
      </c>
      <c r="I116" s="290">
        <v>1</v>
      </c>
      <c r="J116" s="291">
        <v>44807.125</v>
      </c>
      <c r="K116" s="3">
        <v>44807.375</v>
      </c>
      <c r="L116" s="57" t="str">
        <f t="shared" si="15"/>
        <v>không tính dôi nhật</v>
      </c>
      <c r="M116" s="286">
        <v>44809.354166666664</v>
      </c>
      <c r="N116" s="286">
        <v>44809.791666666664</v>
      </c>
      <c r="O116" s="286">
        <v>44817.15625</v>
      </c>
      <c r="P116" s="4" t="str">
        <f t="shared" si="19"/>
        <v/>
      </c>
      <c r="Q116" s="4">
        <f>'92 VT 215 07'!J96</f>
        <v>0</v>
      </c>
      <c r="R116" s="4" t="str">
        <f t="shared" si="32"/>
        <v/>
      </c>
      <c r="S116" s="4" t="str">
        <f t="shared" si="33"/>
        <v/>
      </c>
      <c r="T116" s="4" t="str">
        <f t="shared" si="34"/>
        <v/>
      </c>
      <c r="U116" s="56" t="str">
        <f t="shared" si="35"/>
        <v/>
      </c>
      <c r="V116" s="56" t="str">
        <f t="shared" si="36"/>
        <v/>
      </c>
      <c r="W116" s="2" t="str">
        <f t="shared" si="37"/>
        <v>S</v>
      </c>
    </row>
    <row r="117" spans="1:23" x14ac:dyDescent="0.35">
      <c r="A117" s="1">
        <v>112</v>
      </c>
      <c r="B117" s="1">
        <v>107</v>
      </c>
      <c r="C117" s="301" t="s">
        <v>562</v>
      </c>
      <c r="D117" s="302" t="s">
        <v>104</v>
      </c>
      <c r="E117" s="310">
        <v>19100.68</v>
      </c>
      <c r="F117" s="239">
        <v>22027</v>
      </c>
      <c r="G117" s="225">
        <v>44814</v>
      </c>
      <c r="H117" s="225">
        <v>44819</v>
      </c>
      <c r="I117" s="290">
        <v>1</v>
      </c>
      <c r="J117" s="291">
        <v>44814.416666666664</v>
      </c>
      <c r="K117" s="3">
        <v>44814.458333333336</v>
      </c>
      <c r="L117" s="57">
        <f>IF(G117="Ko có KH","Ko có KH",IF(F117&lt;15000,"không tính dôi nhật",IFERROR(MIN((IF(W117="Đ",VALUE(IF(K117="","",IF(HOUR(K117)&lt;=12,TEXT("13:00","hh:mm ") &amp; " " &amp; TEXT(DATE(YEAR(K117),MONTH(K117),DAY(K117)),"dd/mm/yyyy"),TEXT("07:00","hh:mm ") &amp; " " &amp; TEXT(K117+1,"dd/mm/yyyy")))),IF(W117="S",VALUE(IF(N117&lt;G117,N117,TEXT("07:00","hh:mm ")&amp;""&amp;TEXT(G117,"dd/mm/yyyy"))),""))),N117),"Trễ KH")))</f>
        <v>44814.541666666664</v>
      </c>
      <c r="M117" s="286">
        <v>44818.715277777781</v>
      </c>
      <c r="N117" s="286">
        <v>44818.791666666664</v>
      </c>
      <c r="O117" s="286">
        <v>44821.131944444445</v>
      </c>
      <c r="P117" s="4">
        <f>IFERROR(O117-L117,"")</f>
        <v>6.5902777777810115</v>
      </c>
      <c r="Q117" s="4">
        <f>'107 VT 215 03'!J69</f>
        <v>0.37500000000000011</v>
      </c>
      <c r="R117" s="4">
        <f>IFERROR(P117-Q117,"")</f>
        <v>6.2152777777810115</v>
      </c>
      <c r="S117" s="4" t="str">
        <f>IF(R117&lt;$S$5,$S$5-R117,"")</f>
        <v/>
      </c>
      <c r="T117" s="4">
        <f>IFERROR(IF(R117&gt;$S$5,R117-$S$5,""),"")</f>
        <v>3.2152777777810115</v>
      </c>
      <c r="U117" s="56" t="str">
        <f>IF(S117="","",ROUND(S117*$U$5*F117,0))</f>
        <v/>
      </c>
      <c r="V117" s="56">
        <f>IF(T117="","",ROUND(T117*$V$5*F117,0))</f>
        <v>424937542</v>
      </c>
      <c r="W117" s="2" t="str">
        <f>IF(G117="Ko có KH","Ko có KH",IF(AND(J117&gt;=G117,J117&lt;=H117+1),"Đ",IF(J117&lt;G117,"S",IF(J117&gt;H117+1,"T",""))))</f>
        <v>Đ</v>
      </c>
    </row>
    <row r="118" spans="1:23" x14ac:dyDescent="0.35">
      <c r="A118" s="1">
        <v>113</v>
      </c>
      <c r="B118" s="1">
        <v>108</v>
      </c>
      <c r="C118" s="303" t="s">
        <v>491</v>
      </c>
      <c r="D118" s="302" t="s">
        <v>104</v>
      </c>
      <c r="E118" s="311">
        <v>4731.1400000000003</v>
      </c>
      <c r="F118" s="224">
        <v>4822.62</v>
      </c>
      <c r="G118" s="225">
        <v>44814</v>
      </c>
      <c r="H118" s="225">
        <v>44819</v>
      </c>
      <c r="I118" s="290">
        <v>1</v>
      </c>
      <c r="J118" s="291">
        <v>44814.059027777781</v>
      </c>
      <c r="K118" s="3">
        <v>44814.333333333336</v>
      </c>
      <c r="L118" s="57" t="str">
        <f t="shared" si="15"/>
        <v>không tính dôi nhật</v>
      </c>
      <c r="M118" s="286">
        <v>44816.579861111109</v>
      </c>
      <c r="N118" s="286">
        <v>44818.791666666664</v>
      </c>
      <c r="O118" s="286">
        <v>44821.131944444445</v>
      </c>
      <c r="P118" s="4" t="str">
        <f t="shared" si="19"/>
        <v/>
      </c>
      <c r="Q118" s="4">
        <f>'92 VT 215 07'!J97</f>
        <v>0</v>
      </c>
      <c r="R118" s="4" t="str">
        <f t="shared" si="32"/>
        <v/>
      </c>
      <c r="S118" s="4" t="str">
        <f t="shared" si="33"/>
        <v/>
      </c>
      <c r="T118" s="4" t="str">
        <f t="shared" si="34"/>
        <v/>
      </c>
      <c r="U118" s="56" t="str">
        <f t="shared" si="35"/>
        <v/>
      </c>
      <c r="V118" s="56" t="str">
        <f t="shared" si="36"/>
        <v/>
      </c>
      <c r="W118" s="2" t="str">
        <f t="shared" si="37"/>
        <v>Đ</v>
      </c>
    </row>
    <row r="119" spans="1:23" x14ac:dyDescent="0.35">
      <c r="A119" s="1">
        <v>114</v>
      </c>
      <c r="B119" s="1">
        <v>109</v>
      </c>
      <c r="C119" s="301" t="s">
        <v>537</v>
      </c>
      <c r="D119" s="270" t="s">
        <v>98</v>
      </c>
      <c r="E119" s="312">
        <v>19399.68</v>
      </c>
      <c r="F119" s="95">
        <v>22022.799999999999</v>
      </c>
      <c r="G119" s="225">
        <v>44814</v>
      </c>
      <c r="H119" s="225">
        <v>44819</v>
      </c>
      <c r="I119" s="290">
        <v>1</v>
      </c>
      <c r="J119" s="308">
        <v>44814.920138888891</v>
      </c>
      <c r="K119" s="3">
        <v>44815.333333333336</v>
      </c>
      <c r="L119" s="57">
        <f>IF(G119="Ko có KH","Ko có KH",IF(F119&lt;15000,"không tính dôi nhật",IFERROR(MIN((IF(W119="Đ",VALUE(IF(K119="","",IF(HOUR(K119)&lt;=12,TEXT("13:00","hh:mm ") &amp; " " &amp; TEXT(DATE(YEAR(K119),MONTH(K119),DAY(K119)),"dd/mm/yyyy"),TEXT("07:00","hh:mm ") &amp; " " &amp; TEXT(K119+1,"dd/mm/yyyy")))),IF(W119="S",VALUE(IF(N119&lt;G119,N119,TEXT("07:00","hh:mm ")&amp;""&amp;TEXT(G119,"dd/mm/yyyy"))),""))),N119),"Trễ KH")))</f>
        <v>44815.541666666664</v>
      </c>
      <c r="M119" s="286">
        <v>44821.291666666664</v>
      </c>
      <c r="N119" s="286">
        <v>44821.375</v>
      </c>
      <c r="O119" s="286">
        <v>44823.645833333336</v>
      </c>
      <c r="P119" s="4">
        <f>IFERROR(O119-L119,"")</f>
        <v>8.1041666666715173</v>
      </c>
      <c r="Q119" s="4">
        <f>'109 VT 215 05'!J83</f>
        <v>0.20138888888888912</v>
      </c>
      <c r="R119" s="4">
        <f>IFERROR(P119-Q119,"")</f>
        <v>7.902777777782628</v>
      </c>
      <c r="S119" s="4" t="str">
        <f>IF(R119&lt;$S$5,$S$5-R119,"")</f>
        <v/>
      </c>
      <c r="T119" s="4">
        <f>IFERROR(IF(R119&gt;$S$5,R119-$S$5,""),"")</f>
        <v>4.902777777782628</v>
      </c>
      <c r="U119" s="56" t="str">
        <f>IF(S119="","",ROUND(S119*$U$5*F119,0))</f>
        <v/>
      </c>
      <c r="V119" s="56">
        <f>IF(T119="","",ROUND(T119*$V$5*F119,0))</f>
        <v>647837367</v>
      </c>
      <c r="W119" s="2" t="str">
        <f>IF(G119="Ko có KH","Ko có KH",IF(AND(J119&gt;=G119,J119&lt;=H119+1),"Đ",IF(J119&lt;G119,"S",IF(J119&gt;H119+1,"T",""))))</f>
        <v>Đ</v>
      </c>
    </row>
    <row r="120" spans="1:23" x14ac:dyDescent="0.35">
      <c r="A120" s="1">
        <v>115</v>
      </c>
      <c r="B120" s="1">
        <v>110</v>
      </c>
      <c r="C120" s="303" t="s">
        <v>536</v>
      </c>
      <c r="D120" s="302" t="s">
        <v>104</v>
      </c>
      <c r="E120" s="310">
        <v>4712.17</v>
      </c>
      <c r="F120" s="228">
        <v>4951.05</v>
      </c>
      <c r="G120" s="225">
        <v>44814</v>
      </c>
      <c r="H120" s="225">
        <v>44819</v>
      </c>
      <c r="I120" s="290">
        <v>1</v>
      </c>
      <c r="J120" s="291">
        <v>44815.145833333336</v>
      </c>
      <c r="K120" s="3">
        <v>44815.375</v>
      </c>
      <c r="L120" s="57" t="str">
        <f t="shared" si="15"/>
        <v>không tính dôi nhật</v>
      </c>
      <c r="M120" s="286">
        <v>44822.270833333336</v>
      </c>
      <c r="N120" s="286">
        <v>44823.444444444445</v>
      </c>
      <c r="O120" s="286">
        <v>44824.444444444445</v>
      </c>
      <c r="P120" s="4" t="str">
        <f t="shared" si="19"/>
        <v/>
      </c>
      <c r="Q120" s="4">
        <f>'92 VT 215 07'!J99</f>
        <v>0</v>
      </c>
      <c r="R120" s="4" t="str">
        <f t="shared" si="32"/>
        <v/>
      </c>
      <c r="S120" s="4" t="str">
        <f t="shared" si="33"/>
        <v/>
      </c>
      <c r="T120" s="4" t="str">
        <f t="shared" si="34"/>
        <v/>
      </c>
      <c r="U120" s="56" t="str">
        <f t="shared" si="35"/>
        <v/>
      </c>
      <c r="V120" s="56" t="str">
        <f t="shared" si="36"/>
        <v/>
      </c>
      <c r="W120" s="2" t="str">
        <f t="shared" si="37"/>
        <v>Đ</v>
      </c>
    </row>
    <row r="121" spans="1:23" x14ac:dyDescent="0.35">
      <c r="A121" s="1">
        <v>116</v>
      </c>
      <c r="B121" s="1">
        <v>111</v>
      </c>
      <c r="C121" s="301" t="s">
        <v>599</v>
      </c>
      <c r="D121" s="270" t="s">
        <v>98</v>
      </c>
      <c r="E121" s="311">
        <v>19280.36</v>
      </c>
      <c r="F121" s="224">
        <v>22027</v>
      </c>
      <c r="G121" s="225">
        <v>44818</v>
      </c>
      <c r="H121" s="225">
        <v>44823</v>
      </c>
      <c r="I121" s="290">
        <v>2</v>
      </c>
      <c r="J121" s="291">
        <v>44817.583333333336</v>
      </c>
      <c r="K121" s="3">
        <v>44817.666666666664</v>
      </c>
      <c r="L121" s="57">
        <f>IF(G121="Ko có KH","Ko có KH",IF(F121&lt;15000,"không tính dôi nhật",IFERROR(MIN((IF(W121="Đ",VALUE(IF(K121="","",IF(HOUR(K121)&lt;=12,TEXT("13:00","hh:mm ") &amp; " " &amp; TEXT(DATE(YEAR(K121),MONTH(K121),DAY(K121)),"dd/mm/yyyy"),TEXT("07:00","hh:mm ") &amp; " " &amp; TEXT(K121+1,"dd/mm/yyyy")))),IF(W121="S",VALUE(IF(N121&lt;G121,N121,TEXT("07:00","hh:mm ")&amp;""&amp;TEXT(G121,"dd/mm/yyyy"))),""))),N121),"Trễ KH")))</f>
        <v>44818.291666666664</v>
      </c>
      <c r="M121" s="286">
        <v>44822.277777777781</v>
      </c>
      <c r="N121" s="315">
        <v>44823.416666666664</v>
      </c>
      <c r="O121" s="315">
        <v>44825.166666666664</v>
      </c>
      <c r="P121" s="4">
        <f>IFERROR(O121-L121,"")</f>
        <v>6.875</v>
      </c>
      <c r="Q121" s="4">
        <f>'111 VT 215 02'!J76</f>
        <v>0.1458333333333334</v>
      </c>
      <c r="R121" s="4">
        <f>IFERROR(P121-Q121,"")</f>
        <v>6.729166666666667</v>
      </c>
      <c r="S121" s="4" t="str">
        <f>IF(R121&lt;$S$5,$S$5-R121,"")</f>
        <v/>
      </c>
      <c r="T121" s="4">
        <f>IFERROR(IF(R121&gt;$S$5,R121-$S$5,""),"")</f>
        <v>3.729166666666667</v>
      </c>
      <c r="U121" s="56" t="str">
        <f>IF(S121="","",ROUND(S121*$U$5*F121,0))</f>
        <v/>
      </c>
      <c r="V121" s="56">
        <f>IF(T121="","",ROUND(T121*$V$5*F121,0))</f>
        <v>492854125</v>
      </c>
      <c r="W121" s="2" t="str">
        <f>IF(G121="Ko có KH","Ko có KH",IF(AND(J121&gt;=G121,J121&lt;=H121+1),"Đ",IF(J121&lt;G121,"S",IF(J121&gt;H121+1,"T",""))))</f>
        <v>S</v>
      </c>
    </row>
    <row r="122" spans="1:23" x14ac:dyDescent="0.35">
      <c r="A122" s="1">
        <v>117</v>
      </c>
      <c r="B122" s="1">
        <v>112</v>
      </c>
      <c r="C122" s="314" t="s">
        <v>535</v>
      </c>
      <c r="D122" s="302" t="s">
        <v>104</v>
      </c>
      <c r="E122" s="311">
        <v>4948.0600000000004</v>
      </c>
      <c r="F122" s="228">
        <v>5199</v>
      </c>
      <c r="G122" s="225">
        <v>44801</v>
      </c>
      <c r="H122" s="225">
        <v>44804</v>
      </c>
      <c r="I122" s="290">
        <v>1</v>
      </c>
      <c r="J122" s="291">
        <v>44815.041666666664</v>
      </c>
      <c r="K122" s="3">
        <v>44815.354166666664</v>
      </c>
      <c r="L122" s="57" t="str">
        <f t="shared" si="15"/>
        <v>không tính dôi nhật</v>
      </c>
      <c r="M122" s="309">
        <v>44821.305555555555</v>
      </c>
      <c r="N122" s="286">
        <v>44821.493055555555</v>
      </c>
      <c r="O122" s="286">
        <v>44826.451388888891</v>
      </c>
      <c r="P122" s="4" t="str">
        <f t="shared" si="19"/>
        <v/>
      </c>
      <c r="Q122" s="4">
        <f>'92 VT 215 07'!J101</f>
        <v>0</v>
      </c>
      <c r="R122" s="4" t="str">
        <f t="shared" si="32"/>
        <v/>
      </c>
      <c r="S122" s="4" t="str">
        <f t="shared" si="33"/>
        <v/>
      </c>
      <c r="T122" s="4" t="str">
        <f t="shared" si="34"/>
        <v/>
      </c>
      <c r="U122" s="56" t="str">
        <f t="shared" si="35"/>
        <v/>
      </c>
      <c r="V122" s="56" t="str">
        <f t="shared" si="36"/>
        <v/>
      </c>
      <c r="W122" s="2" t="str">
        <f t="shared" si="37"/>
        <v>T</v>
      </c>
    </row>
    <row r="123" spans="1:23" x14ac:dyDescent="0.35">
      <c r="A123" s="1">
        <v>118</v>
      </c>
      <c r="B123" s="1">
        <v>113</v>
      </c>
      <c r="C123" s="303" t="s">
        <v>491</v>
      </c>
      <c r="D123" s="302" t="s">
        <v>104</v>
      </c>
      <c r="E123" s="311">
        <v>4719.91</v>
      </c>
      <c r="F123" s="224">
        <v>4822.62</v>
      </c>
      <c r="G123" s="225">
        <v>44819</v>
      </c>
      <c r="H123" s="225">
        <v>44824</v>
      </c>
      <c r="I123" s="290">
        <v>1</v>
      </c>
      <c r="J123" s="291">
        <v>44825.916666666664</v>
      </c>
      <c r="K123" s="3">
        <v>44826.333333333336</v>
      </c>
      <c r="L123" s="57" t="str">
        <f t="shared" si="15"/>
        <v>không tính dôi nhật</v>
      </c>
      <c r="M123" s="309">
        <v>44826.354166666664</v>
      </c>
      <c r="N123" s="286">
        <v>44826.604166666664</v>
      </c>
      <c r="O123" s="286">
        <v>44827.305555555555</v>
      </c>
      <c r="P123" s="4" t="str">
        <f t="shared" si="19"/>
        <v/>
      </c>
      <c r="Q123" s="4">
        <f>'92 VT 215 07'!J103</f>
        <v>0</v>
      </c>
      <c r="R123" s="4" t="str">
        <f t="shared" si="32"/>
        <v/>
      </c>
      <c r="S123" s="4" t="str">
        <f t="shared" si="33"/>
        <v/>
      </c>
      <c r="T123" s="4" t="str">
        <f t="shared" si="34"/>
        <v/>
      </c>
      <c r="U123" s="56" t="str">
        <f t="shared" si="35"/>
        <v/>
      </c>
      <c r="V123" s="56" t="str">
        <f t="shared" si="36"/>
        <v/>
      </c>
      <c r="W123" s="2" t="str">
        <f t="shared" si="37"/>
        <v>T</v>
      </c>
    </row>
    <row r="124" spans="1:23" x14ac:dyDescent="0.35">
      <c r="A124" s="1">
        <v>119</v>
      </c>
      <c r="B124" s="1">
        <v>114</v>
      </c>
      <c r="C124" s="317" t="s">
        <v>846</v>
      </c>
      <c r="D124" s="270" t="s">
        <v>98</v>
      </c>
      <c r="E124" s="316">
        <v>7342.31</v>
      </c>
      <c r="F124" s="95">
        <v>7499.8</v>
      </c>
      <c r="G124" s="225">
        <v>44818</v>
      </c>
      <c r="H124" s="225">
        <v>44823</v>
      </c>
      <c r="I124" s="290">
        <v>1</v>
      </c>
      <c r="J124" s="291">
        <v>44826.4375</v>
      </c>
      <c r="K124" s="3">
        <v>44826.541666666664</v>
      </c>
      <c r="L124" s="57" t="str">
        <f t="shared" si="15"/>
        <v>không tính dôi nhật</v>
      </c>
      <c r="M124" s="286">
        <v>44828.489583333336</v>
      </c>
      <c r="N124" s="286">
        <v>44828.708333333336</v>
      </c>
      <c r="O124" s="286">
        <v>44829.513888888891</v>
      </c>
      <c r="P124" s="4" t="str">
        <f t="shared" si="19"/>
        <v/>
      </c>
      <c r="Q124" s="4">
        <f>'92 VT 215 07'!J104</f>
        <v>0</v>
      </c>
      <c r="R124" s="4" t="str">
        <f t="shared" si="32"/>
        <v/>
      </c>
      <c r="S124" s="4" t="str">
        <f t="shared" si="33"/>
        <v/>
      </c>
      <c r="T124" s="4" t="str">
        <f t="shared" si="34"/>
        <v/>
      </c>
      <c r="U124" s="56" t="str">
        <f t="shared" si="35"/>
        <v/>
      </c>
      <c r="V124" s="56" t="str">
        <f t="shared" si="36"/>
        <v/>
      </c>
      <c r="W124" s="2" t="str">
        <f t="shared" si="37"/>
        <v>T</v>
      </c>
    </row>
    <row r="125" spans="1:23" x14ac:dyDescent="0.35">
      <c r="A125" s="1">
        <v>120</v>
      </c>
      <c r="B125" s="1">
        <v>115</v>
      </c>
      <c r="C125" s="314" t="s">
        <v>847</v>
      </c>
      <c r="D125" s="302" t="s">
        <v>104</v>
      </c>
      <c r="E125" s="310">
        <v>5405.6</v>
      </c>
      <c r="F125" s="95">
        <v>5961.2</v>
      </c>
      <c r="G125" s="225">
        <v>44824</v>
      </c>
      <c r="H125" s="225">
        <v>44829</v>
      </c>
      <c r="I125" s="290">
        <v>1</v>
      </c>
      <c r="J125" s="291">
        <v>44827.895833333336</v>
      </c>
      <c r="K125" s="3">
        <v>44828.354166666664</v>
      </c>
      <c r="L125" s="57" t="str">
        <f t="shared" si="15"/>
        <v>không tính dôi nhật</v>
      </c>
      <c r="M125" s="286">
        <v>44828.447916666664</v>
      </c>
      <c r="N125" s="286">
        <v>44828.708333333336</v>
      </c>
      <c r="O125" s="286">
        <v>44830.291666666664</v>
      </c>
      <c r="P125" s="4" t="str">
        <f t="shared" si="19"/>
        <v/>
      </c>
      <c r="Q125" s="4">
        <f>'92 VT 215 07'!J105</f>
        <v>0</v>
      </c>
      <c r="R125" s="4" t="str">
        <f t="shared" si="32"/>
        <v/>
      </c>
      <c r="S125" s="4" t="str">
        <f t="shared" si="33"/>
        <v/>
      </c>
      <c r="T125" s="4" t="str">
        <f t="shared" si="34"/>
        <v/>
      </c>
      <c r="U125" s="56" t="str">
        <f t="shared" si="35"/>
        <v/>
      </c>
      <c r="V125" s="56" t="str">
        <f t="shared" si="36"/>
        <v/>
      </c>
      <c r="W125" s="2" t="str">
        <f t="shared" si="37"/>
        <v>Đ</v>
      </c>
    </row>
    <row r="126" spans="1:23" x14ac:dyDescent="0.35">
      <c r="A126" s="1">
        <v>121</v>
      </c>
      <c r="B126" s="1">
        <v>116</v>
      </c>
      <c r="C126" s="314" t="s">
        <v>848</v>
      </c>
      <c r="D126" s="270" t="s">
        <v>98</v>
      </c>
      <c r="E126" s="318">
        <v>4709.88</v>
      </c>
      <c r="F126" s="95">
        <v>4997.3999999999996</v>
      </c>
      <c r="G126" s="225">
        <v>44822</v>
      </c>
      <c r="H126" s="225">
        <v>44827</v>
      </c>
      <c r="I126" s="14">
        <v>1</v>
      </c>
      <c r="J126" s="291">
        <v>44827.604166666664</v>
      </c>
      <c r="K126" s="3"/>
      <c r="L126" s="57" t="str">
        <f t="shared" si="15"/>
        <v>không tính dôi nhật</v>
      </c>
      <c r="M126" s="291">
        <v>44828.475694444445</v>
      </c>
      <c r="N126" s="291">
        <v>44832.8125</v>
      </c>
      <c r="O126" s="291">
        <v>44833.694444444445</v>
      </c>
      <c r="P126" s="4" t="str">
        <f t="shared" si="19"/>
        <v/>
      </c>
      <c r="Q126" s="4">
        <f>'92 VT 215 07'!J106</f>
        <v>0</v>
      </c>
      <c r="R126" s="4" t="str">
        <f t="shared" si="32"/>
        <v/>
      </c>
      <c r="S126" s="4" t="str">
        <f t="shared" si="33"/>
        <v/>
      </c>
      <c r="T126" s="4" t="str">
        <f t="shared" si="34"/>
        <v/>
      </c>
      <c r="U126" s="56" t="str">
        <f t="shared" si="35"/>
        <v/>
      </c>
      <c r="V126" s="56" t="str">
        <f>IF(T126="","",ROUND(T126*$V$5*F126,0))</f>
        <v/>
      </c>
      <c r="W126" s="2" t="str">
        <f t="shared" si="37"/>
        <v>Đ</v>
      </c>
    </row>
    <row r="127" spans="1:23" x14ac:dyDescent="0.35">
      <c r="A127" s="1">
        <v>122</v>
      </c>
      <c r="B127" s="1">
        <v>117</v>
      </c>
      <c r="C127" s="314" t="s">
        <v>535</v>
      </c>
      <c r="D127" s="302" t="s">
        <v>104</v>
      </c>
      <c r="E127" s="310">
        <v>4903.33</v>
      </c>
      <c r="F127" s="228">
        <v>5199</v>
      </c>
      <c r="G127" s="225">
        <v>44824</v>
      </c>
      <c r="H127" s="225">
        <v>44829</v>
      </c>
      <c r="I127" s="14">
        <v>1</v>
      </c>
      <c r="J127" s="291">
        <v>44830.833333333336</v>
      </c>
      <c r="K127" s="3"/>
      <c r="L127" s="57" t="str">
        <f t="shared" si="15"/>
        <v>không tính dôi nhật</v>
      </c>
      <c r="M127" s="291">
        <v>44833.652777777781</v>
      </c>
      <c r="N127" s="291">
        <v>44833.8125</v>
      </c>
      <c r="O127" s="291">
        <v>44834.548611111109</v>
      </c>
      <c r="P127" s="4" t="str">
        <f t="shared" si="19"/>
        <v/>
      </c>
      <c r="Q127" s="4">
        <f>'92 VT 215 07'!J107</f>
        <v>0</v>
      </c>
      <c r="R127" s="4" t="str">
        <f t="shared" si="32"/>
        <v/>
      </c>
      <c r="S127" s="4" t="str">
        <f t="shared" si="33"/>
        <v/>
      </c>
      <c r="T127" s="4" t="str">
        <f t="shared" si="34"/>
        <v/>
      </c>
      <c r="U127" s="56" t="str">
        <f t="shared" si="35"/>
        <v/>
      </c>
      <c r="V127" s="56" t="str">
        <f t="shared" si="36"/>
        <v/>
      </c>
      <c r="W127" s="2" t="str">
        <f t="shared" si="37"/>
        <v>T</v>
      </c>
    </row>
    <row r="128" spans="1:23" x14ac:dyDescent="0.35">
      <c r="A128" s="1">
        <v>123</v>
      </c>
      <c r="B128" s="1">
        <v>118</v>
      </c>
      <c r="C128" s="313" t="s">
        <v>499</v>
      </c>
      <c r="D128" s="270" t="s">
        <v>98</v>
      </c>
      <c r="E128" s="319">
        <v>7825.59</v>
      </c>
      <c r="F128" s="228">
        <v>7996.6</v>
      </c>
      <c r="G128" s="225">
        <v>44824</v>
      </c>
      <c r="H128" s="225">
        <v>44829</v>
      </c>
      <c r="I128" s="14">
        <v>1</v>
      </c>
      <c r="J128" s="308">
        <v>44827.979166666664</v>
      </c>
      <c r="K128" s="3"/>
      <c r="L128" s="57" t="str">
        <f t="shared" si="15"/>
        <v>không tính dôi nhật</v>
      </c>
      <c r="M128" s="308">
        <v>44830.586805555555</v>
      </c>
      <c r="N128" s="308">
        <v>44833.694444444445</v>
      </c>
      <c r="O128" s="308">
        <v>44835.097222222219</v>
      </c>
      <c r="P128" s="4" t="str">
        <f t="shared" si="19"/>
        <v/>
      </c>
      <c r="Q128" s="4">
        <f>'92 VT 215 07'!J108</f>
        <v>0</v>
      </c>
      <c r="R128" s="4" t="str">
        <f t="shared" si="32"/>
        <v/>
      </c>
      <c r="S128" s="4" t="str">
        <f t="shared" si="33"/>
        <v/>
      </c>
      <c r="T128" s="4" t="str">
        <f t="shared" si="34"/>
        <v/>
      </c>
      <c r="U128" s="56" t="str">
        <f t="shared" si="35"/>
        <v/>
      </c>
      <c r="V128" s="56" t="str">
        <f t="shared" si="36"/>
        <v/>
      </c>
      <c r="W128" s="2" t="str">
        <f t="shared" si="37"/>
        <v>Đ</v>
      </c>
    </row>
    <row r="129" spans="1:23" ht="15.5" customHeight="1" x14ac:dyDescent="0.35">
      <c r="A129" s="1">
        <v>124</v>
      </c>
      <c r="B129" s="1">
        <v>119</v>
      </c>
      <c r="C129" s="314" t="s">
        <v>552</v>
      </c>
      <c r="D129" s="270" t="s">
        <v>98</v>
      </c>
      <c r="E129" s="310">
        <v>20150.2</v>
      </c>
      <c r="F129" s="95">
        <v>22900</v>
      </c>
      <c r="G129" s="225">
        <v>44829</v>
      </c>
      <c r="H129" s="225">
        <v>44834</v>
      </c>
      <c r="I129" s="14">
        <v>2</v>
      </c>
      <c r="J129" s="291">
        <v>44831.440972222219</v>
      </c>
      <c r="K129" s="3">
        <v>44831.541666666664</v>
      </c>
      <c r="L129" s="57">
        <f t="shared" si="15"/>
        <v>44832.291666666664</v>
      </c>
      <c r="M129" s="291">
        <v>44833.694444444445</v>
      </c>
      <c r="N129" s="291">
        <v>44833.8125</v>
      </c>
      <c r="O129" s="291">
        <v>44836.125</v>
      </c>
      <c r="P129" s="4">
        <f>IFERROR(O129-L129,"")</f>
        <v>3.8333333333357587</v>
      </c>
      <c r="Q129" s="4">
        <f>'119 VT 215 07'!J62</f>
        <v>1.9652777777777779</v>
      </c>
      <c r="R129" s="4">
        <f t="shared" si="32"/>
        <v>1.8680555555579808</v>
      </c>
      <c r="S129" s="4">
        <f t="shared" si="33"/>
        <v>1.1319444444420192</v>
      </c>
      <c r="T129" s="4" t="str">
        <f t="shared" si="34"/>
        <v/>
      </c>
      <c r="U129" s="56">
        <f t="shared" si="35"/>
        <v>38882292</v>
      </c>
      <c r="V129" s="56" t="str">
        <f t="shared" si="36"/>
        <v/>
      </c>
      <c r="W129" s="2" t="str">
        <f t="shared" si="37"/>
        <v>Đ</v>
      </c>
    </row>
    <row r="130" spans="1:23" x14ac:dyDescent="0.35">
      <c r="A130" s="1">
        <v>125</v>
      </c>
      <c r="B130" s="292">
        <v>120</v>
      </c>
      <c r="C130" s="314" t="s">
        <v>555</v>
      </c>
      <c r="D130" s="270" t="s">
        <v>98</v>
      </c>
      <c r="E130" s="310">
        <v>20856.38</v>
      </c>
      <c r="F130" s="95">
        <v>21386</v>
      </c>
      <c r="G130" s="225">
        <v>44824</v>
      </c>
      <c r="H130" s="225">
        <v>44829</v>
      </c>
      <c r="I130" s="290">
        <v>1</v>
      </c>
      <c r="J130" s="291">
        <v>44831.760416666664</v>
      </c>
      <c r="K130" s="3">
        <v>44832.333333333336</v>
      </c>
      <c r="L130" s="57" t="str">
        <f t="shared" si="15"/>
        <v>Trễ KH</v>
      </c>
      <c r="M130" s="291">
        <v>44834.722222222219</v>
      </c>
      <c r="N130" s="291">
        <v>44835.104166666664</v>
      </c>
      <c r="O130" s="291">
        <v>44838.986111111109</v>
      </c>
      <c r="P130" s="4" t="str">
        <f t="shared" si="19"/>
        <v/>
      </c>
      <c r="Q130" s="4">
        <f>'92 VT 215 07'!J110</f>
        <v>0</v>
      </c>
      <c r="R130" s="4" t="str">
        <f t="shared" si="32"/>
        <v/>
      </c>
      <c r="S130" s="4" t="str">
        <f t="shared" si="33"/>
        <v/>
      </c>
      <c r="T130" s="4" t="str">
        <f t="shared" si="34"/>
        <v/>
      </c>
      <c r="U130" s="56" t="str">
        <f t="shared" si="35"/>
        <v/>
      </c>
      <c r="V130" s="56" t="str">
        <f t="shared" si="36"/>
        <v/>
      </c>
      <c r="W130" s="2" t="str">
        <f t="shared" si="37"/>
        <v>T</v>
      </c>
    </row>
    <row r="131" spans="1:23" x14ac:dyDescent="0.35">
      <c r="A131" s="1">
        <v>126</v>
      </c>
      <c r="B131" s="292">
        <v>121</v>
      </c>
      <c r="C131" s="314" t="s">
        <v>537</v>
      </c>
      <c r="D131" s="270" t="s">
        <v>98</v>
      </c>
      <c r="E131" s="310">
        <v>19798.68</v>
      </c>
      <c r="F131" s="95">
        <v>22022.799999999999</v>
      </c>
      <c r="G131" s="225">
        <v>44829</v>
      </c>
      <c r="H131" s="225">
        <v>44834</v>
      </c>
      <c r="I131" s="290">
        <v>2</v>
      </c>
      <c r="J131" s="291">
        <v>44836.427083333336</v>
      </c>
      <c r="K131" s="3">
        <v>44836.5625</v>
      </c>
      <c r="L131" s="57" t="str">
        <f t="shared" si="15"/>
        <v>Trễ KH</v>
      </c>
      <c r="M131" s="291">
        <v>44837.284722222219</v>
      </c>
      <c r="N131" s="291">
        <v>44837.395833333336</v>
      </c>
      <c r="O131" s="291">
        <v>44840.458333333336</v>
      </c>
      <c r="P131" s="4" t="str">
        <f t="shared" si="19"/>
        <v/>
      </c>
      <c r="Q131" s="4">
        <f>'92 VT 215 07'!J111</f>
        <v>0</v>
      </c>
      <c r="R131" s="4" t="str">
        <f t="shared" si="32"/>
        <v/>
      </c>
      <c r="S131" s="4" t="str">
        <f t="shared" si="33"/>
        <v/>
      </c>
      <c r="T131" s="4" t="str">
        <f t="shared" si="34"/>
        <v/>
      </c>
      <c r="U131" s="56" t="str">
        <f t="shared" si="35"/>
        <v/>
      </c>
      <c r="V131" s="56" t="str">
        <f t="shared" si="36"/>
        <v/>
      </c>
      <c r="W131" s="2" t="str">
        <f t="shared" si="37"/>
        <v>T</v>
      </c>
    </row>
    <row r="132" spans="1:23" x14ac:dyDescent="0.35">
      <c r="A132" s="1">
        <v>127</v>
      </c>
      <c r="B132" s="292">
        <v>122</v>
      </c>
      <c r="C132" s="314" t="s">
        <v>861</v>
      </c>
      <c r="D132" s="270" t="s">
        <v>98</v>
      </c>
      <c r="E132" s="310">
        <v>18567.169999999998</v>
      </c>
      <c r="F132" s="95">
        <v>23621.05</v>
      </c>
      <c r="G132" s="225">
        <v>44826</v>
      </c>
      <c r="H132" s="225">
        <v>44831</v>
      </c>
      <c r="I132" s="290">
        <v>1</v>
      </c>
      <c r="J132" s="291">
        <v>44837.635416666664</v>
      </c>
      <c r="K132" s="3">
        <v>44837.6875</v>
      </c>
      <c r="L132" s="57" t="str">
        <f t="shared" si="15"/>
        <v>Trễ KH</v>
      </c>
      <c r="M132" s="291">
        <v>44839.40625</v>
      </c>
      <c r="N132" s="291">
        <v>44839.652777777781</v>
      </c>
      <c r="O132" s="291">
        <v>44843.652777777781</v>
      </c>
      <c r="P132" s="4" t="str">
        <f t="shared" si="19"/>
        <v/>
      </c>
      <c r="Q132" s="4">
        <f>'92 VT 215 07'!J112</f>
        <v>0</v>
      </c>
      <c r="R132" s="4" t="str">
        <f t="shared" si="32"/>
        <v/>
      </c>
      <c r="S132" s="4" t="str">
        <f t="shared" si="33"/>
        <v/>
      </c>
      <c r="T132" s="4" t="str">
        <f t="shared" si="34"/>
        <v/>
      </c>
      <c r="U132" s="56" t="str">
        <f t="shared" si="35"/>
        <v/>
      </c>
      <c r="V132" s="56" t="str">
        <f t="shared" si="36"/>
        <v/>
      </c>
      <c r="W132" s="2" t="str">
        <f t="shared" si="37"/>
        <v>T</v>
      </c>
    </row>
    <row r="133" spans="1:23" x14ac:dyDescent="0.35">
      <c r="A133" s="1">
        <v>128</v>
      </c>
      <c r="B133" s="292">
        <v>123</v>
      </c>
      <c r="C133" s="314" t="s">
        <v>862</v>
      </c>
      <c r="D133" s="270" t="s">
        <v>98</v>
      </c>
      <c r="E133" s="287">
        <v>4667.1499999999996</v>
      </c>
      <c r="F133" s="95">
        <v>4933</v>
      </c>
      <c r="G133" s="225">
        <v>44835</v>
      </c>
      <c r="H133" s="225">
        <v>44839</v>
      </c>
      <c r="I133" s="290">
        <v>1</v>
      </c>
      <c r="J133" s="291">
        <v>44838.614583333336</v>
      </c>
      <c r="K133" s="3">
        <v>44839.354166666664</v>
      </c>
      <c r="L133" s="57" t="str">
        <f t="shared" si="15"/>
        <v>không tính dôi nhật</v>
      </c>
      <c r="M133" s="291">
        <v>44839.263888888891</v>
      </c>
      <c r="N133" s="291">
        <v>44843.659722222219</v>
      </c>
      <c r="O133" s="291">
        <v>44844.375</v>
      </c>
      <c r="P133" s="4" t="str">
        <f t="shared" si="19"/>
        <v/>
      </c>
      <c r="Q133" s="4">
        <f>'92 VT 215 07'!J113</f>
        <v>0</v>
      </c>
      <c r="R133" s="4" t="str">
        <f t="shared" si="32"/>
        <v/>
      </c>
      <c r="S133" s="4" t="str">
        <f t="shared" si="33"/>
        <v/>
      </c>
      <c r="T133" s="4" t="str">
        <f t="shared" si="34"/>
        <v/>
      </c>
      <c r="U133" s="56" t="str">
        <f t="shared" si="35"/>
        <v/>
      </c>
      <c r="V133" s="56" t="str">
        <f t="shared" si="36"/>
        <v/>
      </c>
      <c r="W133" s="2" t="str">
        <f t="shared" si="37"/>
        <v>Đ</v>
      </c>
    </row>
    <row r="134" spans="1:23" x14ac:dyDescent="0.35">
      <c r="A134" s="1">
        <v>129</v>
      </c>
      <c r="B134" s="292">
        <v>124</v>
      </c>
      <c r="C134" s="330" t="s">
        <v>552</v>
      </c>
      <c r="D134" s="326" t="s">
        <v>98</v>
      </c>
      <c r="E134" s="328">
        <v>20463.55</v>
      </c>
      <c r="F134" s="95">
        <v>22900</v>
      </c>
      <c r="G134" s="225">
        <v>44844</v>
      </c>
      <c r="H134" s="225">
        <v>44849</v>
      </c>
      <c r="I134" s="14">
        <v>1</v>
      </c>
      <c r="J134" s="329">
        <v>44845.53125</v>
      </c>
      <c r="K134" s="3">
        <v>44845.548611111109</v>
      </c>
      <c r="L134" s="57">
        <f t="shared" si="15"/>
        <v>44845.743055555555</v>
      </c>
      <c r="M134" s="3">
        <v>44845.659722222219</v>
      </c>
      <c r="N134" s="3">
        <v>44845.743055555555</v>
      </c>
      <c r="O134" s="3">
        <v>44847.833333333336</v>
      </c>
      <c r="P134" s="4">
        <f t="shared" si="19"/>
        <v>2.0902777777810115</v>
      </c>
      <c r="Q134" s="4">
        <f>'124 VT 215 07'!J59</f>
        <v>0.26736111111111094</v>
      </c>
      <c r="R134" s="4">
        <f t="shared" si="32"/>
        <v>1.8229166666699006</v>
      </c>
      <c r="S134" s="4">
        <f t="shared" si="33"/>
        <v>1.1770833333300994</v>
      </c>
      <c r="T134" s="4" t="str">
        <f t="shared" si="34"/>
        <v/>
      </c>
      <c r="U134" s="56">
        <f t="shared" si="35"/>
        <v>40432812</v>
      </c>
      <c r="V134" s="56" t="str">
        <f t="shared" si="36"/>
        <v/>
      </c>
      <c r="W134" s="2" t="str">
        <f t="shared" si="37"/>
        <v>Đ</v>
      </c>
    </row>
    <row r="135" spans="1:23" x14ac:dyDescent="0.35">
      <c r="A135" s="1">
        <v>130</v>
      </c>
      <c r="B135" s="292">
        <v>125</v>
      </c>
      <c r="C135" s="330" t="s">
        <v>491</v>
      </c>
      <c r="D135" s="327" t="s">
        <v>104</v>
      </c>
      <c r="E135" s="328">
        <v>4722.82</v>
      </c>
      <c r="F135" s="224">
        <v>4822.62</v>
      </c>
      <c r="G135" s="225"/>
      <c r="H135" s="225"/>
      <c r="I135" s="332">
        <v>1</v>
      </c>
      <c r="J135" s="329">
        <v>44845.083333333336</v>
      </c>
      <c r="K135" s="3">
        <v>44845.395833333336</v>
      </c>
      <c r="L135" s="57" t="str">
        <f t="shared" si="15"/>
        <v>không tính dôi nhật</v>
      </c>
      <c r="M135" s="329">
        <v>44845.670138888891</v>
      </c>
      <c r="N135" s="329">
        <v>44846.270833333336</v>
      </c>
      <c r="O135" s="329">
        <v>44848.958333333336</v>
      </c>
      <c r="P135" s="4" t="str">
        <f t="shared" si="19"/>
        <v/>
      </c>
      <c r="Q135" s="4">
        <f>'92 VT 215 07'!J115</f>
        <v>0</v>
      </c>
      <c r="R135" s="4" t="str">
        <f t="shared" si="32"/>
        <v/>
      </c>
      <c r="S135" s="4" t="str">
        <f t="shared" si="33"/>
        <v/>
      </c>
      <c r="T135" s="4" t="str">
        <f t="shared" si="34"/>
        <v/>
      </c>
      <c r="U135" s="56" t="str">
        <f t="shared" si="35"/>
        <v/>
      </c>
      <c r="V135" s="56" t="str">
        <f t="shared" si="36"/>
        <v/>
      </c>
      <c r="W135" s="2" t="str">
        <f t="shared" si="37"/>
        <v>T</v>
      </c>
    </row>
    <row r="136" spans="1:23" x14ac:dyDescent="0.35">
      <c r="A136" s="1">
        <v>131</v>
      </c>
      <c r="B136" s="292">
        <v>126</v>
      </c>
      <c r="C136" s="330" t="s">
        <v>536</v>
      </c>
      <c r="D136" s="327" t="s">
        <v>104</v>
      </c>
      <c r="E136" s="328">
        <v>4714.01</v>
      </c>
      <c r="F136" s="228">
        <v>4951.05</v>
      </c>
      <c r="G136" s="225"/>
      <c r="H136" s="225"/>
      <c r="I136" s="332">
        <v>2</v>
      </c>
      <c r="J136" s="329">
        <v>44846.826388888891</v>
      </c>
      <c r="K136" s="3">
        <v>44847.333333333336</v>
      </c>
      <c r="L136" s="57" t="str">
        <f t="shared" si="15"/>
        <v>không tính dôi nhật</v>
      </c>
      <c r="M136" s="329">
        <v>44847.666666666664</v>
      </c>
      <c r="N136" s="329">
        <v>44847.791666666664</v>
      </c>
      <c r="O136" s="329">
        <v>44848.673611111109</v>
      </c>
      <c r="P136" s="4" t="str">
        <f t="shared" si="19"/>
        <v/>
      </c>
      <c r="Q136" s="4">
        <f>'92 VT 215 07'!J116</f>
        <v>0</v>
      </c>
      <c r="R136" s="4" t="str">
        <f t="shared" si="32"/>
        <v/>
      </c>
      <c r="S136" s="4" t="str">
        <f t="shared" si="33"/>
        <v/>
      </c>
      <c r="T136" s="4" t="str">
        <f t="shared" si="34"/>
        <v/>
      </c>
      <c r="U136" s="56" t="str">
        <f t="shared" si="35"/>
        <v/>
      </c>
      <c r="V136" s="56" t="str">
        <f t="shared" si="36"/>
        <v/>
      </c>
      <c r="W136" s="2" t="str">
        <f t="shared" si="37"/>
        <v>T</v>
      </c>
    </row>
    <row r="137" spans="1:23" x14ac:dyDescent="0.35">
      <c r="A137" s="1">
        <v>132</v>
      </c>
      <c r="B137" s="292">
        <v>127</v>
      </c>
      <c r="C137" s="330" t="s">
        <v>599</v>
      </c>
      <c r="D137" s="327" t="s">
        <v>104</v>
      </c>
      <c r="E137" s="328">
        <v>19927.45</v>
      </c>
      <c r="F137" s="224">
        <v>22027</v>
      </c>
      <c r="G137" s="225">
        <v>44844</v>
      </c>
      <c r="H137" s="225">
        <v>44849</v>
      </c>
      <c r="I137" s="332">
        <v>2</v>
      </c>
      <c r="J137" s="329">
        <v>44849.104166666664</v>
      </c>
      <c r="K137" s="3">
        <v>44849.333333333336</v>
      </c>
      <c r="L137" s="57">
        <f t="shared" si="15"/>
        <v>44849.541666666664</v>
      </c>
      <c r="M137" s="329">
        <v>44849.722222222219</v>
      </c>
      <c r="N137" s="329">
        <v>44849.770833333336</v>
      </c>
      <c r="O137" s="329">
        <v>44851.166666666664</v>
      </c>
      <c r="P137" s="4">
        <f>IFERROR(O137-L137,"")</f>
        <v>1.625</v>
      </c>
      <c r="Q137" s="4">
        <f>'127 vt 215 02'!J60</f>
        <v>0.18055555555555558</v>
      </c>
      <c r="R137" s="4">
        <f t="shared" si="32"/>
        <v>1.4444444444444444</v>
      </c>
      <c r="S137" s="4">
        <f t="shared" si="33"/>
        <v>1.5555555555555556</v>
      </c>
      <c r="T137" s="4" t="str">
        <f t="shared" si="34"/>
        <v/>
      </c>
      <c r="U137" s="56">
        <f t="shared" si="35"/>
        <v>51396333</v>
      </c>
      <c r="V137" s="56" t="str">
        <f t="shared" si="36"/>
        <v/>
      </c>
      <c r="W137" s="2" t="str">
        <f t="shared" si="37"/>
        <v>Đ</v>
      </c>
    </row>
    <row r="138" spans="1:23" x14ac:dyDescent="0.35">
      <c r="A138" s="1">
        <v>133</v>
      </c>
      <c r="B138" s="292">
        <v>128</v>
      </c>
      <c r="C138" s="330" t="s">
        <v>562</v>
      </c>
      <c r="D138" s="326" t="s">
        <v>98</v>
      </c>
      <c r="E138" s="328">
        <v>20099.939999999999</v>
      </c>
      <c r="F138" s="239">
        <v>22027</v>
      </c>
      <c r="G138" s="225">
        <v>44844</v>
      </c>
      <c r="H138" s="225">
        <v>44849</v>
      </c>
      <c r="I138" s="332">
        <v>2</v>
      </c>
      <c r="J138" s="329">
        <v>44851.6875</v>
      </c>
      <c r="K138" s="3">
        <v>44852.333333333336</v>
      </c>
      <c r="L138" s="57" t="str">
        <f t="shared" si="15"/>
        <v>Trễ KH</v>
      </c>
      <c r="M138" s="334">
        <v>44852.305555555555</v>
      </c>
      <c r="N138" s="334">
        <v>44852.361111111109</v>
      </c>
      <c r="O138" s="334">
        <v>44854.305555555555</v>
      </c>
      <c r="P138" s="4" t="str">
        <f t="shared" si="19"/>
        <v/>
      </c>
      <c r="Q138" s="4">
        <f>'92 VT 215 07'!J118</f>
        <v>0</v>
      </c>
      <c r="R138" s="4" t="str">
        <f t="shared" si="32"/>
        <v/>
      </c>
      <c r="S138" s="4" t="str">
        <f t="shared" si="33"/>
        <v/>
      </c>
      <c r="T138" s="4" t="str">
        <f t="shared" si="34"/>
        <v/>
      </c>
      <c r="U138" s="56" t="str">
        <f t="shared" si="35"/>
        <v/>
      </c>
      <c r="V138" s="56" t="str">
        <f t="shared" si="36"/>
        <v/>
      </c>
      <c r="W138" s="2" t="str">
        <f t="shared" si="37"/>
        <v>T</v>
      </c>
    </row>
    <row r="139" spans="1:23" x14ac:dyDescent="0.35">
      <c r="A139" s="1">
        <v>134</v>
      </c>
      <c r="B139" s="292">
        <v>129</v>
      </c>
      <c r="C139" s="330" t="s">
        <v>491</v>
      </c>
      <c r="D139" s="326" t="s">
        <v>98</v>
      </c>
      <c r="E139" s="328">
        <v>4726.66</v>
      </c>
      <c r="F139" s="224">
        <v>4822.62</v>
      </c>
      <c r="G139" s="225">
        <v>44849</v>
      </c>
      <c r="H139" s="225">
        <v>44854</v>
      </c>
      <c r="I139" s="332">
        <v>1</v>
      </c>
      <c r="J139" s="329">
        <v>44852.847222222219</v>
      </c>
      <c r="K139" s="3">
        <v>44853.34375</v>
      </c>
      <c r="L139" s="57" t="str">
        <f t="shared" si="15"/>
        <v>không tính dôi nhật</v>
      </c>
      <c r="M139" s="334">
        <v>44853.28125</v>
      </c>
      <c r="N139" s="333">
        <v>44853.645833333336</v>
      </c>
      <c r="O139" s="333">
        <v>44854.517361111109</v>
      </c>
      <c r="P139" s="4" t="str">
        <f t="shared" si="19"/>
        <v/>
      </c>
      <c r="Q139" s="4">
        <f>'92 VT 215 07'!J119</f>
        <v>0</v>
      </c>
      <c r="R139" s="4" t="str">
        <f t="shared" si="32"/>
        <v/>
      </c>
      <c r="S139" s="4" t="str">
        <f t="shared" si="33"/>
        <v/>
      </c>
      <c r="T139" s="4" t="str">
        <f t="shared" si="34"/>
        <v/>
      </c>
      <c r="U139" s="56" t="str">
        <f t="shared" si="35"/>
        <v/>
      </c>
      <c r="V139" s="56" t="str">
        <f t="shared" si="36"/>
        <v/>
      </c>
      <c r="W139" s="2" t="str">
        <f t="shared" si="37"/>
        <v>Đ</v>
      </c>
    </row>
    <row r="140" spans="1:23" x14ac:dyDescent="0.35">
      <c r="A140" s="1">
        <v>135</v>
      </c>
      <c r="B140" s="292">
        <v>130</v>
      </c>
      <c r="C140" s="330" t="s">
        <v>536</v>
      </c>
      <c r="D140" s="326" t="s">
        <v>98</v>
      </c>
      <c r="E140" s="328">
        <v>4733.5600000000004</v>
      </c>
      <c r="F140" s="228">
        <v>4951.05</v>
      </c>
      <c r="G140" s="225">
        <v>44849</v>
      </c>
      <c r="H140" s="225">
        <v>44854</v>
      </c>
      <c r="I140" s="332">
        <v>1</v>
      </c>
      <c r="J140" s="329">
        <v>44854.854166666664</v>
      </c>
      <c r="K140" s="3">
        <v>44855.333333333336</v>
      </c>
      <c r="L140" s="57" t="str">
        <f t="shared" si="15"/>
        <v>không tính dôi nhật</v>
      </c>
      <c r="M140" s="329">
        <v>44855.371527777781</v>
      </c>
      <c r="N140" s="329">
        <v>44856</v>
      </c>
      <c r="O140" s="329">
        <v>44857.020833333336</v>
      </c>
      <c r="P140" s="4" t="str">
        <f t="shared" si="19"/>
        <v/>
      </c>
      <c r="Q140" s="4">
        <f>'92 VT 215 07'!J120</f>
        <v>0</v>
      </c>
      <c r="R140" s="4" t="str">
        <f t="shared" si="32"/>
        <v/>
      </c>
      <c r="S140" s="4" t="str">
        <f t="shared" si="33"/>
        <v/>
      </c>
      <c r="T140" s="4" t="str">
        <f t="shared" si="34"/>
        <v/>
      </c>
      <c r="U140" s="56" t="str">
        <f t="shared" si="35"/>
        <v/>
      </c>
      <c r="V140" s="56" t="str">
        <f t="shared" si="36"/>
        <v/>
      </c>
      <c r="W140" s="2" t="str">
        <f t="shared" si="37"/>
        <v>Đ</v>
      </c>
    </row>
    <row r="141" spans="1:23" x14ac:dyDescent="0.35">
      <c r="A141" s="1">
        <v>136</v>
      </c>
      <c r="B141" s="292">
        <v>131</v>
      </c>
      <c r="C141" s="330" t="s">
        <v>881</v>
      </c>
      <c r="D141" s="326" t="s">
        <v>98</v>
      </c>
      <c r="E141" s="328">
        <v>17876.12</v>
      </c>
      <c r="F141" s="95">
        <v>23567.3</v>
      </c>
      <c r="G141" s="225">
        <v>44844</v>
      </c>
      <c r="H141" s="225">
        <v>44849</v>
      </c>
      <c r="I141" s="332">
        <v>2</v>
      </c>
      <c r="J141" s="329">
        <v>44853.020833333336</v>
      </c>
      <c r="K141" s="3">
        <v>44853.333333333336</v>
      </c>
      <c r="L141" s="57" t="str">
        <f t="shared" si="15"/>
        <v>Trễ KH</v>
      </c>
      <c r="M141" s="329">
        <v>44855.493055555555</v>
      </c>
      <c r="N141" s="329">
        <v>44855.618055555555</v>
      </c>
      <c r="O141" s="329">
        <v>44857.381944444445</v>
      </c>
      <c r="P141" s="4" t="str">
        <f t="shared" si="19"/>
        <v/>
      </c>
      <c r="Q141" s="4">
        <f>'92 VT 215 07'!J121</f>
        <v>0</v>
      </c>
      <c r="R141" s="4" t="str">
        <f t="shared" si="32"/>
        <v/>
      </c>
      <c r="S141" s="4" t="str">
        <f t="shared" si="33"/>
        <v/>
      </c>
      <c r="T141" s="4" t="str">
        <f t="shared" si="34"/>
        <v/>
      </c>
      <c r="U141" s="56" t="str">
        <f t="shared" si="35"/>
        <v/>
      </c>
      <c r="V141" s="56" t="str">
        <f t="shared" si="36"/>
        <v/>
      </c>
      <c r="W141" s="2" t="str">
        <f t="shared" si="37"/>
        <v>T</v>
      </c>
    </row>
    <row r="142" spans="1:23" x14ac:dyDescent="0.35">
      <c r="A142" s="1">
        <v>137</v>
      </c>
      <c r="B142" s="292">
        <v>132</v>
      </c>
      <c r="C142" s="330" t="s">
        <v>499</v>
      </c>
      <c r="D142" s="326" t="s">
        <v>98</v>
      </c>
      <c r="E142" s="328">
        <v>7731.4</v>
      </c>
      <c r="F142" s="228">
        <v>7996.6</v>
      </c>
      <c r="G142" s="225">
        <v>44849</v>
      </c>
      <c r="H142" s="225">
        <v>44854</v>
      </c>
      <c r="I142" s="332">
        <v>1</v>
      </c>
      <c r="J142" s="329">
        <v>44853.541666666664</v>
      </c>
      <c r="K142" s="3">
        <v>44853.666666666664</v>
      </c>
      <c r="L142" s="57" t="str">
        <f t="shared" si="15"/>
        <v>không tính dôi nhật</v>
      </c>
      <c r="M142" s="329">
        <v>44855.510416666664</v>
      </c>
      <c r="N142" s="329">
        <v>44856.8125</v>
      </c>
      <c r="O142" s="329">
        <v>44857.979166666664</v>
      </c>
      <c r="P142" s="4" t="str">
        <f t="shared" si="19"/>
        <v/>
      </c>
      <c r="Q142" s="4">
        <f>'92 VT 215 07'!J122</f>
        <v>0</v>
      </c>
      <c r="R142" s="4" t="str">
        <f t="shared" si="32"/>
        <v/>
      </c>
      <c r="S142" s="4" t="str">
        <f t="shared" si="33"/>
        <v/>
      </c>
      <c r="T142" s="4" t="str">
        <f t="shared" si="34"/>
        <v/>
      </c>
      <c r="U142" s="56" t="str">
        <f t="shared" si="35"/>
        <v/>
      </c>
      <c r="V142" s="56" t="str">
        <f t="shared" si="36"/>
        <v/>
      </c>
      <c r="W142" s="2" t="str">
        <f t="shared" si="37"/>
        <v>Đ</v>
      </c>
    </row>
    <row r="143" spans="1:23" x14ac:dyDescent="0.35">
      <c r="A143" s="1">
        <v>138</v>
      </c>
      <c r="B143" s="292">
        <v>133</v>
      </c>
      <c r="C143" s="330" t="s">
        <v>555</v>
      </c>
      <c r="D143" s="326" t="s">
        <v>98</v>
      </c>
      <c r="E143" s="328">
        <v>20550.36</v>
      </c>
      <c r="F143" s="95">
        <v>21386</v>
      </c>
      <c r="G143" s="225">
        <v>44844</v>
      </c>
      <c r="H143" s="225">
        <v>44849</v>
      </c>
      <c r="I143" s="14">
        <v>1</v>
      </c>
      <c r="J143" s="329">
        <v>44857.78125</v>
      </c>
      <c r="K143" s="3">
        <v>44858.583333333336</v>
      </c>
      <c r="L143" s="57" t="str">
        <f t="shared" si="15"/>
        <v>Trễ KH</v>
      </c>
      <c r="M143" s="329">
        <v>44858.548611111109</v>
      </c>
      <c r="N143" s="329">
        <v>44858.625</v>
      </c>
      <c r="O143" s="329">
        <v>44861.055555555555</v>
      </c>
      <c r="P143" s="4" t="str">
        <f t="shared" si="19"/>
        <v/>
      </c>
      <c r="Q143" s="4">
        <f>'92 VT 215 07'!J123</f>
        <v>0</v>
      </c>
      <c r="R143" s="4" t="str">
        <f t="shared" si="32"/>
        <v/>
      </c>
      <c r="S143" s="4" t="str">
        <f t="shared" si="33"/>
        <v/>
      </c>
      <c r="T143" s="4" t="str">
        <f t="shared" si="34"/>
        <v/>
      </c>
      <c r="U143" s="56" t="str">
        <f t="shared" si="35"/>
        <v/>
      </c>
      <c r="V143" s="56" t="str">
        <f t="shared" si="36"/>
        <v/>
      </c>
      <c r="W143" s="2" t="str">
        <f t="shared" si="37"/>
        <v>T</v>
      </c>
    </row>
    <row r="144" spans="1:23" x14ac:dyDescent="0.35">
      <c r="A144" s="1">
        <v>139</v>
      </c>
      <c r="B144" s="292">
        <v>134</v>
      </c>
      <c r="C144" s="330" t="s">
        <v>552</v>
      </c>
      <c r="D144" s="327" t="s">
        <v>104</v>
      </c>
      <c r="E144" s="328">
        <v>20710.560000000001</v>
      </c>
      <c r="F144" s="95">
        <v>22900</v>
      </c>
      <c r="G144" s="225">
        <v>44859</v>
      </c>
      <c r="H144" s="225">
        <v>44864</v>
      </c>
      <c r="I144" s="14">
        <v>1</v>
      </c>
      <c r="J144" s="329">
        <v>44858.951388888891</v>
      </c>
      <c r="K144" s="3">
        <v>44859.375</v>
      </c>
      <c r="L144" s="57">
        <f t="shared" si="15"/>
        <v>44859.291666666664</v>
      </c>
      <c r="M144" s="329">
        <v>44859.625</v>
      </c>
      <c r="N144" s="329">
        <v>44860.430555555555</v>
      </c>
      <c r="O144" s="329">
        <v>44862.506944444445</v>
      </c>
      <c r="P144" s="4">
        <f t="shared" si="19"/>
        <v>3.2152777777810115</v>
      </c>
      <c r="Q144" s="4">
        <f>'134 VT 215 07'!J60</f>
        <v>0.44444444444444453</v>
      </c>
      <c r="R144" s="4">
        <f t="shared" si="32"/>
        <v>2.7708333333365669</v>
      </c>
      <c r="S144" s="4">
        <f t="shared" si="33"/>
        <v>0.22916666666343311</v>
      </c>
      <c r="T144" s="4" t="str">
        <f t="shared" si="34"/>
        <v/>
      </c>
      <c r="U144" s="56">
        <f t="shared" si="35"/>
        <v>7871875</v>
      </c>
      <c r="V144" s="56" t="str">
        <f t="shared" si="36"/>
        <v/>
      </c>
      <c r="W144" s="2" t="str">
        <f t="shared" si="37"/>
        <v>S</v>
      </c>
    </row>
    <row r="145" spans="1:25" x14ac:dyDescent="0.35">
      <c r="A145" s="1">
        <v>140</v>
      </c>
      <c r="B145" s="292">
        <v>135</v>
      </c>
      <c r="C145" s="330" t="s">
        <v>491</v>
      </c>
      <c r="D145" s="327" t="s">
        <v>104</v>
      </c>
      <c r="E145" s="328">
        <v>4720.79</v>
      </c>
      <c r="F145" s="224">
        <v>4822.62</v>
      </c>
      <c r="G145" s="225">
        <v>44860</v>
      </c>
      <c r="H145" s="225">
        <v>44865</v>
      </c>
      <c r="I145" s="332">
        <v>2</v>
      </c>
      <c r="J145" s="329">
        <v>44859.114583333336</v>
      </c>
      <c r="K145" s="3">
        <v>44859.114583333336</v>
      </c>
      <c r="L145" s="57" t="str">
        <f t="shared" si="15"/>
        <v>không tính dôi nhật</v>
      </c>
      <c r="M145" s="329">
        <v>44861.638888888891</v>
      </c>
      <c r="N145" s="329">
        <v>44862.520833333336</v>
      </c>
      <c r="O145" s="329">
        <v>44863.013888888891</v>
      </c>
      <c r="P145" s="4" t="str">
        <f t="shared" si="19"/>
        <v/>
      </c>
      <c r="Q145" s="4">
        <f>'92 VT 215 07'!J125</f>
        <v>0</v>
      </c>
      <c r="R145" s="4" t="str">
        <f t="shared" si="32"/>
        <v/>
      </c>
      <c r="S145" s="4" t="str">
        <f t="shared" si="33"/>
        <v/>
      </c>
      <c r="T145" s="4" t="str">
        <f t="shared" si="34"/>
        <v/>
      </c>
      <c r="U145" s="56" t="str">
        <f t="shared" si="35"/>
        <v/>
      </c>
      <c r="V145" s="56" t="str">
        <f t="shared" si="36"/>
        <v/>
      </c>
      <c r="W145" s="2" t="str">
        <f t="shared" si="37"/>
        <v>S</v>
      </c>
    </row>
    <row r="146" spans="1:25" x14ac:dyDescent="0.35">
      <c r="A146" s="1">
        <v>141</v>
      </c>
      <c r="B146" s="292">
        <v>136</v>
      </c>
      <c r="C146" s="340" t="s">
        <v>861</v>
      </c>
      <c r="D146" s="326" t="s">
        <v>98</v>
      </c>
      <c r="E146" s="328">
        <v>18587.150000000001</v>
      </c>
      <c r="F146" s="95">
        <v>23621.05</v>
      </c>
      <c r="G146" s="225">
        <v>44844</v>
      </c>
      <c r="H146" s="225">
        <v>44849</v>
      </c>
      <c r="I146" s="332">
        <v>1</v>
      </c>
      <c r="J146" s="329">
        <v>44860.458333333336</v>
      </c>
      <c r="K146" s="3">
        <v>44860.458333333336</v>
      </c>
      <c r="L146" s="57" t="str">
        <f t="shared" si="15"/>
        <v>Trễ KH</v>
      </c>
      <c r="M146" s="329">
        <v>44862.739583333336</v>
      </c>
      <c r="N146" s="329">
        <v>44862.958333333336</v>
      </c>
      <c r="O146" s="329">
        <v>44864.381944444445</v>
      </c>
      <c r="P146" s="4" t="str">
        <f t="shared" si="19"/>
        <v/>
      </c>
      <c r="Q146" s="4">
        <f>'92 VT 215 07'!J126</f>
        <v>0</v>
      </c>
      <c r="R146" s="4" t="str">
        <f t="shared" si="32"/>
        <v/>
      </c>
      <c r="S146" s="4" t="str">
        <f t="shared" si="33"/>
        <v/>
      </c>
      <c r="T146" s="4" t="str">
        <f t="shared" si="34"/>
        <v/>
      </c>
      <c r="U146" s="56" t="str">
        <f t="shared" si="35"/>
        <v/>
      </c>
      <c r="V146" s="56" t="str">
        <f t="shared" si="36"/>
        <v/>
      </c>
      <c r="W146" s="2" t="str">
        <f t="shared" si="37"/>
        <v>T</v>
      </c>
    </row>
    <row r="147" spans="1:25" x14ac:dyDescent="0.35">
      <c r="A147" s="1">
        <v>142</v>
      </c>
      <c r="B147" s="292">
        <v>137</v>
      </c>
      <c r="C147" s="330" t="s">
        <v>537</v>
      </c>
      <c r="D147" s="327" t="s">
        <v>104</v>
      </c>
      <c r="E147" s="328">
        <v>20051.43</v>
      </c>
      <c r="F147" s="95">
        <v>22022.799999999999</v>
      </c>
      <c r="G147" s="225">
        <v>44844</v>
      </c>
      <c r="H147" s="225">
        <v>44849</v>
      </c>
      <c r="I147" s="332">
        <v>1</v>
      </c>
      <c r="J147" s="329">
        <v>44863.4375</v>
      </c>
      <c r="K147" s="3">
        <v>44863.541666666664</v>
      </c>
      <c r="L147" s="57" t="str">
        <f t="shared" si="15"/>
        <v>Trễ KH</v>
      </c>
      <c r="M147" s="329">
        <v>44866.291666666664</v>
      </c>
      <c r="N147" s="329">
        <v>44866.395833333336</v>
      </c>
      <c r="O147" s="329">
        <v>44838.076388888891</v>
      </c>
      <c r="P147" s="4" t="str">
        <f t="shared" si="19"/>
        <v/>
      </c>
      <c r="Q147" s="4">
        <f>'92 VT 215 07'!J127</f>
        <v>0</v>
      </c>
      <c r="R147" s="4" t="str">
        <f t="shared" si="32"/>
        <v/>
      </c>
      <c r="S147" s="4" t="str">
        <f t="shared" si="33"/>
        <v/>
      </c>
      <c r="T147" s="4" t="str">
        <f t="shared" si="34"/>
        <v/>
      </c>
      <c r="U147" s="56" t="str">
        <f t="shared" si="35"/>
        <v/>
      </c>
      <c r="V147" s="56" t="str">
        <f t="shared" si="36"/>
        <v/>
      </c>
      <c r="W147" s="2" t="str">
        <f t="shared" si="37"/>
        <v>T</v>
      </c>
    </row>
    <row r="148" spans="1:25" x14ac:dyDescent="0.35">
      <c r="A148" s="1">
        <v>143</v>
      </c>
      <c r="B148" s="292">
        <v>138</v>
      </c>
      <c r="C148" s="330" t="s">
        <v>536</v>
      </c>
      <c r="D148" s="327" t="s">
        <v>104</v>
      </c>
      <c r="E148" s="328">
        <v>4712.58</v>
      </c>
      <c r="F148" s="228">
        <v>4951.05</v>
      </c>
      <c r="G148" s="225">
        <v>44860</v>
      </c>
      <c r="H148" s="225">
        <v>44865</v>
      </c>
      <c r="I148" s="332">
        <v>2</v>
      </c>
      <c r="J148" s="329">
        <v>44866.840277777781</v>
      </c>
      <c r="K148" s="3">
        <v>44867.333333333336</v>
      </c>
      <c r="L148" s="57" t="str">
        <f t="shared" si="15"/>
        <v>không tính dôi nhật</v>
      </c>
      <c r="M148" s="329">
        <v>44868.326388888891</v>
      </c>
      <c r="N148" s="329">
        <v>44869.069444444445</v>
      </c>
      <c r="O148" s="329">
        <v>44869.8125</v>
      </c>
      <c r="P148" s="4" t="str">
        <f t="shared" si="19"/>
        <v/>
      </c>
      <c r="Q148" s="4">
        <f>'92 VT 215 07'!J128</f>
        <v>0</v>
      </c>
      <c r="R148" s="4" t="str">
        <f t="shared" si="32"/>
        <v/>
      </c>
      <c r="S148" s="4" t="str">
        <f t="shared" si="33"/>
        <v/>
      </c>
      <c r="T148" s="4" t="str">
        <f t="shared" si="34"/>
        <v/>
      </c>
      <c r="U148" s="56" t="str">
        <f t="shared" si="35"/>
        <v/>
      </c>
      <c r="V148" s="56" t="str">
        <f t="shared" si="36"/>
        <v/>
      </c>
      <c r="W148" s="2" t="str">
        <f t="shared" si="37"/>
        <v>T</v>
      </c>
    </row>
    <row r="149" spans="1:25" x14ac:dyDescent="0.35">
      <c r="A149" s="1">
        <v>144</v>
      </c>
      <c r="B149" s="292">
        <v>139</v>
      </c>
      <c r="C149" s="330" t="s">
        <v>499</v>
      </c>
      <c r="D149" s="326" t="s">
        <v>98</v>
      </c>
      <c r="E149" s="328">
        <v>7815.1</v>
      </c>
      <c r="F149" s="228">
        <v>7996.6</v>
      </c>
      <c r="G149" s="225">
        <v>44866</v>
      </c>
      <c r="H149" s="225">
        <v>44870</v>
      </c>
      <c r="I149" s="332">
        <v>1</v>
      </c>
      <c r="J149" s="329">
        <v>44870.375</v>
      </c>
      <c r="K149" s="3">
        <v>44870.416666666664</v>
      </c>
      <c r="L149" s="57" t="str">
        <f t="shared" si="15"/>
        <v>không tính dôi nhật</v>
      </c>
      <c r="M149" s="329">
        <v>44870.479166666664</v>
      </c>
      <c r="N149" s="329">
        <v>44870.548611111109</v>
      </c>
      <c r="O149" s="329">
        <v>44871.465277777781</v>
      </c>
      <c r="P149" s="4" t="str">
        <f t="shared" si="19"/>
        <v/>
      </c>
      <c r="Q149" s="4">
        <f>'92 VT 215 07'!J129</f>
        <v>0</v>
      </c>
      <c r="R149" s="4" t="str">
        <f t="shared" si="32"/>
        <v/>
      </c>
      <c r="S149" s="4" t="str">
        <f t="shared" si="33"/>
        <v/>
      </c>
      <c r="T149" s="4" t="str">
        <f t="shared" si="34"/>
        <v/>
      </c>
      <c r="U149" s="56" t="str">
        <f t="shared" si="35"/>
        <v/>
      </c>
      <c r="V149" s="56" t="str">
        <f t="shared" si="36"/>
        <v/>
      </c>
      <c r="W149" s="2" t="str">
        <f t="shared" si="37"/>
        <v>Đ</v>
      </c>
    </row>
    <row r="150" spans="1:25" x14ac:dyDescent="0.35">
      <c r="A150" s="1">
        <v>145</v>
      </c>
      <c r="B150" s="292">
        <v>140</v>
      </c>
      <c r="C150" s="340" t="s">
        <v>491</v>
      </c>
      <c r="D150" s="327" t="s">
        <v>104</v>
      </c>
      <c r="E150" s="328">
        <v>4724.1099999999997</v>
      </c>
      <c r="F150" s="224">
        <v>4822.62</v>
      </c>
      <c r="G150" s="268">
        <v>44866</v>
      </c>
      <c r="H150" s="268">
        <v>44870</v>
      </c>
      <c r="I150" s="14">
        <v>1</v>
      </c>
      <c r="J150" s="329">
        <v>44869.958333333336</v>
      </c>
      <c r="K150" s="3">
        <v>44870.333333333336</v>
      </c>
      <c r="L150" s="57" t="str">
        <f t="shared" si="15"/>
        <v>không tính dôi nhật</v>
      </c>
      <c r="M150" s="329">
        <v>44870.458333333336</v>
      </c>
      <c r="N150" s="329">
        <v>44870.520833333336</v>
      </c>
      <c r="O150" s="329">
        <v>44871.215277777781</v>
      </c>
      <c r="P150" s="4" t="str">
        <f t="shared" si="19"/>
        <v/>
      </c>
      <c r="Q150" s="4">
        <f>'92 VT 215 07'!J130</f>
        <v>0</v>
      </c>
      <c r="R150" s="4" t="str">
        <f t="shared" si="32"/>
        <v/>
      </c>
      <c r="S150" s="4" t="str">
        <f t="shared" si="33"/>
        <v/>
      </c>
      <c r="T150" s="4" t="str">
        <f t="shared" si="34"/>
        <v/>
      </c>
      <c r="U150" s="56" t="str">
        <f t="shared" si="35"/>
        <v/>
      </c>
      <c r="V150" s="56" t="str">
        <f t="shared" si="36"/>
        <v/>
      </c>
      <c r="W150" s="2" t="str">
        <f t="shared" si="37"/>
        <v>Đ</v>
      </c>
    </row>
    <row r="151" spans="1:25" x14ac:dyDescent="0.35">
      <c r="A151" s="1">
        <v>146</v>
      </c>
      <c r="B151" s="292">
        <v>141</v>
      </c>
      <c r="C151" s="340" t="s">
        <v>555</v>
      </c>
      <c r="D151" s="326" t="s">
        <v>98</v>
      </c>
      <c r="E151" s="328">
        <v>20470.02</v>
      </c>
      <c r="F151" s="95">
        <v>21386</v>
      </c>
      <c r="G151" s="225">
        <v>44875</v>
      </c>
      <c r="H151" s="225">
        <v>44880</v>
      </c>
      <c r="I151" s="14">
        <v>2</v>
      </c>
      <c r="J151" s="346">
        <v>44873.333333333336</v>
      </c>
      <c r="K151" s="3">
        <v>44873.416666666664</v>
      </c>
      <c r="L151" s="57">
        <f t="shared" si="15"/>
        <v>44873.5625</v>
      </c>
      <c r="M151" s="329">
        <v>44873.5625</v>
      </c>
      <c r="N151" s="329">
        <v>44873.5625</v>
      </c>
      <c r="O151" s="329">
        <v>44874.541666666664</v>
      </c>
      <c r="P151" s="4">
        <f t="shared" si="19"/>
        <v>0.97916666666424135</v>
      </c>
      <c r="Q151" s="4">
        <f>'141.VT 215 01'!J44</f>
        <v>5.555555555555558E-2</v>
      </c>
      <c r="R151" s="4">
        <f t="shared" si="32"/>
        <v>0.92361111110868577</v>
      </c>
      <c r="S151" s="4">
        <f t="shared" si="33"/>
        <v>2.076388888891314</v>
      </c>
      <c r="T151" s="4" t="str">
        <f t="shared" si="34"/>
        <v/>
      </c>
      <c r="U151" s="56">
        <f t="shared" si="35"/>
        <v>66608479</v>
      </c>
      <c r="V151" s="56" t="str">
        <f t="shared" si="36"/>
        <v/>
      </c>
      <c r="W151" s="2" t="str">
        <f t="shared" si="37"/>
        <v>S</v>
      </c>
    </row>
    <row r="152" spans="1:25" x14ac:dyDescent="0.35">
      <c r="A152" s="1">
        <v>147</v>
      </c>
      <c r="B152" s="292">
        <v>142</v>
      </c>
      <c r="C152" s="314" t="s">
        <v>599</v>
      </c>
      <c r="D152" s="327" t="s">
        <v>104</v>
      </c>
      <c r="E152" s="238">
        <v>19999.79</v>
      </c>
      <c r="F152" s="224">
        <v>22027</v>
      </c>
      <c r="G152" s="225">
        <v>44875</v>
      </c>
      <c r="H152" s="225">
        <v>44880</v>
      </c>
      <c r="I152" s="14">
        <v>2</v>
      </c>
      <c r="J152" s="329">
        <v>44876.083333333336</v>
      </c>
      <c r="K152" s="3">
        <v>44876.34375</v>
      </c>
      <c r="L152" s="57">
        <f t="shared" si="15"/>
        <v>44876.541666666664</v>
      </c>
      <c r="M152" s="329">
        <v>44876.701388888891</v>
      </c>
      <c r="N152" s="329">
        <v>44876.791666666664</v>
      </c>
      <c r="O152" s="329">
        <v>44877.770833333336</v>
      </c>
      <c r="P152" s="4">
        <f t="shared" si="19"/>
        <v>1.2291666666715173</v>
      </c>
      <c r="Q152" s="4">
        <f>'142. VT 215 02'!J43</f>
        <v>0.10416666666666674</v>
      </c>
      <c r="R152" s="4">
        <f t="shared" si="32"/>
        <v>1.1250000000048506</v>
      </c>
      <c r="S152" s="4">
        <f t="shared" si="33"/>
        <v>1.8749999999951494</v>
      </c>
      <c r="T152" s="4" t="str">
        <f t="shared" si="34"/>
        <v/>
      </c>
      <c r="U152" s="56">
        <f t="shared" si="35"/>
        <v>61950937</v>
      </c>
      <c r="V152" s="56" t="str">
        <f t="shared" si="36"/>
        <v/>
      </c>
      <c r="W152" s="2" t="str">
        <f t="shared" si="37"/>
        <v>Đ</v>
      </c>
      <c r="Y152" s="6">
        <v>66608479</v>
      </c>
    </row>
    <row r="153" spans="1:25" x14ac:dyDescent="0.35">
      <c r="A153" s="1">
        <v>148</v>
      </c>
      <c r="B153" s="292">
        <v>143</v>
      </c>
      <c r="C153" s="314" t="s">
        <v>552</v>
      </c>
      <c r="D153" s="326" t="s">
        <v>98</v>
      </c>
      <c r="E153" s="238">
        <v>20609.89</v>
      </c>
      <c r="F153" s="95">
        <v>22900</v>
      </c>
      <c r="G153" s="225">
        <v>44880</v>
      </c>
      <c r="H153" s="225">
        <v>44890</v>
      </c>
      <c r="I153" s="14">
        <v>1</v>
      </c>
      <c r="J153" s="329">
        <v>44876.166666666664</v>
      </c>
      <c r="K153" s="3">
        <v>44876.333333333336</v>
      </c>
      <c r="L153" s="57">
        <f t="shared" si="15"/>
        <v>44876.833333333336</v>
      </c>
      <c r="M153" s="329">
        <v>44876.659722222219</v>
      </c>
      <c r="N153" s="329">
        <v>44876.833333333336</v>
      </c>
      <c r="O153" s="329">
        <v>44878.618055555555</v>
      </c>
      <c r="P153" s="4">
        <f t="shared" si="19"/>
        <v>1.7847222222189885</v>
      </c>
      <c r="Q153" s="4">
        <f>'143 vt 215 07'!J59</f>
        <v>2.083333333333337E-2</v>
      </c>
      <c r="R153" s="4">
        <f t="shared" si="32"/>
        <v>1.763888888885655</v>
      </c>
      <c r="S153" s="4">
        <f t="shared" si="33"/>
        <v>1.236111111114345</v>
      </c>
      <c r="T153" s="4" t="str">
        <f t="shared" si="34"/>
        <v/>
      </c>
      <c r="U153" s="56">
        <f t="shared" si="35"/>
        <v>42460417</v>
      </c>
      <c r="V153" s="56" t="str">
        <f t="shared" si="36"/>
        <v/>
      </c>
      <c r="W153" s="2" t="str">
        <f t="shared" si="37"/>
        <v>S</v>
      </c>
      <c r="Y153" s="6">
        <v>61950937</v>
      </c>
    </row>
    <row r="154" spans="1:25" x14ac:dyDescent="0.35">
      <c r="A154" s="1">
        <v>149</v>
      </c>
      <c r="B154" s="292">
        <v>144</v>
      </c>
      <c r="C154" s="330" t="s">
        <v>536</v>
      </c>
      <c r="D154" s="327" t="s">
        <v>104</v>
      </c>
      <c r="E154" s="328">
        <v>4709.08</v>
      </c>
      <c r="F154" s="228">
        <v>4951.05</v>
      </c>
      <c r="G154" s="225">
        <v>44878</v>
      </c>
      <c r="H154" s="225">
        <v>44883</v>
      </c>
      <c r="I154" s="345">
        <v>1</v>
      </c>
      <c r="J154" s="329">
        <v>44877.784722222219</v>
      </c>
      <c r="K154" s="329">
        <v>44878.333333333336</v>
      </c>
      <c r="L154" s="57" t="str">
        <f t="shared" si="15"/>
        <v>không tính dôi nhật</v>
      </c>
      <c r="M154" s="329">
        <v>44878.770833333336</v>
      </c>
      <c r="N154" s="329">
        <v>44878.854166666664</v>
      </c>
      <c r="O154" s="329">
        <v>44879.798611111109</v>
      </c>
      <c r="P154" s="4" t="str">
        <f t="shared" si="19"/>
        <v/>
      </c>
      <c r="Q154" s="4">
        <f>'92 VT 215 07'!J134</f>
        <v>0</v>
      </c>
      <c r="R154" s="4" t="str">
        <f t="shared" si="32"/>
        <v/>
      </c>
      <c r="S154" s="4" t="str">
        <f t="shared" si="33"/>
        <v/>
      </c>
      <c r="T154" s="4" t="str">
        <f t="shared" si="34"/>
        <v/>
      </c>
      <c r="U154" s="56" t="str">
        <f t="shared" si="35"/>
        <v/>
      </c>
      <c r="V154" s="56" t="str">
        <f t="shared" si="36"/>
        <v/>
      </c>
      <c r="W154" s="2" t="str">
        <f t="shared" si="37"/>
        <v>S</v>
      </c>
      <c r="Y154" s="197">
        <v>42460417</v>
      </c>
    </row>
    <row r="155" spans="1:25" x14ac:dyDescent="0.35">
      <c r="A155" s="1">
        <v>150</v>
      </c>
      <c r="B155" s="292">
        <v>145</v>
      </c>
      <c r="C155" s="314" t="s">
        <v>537</v>
      </c>
      <c r="D155" s="326" t="s">
        <v>98</v>
      </c>
      <c r="E155" s="328">
        <v>20419.63</v>
      </c>
      <c r="F155" s="95">
        <v>22022.799999999999</v>
      </c>
      <c r="G155" s="225">
        <v>44880</v>
      </c>
      <c r="H155" s="225">
        <v>44890</v>
      </c>
      <c r="I155" s="345">
        <v>2</v>
      </c>
      <c r="J155" s="329">
        <v>44877.996527777781</v>
      </c>
      <c r="K155" s="329">
        <v>44863.541666666664</v>
      </c>
      <c r="L155" s="57">
        <f t="shared" si="15"/>
        <v>44878.791666666664</v>
      </c>
      <c r="M155" s="329">
        <v>44878.708333333336</v>
      </c>
      <c r="N155" s="329">
        <v>44878.791666666664</v>
      </c>
      <c r="O155" s="329">
        <v>44879.875</v>
      </c>
      <c r="P155" s="4">
        <f t="shared" si="19"/>
        <v>1.0833333333357587</v>
      </c>
      <c r="Q155" s="4">
        <f>'92 VT 215 07'!J135</f>
        <v>0</v>
      </c>
      <c r="R155" s="4">
        <f t="shared" si="32"/>
        <v>1.0833333333357587</v>
      </c>
      <c r="S155" s="4">
        <f t="shared" si="33"/>
        <v>1.9166666666642413</v>
      </c>
      <c r="T155" s="4" t="str">
        <f t="shared" si="34"/>
        <v/>
      </c>
      <c r="U155" s="56">
        <f t="shared" si="35"/>
        <v>63315550</v>
      </c>
      <c r="V155" s="56" t="str">
        <f t="shared" si="36"/>
        <v/>
      </c>
      <c r="W155" s="2" t="str">
        <f t="shared" si="37"/>
        <v>S</v>
      </c>
      <c r="Y155" s="6" t="s">
        <v>930</v>
      </c>
    </row>
    <row r="156" spans="1:25" x14ac:dyDescent="0.35">
      <c r="A156" s="1">
        <v>151</v>
      </c>
      <c r="B156" s="292">
        <v>146</v>
      </c>
      <c r="C156" s="340" t="s">
        <v>491</v>
      </c>
      <c r="D156" s="327" t="s">
        <v>104</v>
      </c>
      <c r="E156" s="328">
        <v>4715.1400000000003</v>
      </c>
      <c r="F156" s="224">
        <v>4822.62</v>
      </c>
      <c r="G156" s="225">
        <v>44878</v>
      </c>
      <c r="H156" s="225">
        <v>44883</v>
      </c>
      <c r="I156" s="345">
        <v>1</v>
      </c>
      <c r="J156" s="329">
        <v>44878.784722222219</v>
      </c>
      <c r="K156" s="329">
        <v>44879.333333333336</v>
      </c>
      <c r="L156" s="57" t="str">
        <f t="shared" si="15"/>
        <v>không tính dôi nhật</v>
      </c>
      <c r="M156" s="329">
        <v>44879.701388888891</v>
      </c>
      <c r="N156" s="329">
        <v>44879.861111111109</v>
      </c>
      <c r="O156" s="329">
        <v>44880.472222222219</v>
      </c>
      <c r="P156" s="4" t="str">
        <f t="shared" si="19"/>
        <v/>
      </c>
      <c r="Q156" s="4">
        <f>'92 VT 215 07'!J136</f>
        <v>0</v>
      </c>
      <c r="R156" s="4" t="str">
        <f t="shared" si="32"/>
        <v/>
      </c>
      <c r="S156" s="4" t="str">
        <f t="shared" si="33"/>
        <v/>
      </c>
      <c r="T156" s="4" t="str">
        <f t="shared" si="34"/>
        <v/>
      </c>
      <c r="U156" s="56" t="str">
        <f t="shared" si="35"/>
        <v/>
      </c>
      <c r="V156" s="56" t="str">
        <f t="shared" si="36"/>
        <v/>
      </c>
      <c r="W156" s="2" t="str">
        <f t="shared" si="37"/>
        <v>Đ</v>
      </c>
      <c r="Y156" s="6">
        <v>63315550</v>
      </c>
    </row>
    <row r="157" spans="1:25" x14ac:dyDescent="0.35">
      <c r="A157" s="1">
        <v>152</v>
      </c>
      <c r="B157" s="292">
        <v>147</v>
      </c>
      <c r="C157" s="314" t="s">
        <v>562</v>
      </c>
      <c r="D157" s="326" t="s">
        <v>98</v>
      </c>
      <c r="E157" s="328">
        <v>20570.349999999999</v>
      </c>
      <c r="F157" s="239">
        <v>22027</v>
      </c>
      <c r="G157" s="225">
        <v>44875</v>
      </c>
      <c r="H157" s="225">
        <v>44880</v>
      </c>
      <c r="I157" s="345">
        <v>1</v>
      </c>
      <c r="J157" s="329">
        <v>44879.288194444445</v>
      </c>
      <c r="K157" s="329">
        <v>44879.333333333336</v>
      </c>
      <c r="L157" s="57">
        <f t="shared" si="15"/>
        <v>44879.541666666664</v>
      </c>
      <c r="M157" s="329">
        <v>44879.743055555555</v>
      </c>
      <c r="N157" s="329">
        <v>44880.9375</v>
      </c>
      <c r="O157" s="329">
        <v>44882.361111111109</v>
      </c>
      <c r="P157" s="4">
        <f>IFERROR(O157-L157,"")</f>
        <v>2.8194444444452529</v>
      </c>
      <c r="Q157" s="4">
        <f>'147 VT 215 03'!J47</f>
        <v>1.1944444444444446</v>
      </c>
      <c r="R157" s="4">
        <f>IFERROR(P157-Q157,"")</f>
        <v>1.6250000000008082</v>
      </c>
      <c r="S157" s="4">
        <f t="shared" si="33"/>
        <v>1.3749999999991918</v>
      </c>
      <c r="T157" s="4" t="str">
        <f t="shared" si="34"/>
        <v/>
      </c>
      <c r="U157" s="56">
        <f t="shared" si="35"/>
        <v>45430687</v>
      </c>
      <c r="V157" s="56" t="str">
        <f t="shared" si="36"/>
        <v/>
      </c>
      <c r="W157" s="2" t="str">
        <f t="shared" si="37"/>
        <v>Đ</v>
      </c>
      <c r="Y157" s="6" t="s">
        <v>930</v>
      </c>
    </row>
    <row r="158" spans="1:25" ht="15.5" customHeight="1" x14ac:dyDescent="0.35">
      <c r="A158" s="1">
        <v>153</v>
      </c>
      <c r="B158" s="292">
        <v>148</v>
      </c>
      <c r="C158" s="340" t="s">
        <v>924</v>
      </c>
      <c r="D158" s="326" t="s">
        <v>98</v>
      </c>
      <c r="E158" s="328">
        <v>6045.98</v>
      </c>
      <c r="F158" s="95"/>
      <c r="G158" s="225">
        <v>44880</v>
      </c>
      <c r="H158" s="225">
        <v>44885</v>
      </c>
      <c r="I158" s="345">
        <v>1</v>
      </c>
      <c r="J158" s="329">
        <v>44879.5</v>
      </c>
      <c r="K158" s="329">
        <v>44879.583333333336</v>
      </c>
      <c r="L158" s="57" t="str">
        <f t="shared" si="15"/>
        <v>không tính dôi nhật</v>
      </c>
      <c r="M158" s="329">
        <v>44880.736111111109</v>
      </c>
      <c r="N158" s="329">
        <v>44882.430555555555</v>
      </c>
      <c r="O158" s="329">
        <v>44884.020833333336</v>
      </c>
      <c r="P158" s="4" t="str">
        <f t="shared" si="19"/>
        <v/>
      </c>
      <c r="Q158" s="4">
        <f>'92 VT 215 07'!J138</f>
        <v>0</v>
      </c>
      <c r="R158" s="4" t="str">
        <f t="shared" si="32"/>
        <v/>
      </c>
      <c r="S158" s="4" t="str">
        <f t="shared" si="33"/>
        <v/>
      </c>
      <c r="T158" s="4" t="str">
        <f t="shared" si="34"/>
        <v/>
      </c>
      <c r="U158" s="56" t="str">
        <f t="shared" si="35"/>
        <v/>
      </c>
      <c r="V158" s="56" t="str">
        <f t="shared" si="36"/>
        <v/>
      </c>
      <c r="W158" s="2" t="str">
        <f t="shared" si="37"/>
        <v>S</v>
      </c>
      <c r="Y158" s="6">
        <v>45430687</v>
      </c>
    </row>
    <row r="159" spans="1:25" x14ac:dyDescent="0.35">
      <c r="A159" s="1">
        <v>154</v>
      </c>
      <c r="B159" s="292">
        <v>149</v>
      </c>
      <c r="C159" s="330" t="s">
        <v>499</v>
      </c>
      <c r="D159" s="326" t="s">
        <v>98</v>
      </c>
      <c r="E159" s="328">
        <v>7816.48</v>
      </c>
      <c r="F159" s="228">
        <v>7996.6</v>
      </c>
      <c r="G159" s="225">
        <v>44885</v>
      </c>
      <c r="H159" s="225">
        <v>44890</v>
      </c>
      <c r="I159" s="345">
        <v>2</v>
      </c>
      <c r="J159" s="329">
        <v>44883.614583333336</v>
      </c>
      <c r="K159" s="329">
        <v>44884.333333333336</v>
      </c>
      <c r="L159" s="57" t="str">
        <f t="shared" si="15"/>
        <v>không tính dôi nhật</v>
      </c>
      <c r="M159" s="329">
        <v>44884.388888888891</v>
      </c>
      <c r="N159" s="329">
        <v>44884.430555555555</v>
      </c>
      <c r="O159" s="329">
        <v>44884.965277777781</v>
      </c>
      <c r="P159" s="4" t="str">
        <f t="shared" si="19"/>
        <v/>
      </c>
      <c r="Q159" s="4">
        <f>'92 VT 215 07'!J139</f>
        <v>0</v>
      </c>
      <c r="R159" s="4" t="str">
        <f t="shared" si="32"/>
        <v/>
      </c>
      <c r="S159" s="4" t="str">
        <f t="shared" si="33"/>
        <v/>
      </c>
      <c r="T159" s="4" t="str">
        <f t="shared" si="34"/>
        <v/>
      </c>
      <c r="U159" s="56" t="str">
        <f t="shared" si="35"/>
        <v/>
      </c>
      <c r="V159" s="56" t="str">
        <f t="shared" si="36"/>
        <v/>
      </c>
      <c r="W159" s="2" t="str">
        <f t="shared" si="37"/>
        <v>S</v>
      </c>
      <c r="Y159" s="6">
        <v>45465022</v>
      </c>
    </row>
    <row r="160" spans="1:25" x14ac:dyDescent="0.35">
      <c r="A160" s="1">
        <v>155</v>
      </c>
      <c r="B160" s="292">
        <v>150</v>
      </c>
      <c r="C160" s="340" t="s">
        <v>861</v>
      </c>
      <c r="D160" s="327" t="s">
        <v>104</v>
      </c>
      <c r="E160" s="328">
        <v>18540.89</v>
      </c>
      <c r="F160" s="95">
        <v>23621.05</v>
      </c>
      <c r="G160" s="225">
        <v>44875</v>
      </c>
      <c r="H160" s="225">
        <v>44880</v>
      </c>
      <c r="I160" s="345">
        <v>1</v>
      </c>
      <c r="J160" s="329">
        <v>44884.618055555555</v>
      </c>
      <c r="K160" s="3">
        <v>44884.666666666664</v>
      </c>
      <c r="L160" s="57" t="str">
        <f t="shared" si="15"/>
        <v>Trễ KH</v>
      </c>
      <c r="M160" s="329">
        <v>44885.458333333336</v>
      </c>
      <c r="N160" s="329">
        <v>44885.611111111109</v>
      </c>
      <c r="O160" s="329">
        <v>44887.423611111109</v>
      </c>
      <c r="P160" s="4" t="str">
        <f t="shared" si="19"/>
        <v/>
      </c>
      <c r="Q160" s="4">
        <f>'92 VT 215 07'!J140</f>
        <v>0</v>
      </c>
      <c r="R160" s="4" t="str">
        <f t="shared" si="32"/>
        <v/>
      </c>
      <c r="S160" s="4" t="str">
        <f t="shared" si="33"/>
        <v/>
      </c>
      <c r="T160" s="4" t="str">
        <f t="shared" si="34"/>
        <v/>
      </c>
      <c r="U160" s="56" t="str">
        <f t="shared" si="35"/>
        <v/>
      </c>
      <c r="V160" s="56" t="str">
        <f t="shared" si="36"/>
        <v/>
      </c>
      <c r="W160" s="2" t="str">
        <f t="shared" si="37"/>
        <v>T</v>
      </c>
      <c r="Y160" s="6" t="s">
        <v>930</v>
      </c>
    </row>
    <row r="161" spans="1:25" x14ac:dyDescent="0.35">
      <c r="A161" s="1">
        <v>156</v>
      </c>
      <c r="B161" s="292">
        <v>151</v>
      </c>
      <c r="C161" s="340" t="s">
        <v>491</v>
      </c>
      <c r="D161" s="327" t="s">
        <v>104</v>
      </c>
      <c r="E161" s="328">
        <v>4710.5200000000004</v>
      </c>
      <c r="F161" s="224">
        <v>4822.62</v>
      </c>
      <c r="G161" s="225">
        <v>44885</v>
      </c>
      <c r="H161" s="225">
        <v>44890</v>
      </c>
      <c r="I161" s="345">
        <v>1</v>
      </c>
      <c r="J161" s="329">
        <v>44885.96875</v>
      </c>
      <c r="K161" s="3">
        <v>44886.333333333336</v>
      </c>
      <c r="L161" s="57" t="str">
        <f t="shared" si="15"/>
        <v>không tính dôi nhật</v>
      </c>
      <c r="M161" s="329">
        <v>44887.576388888891</v>
      </c>
      <c r="N161" s="329">
        <v>44888.9375</v>
      </c>
      <c r="O161" s="329">
        <v>44889.604166666664</v>
      </c>
      <c r="P161" s="4" t="str">
        <f t="shared" si="19"/>
        <v/>
      </c>
      <c r="Q161" s="4">
        <f>'92 VT 215 07'!J141</f>
        <v>0</v>
      </c>
      <c r="R161" s="4" t="str">
        <f t="shared" si="32"/>
        <v/>
      </c>
      <c r="S161" s="4" t="str">
        <f t="shared" si="33"/>
        <v/>
      </c>
      <c r="T161" s="4" t="str">
        <f t="shared" si="34"/>
        <v/>
      </c>
      <c r="U161" s="56" t="str">
        <f t="shared" si="35"/>
        <v/>
      </c>
      <c r="V161" s="56" t="str">
        <f t="shared" si="36"/>
        <v/>
      </c>
      <c r="W161" s="2" t="str">
        <f t="shared" si="37"/>
        <v>Đ</v>
      </c>
      <c r="Y161" s="6">
        <v>16643871</v>
      </c>
    </row>
    <row r="162" spans="1:25" x14ac:dyDescent="0.35">
      <c r="A162" s="1">
        <v>157</v>
      </c>
      <c r="B162" s="292">
        <v>152</v>
      </c>
      <c r="C162" s="340" t="s">
        <v>931</v>
      </c>
      <c r="D162" s="326" t="s">
        <v>98</v>
      </c>
      <c r="E162" s="328">
        <v>5085.32</v>
      </c>
      <c r="F162" s="95"/>
      <c r="G162" s="225">
        <v>44885</v>
      </c>
      <c r="H162" s="225">
        <v>44890</v>
      </c>
      <c r="I162" s="345">
        <v>1</v>
      </c>
      <c r="J162" s="329">
        <v>44890.256944444445</v>
      </c>
      <c r="K162" s="3">
        <v>44890.375</v>
      </c>
      <c r="L162" s="57" t="str">
        <f t="shared" si="15"/>
        <v>không tính dôi nhật</v>
      </c>
      <c r="M162" s="329">
        <v>44890.527777777781</v>
      </c>
      <c r="N162" s="329">
        <v>44890.625</v>
      </c>
      <c r="O162" s="329">
        <v>44891.375</v>
      </c>
      <c r="P162" s="4" t="str">
        <f t="shared" si="19"/>
        <v/>
      </c>
      <c r="Q162" s="4">
        <f>'92 VT 215 07'!J142</f>
        <v>0</v>
      </c>
      <c r="R162" s="4" t="str">
        <f t="shared" si="32"/>
        <v/>
      </c>
      <c r="S162" s="4" t="str">
        <f t="shared" si="33"/>
        <v/>
      </c>
      <c r="T162" s="4" t="str">
        <f t="shared" si="34"/>
        <v/>
      </c>
      <c r="U162" s="56" t="str">
        <f t="shared" si="35"/>
        <v/>
      </c>
      <c r="V162" s="56" t="str">
        <f t="shared" si="36"/>
        <v/>
      </c>
      <c r="W162" s="2" t="str">
        <f t="shared" si="37"/>
        <v>Đ</v>
      </c>
      <c r="Y162" s="6">
        <v>66509240</v>
      </c>
    </row>
    <row r="163" spans="1:25" x14ac:dyDescent="0.35">
      <c r="A163" s="1">
        <v>158</v>
      </c>
      <c r="B163" s="292">
        <v>153</v>
      </c>
      <c r="C163" s="340" t="s">
        <v>491</v>
      </c>
      <c r="D163" s="327" t="s">
        <v>104</v>
      </c>
      <c r="E163" s="328">
        <v>4736.5200000000004</v>
      </c>
      <c r="F163" s="224">
        <v>4822.62</v>
      </c>
      <c r="G163" s="225">
        <v>44890</v>
      </c>
      <c r="H163" s="225">
        <v>44895</v>
      </c>
      <c r="I163" s="345">
        <v>1</v>
      </c>
      <c r="J163" s="329">
        <v>44894.729166666664</v>
      </c>
      <c r="K163" s="3">
        <v>44895.333333333336</v>
      </c>
      <c r="L163" s="57" t="str">
        <f t="shared" si="15"/>
        <v>không tính dôi nhật</v>
      </c>
      <c r="M163" s="329">
        <v>44895.291666666664</v>
      </c>
      <c r="N163" s="329">
        <v>44895.375</v>
      </c>
      <c r="O163" s="329">
        <v>44895.8125</v>
      </c>
      <c r="P163" s="4" t="str">
        <f t="shared" si="19"/>
        <v/>
      </c>
      <c r="Q163" s="4">
        <f>'92 VT 215 07'!J143</f>
        <v>0</v>
      </c>
      <c r="R163" s="4" t="str">
        <f t="shared" si="32"/>
        <v/>
      </c>
      <c r="S163" s="4" t="str">
        <f t="shared" si="33"/>
        <v/>
      </c>
      <c r="T163" s="4" t="str">
        <f t="shared" si="34"/>
        <v/>
      </c>
      <c r="U163" s="56" t="str">
        <f t="shared" si="35"/>
        <v/>
      </c>
      <c r="V163" s="56" t="str">
        <f t="shared" si="36"/>
        <v/>
      </c>
      <c r="W163" s="2" t="str">
        <f t="shared" si="37"/>
        <v>Đ</v>
      </c>
      <c r="Y163" s="6">
        <v>62909438</v>
      </c>
    </row>
    <row r="164" spans="1:25" x14ac:dyDescent="0.35">
      <c r="A164" s="1">
        <v>159</v>
      </c>
      <c r="B164" s="292">
        <v>154</v>
      </c>
      <c r="C164" s="340" t="s">
        <v>555</v>
      </c>
      <c r="D164" s="326" t="s">
        <v>98</v>
      </c>
      <c r="E164" s="328">
        <v>20487.28</v>
      </c>
      <c r="F164" s="95">
        <v>21386</v>
      </c>
      <c r="G164" s="225">
        <v>44885</v>
      </c>
      <c r="H164" s="225">
        <v>44890</v>
      </c>
      <c r="I164" s="345">
        <v>1</v>
      </c>
      <c r="J164" s="329">
        <v>44897.003472222219</v>
      </c>
      <c r="K164" s="3">
        <v>44897.333333333336</v>
      </c>
      <c r="L164" s="57" t="str">
        <f t="shared" si="15"/>
        <v>Trễ KH</v>
      </c>
      <c r="M164" s="329">
        <v>44897.3125</v>
      </c>
      <c r="N164" s="329">
        <v>44897.444444444445</v>
      </c>
      <c r="O164" s="329">
        <v>44900.027777777781</v>
      </c>
      <c r="P164" s="4" t="str">
        <f t="shared" si="19"/>
        <v/>
      </c>
      <c r="Q164" s="4">
        <f>'92 VT 215 07'!J144</f>
        <v>0</v>
      </c>
      <c r="R164" s="4" t="str">
        <f t="shared" si="32"/>
        <v/>
      </c>
      <c r="S164" s="4" t="str">
        <f t="shared" si="33"/>
        <v/>
      </c>
      <c r="T164" s="4" t="str">
        <f t="shared" si="34"/>
        <v/>
      </c>
      <c r="U164" s="56" t="str">
        <f t="shared" si="35"/>
        <v/>
      </c>
      <c r="V164" s="56" t="str">
        <f t="shared" si="36"/>
        <v/>
      </c>
      <c r="W164" s="2" t="str">
        <f t="shared" si="37"/>
        <v>T</v>
      </c>
    </row>
    <row r="165" spans="1:25" x14ac:dyDescent="0.35">
      <c r="A165" s="1">
        <v>160</v>
      </c>
      <c r="B165" s="292">
        <v>155</v>
      </c>
      <c r="C165" s="330" t="s">
        <v>499</v>
      </c>
      <c r="D165" s="326" t="s">
        <v>98</v>
      </c>
      <c r="E165" s="328">
        <v>7558.09</v>
      </c>
      <c r="F165" s="228">
        <v>7996.6</v>
      </c>
      <c r="G165" s="225">
        <v>44896</v>
      </c>
      <c r="H165" s="225">
        <v>44900</v>
      </c>
      <c r="I165" s="345">
        <v>1</v>
      </c>
      <c r="J165" s="329">
        <v>44898.041666666664</v>
      </c>
      <c r="K165" s="3">
        <v>44898.333333333336</v>
      </c>
      <c r="L165" s="57" t="str">
        <f t="shared" si="15"/>
        <v>không tính dôi nhật</v>
      </c>
      <c r="M165" s="329">
        <v>44898.326388888891</v>
      </c>
      <c r="N165" s="329">
        <v>44899.027777777781</v>
      </c>
      <c r="O165" s="329">
        <v>44900.951388888891</v>
      </c>
      <c r="P165" s="4" t="str">
        <f t="shared" si="19"/>
        <v/>
      </c>
      <c r="Q165" s="4">
        <f>'92 VT 215 07'!J145</f>
        <v>0</v>
      </c>
      <c r="R165" s="4" t="str">
        <f t="shared" si="32"/>
        <v/>
      </c>
      <c r="S165" s="4" t="str">
        <f t="shared" si="33"/>
        <v/>
      </c>
      <c r="T165" s="4" t="str">
        <f t="shared" si="34"/>
        <v/>
      </c>
      <c r="U165" s="56" t="str">
        <f t="shared" si="35"/>
        <v/>
      </c>
      <c r="V165" s="56" t="str">
        <f t="shared" si="36"/>
        <v/>
      </c>
      <c r="W165" s="2" t="str">
        <f t="shared" si="37"/>
        <v>Đ</v>
      </c>
    </row>
    <row r="166" spans="1:25" x14ac:dyDescent="0.35">
      <c r="A166" s="1">
        <v>161</v>
      </c>
      <c r="B166" s="292">
        <v>156</v>
      </c>
      <c r="C166" s="347" t="s">
        <v>861</v>
      </c>
      <c r="D166" s="270"/>
      <c r="E166" s="290"/>
      <c r="F166" s="95"/>
      <c r="G166" s="225"/>
      <c r="H166" s="225"/>
      <c r="I166" s="14"/>
      <c r="J166" s="291"/>
      <c r="K166" s="3"/>
      <c r="L166" s="57" t="str">
        <f t="shared" si="15"/>
        <v>không tính dôi nhật</v>
      </c>
      <c r="M166" s="3"/>
      <c r="N166" s="3"/>
      <c r="O166" s="3"/>
      <c r="P166" s="4" t="str">
        <f t="shared" si="19"/>
        <v/>
      </c>
      <c r="Q166" s="4">
        <f>'92 VT 215 07'!J146</f>
        <v>0</v>
      </c>
      <c r="R166" s="4" t="str">
        <f t="shared" si="32"/>
        <v/>
      </c>
      <c r="S166" s="4" t="str">
        <f t="shared" si="33"/>
        <v/>
      </c>
      <c r="T166" s="4" t="str">
        <f t="shared" si="34"/>
        <v/>
      </c>
      <c r="U166" s="56" t="str">
        <f t="shared" si="35"/>
        <v/>
      </c>
      <c r="V166" s="56" t="str">
        <f t="shared" si="36"/>
        <v/>
      </c>
      <c r="W166" s="2" t="str">
        <f t="shared" si="37"/>
        <v>Đ</v>
      </c>
      <c r="Y166" s="6">
        <f>SUM(Y152:Y163)</f>
        <v>471293641</v>
      </c>
    </row>
    <row r="167" spans="1:25" x14ac:dyDescent="0.35">
      <c r="A167" s="1">
        <v>162</v>
      </c>
      <c r="B167" s="292">
        <v>157</v>
      </c>
      <c r="C167" s="348" t="s">
        <v>536</v>
      </c>
      <c r="D167" s="270"/>
      <c r="E167" s="328">
        <v>4727.95</v>
      </c>
      <c r="F167" s="95"/>
      <c r="G167" s="225"/>
      <c r="H167" s="225"/>
      <c r="I167" s="14"/>
      <c r="J167" s="291"/>
      <c r="K167" s="3"/>
      <c r="L167" s="57" t="str">
        <f t="shared" si="15"/>
        <v>không tính dôi nhật</v>
      </c>
      <c r="M167" s="3"/>
      <c r="N167" s="3"/>
      <c r="O167" s="3"/>
      <c r="P167" s="4" t="str">
        <f t="shared" si="19"/>
        <v/>
      </c>
      <c r="Q167" s="4">
        <f>'92 VT 215 07'!J147</f>
        <v>0</v>
      </c>
      <c r="R167" s="4" t="str">
        <f t="shared" ref="R167:R225" si="38">IFERROR(P167-Q167,"")</f>
        <v/>
      </c>
      <c r="S167" s="4" t="str">
        <f t="shared" ref="S167:S225" si="39">IF(R167&lt;$S$5,$S$5-R167,"")</f>
        <v/>
      </c>
      <c r="T167" s="4" t="str">
        <f t="shared" ref="T167:T225" si="40">IFERROR(IF(R167&gt;$S$5,R167-$S$5,""),"")</f>
        <v/>
      </c>
      <c r="U167" s="56" t="str">
        <f t="shared" ref="U167:U225" si="41">IF(S167="","",ROUND(S167*$U$5*F167,0))</f>
        <v/>
      </c>
      <c r="V167" s="56" t="str">
        <f t="shared" ref="V167:V225" si="42">IF(T167="","",ROUND(T167*$V$5*F167,0))</f>
        <v/>
      </c>
      <c r="W167" s="2" t="str">
        <f t="shared" ref="W167:W225" si="43">IF(G167="Ko có KH","Ko có KH",IF(AND(J167&gt;=G167,J167&lt;=H167+1),"Đ",IF(J167&lt;G167,"S",IF(J167&gt;H167+1,"T",""))))</f>
        <v>Đ</v>
      </c>
    </row>
    <row r="168" spans="1:25" x14ac:dyDescent="0.35">
      <c r="A168" s="1">
        <v>163</v>
      </c>
      <c r="B168" s="292">
        <v>158</v>
      </c>
      <c r="C168" s="347" t="s">
        <v>491</v>
      </c>
      <c r="D168" s="270"/>
      <c r="E168" s="328">
        <v>4744.5</v>
      </c>
      <c r="F168" s="95"/>
      <c r="G168" s="225"/>
      <c r="H168" s="225"/>
      <c r="I168" s="14"/>
      <c r="J168" s="291"/>
      <c r="K168" s="3"/>
      <c r="L168" s="57" t="str">
        <f t="shared" si="15"/>
        <v>không tính dôi nhật</v>
      </c>
      <c r="M168" s="3"/>
      <c r="N168" s="3"/>
      <c r="O168" s="3"/>
      <c r="P168" s="4" t="str">
        <f t="shared" si="19"/>
        <v/>
      </c>
      <c r="Q168" s="4">
        <f>'92 VT 215 07'!J148</f>
        <v>0</v>
      </c>
      <c r="R168" s="4" t="str">
        <f t="shared" si="38"/>
        <v/>
      </c>
      <c r="S168" s="4" t="str">
        <f t="shared" si="39"/>
        <v/>
      </c>
      <c r="T168" s="4" t="str">
        <f t="shared" si="40"/>
        <v/>
      </c>
      <c r="U168" s="56" t="str">
        <f t="shared" si="41"/>
        <v/>
      </c>
      <c r="V168" s="56" t="str">
        <f t="shared" si="42"/>
        <v/>
      </c>
      <c r="W168" s="2" t="str">
        <f t="shared" si="43"/>
        <v>Đ</v>
      </c>
    </row>
    <row r="169" spans="1:25" x14ac:dyDescent="0.35">
      <c r="A169" s="1">
        <v>164</v>
      </c>
      <c r="B169" s="292">
        <v>159</v>
      </c>
      <c r="C169" s="348" t="s">
        <v>599</v>
      </c>
      <c r="D169" s="270"/>
      <c r="E169" s="328">
        <v>20509.39</v>
      </c>
      <c r="F169" s="224">
        <v>22027</v>
      </c>
      <c r="G169" s="225">
        <v>44905</v>
      </c>
      <c r="H169" s="225">
        <v>44910</v>
      </c>
      <c r="I169" s="14">
        <v>1</v>
      </c>
      <c r="J169" s="291">
        <v>44909.729166666664</v>
      </c>
      <c r="K169" s="3">
        <v>44910.333333333336</v>
      </c>
      <c r="L169" s="57">
        <f t="shared" si="15"/>
        <v>44910.354166666664</v>
      </c>
      <c r="M169" s="3">
        <v>44910.284722222219</v>
      </c>
      <c r="N169" s="3">
        <v>44910.354166666664</v>
      </c>
      <c r="O169" s="3">
        <v>44911.798611111109</v>
      </c>
      <c r="P169" s="4">
        <f t="shared" si="19"/>
        <v>1.4444444444452529</v>
      </c>
      <c r="Q169" s="4">
        <f>'159 VT 215 02'!J46</f>
        <v>0.15972222222222221</v>
      </c>
      <c r="R169" s="4">
        <f t="shared" si="38"/>
        <v>1.2847222222230306</v>
      </c>
      <c r="S169" s="4">
        <f t="shared" si="39"/>
        <v>1.7152777777769694</v>
      </c>
      <c r="T169" s="4" t="str">
        <f t="shared" si="40"/>
        <v/>
      </c>
      <c r="U169" s="56">
        <f t="shared" si="41"/>
        <v>56673635</v>
      </c>
      <c r="V169" s="56" t="str">
        <f t="shared" si="42"/>
        <v/>
      </c>
      <c r="W169" s="2" t="str">
        <f t="shared" si="43"/>
        <v>Đ</v>
      </c>
    </row>
    <row r="170" spans="1:25" x14ac:dyDescent="0.35">
      <c r="A170" s="1"/>
      <c r="B170" s="1"/>
      <c r="C170" s="297"/>
      <c r="D170" s="270"/>
      <c r="E170" s="290"/>
      <c r="F170" s="95"/>
      <c r="G170" s="225"/>
      <c r="H170" s="225"/>
      <c r="I170" s="14"/>
      <c r="J170" s="291"/>
      <c r="K170" s="3"/>
      <c r="L170" s="57" t="str">
        <f t="shared" si="15"/>
        <v>không tính dôi nhật</v>
      </c>
      <c r="M170" s="3"/>
      <c r="N170" s="3"/>
      <c r="O170" s="3"/>
      <c r="P170" s="4" t="str">
        <f t="shared" si="19"/>
        <v/>
      </c>
      <c r="Q170" s="4">
        <f>'92 VT 215 07'!J150</f>
        <v>0</v>
      </c>
      <c r="R170" s="4" t="str">
        <f t="shared" si="38"/>
        <v/>
      </c>
      <c r="S170" s="4" t="str">
        <f t="shared" si="39"/>
        <v/>
      </c>
      <c r="T170" s="4" t="str">
        <f t="shared" si="40"/>
        <v/>
      </c>
      <c r="U170" s="56" t="str">
        <f t="shared" si="41"/>
        <v/>
      </c>
      <c r="V170" s="56" t="str">
        <f t="shared" si="42"/>
        <v/>
      </c>
      <c r="W170" s="2" t="str">
        <f t="shared" si="43"/>
        <v>Đ</v>
      </c>
    </row>
    <row r="171" spans="1:25" x14ac:dyDescent="0.35">
      <c r="A171" s="1"/>
      <c r="B171" s="1"/>
      <c r="C171" s="297"/>
      <c r="D171" s="270"/>
      <c r="E171" s="290"/>
      <c r="F171" s="95"/>
      <c r="G171" s="225"/>
      <c r="H171" s="225"/>
      <c r="I171" s="14"/>
      <c r="J171" s="291"/>
      <c r="K171" s="3"/>
      <c r="L171" s="57" t="str">
        <f t="shared" si="15"/>
        <v>không tính dôi nhật</v>
      </c>
      <c r="M171" s="3"/>
      <c r="N171" s="3"/>
      <c r="O171" s="3"/>
      <c r="P171" s="4" t="str">
        <f t="shared" si="19"/>
        <v/>
      </c>
      <c r="Q171" s="4">
        <f>'92 VT 215 07'!J151</f>
        <v>0</v>
      </c>
      <c r="R171" s="4" t="str">
        <f t="shared" si="38"/>
        <v/>
      </c>
      <c r="S171" s="4" t="str">
        <f t="shared" si="39"/>
        <v/>
      </c>
      <c r="T171" s="4" t="str">
        <f t="shared" si="40"/>
        <v/>
      </c>
      <c r="U171" s="56" t="str">
        <f t="shared" si="41"/>
        <v/>
      </c>
      <c r="V171" s="56" t="str">
        <f t="shared" si="42"/>
        <v/>
      </c>
      <c r="W171" s="2" t="str">
        <f t="shared" si="43"/>
        <v>Đ</v>
      </c>
    </row>
    <row r="172" spans="1:25" x14ac:dyDescent="0.35">
      <c r="A172" s="1"/>
      <c r="B172" s="1"/>
      <c r="C172" s="297"/>
      <c r="D172" s="270"/>
      <c r="E172" s="290"/>
      <c r="F172" s="95"/>
      <c r="G172" s="225"/>
      <c r="H172" s="225"/>
      <c r="I172" s="14"/>
      <c r="J172" s="291"/>
      <c r="K172" s="3"/>
      <c r="L172" s="57" t="str">
        <f t="shared" si="15"/>
        <v>không tính dôi nhật</v>
      </c>
      <c r="M172" s="3"/>
      <c r="N172" s="3"/>
      <c r="O172" s="3"/>
      <c r="P172" s="4" t="str">
        <f t="shared" si="19"/>
        <v/>
      </c>
      <c r="Q172" s="4">
        <f>'92 VT 215 07'!J152</f>
        <v>0</v>
      </c>
      <c r="R172" s="4" t="str">
        <f t="shared" si="38"/>
        <v/>
      </c>
      <c r="S172" s="4" t="str">
        <f t="shared" si="39"/>
        <v/>
      </c>
      <c r="T172" s="4" t="str">
        <f t="shared" si="40"/>
        <v/>
      </c>
      <c r="U172" s="56" t="str">
        <f t="shared" si="41"/>
        <v/>
      </c>
      <c r="V172" s="56" t="str">
        <f t="shared" si="42"/>
        <v/>
      </c>
      <c r="W172" s="2" t="str">
        <f t="shared" si="43"/>
        <v>Đ</v>
      </c>
    </row>
    <row r="173" spans="1:25" x14ac:dyDescent="0.35">
      <c r="A173" s="1"/>
      <c r="B173" s="1"/>
      <c r="C173" s="297"/>
      <c r="D173" s="270"/>
      <c r="E173" s="290"/>
      <c r="F173" s="95"/>
      <c r="G173" s="225"/>
      <c r="H173" s="225"/>
      <c r="I173" s="14"/>
      <c r="J173" s="291"/>
      <c r="K173" s="3"/>
      <c r="L173" s="57" t="str">
        <f t="shared" si="15"/>
        <v>không tính dôi nhật</v>
      </c>
      <c r="M173" s="3"/>
      <c r="N173" s="3"/>
      <c r="O173" s="3"/>
      <c r="P173" s="4" t="str">
        <f t="shared" si="19"/>
        <v/>
      </c>
      <c r="Q173" s="4">
        <f>'92 VT 215 07'!J153</f>
        <v>0</v>
      </c>
      <c r="R173" s="4" t="str">
        <f t="shared" si="38"/>
        <v/>
      </c>
      <c r="S173" s="4" t="str">
        <f t="shared" si="39"/>
        <v/>
      </c>
      <c r="T173" s="4" t="str">
        <f t="shared" si="40"/>
        <v/>
      </c>
      <c r="U173" s="56" t="str">
        <f t="shared" si="41"/>
        <v/>
      </c>
      <c r="V173" s="56" t="str">
        <f t="shared" si="42"/>
        <v/>
      </c>
      <c r="W173" s="2" t="str">
        <f t="shared" si="43"/>
        <v>Đ</v>
      </c>
    </row>
    <row r="174" spans="1:25" x14ac:dyDescent="0.35">
      <c r="A174" s="1"/>
      <c r="B174" s="1"/>
      <c r="C174" s="297"/>
      <c r="D174" s="270"/>
      <c r="E174" s="290"/>
      <c r="F174" s="95"/>
      <c r="G174" s="225"/>
      <c r="H174" s="225"/>
      <c r="I174" s="14"/>
      <c r="J174" s="291"/>
      <c r="K174" s="3"/>
      <c r="L174" s="57" t="str">
        <f t="shared" si="15"/>
        <v>không tính dôi nhật</v>
      </c>
      <c r="M174" s="3"/>
      <c r="N174" s="3"/>
      <c r="O174" s="3"/>
      <c r="P174" s="4" t="str">
        <f t="shared" si="19"/>
        <v/>
      </c>
      <c r="Q174" s="4">
        <f>'92 VT 215 07'!J154</f>
        <v>0</v>
      </c>
      <c r="R174" s="4" t="str">
        <f t="shared" si="38"/>
        <v/>
      </c>
      <c r="S174" s="4" t="str">
        <f t="shared" si="39"/>
        <v/>
      </c>
      <c r="T174" s="4" t="str">
        <f t="shared" si="40"/>
        <v/>
      </c>
      <c r="U174" s="56" t="str">
        <f t="shared" si="41"/>
        <v/>
      </c>
      <c r="V174" s="56" t="str">
        <f t="shared" si="42"/>
        <v/>
      </c>
      <c r="W174" s="2" t="str">
        <f t="shared" si="43"/>
        <v>Đ</v>
      </c>
    </row>
    <row r="175" spans="1:25" x14ac:dyDescent="0.35">
      <c r="A175" s="1"/>
      <c r="B175" s="1"/>
      <c r="C175" s="297"/>
      <c r="D175" s="270"/>
      <c r="E175" s="290"/>
      <c r="F175" s="95"/>
      <c r="G175" s="225"/>
      <c r="H175" s="225"/>
      <c r="I175" s="14"/>
      <c r="J175" s="291"/>
      <c r="K175" s="3"/>
      <c r="L175" s="57" t="str">
        <f t="shared" si="15"/>
        <v>không tính dôi nhật</v>
      </c>
      <c r="M175" s="3"/>
      <c r="N175" s="3"/>
      <c r="O175" s="3"/>
      <c r="P175" s="4" t="str">
        <f t="shared" si="19"/>
        <v/>
      </c>
      <c r="Q175" s="4">
        <f>'92 VT 215 07'!J155</f>
        <v>0</v>
      </c>
      <c r="R175" s="4" t="str">
        <f t="shared" si="38"/>
        <v/>
      </c>
      <c r="S175" s="4" t="str">
        <f t="shared" si="39"/>
        <v/>
      </c>
      <c r="T175" s="4" t="str">
        <f t="shared" si="40"/>
        <v/>
      </c>
      <c r="U175" s="56" t="str">
        <f t="shared" si="41"/>
        <v/>
      </c>
      <c r="V175" s="56" t="str">
        <f t="shared" si="42"/>
        <v/>
      </c>
      <c r="W175" s="2" t="str">
        <f t="shared" si="43"/>
        <v>Đ</v>
      </c>
    </row>
    <row r="176" spans="1:25" x14ac:dyDescent="0.35">
      <c r="A176" s="1"/>
      <c r="B176" s="1"/>
      <c r="C176" s="297"/>
      <c r="D176" s="270"/>
      <c r="E176" s="290"/>
      <c r="F176" s="95"/>
      <c r="G176" s="225"/>
      <c r="H176" s="225"/>
      <c r="I176" s="14"/>
      <c r="J176" s="291"/>
      <c r="K176" s="3"/>
      <c r="L176" s="57" t="str">
        <f t="shared" si="15"/>
        <v>không tính dôi nhật</v>
      </c>
      <c r="M176" s="3"/>
      <c r="N176" s="3"/>
      <c r="O176" s="3"/>
      <c r="P176" s="4" t="str">
        <f t="shared" si="19"/>
        <v/>
      </c>
      <c r="Q176" s="4">
        <f>'92 VT 215 07'!J156</f>
        <v>0</v>
      </c>
      <c r="R176" s="4" t="str">
        <f t="shared" si="38"/>
        <v/>
      </c>
      <c r="S176" s="4" t="str">
        <f t="shared" si="39"/>
        <v/>
      </c>
      <c r="T176" s="4" t="str">
        <f t="shared" si="40"/>
        <v/>
      </c>
      <c r="U176" s="56" t="str">
        <f t="shared" si="41"/>
        <v/>
      </c>
      <c r="V176" s="56" t="str">
        <f t="shared" si="42"/>
        <v/>
      </c>
      <c r="W176" s="2" t="str">
        <f t="shared" si="43"/>
        <v>Đ</v>
      </c>
    </row>
    <row r="177" spans="1:23" x14ac:dyDescent="0.35">
      <c r="A177" s="1"/>
      <c r="B177" s="1"/>
      <c r="C177" s="297"/>
      <c r="D177" s="270"/>
      <c r="E177" s="290"/>
      <c r="F177" s="95"/>
      <c r="G177" s="225"/>
      <c r="H177" s="225"/>
      <c r="I177" s="14"/>
      <c r="J177" s="291"/>
      <c r="K177" s="3"/>
      <c r="L177" s="57" t="str">
        <f t="shared" si="15"/>
        <v>không tính dôi nhật</v>
      </c>
      <c r="M177" s="3"/>
      <c r="N177" s="3"/>
      <c r="O177" s="3"/>
      <c r="P177" s="4" t="str">
        <f t="shared" si="19"/>
        <v/>
      </c>
      <c r="Q177" s="4">
        <f>'92 VT 215 07'!J157</f>
        <v>0</v>
      </c>
      <c r="R177" s="4" t="str">
        <f t="shared" si="38"/>
        <v/>
      </c>
      <c r="S177" s="4" t="str">
        <f t="shared" si="39"/>
        <v/>
      </c>
      <c r="T177" s="4" t="str">
        <f t="shared" si="40"/>
        <v/>
      </c>
      <c r="U177" s="56" t="str">
        <f t="shared" si="41"/>
        <v/>
      </c>
      <c r="V177" s="56" t="str">
        <f t="shared" si="42"/>
        <v/>
      </c>
      <c r="W177" s="2" t="str">
        <f t="shared" si="43"/>
        <v>Đ</v>
      </c>
    </row>
    <row r="178" spans="1:23" x14ac:dyDescent="0.35">
      <c r="A178" s="1"/>
      <c r="B178" s="1"/>
      <c r="C178" s="297"/>
      <c r="D178" s="270"/>
      <c r="E178" s="290"/>
      <c r="F178" s="95"/>
      <c r="G178" s="225"/>
      <c r="H178" s="225"/>
      <c r="I178" s="14"/>
      <c r="J178" s="291"/>
      <c r="K178" s="3"/>
      <c r="L178" s="57" t="str">
        <f t="shared" si="15"/>
        <v>không tính dôi nhật</v>
      </c>
      <c r="M178" s="3"/>
      <c r="N178" s="3"/>
      <c r="O178" s="3"/>
      <c r="P178" s="4" t="str">
        <f t="shared" si="19"/>
        <v/>
      </c>
      <c r="Q178" s="4">
        <f>'92 VT 215 07'!J158</f>
        <v>0</v>
      </c>
      <c r="R178" s="4" t="str">
        <f t="shared" si="38"/>
        <v/>
      </c>
      <c r="S178" s="4" t="str">
        <f t="shared" si="39"/>
        <v/>
      </c>
      <c r="T178" s="4" t="str">
        <f t="shared" si="40"/>
        <v/>
      </c>
      <c r="U178" s="56" t="str">
        <f t="shared" si="41"/>
        <v/>
      </c>
      <c r="V178" s="56" t="str">
        <f t="shared" si="42"/>
        <v/>
      </c>
      <c r="W178" s="2" t="str">
        <f t="shared" si="43"/>
        <v>Đ</v>
      </c>
    </row>
    <row r="179" spans="1:23" x14ac:dyDescent="0.35">
      <c r="A179" s="1"/>
      <c r="B179" s="1"/>
      <c r="C179" s="297"/>
      <c r="D179" s="270"/>
      <c r="E179" s="290"/>
      <c r="F179" s="95"/>
      <c r="G179" s="225"/>
      <c r="H179" s="225"/>
      <c r="I179" s="14"/>
      <c r="J179" s="291"/>
      <c r="K179" s="3"/>
      <c r="L179" s="57" t="str">
        <f t="shared" si="15"/>
        <v>không tính dôi nhật</v>
      </c>
      <c r="M179" s="3"/>
      <c r="N179" s="3"/>
      <c r="O179" s="3"/>
      <c r="P179" s="4" t="str">
        <f t="shared" si="19"/>
        <v/>
      </c>
      <c r="Q179" s="4">
        <f>'92 VT 215 07'!J159</f>
        <v>0</v>
      </c>
      <c r="R179" s="4" t="str">
        <f t="shared" si="38"/>
        <v/>
      </c>
      <c r="S179" s="4" t="str">
        <f t="shared" si="39"/>
        <v/>
      </c>
      <c r="T179" s="4" t="str">
        <f t="shared" si="40"/>
        <v/>
      </c>
      <c r="U179" s="56" t="str">
        <f t="shared" si="41"/>
        <v/>
      </c>
      <c r="V179" s="56" t="str">
        <f t="shared" si="42"/>
        <v/>
      </c>
      <c r="W179" s="2" t="str">
        <f t="shared" si="43"/>
        <v>Đ</v>
      </c>
    </row>
    <row r="180" spans="1:23" x14ac:dyDescent="0.35">
      <c r="A180" s="1"/>
      <c r="B180" s="1"/>
      <c r="C180" s="297"/>
      <c r="D180" s="270"/>
      <c r="E180" s="290"/>
      <c r="F180" s="95"/>
      <c r="G180" s="225"/>
      <c r="H180" s="225"/>
      <c r="I180" s="14"/>
      <c r="J180" s="291"/>
      <c r="K180" s="3"/>
      <c r="L180" s="57" t="str">
        <f t="shared" si="15"/>
        <v>không tính dôi nhật</v>
      </c>
      <c r="M180" s="3"/>
      <c r="N180" s="3"/>
      <c r="O180" s="3"/>
      <c r="P180" s="4" t="str">
        <f t="shared" si="19"/>
        <v/>
      </c>
      <c r="Q180" s="4">
        <f>'92 VT 215 07'!J160</f>
        <v>0</v>
      </c>
      <c r="R180" s="4" t="str">
        <f t="shared" si="38"/>
        <v/>
      </c>
      <c r="S180" s="4" t="str">
        <f t="shared" si="39"/>
        <v/>
      </c>
      <c r="T180" s="4" t="str">
        <f t="shared" si="40"/>
        <v/>
      </c>
      <c r="U180" s="56" t="str">
        <f t="shared" si="41"/>
        <v/>
      </c>
      <c r="V180" s="56" t="str">
        <f t="shared" si="42"/>
        <v/>
      </c>
      <c r="W180" s="2" t="str">
        <f t="shared" si="43"/>
        <v>Đ</v>
      </c>
    </row>
    <row r="181" spans="1:23" x14ac:dyDescent="0.35">
      <c r="A181" s="1"/>
      <c r="B181" s="1"/>
      <c r="C181" s="297"/>
      <c r="D181" s="270"/>
      <c r="E181" s="290"/>
      <c r="F181" s="95"/>
      <c r="G181" s="225"/>
      <c r="H181" s="225"/>
      <c r="I181" s="14"/>
      <c r="J181" s="291"/>
      <c r="K181" s="3"/>
      <c r="L181" s="57" t="str">
        <f t="shared" si="15"/>
        <v>không tính dôi nhật</v>
      </c>
      <c r="M181" s="3"/>
      <c r="N181" s="3"/>
      <c r="O181" s="3"/>
      <c r="P181" s="4" t="str">
        <f t="shared" si="19"/>
        <v/>
      </c>
      <c r="Q181" s="4">
        <f>'92 VT 215 07'!J161</f>
        <v>0</v>
      </c>
      <c r="R181" s="4" t="str">
        <f t="shared" si="38"/>
        <v/>
      </c>
      <c r="S181" s="4" t="str">
        <f t="shared" si="39"/>
        <v/>
      </c>
      <c r="T181" s="4" t="str">
        <f t="shared" si="40"/>
        <v/>
      </c>
      <c r="U181" s="56" t="str">
        <f t="shared" si="41"/>
        <v/>
      </c>
      <c r="V181" s="56" t="str">
        <f t="shared" si="42"/>
        <v/>
      </c>
      <c r="W181" s="2" t="str">
        <f t="shared" si="43"/>
        <v>Đ</v>
      </c>
    </row>
    <row r="182" spans="1:23" x14ac:dyDescent="0.35">
      <c r="A182" s="1"/>
      <c r="B182" s="1"/>
      <c r="C182" s="297"/>
      <c r="D182" s="270"/>
      <c r="E182" s="290"/>
      <c r="F182" s="95"/>
      <c r="G182" s="225"/>
      <c r="H182" s="225"/>
      <c r="I182" s="14"/>
      <c r="J182" s="291"/>
      <c r="K182" s="3"/>
      <c r="L182" s="57" t="str">
        <f t="shared" si="15"/>
        <v>không tính dôi nhật</v>
      </c>
      <c r="M182" s="3"/>
      <c r="N182" s="3"/>
      <c r="O182" s="3"/>
      <c r="P182" s="4" t="str">
        <f t="shared" si="19"/>
        <v/>
      </c>
      <c r="Q182" s="4">
        <f>'92 VT 215 07'!J162</f>
        <v>0</v>
      </c>
      <c r="R182" s="4" t="str">
        <f t="shared" si="38"/>
        <v/>
      </c>
      <c r="S182" s="4" t="str">
        <f t="shared" si="39"/>
        <v/>
      </c>
      <c r="T182" s="4" t="str">
        <f t="shared" si="40"/>
        <v/>
      </c>
      <c r="U182" s="56" t="str">
        <f t="shared" si="41"/>
        <v/>
      </c>
      <c r="V182" s="56" t="str">
        <f t="shared" si="42"/>
        <v/>
      </c>
      <c r="W182" s="2" t="str">
        <f t="shared" si="43"/>
        <v>Đ</v>
      </c>
    </row>
    <row r="183" spans="1:23" x14ac:dyDescent="0.35">
      <c r="A183" s="1"/>
      <c r="B183" s="1"/>
      <c r="C183" s="297"/>
      <c r="D183" s="270"/>
      <c r="E183" s="290"/>
      <c r="F183" s="95"/>
      <c r="G183" s="225"/>
      <c r="H183" s="225"/>
      <c r="I183" s="14"/>
      <c r="J183" s="291"/>
      <c r="K183" s="3"/>
      <c r="L183" s="57" t="str">
        <f t="shared" si="15"/>
        <v>không tính dôi nhật</v>
      </c>
      <c r="M183" s="3"/>
      <c r="N183" s="3"/>
      <c r="O183" s="3"/>
      <c r="P183" s="4" t="str">
        <f t="shared" si="19"/>
        <v/>
      </c>
      <c r="Q183" s="4">
        <f>'92 VT 215 07'!J163</f>
        <v>0</v>
      </c>
      <c r="R183" s="4" t="str">
        <f t="shared" si="38"/>
        <v/>
      </c>
      <c r="S183" s="4" t="str">
        <f t="shared" si="39"/>
        <v/>
      </c>
      <c r="T183" s="4" t="str">
        <f t="shared" si="40"/>
        <v/>
      </c>
      <c r="U183" s="56" t="str">
        <f t="shared" si="41"/>
        <v/>
      </c>
      <c r="V183" s="56" t="str">
        <f t="shared" si="42"/>
        <v/>
      </c>
      <c r="W183" s="2" t="str">
        <f t="shared" si="43"/>
        <v>Đ</v>
      </c>
    </row>
    <row r="184" spans="1:23" x14ac:dyDescent="0.35">
      <c r="A184" s="1"/>
      <c r="B184" s="1"/>
      <c r="C184" s="297"/>
      <c r="D184" s="270"/>
      <c r="E184" s="290"/>
      <c r="F184" s="95"/>
      <c r="G184" s="225"/>
      <c r="H184" s="225"/>
      <c r="I184" s="14"/>
      <c r="J184" s="291"/>
      <c r="K184" s="3"/>
      <c r="L184" s="57" t="str">
        <f t="shared" si="15"/>
        <v>không tính dôi nhật</v>
      </c>
      <c r="M184" s="3"/>
      <c r="N184" s="3"/>
      <c r="O184" s="3"/>
      <c r="P184" s="4" t="str">
        <f t="shared" si="19"/>
        <v/>
      </c>
      <c r="Q184" s="4">
        <f>'92 VT 215 07'!J164</f>
        <v>0</v>
      </c>
      <c r="R184" s="4" t="str">
        <f t="shared" si="38"/>
        <v/>
      </c>
      <c r="S184" s="4" t="str">
        <f t="shared" si="39"/>
        <v/>
      </c>
      <c r="T184" s="4" t="str">
        <f t="shared" si="40"/>
        <v/>
      </c>
      <c r="U184" s="56" t="str">
        <f t="shared" si="41"/>
        <v/>
      </c>
      <c r="V184" s="56" t="str">
        <f t="shared" si="42"/>
        <v/>
      </c>
      <c r="W184" s="2" t="str">
        <f t="shared" si="43"/>
        <v>Đ</v>
      </c>
    </row>
    <row r="185" spans="1:23" x14ac:dyDescent="0.35">
      <c r="A185" s="1"/>
      <c r="B185" s="1"/>
      <c r="C185" s="297"/>
      <c r="D185" s="270"/>
      <c r="E185" s="290"/>
      <c r="F185" s="95"/>
      <c r="G185" s="225"/>
      <c r="H185" s="225"/>
      <c r="I185" s="14"/>
      <c r="J185" s="291"/>
      <c r="K185" s="3"/>
      <c r="L185" s="57" t="str">
        <f t="shared" si="15"/>
        <v>không tính dôi nhật</v>
      </c>
      <c r="M185" s="3"/>
      <c r="N185" s="3"/>
      <c r="O185" s="3"/>
      <c r="P185" s="4" t="str">
        <f t="shared" si="19"/>
        <v/>
      </c>
      <c r="Q185" s="4">
        <f>'92 VT 215 07'!J165</f>
        <v>0</v>
      </c>
      <c r="R185" s="4" t="str">
        <f t="shared" si="38"/>
        <v/>
      </c>
      <c r="S185" s="4" t="str">
        <f t="shared" si="39"/>
        <v/>
      </c>
      <c r="T185" s="4" t="str">
        <f t="shared" si="40"/>
        <v/>
      </c>
      <c r="U185" s="56" t="str">
        <f t="shared" si="41"/>
        <v/>
      </c>
      <c r="V185" s="56" t="str">
        <f t="shared" si="42"/>
        <v/>
      </c>
      <c r="W185" s="2" t="str">
        <f t="shared" si="43"/>
        <v>Đ</v>
      </c>
    </row>
    <row r="186" spans="1:23" x14ac:dyDescent="0.35">
      <c r="A186" s="1"/>
      <c r="B186" s="1"/>
      <c r="C186" s="297"/>
      <c r="D186" s="270"/>
      <c r="E186" s="290"/>
      <c r="F186" s="95"/>
      <c r="G186" s="225"/>
      <c r="H186" s="225"/>
      <c r="I186" s="14"/>
      <c r="J186" s="291"/>
      <c r="K186" s="3"/>
      <c r="L186" s="57" t="str">
        <f t="shared" si="15"/>
        <v>không tính dôi nhật</v>
      </c>
      <c r="M186" s="3"/>
      <c r="N186" s="3"/>
      <c r="O186" s="3"/>
      <c r="P186" s="4" t="str">
        <f t="shared" si="19"/>
        <v/>
      </c>
      <c r="Q186" s="4">
        <f>'92 VT 215 07'!J166</f>
        <v>0</v>
      </c>
      <c r="R186" s="4" t="str">
        <f t="shared" si="38"/>
        <v/>
      </c>
      <c r="S186" s="4" t="str">
        <f t="shared" si="39"/>
        <v/>
      </c>
      <c r="T186" s="4" t="str">
        <f t="shared" si="40"/>
        <v/>
      </c>
      <c r="U186" s="56" t="str">
        <f t="shared" si="41"/>
        <v/>
      </c>
      <c r="V186" s="56" t="str">
        <f t="shared" si="42"/>
        <v/>
      </c>
      <c r="W186" s="2" t="str">
        <f t="shared" si="43"/>
        <v>Đ</v>
      </c>
    </row>
    <row r="187" spans="1:23" x14ac:dyDescent="0.35">
      <c r="A187" s="1"/>
      <c r="B187" s="1"/>
      <c r="C187" s="297"/>
      <c r="D187" s="270"/>
      <c r="E187" s="290"/>
      <c r="F187" s="95"/>
      <c r="G187" s="225"/>
      <c r="H187" s="225"/>
      <c r="I187" s="14"/>
      <c r="J187" s="291"/>
      <c r="K187" s="3"/>
      <c r="L187" s="57" t="str">
        <f t="shared" si="15"/>
        <v>không tính dôi nhật</v>
      </c>
      <c r="M187" s="3"/>
      <c r="N187" s="3"/>
      <c r="O187" s="3"/>
      <c r="P187" s="4" t="str">
        <f t="shared" si="19"/>
        <v/>
      </c>
      <c r="Q187" s="4">
        <f>'92 VT 215 07'!J167</f>
        <v>0</v>
      </c>
      <c r="R187" s="4" t="str">
        <f t="shared" si="38"/>
        <v/>
      </c>
      <c r="S187" s="4" t="str">
        <f t="shared" si="39"/>
        <v/>
      </c>
      <c r="T187" s="4" t="str">
        <f t="shared" si="40"/>
        <v/>
      </c>
      <c r="U187" s="56" t="str">
        <f t="shared" si="41"/>
        <v/>
      </c>
      <c r="V187" s="56" t="str">
        <f t="shared" si="42"/>
        <v/>
      </c>
      <c r="W187" s="2" t="str">
        <f t="shared" si="43"/>
        <v>Đ</v>
      </c>
    </row>
    <row r="188" spans="1:23" x14ac:dyDescent="0.35">
      <c r="A188" s="1"/>
      <c r="B188" s="1"/>
      <c r="C188" s="297"/>
      <c r="D188" s="270"/>
      <c r="E188" s="290"/>
      <c r="F188" s="95"/>
      <c r="G188" s="225"/>
      <c r="H188" s="225"/>
      <c r="I188" s="14"/>
      <c r="J188" s="291"/>
      <c r="K188" s="3"/>
      <c r="L188" s="57" t="str">
        <f t="shared" si="15"/>
        <v>không tính dôi nhật</v>
      </c>
      <c r="M188" s="3"/>
      <c r="N188" s="3"/>
      <c r="O188" s="3"/>
      <c r="P188" s="4" t="str">
        <f t="shared" si="19"/>
        <v/>
      </c>
      <c r="Q188" s="4">
        <f>'92 VT 215 07'!J168</f>
        <v>0</v>
      </c>
      <c r="R188" s="4" t="str">
        <f t="shared" si="38"/>
        <v/>
      </c>
      <c r="S188" s="4" t="str">
        <f t="shared" si="39"/>
        <v/>
      </c>
      <c r="T188" s="4" t="str">
        <f t="shared" si="40"/>
        <v/>
      </c>
      <c r="U188" s="56" t="str">
        <f t="shared" si="41"/>
        <v/>
      </c>
      <c r="V188" s="56" t="str">
        <f t="shared" si="42"/>
        <v/>
      </c>
      <c r="W188" s="2" t="str">
        <f t="shared" si="43"/>
        <v>Đ</v>
      </c>
    </row>
    <row r="189" spans="1:23" x14ac:dyDescent="0.35">
      <c r="A189" s="1"/>
      <c r="B189" s="1"/>
      <c r="C189" s="297"/>
      <c r="D189" s="270"/>
      <c r="E189" s="290"/>
      <c r="F189" s="95"/>
      <c r="G189" s="225"/>
      <c r="H189" s="225"/>
      <c r="I189" s="14"/>
      <c r="J189" s="291"/>
      <c r="K189" s="3"/>
      <c r="L189" s="57" t="str">
        <f t="shared" si="15"/>
        <v>không tính dôi nhật</v>
      </c>
      <c r="M189" s="3"/>
      <c r="N189" s="3"/>
      <c r="O189" s="3"/>
      <c r="P189" s="4" t="str">
        <f t="shared" si="19"/>
        <v/>
      </c>
      <c r="Q189" s="4">
        <f>'92 VT 215 07'!J169</f>
        <v>0</v>
      </c>
      <c r="R189" s="4" t="str">
        <f t="shared" si="38"/>
        <v/>
      </c>
      <c r="S189" s="4" t="str">
        <f t="shared" si="39"/>
        <v/>
      </c>
      <c r="T189" s="4" t="str">
        <f t="shared" si="40"/>
        <v/>
      </c>
      <c r="U189" s="56" t="str">
        <f t="shared" si="41"/>
        <v/>
      </c>
      <c r="V189" s="56" t="str">
        <f t="shared" si="42"/>
        <v/>
      </c>
      <c r="W189" s="2" t="str">
        <f t="shared" si="43"/>
        <v>Đ</v>
      </c>
    </row>
    <row r="190" spans="1:23" x14ac:dyDescent="0.35">
      <c r="A190" s="1"/>
      <c r="B190" s="1"/>
      <c r="C190" s="297"/>
      <c r="D190" s="270"/>
      <c r="E190" s="290"/>
      <c r="F190" s="95"/>
      <c r="G190" s="225"/>
      <c r="H190" s="225"/>
      <c r="I190" s="14"/>
      <c r="J190" s="291"/>
      <c r="K190" s="3"/>
      <c r="L190" s="57" t="str">
        <f t="shared" si="15"/>
        <v>không tính dôi nhật</v>
      </c>
      <c r="M190" s="3"/>
      <c r="N190" s="3"/>
      <c r="O190" s="3"/>
      <c r="P190" s="4" t="str">
        <f t="shared" si="19"/>
        <v/>
      </c>
      <c r="Q190" s="4">
        <f>'92 VT 215 07'!J170</f>
        <v>0</v>
      </c>
      <c r="R190" s="4" t="str">
        <f t="shared" si="38"/>
        <v/>
      </c>
      <c r="S190" s="4" t="str">
        <f t="shared" si="39"/>
        <v/>
      </c>
      <c r="T190" s="4" t="str">
        <f t="shared" si="40"/>
        <v/>
      </c>
      <c r="U190" s="56" t="str">
        <f t="shared" si="41"/>
        <v/>
      </c>
      <c r="V190" s="56" t="str">
        <f t="shared" si="42"/>
        <v/>
      </c>
      <c r="W190" s="2" t="str">
        <f t="shared" si="43"/>
        <v>Đ</v>
      </c>
    </row>
    <row r="191" spans="1:23" x14ac:dyDescent="0.35">
      <c r="A191" s="1"/>
      <c r="B191" s="1"/>
      <c r="C191" s="297"/>
      <c r="D191" s="270"/>
      <c r="E191" s="290"/>
      <c r="F191" s="95"/>
      <c r="G191" s="225"/>
      <c r="H191" s="225"/>
      <c r="I191" s="14"/>
      <c r="J191" s="291"/>
      <c r="K191" s="3"/>
      <c r="L191" s="57" t="str">
        <f t="shared" si="15"/>
        <v>không tính dôi nhật</v>
      </c>
      <c r="M191" s="3"/>
      <c r="N191" s="3"/>
      <c r="O191" s="3"/>
      <c r="P191" s="4" t="str">
        <f t="shared" si="19"/>
        <v/>
      </c>
      <c r="Q191" s="4">
        <f>'92 VT 215 07'!J171</f>
        <v>0</v>
      </c>
      <c r="R191" s="4" t="str">
        <f t="shared" si="38"/>
        <v/>
      </c>
      <c r="S191" s="4" t="str">
        <f t="shared" si="39"/>
        <v/>
      </c>
      <c r="T191" s="4" t="str">
        <f t="shared" si="40"/>
        <v/>
      </c>
      <c r="U191" s="56" t="str">
        <f t="shared" si="41"/>
        <v/>
      </c>
      <c r="V191" s="56" t="str">
        <f t="shared" si="42"/>
        <v/>
      </c>
      <c r="W191" s="2" t="str">
        <f t="shared" si="43"/>
        <v>Đ</v>
      </c>
    </row>
    <row r="192" spans="1:23" x14ac:dyDescent="0.35">
      <c r="A192" s="1"/>
      <c r="B192" s="1"/>
      <c r="C192" s="297"/>
      <c r="D192" s="270"/>
      <c r="E192" s="290"/>
      <c r="F192" s="95"/>
      <c r="G192" s="225"/>
      <c r="H192" s="225"/>
      <c r="I192" s="14"/>
      <c r="J192" s="291"/>
      <c r="K192" s="3"/>
      <c r="L192" s="57" t="str">
        <f t="shared" si="15"/>
        <v>không tính dôi nhật</v>
      </c>
      <c r="M192" s="3"/>
      <c r="N192" s="3"/>
      <c r="O192" s="3"/>
      <c r="P192" s="4" t="str">
        <f t="shared" si="19"/>
        <v/>
      </c>
      <c r="Q192" s="4">
        <f>'92 VT 215 07'!J172</f>
        <v>0</v>
      </c>
      <c r="R192" s="4" t="str">
        <f t="shared" si="38"/>
        <v/>
      </c>
      <c r="S192" s="4" t="str">
        <f t="shared" si="39"/>
        <v/>
      </c>
      <c r="T192" s="4" t="str">
        <f t="shared" si="40"/>
        <v/>
      </c>
      <c r="U192" s="56" t="str">
        <f t="shared" si="41"/>
        <v/>
      </c>
      <c r="V192" s="56" t="str">
        <f t="shared" si="42"/>
        <v/>
      </c>
      <c r="W192" s="2" t="str">
        <f t="shared" si="43"/>
        <v>Đ</v>
      </c>
    </row>
    <row r="193" spans="1:23" x14ac:dyDescent="0.35">
      <c r="A193" s="1"/>
      <c r="B193" s="1"/>
      <c r="C193" s="297"/>
      <c r="D193" s="270"/>
      <c r="E193" s="290"/>
      <c r="F193" s="95"/>
      <c r="G193" s="225"/>
      <c r="H193" s="225"/>
      <c r="I193" s="14"/>
      <c r="J193" s="291"/>
      <c r="K193" s="3"/>
      <c r="L193" s="57" t="str">
        <f t="shared" si="15"/>
        <v>không tính dôi nhật</v>
      </c>
      <c r="M193" s="3"/>
      <c r="N193" s="3"/>
      <c r="O193" s="3"/>
      <c r="P193" s="4" t="str">
        <f t="shared" si="19"/>
        <v/>
      </c>
      <c r="Q193" s="4">
        <f>'92 VT 215 07'!J173</f>
        <v>0</v>
      </c>
      <c r="R193" s="4" t="str">
        <f t="shared" si="38"/>
        <v/>
      </c>
      <c r="S193" s="4" t="str">
        <f t="shared" si="39"/>
        <v/>
      </c>
      <c r="T193" s="4" t="str">
        <f t="shared" si="40"/>
        <v/>
      </c>
      <c r="U193" s="56" t="str">
        <f t="shared" si="41"/>
        <v/>
      </c>
      <c r="V193" s="56" t="str">
        <f t="shared" si="42"/>
        <v/>
      </c>
      <c r="W193" s="2" t="str">
        <f t="shared" si="43"/>
        <v>Đ</v>
      </c>
    </row>
    <row r="194" spans="1:23" x14ac:dyDescent="0.35">
      <c r="A194" s="1"/>
      <c r="B194" s="1"/>
      <c r="C194" s="297"/>
      <c r="D194" s="270"/>
      <c r="E194" s="290"/>
      <c r="F194" s="95"/>
      <c r="G194" s="225"/>
      <c r="H194" s="225"/>
      <c r="I194" s="14"/>
      <c r="J194" s="291"/>
      <c r="K194" s="3"/>
      <c r="L194" s="57" t="str">
        <f t="shared" si="15"/>
        <v>không tính dôi nhật</v>
      </c>
      <c r="M194" s="3"/>
      <c r="N194" s="3"/>
      <c r="O194" s="3"/>
      <c r="P194" s="4" t="str">
        <f t="shared" si="19"/>
        <v/>
      </c>
      <c r="Q194" s="4">
        <f>'92 VT 215 07'!J174</f>
        <v>0</v>
      </c>
      <c r="R194" s="4" t="str">
        <f t="shared" si="38"/>
        <v/>
      </c>
      <c r="S194" s="4" t="str">
        <f t="shared" si="39"/>
        <v/>
      </c>
      <c r="T194" s="4" t="str">
        <f t="shared" si="40"/>
        <v/>
      </c>
      <c r="U194" s="56" t="str">
        <f t="shared" si="41"/>
        <v/>
      </c>
      <c r="V194" s="56" t="str">
        <f t="shared" si="42"/>
        <v/>
      </c>
      <c r="W194" s="2" t="str">
        <f t="shared" si="43"/>
        <v>Đ</v>
      </c>
    </row>
    <row r="195" spans="1:23" x14ac:dyDescent="0.35">
      <c r="A195" s="1"/>
      <c r="B195" s="1"/>
      <c r="C195" s="297"/>
      <c r="D195" s="270"/>
      <c r="E195" s="290"/>
      <c r="F195" s="95"/>
      <c r="G195" s="225"/>
      <c r="H195" s="225"/>
      <c r="I195" s="14"/>
      <c r="J195" s="291"/>
      <c r="K195" s="3"/>
      <c r="L195" s="57" t="str">
        <f t="shared" si="15"/>
        <v>không tính dôi nhật</v>
      </c>
      <c r="M195" s="3"/>
      <c r="N195" s="3"/>
      <c r="O195" s="3"/>
      <c r="P195" s="4" t="str">
        <f t="shared" si="19"/>
        <v/>
      </c>
      <c r="Q195" s="4">
        <f>'92 VT 215 07'!J175</f>
        <v>0</v>
      </c>
      <c r="R195" s="4" t="str">
        <f t="shared" si="38"/>
        <v/>
      </c>
      <c r="S195" s="4" t="str">
        <f t="shared" si="39"/>
        <v/>
      </c>
      <c r="T195" s="4" t="str">
        <f t="shared" si="40"/>
        <v/>
      </c>
      <c r="U195" s="56" t="str">
        <f t="shared" si="41"/>
        <v/>
      </c>
      <c r="V195" s="56" t="str">
        <f t="shared" si="42"/>
        <v/>
      </c>
      <c r="W195" s="2" t="str">
        <f t="shared" si="43"/>
        <v>Đ</v>
      </c>
    </row>
    <row r="196" spans="1:23" x14ac:dyDescent="0.35">
      <c r="A196" s="1"/>
      <c r="B196" s="1"/>
      <c r="C196" s="297"/>
      <c r="D196" s="270"/>
      <c r="E196" s="290"/>
      <c r="F196" s="95"/>
      <c r="G196" s="225"/>
      <c r="H196" s="225"/>
      <c r="I196" s="14"/>
      <c r="J196" s="291"/>
      <c r="K196" s="3"/>
      <c r="L196" s="57" t="str">
        <f t="shared" si="15"/>
        <v>không tính dôi nhật</v>
      </c>
      <c r="M196" s="3"/>
      <c r="N196" s="3"/>
      <c r="O196" s="3"/>
      <c r="P196" s="4" t="str">
        <f t="shared" si="19"/>
        <v/>
      </c>
      <c r="Q196" s="4">
        <f>'92 VT 215 07'!J176</f>
        <v>0</v>
      </c>
      <c r="R196" s="4" t="str">
        <f t="shared" si="38"/>
        <v/>
      </c>
      <c r="S196" s="4" t="str">
        <f t="shared" si="39"/>
        <v/>
      </c>
      <c r="T196" s="4" t="str">
        <f t="shared" si="40"/>
        <v/>
      </c>
      <c r="U196" s="56" t="str">
        <f t="shared" si="41"/>
        <v/>
      </c>
      <c r="V196" s="56" t="str">
        <f t="shared" si="42"/>
        <v/>
      </c>
      <c r="W196" s="2" t="str">
        <f t="shared" si="43"/>
        <v>Đ</v>
      </c>
    </row>
    <row r="197" spans="1:23" x14ac:dyDescent="0.35">
      <c r="A197" s="1"/>
      <c r="B197" s="1"/>
      <c r="C197" s="297"/>
      <c r="D197" s="270"/>
      <c r="E197" s="290"/>
      <c r="F197" s="95"/>
      <c r="G197" s="225"/>
      <c r="H197" s="225"/>
      <c r="I197" s="14"/>
      <c r="J197" s="291"/>
      <c r="K197" s="3"/>
      <c r="L197" s="57" t="str">
        <f t="shared" si="15"/>
        <v>không tính dôi nhật</v>
      </c>
      <c r="M197" s="3"/>
      <c r="N197" s="3"/>
      <c r="O197" s="3"/>
      <c r="P197" s="4" t="str">
        <f t="shared" si="19"/>
        <v/>
      </c>
      <c r="Q197" s="4">
        <f>'92 VT 215 07'!J177</f>
        <v>0</v>
      </c>
      <c r="R197" s="4" t="str">
        <f t="shared" si="38"/>
        <v/>
      </c>
      <c r="S197" s="4" t="str">
        <f t="shared" si="39"/>
        <v/>
      </c>
      <c r="T197" s="4" t="str">
        <f t="shared" si="40"/>
        <v/>
      </c>
      <c r="U197" s="56" t="str">
        <f t="shared" si="41"/>
        <v/>
      </c>
      <c r="V197" s="56" t="str">
        <f t="shared" si="42"/>
        <v/>
      </c>
      <c r="W197" s="2" t="str">
        <f t="shared" si="43"/>
        <v>Đ</v>
      </c>
    </row>
    <row r="198" spans="1:23" x14ac:dyDescent="0.35">
      <c r="A198" s="1"/>
      <c r="B198" s="1"/>
      <c r="C198" s="297"/>
      <c r="D198" s="270"/>
      <c r="E198" s="290"/>
      <c r="F198" s="95"/>
      <c r="G198" s="225"/>
      <c r="H198" s="225"/>
      <c r="I198" s="14"/>
      <c r="J198" s="291"/>
      <c r="K198" s="3"/>
      <c r="L198" s="57" t="str">
        <f t="shared" si="15"/>
        <v>không tính dôi nhật</v>
      </c>
      <c r="M198" s="3"/>
      <c r="N198" s="3"/>
      <c r="O198" s="3"/>
      <c r="P198" s="4" t="str">
        <f t="shared" si="19"/>
        <v/>
      </c>
      <c r="Q198" s="4">
        <f>'92 VT 215 07'!J178</f>
        <v>0</v>
      </c>
      <c r="R198" s="4" t="str">
        <f t="shared" si="38"/>
        <v/>
      </c>
      <c r="S198" s="4" t="str">
        <f t="shared" si="39"/>
        <v/>
      </c>
      <c r="T198" s="4" t="str">
        <f t="shared" si="40"/>
        <v/>
      </c>
      <c r="U198" s="56" t="str">
        <f t="shared" si="41"/>
        <v/>
      </c>
      <c r="V198" s="56" t="str">
        <f t="shared" si="42"/>
        <v/>
      </c>
      <c r="W198" s="2" t="str">
        <f t="shared" si="43"/>
        <v>Đ</v>
      </c>
    </row>
    <row r="199" spans="1:23" x14ac:dyDescent="0.35">
      <c r="A199" s="1"/>
      <c r="B199" s="1"/>
      <c r="C199" s="297"/>
      <c r="D199" s="270"/>
      <c r="E199" s="290"/>
      <c r="F199" s="95"/>
      <c r="G199" s="225"/>
      <c r="H199" s="225"/>
      <c r="I199" s="14"/>
      <c r="J199" s="291"/>
      <c r="K199" s="3"/>
      <c r="L199" s="57" t="str">
        <f t="shared" si="15"/>
        <v>không tính dôi nhật</v>
      </c>
      <c r="M199" s="3"/>
      <c r="N199" s="3"/>
      <c r="O199" s="3"/>
      <c r="P199" s="4" t="str">
        <f t="shared" si="19"/>
        <v/>
      </c>
      <c r="Q199" s="4">
        <f>'92 VT 215 07'!J179</f>
        <v>0</v>
      </c>
      <c r="R199" s="4" t="str">
        <f t="shared" si="38"/>
        <v/>
      </c>
      <c r="S199" s="4" t="str">
        <f t="shared" si="39"/>
        <v/>
      </c>
      <c r="T199" s="4" t="str">
        <f t="shared" si="40"/>
        <v/>
      </c>
      <c r="U199" s="56" t="str">
        <f t="shared" si="41"/>
        <v/>
      </c>
      <c r="V199" s="56" t="str">
        <f t="shared" si="42"/>
        <v/>
      </c>
      <c r="W199" s="2" t="str">
        <f t="shared" si="43"/>
        <v>Đ</v>
      </c>
    </row>
    <row r="200" spans="1:23" x14ac:dyDescent="0.35">
      <c r="A200" s="1"/>
      <c r="B200" s="1"/>
      <c r="C200" s="297"/>
      <c r="D200" s="270"/>
      <c r="E200" s="290"/>
      <c r="F200" s="95"/>
      <c r="G200" s="225"/>
      <c r="H200" s="225"/>
      <c r="I200" s="14"/>
      <c r="J200" s="291"/>
      <c r="K200" s="3"/>
      <c r="L200" s="57" t="str">
        <f t="shared" si="15"/>
        <v>không tính dôi nhật</v>
      </c>
      <c r="M200" s="3"/>
      <c r="N200" s="3"/>
      <c r="O200" s="3"/>
      <c r="P200" s="4" t="str">
        <f t="shared" si="19"/>
        <v/>
      </c>
      <c r="Q200" s="4">
        <f>'92 VT 215 07'!J180</f>
        <v>0</v>
      </c>
      <c r="R200" s="4" t="str">
        <f t="shared" si="38"/>
        <v/>
      </c>
      <c r="S200" s="4" t="str">
        <f t="shared" si="39"/>
        <v/>
      </c>
      <c r="T200" s="4" t="str">
        <f t="shared" si="40"/>
        <v/>
      </c>
      <c r="U200" s="56" t="str">
        <f t="shared" si="41"/>
        <v/>
      </c>
      <c r="V200" s="56" t="str">
        <f t="shared" si="42"/>
        <v/>
      </c>
      <c r="W200" s="2" t="str">
        <f t="shared" si="43"/>
        <v>Đ</v>
      </c>
    </row>
    <row r="201" spans="1:23" x14ac:dyDescent="0.35">
      <c r="A201" s="1"/>
      <c r="B201" s="1"/>
      <c r="C201" s="297"/>
      <c r="D201" s="270"/>
      <c r="E201" s="290"/>
      <c r="F201" s="95"/>
      <c r="G201" s="225"/>
      <c r="H201" s="225"/>
      <c r="I201" s="14"/>
      <c r="J201" s="291"/>
      <c r="K201" s="3"/>
      <c r="L201" s="57" t="str">
        <f t="shared" si="15"/>
        <v>không tính dôi nhật</v>
      </c>
      <c r="M201" s="3"/>
      <c r="N201" s="3"/>
      <c r="O201" s="3"/>
      <c r="P201" s="4" t="str">
        <f t="shared" si="19"/>
        <v/>
      </c>
      <c r="Q201" s="4">
        <f>'92 VT 215 07'!J181</f>
        <v>0</v>
      </c>
      <c r="R201" s="4" t="str">
        <f t="shared" si="38"/>
        <v/>
      </c>
      <c r="S201" s="4" t="str">
        <f t="shared" si="39"/>
        <v/>
      </c>
      <c r="T201" s="4" t="str">
        <f t="shared" si="40"/>
        <v/>
      </c>
      <c r="U201" s="56" t="str">
        <f t="shared" si="41"/>
        <v/>
      </c>
      <c r="V201" s="56" t="str">
        <f t="shared" si="42"/>
        <v/>
      </c>
      <c r="W201" s="2" t="str">
        <f t="shared" si="43"/>
        <v>Đ</v>
      </c>
    </row>
    <row r="202" spans="1:23" x14ac:dyDescent="0.35">
      <c r="A202" s="1"/>
      <c r="B202" s="1"/>
      <c r="C202" s="297"/>
      <c r="D202" s="270"/>
      <c r="E202" s="290"/>
      <c r="F202" s="95"/>
      <c r="G202" s="225"/>
      <c r="H202" s="225"/>
      <c r="I202" s="14"/>
      <c r="J202" s="291"/>
      <c r="K202" s="3"/>
      <c r="L202" s="57" t="str">
        <f t="shared" si="15"/>
        <v>không tính dôi nhật</v>
      </c>
      <c r="M202" s="3"/>
      <c r="N202" s="3"/>
      <c r="O202" s="3"/>
      <c r="P202" s="4" t="str">
        <f t="shared" si="19"/>
        <v/>
      </c>
      <c r="Q202" s="4">
        <f>'92 VT 215 07'!J182</f>
        <v>0</v>
      </c>
      <c r="R202" s="4" t="str">
        <f t="shared" si="38"/>
        <v/>
      </c>
      <c r="S202" s="4" t="str">
        <f t="shared" si="39"/>
        <v/>
      </c>
      <c r="T202" s="4" t="str">
        <f t="shared" si="40"/>
        <v/>
      </c>
      <c r="U202" s="56" t="str">
        <f t="shared" si="41"/>
        <v/>
      </c>
      <c r="V202" s="56" t="str">
        <f t="shared" si="42"/>
        <v/>
      </c>
      <c r="W202" s="2" t="str">
        <f t="shared" si="43"/>
        <v>Đ</v>
      </c>
    </row>
    <row r="203" spans="1:23" x14ac:dyDescent="0.35">
      <c r="A203" s="1"/>
      <c r="B203" s="1"/>
      <c r="C203" s="297"/>
      <c r="D203" s="270"/>
      <c r="E203" s="290"/>
      <c r="F203" s="95"/>
      <c r="G203" s="225"/>
      <c r="H203" s="225"/>
      <c r="I203" s="14"/>
      <c r="J203" s="291"/>
      <c r="K203" s="3"/>
      <c r="L203" s="57" t="str">
        <f t="shared" si="15"/>
        <v>không tính dôi nhật</v>
      </c>
      <c r="M203" s="3"/>
      <c r="N203" s="3"/>
      <c r="O203" s="3"/>
      <c r="P203" s="4" t="str">
        <f t="shared" si="19"/>
        <v/>
      </c>
      <c r="Q203" s="4">
        <f>'92 VT 215 07'!J183</f>
        <v>0</v>
      </c>
      <c r="R203" s="4" t="str">
        <f t="shared" si="38"/>
        <v/>
      </c>
      <c r="S203" s="4" t="str">
        <f t="shared" si="39"/>
        <v/>
      </c>
      <c r="T203" s="4" t="str">
        <f t="shared" si="40"/>
        <v/>
      </c>
      <c r="U203" s="56" t="str">
        <f t="shared" si="41"/>
        <v/>
      </c>
      <c r="V203" s="56" t="str">
        <f t="shared" si="42"/>
        <v/>
      </c>
      <c r="W203" s="2" t="str">
        <f t="shared" si="43"/>
        <v>Đ</v>
      </c>
    </row>
    <row r="204" spans="1:23" x14ac:dyDescent="0.35">
      <c r="A204" s="1"/>
      <c r="B204" s="1"/>
      <c r="C204" s="297"/>
      <c r="D204" s="270"/>
      <c r="E204" s="290"/>
      <c r="F204" s="95"/>
      <c r="G204" s="225"/>
      <c r="H204" s="225"/>
      <c r="I204" s="14"/>
      <c r="J204" s="291"/>
      <c r="K204" s="3"/>
      <c r="L204" s="57" t="str">
        <f t="shared" si="15"/>
        <v>không tính dôi nhật</v>
      </c>
      <c r="M204" s="3"/>
      <c r="N204" s="3"/>
      <c r="O204" s="3"/>
      <c r="P204" s="4" t="str">
        <f t="shared" si="19"/>
        <v/>
      </c>
      <c r="Q204" s="4">
        <f>'92 VT 215 07'!J184</f>
        <v>0</v>
      </c>
      <c r="R204" s="4" t="str">
        <f t="shared" si="38"/>
        <v/>
      </c>
      <c r="S204" s="4" t="str">
        <f t="shared" si="39"/>
        <v/>
      </c>
      <c r="T204" s="4" t="str">
        <f t="shared" si="40"/>
        <v/>
      </c>
      <c r="U204" s="56" t="str">
        <f t="shared" si="41"/>
        <v/>
      </c>
      <c r="V204" s="56" t="str">
        <f t="shared" si="42"/>
        <v/>
      </c>
      <c r="W204" s="2" t="str">
        <f t="shared" si="43"/>
        <v>Đ</v>
      </c>
    </row>
    <row r="205" spans="1:23" x14ac:dyDescent="0.35">
      <c r="A205" s="1"/>
      <c r="B205" s="1"/>
      <c r="C205" s="297"/>
      <c r="D205" s="270"/>
      <c r="E205" s="290"/>
      <c r="F205" s="95"/>
      <c r="G205" s="225"/>
      <c r="H205" s="225"/>
      <c r="I205" s="14"/>
      <c r="J205" s="291"/>
      <c r="K205" s="3"/>
      <c r="L205" s="57" t="str">
        <f t="shared" si="15"/>
        <v>không tính dôi nhật</v>
      </c>
      <c r="M205" s="3"/>
      <c r="N205" s="3"/>
      <c r="O205" s="3"/>
      <c r="P205" s="4" t="str">
        <f t="shared" si="19"/>
        <v/>
      </c>
      <c r="Q205" s="4">
        <f>'92 VT 215 07'!J185</f>
        <v>0</v>
      </c>
      <c r="R205" s="4" t="str">
        <f t="shared" si="38"/>
        <v/>
      </c>
      <c r="S205" s="4" t="str">
        <f t="shared" si="39"/>
        <v/>
      </c>
      <c r="T205" s="4" t="str">
        <f t="shared" si="40"/>
        <v/>
      </c>
      <c r="U205" s="56" t="str">
        <f t="shared" si="41"/>
        <v/>
      </c>
      <c r="V205" s="56" t="str">
        <f t="shared" si="42"/>
        <v/>
      </c>
      <c r="W205" s="2" t="str">
        <f t="shared" si="43"/>
        <v>Đ</v>
      </c>
    </row>
    <row r="206" spans="1:23" x14ac:dyDescent="0.35">
      <c r="A206" s="1"/>
      <c r="B206" s="1"/>
      <c r="C206" s="297"/>
      <c r="D206" s="270"/>
      <c r="E206" s="290"/>
      <c r="F206" s="95"/>
      <c r="G206" s="225"/>
      <c r="H206" s="225"/>
      <c r="I206" s="14"/>
      <c r="J206" s="291"/>
      <c r="K206" s="3"/>
      <c r="L206" s="57" t="str">
        <f t="shared" si="15"/>
        <v>không tính dôi nhật</v>
      </c>
      <c r="M206" s="3"/>
      <c r="N206" s="3"/>
      <c r="O206" s="3"/>
      <c r="P206" s="4" t="str">
        <f t="shared" si="19"/>
        <v/>
      </c>
      <c r="Q206" s="4">
        <f>'92 VT 215 07'!J186</f>
        <v>0</v>
      </c>
      <c r="R206" s="4" t="str">
        <f t="shared" si="38"/>
        <v/>
      </c>
      <c r="S206" s="4" t="str">
        <f t="shared" si="39"/>
        <v/>
      </c>
      <c r="T206" s="4" t="str">
        <f t="shared" si="40"/>
        <v/>
      </c>
      <c r="U206" s="56" t="str">
        <f t="shared" si="41"/>
        <v/>
      </c>
      <c r="V206" s="56" t="str">
        <f t="shared" si="42"/>
        <v/>
      </c>
      <c r="W206" s="2" t="str">
        <f t="shared" si="43"/>
        <v>Đ</v>
      </c>
    </row>
    <row r="207" spans="1:23" x14ac:dyDescent="0.35">
      <c r="A207" s="1"/>
      <c r="B207" s="1"/>
      <c r="C207" s="297"/>
      <c r="D207" s="270"/>
      <c r="E207" s="290"/>
      <c r="F207" s="95"/>
      <c r="G207" s="225"/>
      <c r="H207" s="225"/>
      <c r="I207" s="14"/>
      <c r="J207" s="291"/>
      <c r="K207" s="3"/>
      <c r="L207" s="57" t="str">
        <f t="shared" si="15"/>
        <v>không tính dôi nhật</v>
      </c>
      <c r="M207" s="3"/>
      <c r="N207" s="3"/>
      <c r="O207" s="3"/>
      <c r="P207" s="4" t="str">
        <f t="shared" si="19"/>
        <v/>
      </c>
      <c r="Q207" s="4">
        <f>'92 VT 215 07'!J187</f>
        <v>0</v>
      </c>
      <c r="R207" s="4" t="str">
        <f t="shared" si="38"/>
        <v/>
      </c>
      <c r="S207" s="4" t="str">
        <f t="shared" si="39"/>
        <v/>
      </c>
      <c r="T207" s="4" t="str">
        <f t="shared" si="40"/>
        <v/>
      </c>
      <c r="U207" s="56" t="str">
        <f t="shared" si="41"/>
        <v/>
      </c>
      <c r="V207" s="56" t="str">
        <f t="shared" si="42"/>
        <v/>
      </c>
      <c r="W207" s="2" t="str">
        <f t="shared" si="43"/>
        <v>Đ</v>
      </c>
    </row>
    <row r="208" spans="1:23" x14ac:dyDescent="0.35">
      <c r="A208" s="1"/>
      <c r="B208" s="1"/>
      <c r="C208" s="297"/>
      <c r="D208" s="270"/>
      <c r="E208" s="290"/>
      <c r="F208" s="95"/>
      <c r="G208" s="225"/>
      <c r="H208" s="225"/>
      <c r="I208" s="14"/>
      <c r="J208" s="291"/>
      <c r="K208" s="3"/>
      <c r="L208" s="57" t="str">
        <f t="shared" si="15"/>
        <v>không tính dôi nhật</v>
      </c>
      <c r="M208" s="3"/>
      <c r="N208" s="3"/>
      <c r="O208" s="3"/>
      <c r="P208" s="4" t="str">
        <f t="shared" si="19"/>
        <v/>
      </c>
      <c r="Q208" s="4">
        <f>'92 VT 215 07'!J188</f>
        <v>0</v>
      </c>
      <c r="R208" s="4" t="str">
        <f t="shared" si="38"/>
        <v/>
      </c>
      <c r="S208" s="4" t="str">
        <f t="shared" si="39"/>
        <v/>
      </c>
      <c r="T208" s="4" t="str">
        <f t="shared" si="40"/>
        <v/>
      </c>
      <c r="U208" s="56" t="str">
        <f t="shared" si="41"/>
        <v/>
      </c>
      <c r="V208" s="56" t="str">
        <f t="shared" si="42"/>
        <v/>
      </c>
      <c r="W208" s="2" t="str">
        <f t="shared" si="43"/>
        <v>Đ</v>
      </c>
    </row>
    <row r="209" spans="1:23" x14ac:dyDescent="0.35">
      <c r="A209" s="1"/>
      <c r="B209" s="1"/>
      <c r="C209" s="297"/>
      <c r="D209" s="270"/>
      <c r="E209" s="290"/>
      <c r="F209" s="95"/>
      <c r="G209" s="225"/>
      <c r="H209" s="225"/>
      <c r="I209" s="14"/>
      <c r="J209" s="291"/>
      <c r="K209" s="3"/>
      <c r="L209" s="57" t="str">
        <f t="shared" si="15"/>
        <v>không tính dôi nhật</v>
      </c>
      <c r="M209" s="3"/>
      <c r="N209" s="3"/>
      <c r="O209" s="3"/>
      <c r="P209" s="4" t="str">
        <f t="shared" si="19"/>
        <v/>
      </c>
      <c r="Q209" s="4">
        <f>'92 VT 215 07'!J189</f>
        <v>0</v>
      </c>
      <c r="R209" s="4" t="str">
        <f t="shared" si="38"/>
        <v/>
      </c>
      <c r="S209" s="4" t="str">
        <f t="shared" si="39"/>
        <v/>
      </c>
      <c r="T209" s="4" t="str">
        <f t="shared" si="40"/>
        <v/>
      </c>
      <c r="U209" s="56" t="str">
        <f t="shared" si="41"/>
        <v/>
      </c>
      <c r="V209" s="56" t="str">
        <f t="shared" si="42"/>
        <v/>
      </c>
      <c r="W209" s="2" t="str">
        <f t="shared" si="43"/>
        <v>Đ</v>
      </c>
    </row>
    <row r="210" spans="1:23" x14ac:dyDescent="0.35">
      <c r="A210" s="1"/>
      <c r="B210" s="1"/>
      <c r="C210" s="297"/>
      <c r="D210" s="270"/>
      <c r="E210" s="290"/>
      <c r="F210" s="95"/>
      <c r="G210" s="225"/>
      <c r="H210" s="225"/>
      <c r="I210" s="14"/>
      <c r="J210" s="291"/>
      <c r="K210" s="3"/>
      <c r="L210" s="57" t="str">
        <f t="shared" si="15"/>
        <v>không tính dôi nhật</v>
      </c>
      <c r="M210" s="3"/>
      <c r="N210" s="3"/>
      <c r="O210" s="3"/>
      <c r="P210" s="4" t="str">
        <f t="shared" si="19"/>
        <v/>
      </c>
      <c r="Q210" s="4">
        <f>'92 VT 215 07'!J190</f>
        <v>0</v>
      </c>
      <c r="R210" s="4" t="str">
        <f t="shared" si="38"/>
        <v/>
      </c>
      <c r="S210" s="4" t="str">
        <f t="shared" si="39"/>
        <v/>
      </c>
      <c r="T210" s="4" t="str">
        <f t="shared" si="40"/>
        <v/>
      </c>
      <c r="U210" s="56" t="str">
        <f t="shared" si="41"/>
        <v/>
      </c>
      <c r="V210" s="56" t="str">
        <f t="shared" si="42"/>
        <v/>
      </c>
      <c r="W210" s="2" t="str">
        <f t="shared" si="43"/>
        <v>Đ</v>
      </c>
    </row>
    <row r="211" spans="1:23" x14ac:dyDescent="0.35">
      <c r="A211" s="1"/>
      <c r="B211" s="1"/>
      <c r="C211" s="297"/>
      <c r="D211" s="270"/>
      <c r="E211" s="290"/>
      <c r="F211" s="95"/>
      <c r="G211" s="225"/>
      <c r="H211" s="225"/>
      <c r="I211" s="14"/>
      <c r="J211" s="291"/>
      <c r="K211" s="3"/>
      <c r="L211" s="57" t="str">
        <f t="shared" si="15"/>
        <v>không tính dôi nhật</v>
      </c>
      <c r="M211" s="3"/>
      <c r="N211" s="3"/>
      <c r="O211" s="3"/>
      <c r="P211" s="4" t="str">
        <f t="shared" si="19"/>
        <v/>
      </c>
      <c r="Q211" s="4">
        <f>'92 VT 215 07'!J191</f>
        <v>0</v>
      </c>
      <c r="R211" s="4" t="str">
        <f t="shared" si="38"/>
        <v/>
      </c>
      <c r="S211" s="4" t="str">
        <f t="shared" si="39"/>
        <v/>
      </c>
      <c r="T211" s="4" t="str">
        <f t="shared" si="40"/>
        <v/>
      </c>
      <c r="U211" s="56" t="str">
        <f t="shared" si="41"/>
        <v/>
      </c>
      <c r="V211" s="56" t="str">
        <f t="shared" si="42"/>
        <v/>
      </c>
      <c r="W211" s="2" t="str">
        <f t="shared" si="43"/>
        <v>Đ</v>
      </c>
    </row>
    <row r="212" spans="1:23" x14ac:dyDescent="0.35">
      <c r="A212" s="1"/>
      <c r="B212" s="1"/>
      <c r="C212" s="297"/>
      <c r="D212" s="270"/>
      <c r="E212" s="290"/>
      <c r="F212" s="95"/>
      <c r="G212" s="225"/>
      <c r="H212" s="225"/>
      <c r="I212" s="14"/>
      <c r="J212" s="291"/>
      <c r="K212" s="3"/>
      <c r="L212" s="57" t="str">
        <f t="shared" si="15"/>
        <v>không tính dôi nhật</v>
      </c>
      <c r="M212" s="3"/>
      <c r="N212" s="3"/>
      <c r="O212" s="3"/>
      <c r="P212" s="4" t="str">
        <f t="shared" si="19"/>
        <v/>
      </c>
      <c r="Q212" s="4">
        <f>'92 VT 215 07'!J192</f>
        <v>0</v>
      </c>
      <c r="R212" s="4" t="str">
        <f t="shared" si="38"/>
        <v/>
      </c>
      <c r="S212" s="4" t="str">
        <f t="shared" si="39"/>
        <v/>
      </c>
      <c r="T212" s="4" t="str">
        <f t="shared" si="40"/>
        <v/>
      </c>
      <c r="U212" s="56" t="str">
        <f t="shared" si="41"/>
        <v/>
      </c>
      <c r="V212" s="56" t="str">
        <f t="shared" si="42"/>
        <v/>
      </c>
      <c r="W212" s="2" t="str">
        <f t="shared" si="43"/>
        <v>Đ</v>
      </c>
    </row>
    <row r="213" spans="1:23" x14ac:dyDescent="0.35">
      <c r="A213" s="1"/>
      <c r="B213" s="1"/>
      <c r="C213" s="297"/>
      <c r="D213" s="270"/>
      <c r="E213" s="290"/>
      <c r="F213" s="95"/>
      <c r="G213" s="225"/>
      <c r="H213" s="225"/>
      <c r="I213" s="14"/>
      <c r="J213" s="291"/>
      <c r="K213" s="3"/>
      <c r="L213" s="57" t="str">
        <f t="shared" si="15"/>
        <v>không tính dôi nhật</v>
      </c>
      <c r="M213" s="3"/>
      <c r="N213" s="3"/>
      <c r="O213" s="3"/>
      <c r="P213" s="4" t="str">
        <f t="shared" si="19"/>
        <v/>
      </c>
      <c r="Q213" s="4">
        <f>'92 VT 215 07'!J193</f>
        <v>0</v>
      </c>
      <c r="R213" s="4" t="str">
        <f t="shared" si="38"/>
        <v/>
      </c>
      <c r="S213" s="4" t="str">
        <f t="shared" si="39"/>
        <v/>
      </c>
      <c r="T213" s="4" t="str">
        <f t="shared" si="40"/>
        <v/>
      </c>
      <c r="U213" s="56" t="str">
        <f t="shared" si="41"/>
        <v/>
      </c>
      <c r="V213" s="56" t="str">
        <f t="shared" si="42"/>
        <v/>
      </c>
      <c r="W213" s="2" t="str">
        <f t="shared" si="43"/>
        <v>Đ</v>
      </c>
    </row>
    <row r="214" spans="1:23" x14ac:dyDescent="0.35">
      <c r="A214" s="1"/>
      <c r="B214" s="1"/>
      <c r="C214" s="297"/>
      <c r="D214" s="270"/>
      <c r="E214" s="290"/>
      <c r="F214" s="95"/>
      <c r="G214" s="225"/>
      <c r="H214" s="225"/>
      <c r="I214" s="14"/>
      <c r="J214" s="291"/>
      <c r="K214" s="3"/>
      <c r="L214" s="57" t="str">
        <f t="shared" si="15"/>
        <v>không tính dôi nhật</v>
      </c>
      <c r="M214" s="3"/>
      <c r="N214" s="3"/>
      <c r="O214" s="3"/>
      <c r="P214" s="4" t="str">
        <f t="shared" si="19"/>
        <v/>
      </c>
      <c r="Q214" s="4">
        <f>'92 VT 215 07'!J194</f>
        <v>0</v>
      </c>
      <c r="R214" s="4" t="str">
        <f t="shared" si="38"/>
        <v/>
      </c>
      <c r="S214" s="4" t="str">
        <f t="shared" si="39"/>
        <v/>
      </c>
      <c r="T214" s="4" t="str">
        <f t="shared" si="40"/>
        <v/>
      </c>
      <c r="U214" s="56" t="str">
        <f t="shared" si="41"/>
        <v/>
      </c>
      <c r="V214" s="56" t="str">
        <f t="shared" si="42"/>
        <v/>
      </c>
      <c r="W214" s="2" t="str">
        <f t="shared" si="43"/>
        <v>Đ</v>
      </c>
    </row>
    <row r="215" spans="1:23" x14ac:dyDescent="0.35">
      <c r="A215" s="1"/>
      <c r="B215" s="1"/>
      <c r="C215" s="297"/>
      <c r="D215" s="270"/>
      <c r="E215" s="290"/>
      <c r="F215" s="95"/>
      <c r="G215" s="225"/>
      <c r="H215" s="225"/>
      <c r="I215" s="14"/>
      <c r="J215" s="291"/>
      <c r="K215" s="3"/>
      <c r="L215" s="57" t="str">
        <f t="shared" si="15"/>
        <v>không tính dôi nhật</v>
      </c>
      <c r="M215" s="3"/>
      <c r="N215" s="3"/>
      <c r="O215" s="3"/>
      <c r="P215" s="4" t="str">
        <f t="shared" si="19"/>
        <v/>
      </c>
      <c r="Q215" s="4">
        <f>'92 VT 215 07'!J195</f>
        <v>0</v>
      </c>
      <c r="R215" s="4" t="str">
        <f t="shared" si="38"/>
        <v/>
      </c>
      <c r="S215" s="4" t="str">
        <f t="shared" si="39"/>
        <v/>
      </c>
      <c r="T215" s="4" t="str">
        <f t="shared" si="40"/>
        <v/>
      </c>
      <c r="U215" s="56" t="str">
        <f t="shared" si="41"/>
        <v/>
      </c>
      <c r="V215" s="56" t="str">
        <f t="shared" si="42"/>
        <v/>
      </c>
      <c r="W215" s="2" t="str">
        <f t="shared" si="43"/>
        <v>Đ</v>
      </c>
    </row>
    <row r="216" spans="1:23" x14ac:dyDescent="0.35">
      <c r="A216" s="1"/>
      <c r="B216" s="1"/>
      <c r="C216" s="297"/>
      <c r="D216" s="270"/>
      <c r="E216" s="290"/>
      <c r="F216" s="95"/>
      <c r="G216" s="225"/>
      <c r="H216" s="225"/>
      <c r="I216" s="14"/>
      <c r="J216" s="291"/>
      <c r="K216" s="3"/>
      <c r="L216" s="57" t="str">
        <f t="shared" si="15"/>
        <v>không tính dôi nhật</v>
      </c>
      <c r="M216" s="3"/>
      <c r="N216" s="3"/>
      <c r="O216" s="3"/>
      <c r="P216" s="4" t="str">
        <f t="shared" si="19"/>
        <v/>
      </c>
      <c r="Q216" s="4">
        <f>'92 VT 215 07'!J196</f>
        <v>0</v>
      </c>
      <c r="R216" s="4" t="str">
        <f t="shared" si="38"/>
        <v/>
      </c>
      <c r="S216" s="4" t="str">
        <f t="shared" si="39"/>
        <v/>
      </c>
      <c r="T216" s="4" t="str">
        <f t="shared" si="40"/>
        <v/>
      </c>
      <c r="U216" s="56" t="str">
        <f t="shared" si="41"/>
        <v/>
      </c>
      <c r="V216" s="56" t="str">
        <f t="shared" si="42"/>
        <v/>
      </c>
      <c r="W216" s="2" t="str">
        <f t="shared" si="43"/>
        <v>Đ</v>
      </c>
    </row>
    <row r="217" spans="1:23" x14ac:dyDescent="0.35">
      <c r="A217" s="1"/>
      <c r="B217" s="1"/>
      <c r="C217" s="297"/>
      <c r="D217" s="270"/>
      <c r="E217" s="290"/>
      <c r="F217" s="95"/>
      <c r="G217" s="225"/>
      <c r="H217" s="225"/>
      <c r="I217" s="14"/>
      <c r="J217" s="291"/>
      <c r="K217" s="3"/>
      <c r="L217" s="57" t="str">
        <f t="shared" si="15"/>
        <v>không tính dôi nhật</v>
      </c>
      <c r="M217" s="3"/>
      <c r="N217" s="3"/>
      <c r="O217" s="3"/>
      <c r="P217" s="4" t="str">
        <f t="shared" si="19"/>
        <v/>
      </c>
      <c r="Q217" s="4">
        <f>'92 VT 215 07'!J197</f>
        <v>0</v>
      </c>
      <c r="R217" s="4" t="str">
        <f t="shared" si="38"/>
        <v/>
      </c>
      <c r="S217" s="4" t="str">
        <f t="shared" si="39"/>
        <v/>
      </c>
      <c r="T217" s="4" t="str">
        <f t="shared" si="40"/>
        <v/>
      </c>
      <c r="U217" s="56" t="str">
        <f t="shared" si="41"/>
        <v/>
      </c>
      <c r="V217" s="56" t="str">
        <f t="shared" si="42"/>
        <v/>
      </c>
      <c r="W217" s="2" t="str">
        <f t="shared" si="43"/>
        <v>Đ</v>
      </c>
    </row>
    <row r="218" spans="1:23" x14ac:dyDescent="0.35">
      <c r="A218" s="1"/>
      <c r="B218" s="1"/>
      <c r="C218" s="297"/>
      <c r="D218" s="270"/>
      <c r="E218" s="290"/>
      <c r="F218" s="95"/>
      <c r="G218" s="225"/>
      <c r="H218" s="225"/>
      <c r="I218" s="14"/>
      <c r="J218" s="291"/>
      <c r="K218" s="3"/>
      <c r="L218" s="57" t="str">
        <f t="shared" si="15"/>
        <v>không tính dôi nhật</v>
      </c>
      <c r="M218" s="3"/>
      <c r="N218" s="3"/>
      <c r="O218" s="3"/>
      <c r="P218" s="4" t="str">
        <f t="shared" si="19"/>
        <v/>
      </c>
      <c r="Q218" s="4">
        <f>'92 VT 215 07'!J198</f>
        <v>0</v>
      </c>
      <c r="R218" s="4" t="str">
        <f t="shared" si="38"/>
        <v/>
      </c>
      <c r="S218" s="4" t="str">
        <f t="shared" si="39"/>
        <v/>
      </c>
      <c r="T218" s="4" t="str">
        <f t="shared" si="40"/>
        <v/>
      </c>
      <c r="U218" s="56" t="str">
        <f t="shared" si="41"/>
        <v/>
      </c>
      <c r="V218" s="56" t="str">
        <f t="shared" si="42"/>
        <v/>
      </c>
      <c r="W218" s="2" t="str">
        <f t="shared" si="43"/>
        <v>Đ</v>
      </c>
    </row>
    <row r="219" spans="1:23" x14ac:dyDescent="0.35">
      <c r="A219" s="1"/>
      <c r="B219" s="1"/>
      <c r="C219" s="297"/>
      <c r="D219" s="270"/>
      <c r="E219" s="290"/>
      <c r="F219" s="95"/>
      <c r="G219" s="225"/>
      <c r="H219" s="225"/>
      <c r="I219" s="14"/>
      <c r="J219" s="291"/>
      <c r="K219" s="3"/>
      <c r="L219" s="57" t="str">
        <f t="shared" si="15"/>
        <v>không tính dôi nhật</v>
      </c>
      <c r="M219" s="3"/>
      <c r="N219" s="3"/>
      <c r="O219" s="3"/>
      <c r="P219" s="4" t="str">
        <f t="shared" si="19"/>
        <v/>
      </c>
      <c r="Q219" s="4">
        <f>'92 VT 215 07'!J199</f>
        <v>0</v>
      </c>
      <c r="R219" s="4" t="str">
        <f t="shared" si="38"/>
        <v/>
      </c>
      <c r="S219" s="4" t="str">
        <f t="shared" si="39"/>
        <v/>
      </c>
      <c r="T219" s="4" t="str">
        <f t="shared" si="40"/>
        <v/>
      </c>
      <c r="U219" s="56" t="str">
        <f t="shared" si="41"/>
        <v/>
      </c>
      <c r="V219" s="56" t="str">
        <f t="shared" si="42"/>
        <v/>
      </c>
      <c r="W219" s="2" t="str">
        <f t="shared" si="43"/>
        <v>Đ</v>
      </c>
    </row>
    <row r="220" spans="1:23" x14ac:dyDescent="0.35">
      <c r="A220" s="1"/>
      <c r="B220" s="1"/>
      <c r="C220" s="297"/>
      <c r="D220" s="270"/>
      <c r="E220" s="290"/>
      <c r="F220" s="95"/>
      <c r="G220" s="225"/>
      <c r="H220" s="225"/>
      <c r="I220" s="14"/>
      <c r="J220" s="291"/>
      <c r="K220" s="3"/>
      <c r="L220" s="57" t="str">
        <f t="shared" si="15"/>
        <v>không tính dôi nhật</v>
      </c>
      <c r="M220" s="3"/>
      <c r="N220" s="3"/>
      <c r="O220" s="3"/>
      <c r="P220" s="4" t="str">
        <f t="shared" si="19"/>
        <v/>
      </c>
      <c r="Q220" s="4">
        <f>'92 VT 215 07'!J200</f>
        <v>0</v>
      </c>
      <c r="R220" s="4" t="str">
        <f t="shared" si="38"/>
        <v/>
      </c>
      <c r="S220" s="4" t="str">
        <f t="shared" si="39"/>
        <v/>
      </c>
      <c r="T220" s="4" t="str">
        <f t="shared" si="40"/>
        <v/>
      </c>
      <c r="U220" s="56" t="str">
        <f t="shared" si="41"/>
        <v/>
      </c>
      <c r="V220" s="56" t="str">
        <f t="shared" si="42"/>
        <v/>
      </c>
      <c r="W220" s="2" t="str">
        <f t="shared" si="43"/>
        <v>Đ</v>
      </c>
    </row>
    <row r="221" spans="1:23" x14ac:dyDescent="0.35">
      <c r="A221" s="1"/>
      <c r="B221" s="1"/>
      <c r="C221" s="297"/>
      <c r="D221" s="270"/>
      <c r="E221" s="290"/>
      <c r="F221" s="95"/>
      <c r="G221" s="225"/>
      <c r="H221" s="225"/>
      <c r="I221" s="14"/>
      <c r="J221" s="291"/>
      <c r="K221" s="3"/>
      <c r="L221" s="57" t="str">
        <f t="shared" si="15"/>
        <v>không tính dôi nhật</v>
      </c>
      <c r="M221" s="3"/>
      <c r="N221" s="3"/>
      <c r="O221" s="3"/>
      <c r="P221" s="4" t="str">
        <f t="shared" si="19"/>
        <v/>
      </c>
      <c r="Q221" s="4">
        <f>'92 VT 215 07'!J201</f>
        <v>0</v>
      </c>
      <c r="R221" s="4" t="str">
        <f t="shared" si="38"/>
        <v/>
      </c>
      <c r="S221" s="4" t="str">
        <f t="shared" si="39"/>
        <v/>
      </c>
      <c r="T221" s="4" t="str">
        <f t="shared" si="40"/>
        <v/>
      </c>
      <c r="U221" s="56" t="str">
        <f t="shared" si="41"/>
        <v/>
      </c>
      <c r="V221" s="56" t="str">
        <f t="shared" si="42"/>
        <v/>
      </c>
      <c r="W221" s="2" t="str">
        <f t="shared" si="43"/>
        <v>Đ</v>
      </c>
    </row>
    <row r="222" spans="1:23" x14ac:dyDescent="0.35">
      <c r="A222" s="1"/>
      <c r="B222" s="1"/>
      <c r="C222" s="297"/>
      <c r="D222" s="270"/>
      <c r="E222" s="290"/>
      <c r="F222" s="95"/>
      <c r="G222" s="225"/>
      <c r="H222" s="225"/>
      <c r="I222" s="14"/>
      <c r="J222" s="291"/>
      <c r="K222" s="3"/>
      <c r="L222" s="57" t="str">
        <f t="shared" si="15"/>
        <v>không tính dôi nhật</v>
      </c>
      <c r="M222" s="3"/>
      <c r="N222" s="3"/>
      <c r="O222" s="3"/>
      <c r="P222" s="4" t="str">
        <f t="shared" si="19"/>
        <v/>
      </c>
      <c r="Q222" s="4">
        <f>'92 VT 215 07'!J202</f>
        <v>0</v>
      </c>
      <c r="R222" s="4" t="str">
        <f t="shared" si="38"/>
        <v/>
      </c>
      <c r="S222" s="4" t="str">
        <f t="shared" si="39"/>
        <v/>
      </c>
      <c r="T222" s="4" t="str">
        <f t="shared" si="40"/>
        <v/>
      </c>
      <c r="U222" s="56" t="str">
        <f t="shared" si="41"/>
        <v/>
      </c>
      <c r="V222" s="56" t="str">
        <f t="shared" si="42"/>
        <v/>
      </c>
      <c r="W222" s="2" t="str">
        <f t="shared" si="43"/>
        <v>Đ</v>
      </c>
    </row>
    <row r="223" spans="1:23" x14ac:dyDescent="0.35">
      <c r="A223" s="1">
        <v>98</v>
      </c>
      <c r="B223" s="1">
        <v>93</v>
      </c>
      <c r="C223" s="2"/>
      <c r="D223" s="13"/>
      <c r="E223" s="14"/>
      <c r="F223" s="14"/>
      <c r="G223" s="225"/>
      <c r="H223" s="225"/>
      <c r="I223" s="14"/>
      <c r="J223" s="3"/>
      <c r="K223" s="3"/>
      <c r="L223" s="57" t="str">
        <f t="shared" si="15"/>
        <v>không tính dôi nhật</v>
      </c>
      <c r="M223" s="3"/>
      <c r="N223" s="3"/>
      <c r="O223" s="3"/>
      <c r="P223" s="4" t="str">
        <f t="shared" si="19"/>
        <v/>
      </c>
      <c r="Q223" s="4">
        <f>'92 VT 215 07'!J203</f>
        <v>0</v>
      </c>
      <c r="R223" s="4" t="str">
        <f t="shared" si="38"/>
        <v/>
      </c>
      <c r="S223" s="4" t="str">
        <f t="shared" si="39"/>
        <v/>
      </c>
      <c r="T223" s="4" t="str">
        <f t="shared" si="40"/>
        <v/>
      </c>
      <c r="U223" s="56" t="str">
        <f t="shared" si="41"/>
        <v/>
      </c>
      <c r="V223" s="56" t="str">
        <f t="shared" si="42"/>
        <v/>
      </c>
      <c r="W223" s="2" t="str">
        <f t="shared" si="43"/>
        <v>Đ</v>
      </c>
    </row>
    <row r="224" spans="1:23" x14ac:dyDescent="0.35">
      <c r="A224" s="1">
        <v>99</v>
      </c>
      <c r="B224" s="1">
        <v>94</v>
      </c>
      <c r="C224" s="2"/>
      <c r="D224" s="13"/>
      <c r="E224" s="14"/>
      <c r="F224" s="14"/>
      <c r="G224" s="225"/>
      <c r="H224" s="225"/>
      <c r="I224" s="14"/>
      <c r="J224" s="3"/>
      <c r="K224" s="3"/>
      <c r="L224" s="57" t="str">
        <f t="shared" si="15"/>
        <v>không tính dôi nhật</v>
      </c>
      <c r="M224" s="3"/>
      <c r="N224" s="3"/>
      <c r="O224" s="3"/>
      <c r="P224" s="4" t="str">
        <f t="shared" si="19"/>
        <v/>
      </c>
      <c r="Q224" s="4">
        <f>'92 VT 215 07'!J204</f>
        <v>0</v>
      </c>
      <c r="R224" s="4" t="str">
        <f t="shared" si="38"/>
        <v/>
      </c>
      <c r="S224" s="4" t="str">
        <f t="shared" si="39"/>
        <v/>
      </c>
      <c r="T224" s="4" t="str">
        <f t="shared" si="40"/>
        <v/>
      </c>
      <c r="U224" s="56" t="str">
        <f t="shared" si="41"/>
        <v/>
      </c>
      <c r="V224" s="56" t="str">
        <f t="shared" si="42"/>
        <v/>
      </c>
      <c r="W224" s="2" t="str">
        <f t="shared" si="43"/>
        <v>Đ</v>
      </c>
    </row>
    <row r="225" spans="1:23" x14ac:dyDescent="0.35">
      <c r="A225" s="1">
        <v>100</v>
      </c>
      <c r="B225" s="1">
        <v>95</v>
      </c>
      <c r="C225" s="2"/>
      <c r="D225" s="13"/>
      <c r="E225" s="14"/>
      <c r="F225" s="14"/>
      <c r="G225" s="225"/>
      <c r="H225" s="225"/>
      <c r="I225" s="14"/>
      <c r="J225" s="3"/>
      <c r="K225" s="3"/>
      <c r="L225" s="57" t="str">
        <f t="shared" si="15"/>
        <v>không tính dôi nhật</v>
      </c>
      <c r="M225" s="3"/>
      <c r="N225" s="3"/>
      <c r="O225" s="3"/>
      <c r="P225" s="4" t="str">
        <f t="shared" si="19"/>
        <v/>
      </c>
      <c r="Q225" s="4">
        <f>'92 VT 215 07'!J205</f>
        <v>0</v>
      </c>
      <c r="R225" s="4" t="str">
        <f t="shared" si="38"/>
        <v/>
      </c>
      <c r="S225" s="4" t="str">
        <f t="shared" si="39"/>
        <v/>
      </c>
      <c r="T225" s="4" t="str">
        <f t="shared" si="40"/>
        <v/>
      </c>
      <c r="U225" s="56" t="str">
        <f t="shared" si="41"/>
        <v/>
      </c>
      <c r="V225" s="56" t="str">
        <f t="shared" si="42"/>
        <v/>
      </c>
      <c r="W225" s="2" t="str">
        <f t="shared" si="43"/>
        <v>Đ</v>
      </c>
    </row>
    <row r="226" spans="1:23" x14ac:dyDescent="0.35">
      <c r="A226" s="352" t="s">
        <v>629</v>
      </c>
      <c r="B226" s="352"/>
      <c r="C226" s="352"/>
      <c r="G226" s="225"/>
      <c r="H226" s="225"/>
      <c r="U226" s="275">
        <f>SUM(U89:U101)</f>
        <v>225242659</v>
      </c>
      <c r="V226" s="275">
        <f>SUM(V89:V102)</f>
        <v>226582416</v>
      </c>
    </row>
    <row r="228" spans="1:23" x14ac:dyDescent="0.35">
      <c r="U228" s="197"/>
    </row>
  </sheetData>
  <autoFilter ref="A7:V43" xr:uid="{00000000-0009-0000-0000-000001000000}"/>
  <mergeCells count="5">
    <mergeCell ref="A1:F1"/>
    <mergeCell ref="A2:F2"/>
    <mergeCell ref="A4:V4"/>
    <mergeCell ref="A226:C226"/>
    <mergeCell ref="A88:C88"/>
  </mergeCells>
  <phoneticPr fontId="31" type="noConversion"/>
  <conditionalFormatting sqref="E28">
    <cfRule type="cellIs" dxfId="179" priority="14" operator="equal">
      <formula>16563.64</formula>
    </cfRule>
  </conditionalFormatting>
  <conditionalFormatting sqref="E28">
    <cfRule type="duplicateValues" dxfId="178" priority="15"/>
  </conditionalFormatting>
  <conditionalFormatting sqref="E41 E32">
    <cfRule type="duplicateValues" dxfId="177" priority="12"/>
  </conditionalFormatting>
  <conditionalFormatting sqref="E33">
    <cfRule type="duplicateValues" dxfId="176" priority="11"/>
  </conditionalFormatting>
  <conditionalFormatting sqref="E26">
    <cfRule type="duplicateValues" dxfId="175" priority="10"/>
  </conditionalFormatting>
  <conditionalFormatting sqref="E34">
    <cfRule type="duplicateValues" dxfId="174" priority="9"/>
  </conditionalFormatting>
  <conditionalFormatting sqref="E35">
    <cfRule type="duplicateValues" dxfId="173" priority="8"/>
  </conditionalFormatting>
  <conditionalFormatting sqref="E36">
    <cfRule type="duplicateValues" dxfId="172" priority="7"/>
  </conditionalFormatting>
  <conditionalFormatting sqref="E37">
    <cfRule type="duplicateValues" dxfId="171" priority="6"/>
  </conditionalFormatting>
  <conditionalFormatting sqref="E39">
    <cfRule type="duplicateValues" dxfId="170" priority="5"/>
  </conditionalFormatting>
  <conditionalFormatting sqref="E22">
    <cfRule type="duplicateValues" dxfId="169" priority="4"/>
  </conditionalFormatting>
  <conditionalFormatting sqref="E24">
    <cfRule type="duplicateValues" dxfId="168" priority="3"/>
  </conditionalFormatting>
  <conditionalFormatting sqref="E25">
    <cfRule type="duplicateValues" dxfId="167" priority="2"/>
  </conditionalFormatting>
  <conditionalFormatting sqref="E29">
    <cfRule type="duplicateValues" dxfId="166" priority="1"/>
  </conditionalFormatting>
  <conditionalFormatting sqref="E40 E38 E19:E20 E17">
    <cfRule type="duplicateValues" dxfId="165" priority="16"/>
  </conditionalFormatting>
  <pageMargins left="0.16" right="0.16" top="0.75" bottom="0.75" header="0.3" footer="0.3"/>
  <pageSetup paperSize="9" scale="48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D98E-247E-4CF6-B527-438F7078D362}">
  <sheetPr>
    <tabColor rgb="FFFF0000"/>
  </sheetPr>
  <dimension ref="A1:K66"/>
  <sheetViews>
    <sheetView topLeftCell="D1" zoomScale="80" zoomScaleNormal="80" workbookViewId="0">
      <selection activeCell="I5" sqref="I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134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44858.951388888891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44859</v>
      </c>
      <c r="C9" s="34">
        <f>INDEX('TONG HOP'!$B$9:$W$225,MATCH(E3,'TONG HOP'!$B$9:$B$225,0),MATCH(C10,'TONG HOP'!$B$9:$W$9,0))</f>
        <v>44864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44859.291666666664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20710.560000000001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44860.430555555555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44862.506944444445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44858</v>
      </c>
      <c r="B23" s="202" t="s">
        <v>347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9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9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347</v>
      </c>
      <c r="C24" s="129" t="s">
        <v>125</v>
      </c>
      <c r="D24" s="45"/>
      <c r="E24" s="39"/>
      <c r="F24" s="90">
        <f t="shared" ref="F24:F59" si="2">IF(AND(D24="",E24=""),0,(IF(AND(C24-B24=1,E24="",E24),24,(IF(D24="X",HOUR(C24-B24),0)))))</f>
        <v>0</v>
      </c>
      <c r="G24" s="82">
        <f t="shared" si="0"/>
        <v>0</v>
      </c>
      <c r="H24" s="82">
        <f t="shared" ref="H24:H25" si="3">(F24+G24/60)+H23</f>
        <v>0</v>
      </c>
      <c r="I24" s="108" t="s">
        <v>109</v>
      </c>
      <c r="J24" s="87" t="str">
        <f t="shared" si="1"/>
        <v/>
      </c>
      <c r="K24" s="86" t="str">
        <f t="shared" ref="K24:K59" si="4">IF(D24="x",(C24-B24),"")</f>
        <v/>
      </c>
    </row>
    <row r="25" spans="1:11" ht="36" customHeight="1" x14ac:dyDescent="0.3">
      <c r="A25" s="136">
        <v>44859</v>
      </c>
      <c r="B25" s="129" t="s">
        <v>126</v>
      </c>
      <c r="C25" s="129" t="s">
        <v>517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517</v>
      </c>
      <c r="C26" s="129" t="s">
        <v>135</v>
      </c>
      <c r="D26" s="45" t="str">
        <f t="shared" ref="D26" si="5">IF(E26="","X","")</f>
        <v>X</v>
      </c>
      <c r="E26" s="39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/>
      </c>
      <c r="F26" s="90">
        <f t="shared" ref="F26" si="7">IF(AND(D26="",E26=""),0,(IF(AND(C26-B26=1,E26="",E26),24,(IF(D26="X",HOUR(C26-B26),0)))))</f>
        <v>7</v>
      </c>
      <c r="G26" s="82">
        <f t="shared" ref="G26" si="8">IF(D26="X",MINUTE(C26-B26),0)</f>
        <v>0</v>
      </c>
      <c r="H26" s="82">
        <f t="shared" ref="H26:H59" si="9">(F26+G26/60)+H25</f>
        <v>7</v>
      </c>
      <c r="I26" s="108" t="s">
        <v>109</v>
      </c>
      <c r="J26" s="87" t="str">
        <f t="shared" ref="J26" si="10">IF(E26="x",(C26-B26),"")</f>
        <v/>
      </c>
      <c r="K26" s="86">
        <f t="shared" ref="K26" si="11">IF(D26="x",(C26-B26),"")</f>
        <v>0.29166666666666669</v>
      </c>
    </row>
    <row r="27" spans="1:11" ht="36" customHeight="1" x14ac:dyDescent="0.3">
      <c r="A27" s="133"/>
      <c r="B27" s="129" t="s">
        <v>135</v>
      </c>
      <c r="C27" s="129" t="s">
        <v>227</v>
      </c>
      <c r="D27" s="45" t="str">
        <f t="shared" ref="D27:D58" si="12">IF(E27="","X","")</f>
        <v/>
      </c>
      <c r="E27" s="39" t="str">
        <f t="shared" ref="E27:E59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si="2"/>
        <v>0</v>
      </c>
      <c r="G27" s="82">
        <f t="shared" si="0"/>
        <v>0</v>
      </c>
      <c r="H27" s="82">
        <f t="shared" si="9"/>
        <v>7</v>
      </c>
      <c r="I27" s="109" t="s">
        <v>904</v>
      </c>
      <c r="J27" s="87">
        <f t="shared" si="1"/>
        <v>6.25E-2</v>
      </c>
      <c r="K27" s="86" t="str">
        <f t="shared" si="4"/>
        <v/>
      </c>
    </row>
    <row r="28" spans="1:11" ht="36" customHeight="1" x14ac:dyDescent="0.3">
      <c r="A28" s="133"/>
      <c r="B28" s="129" t="s">
        <v>227</v>
      </c>
      <c r="C28" s="129" t="s">
        <v>353</v>
      </c>
      <c r="D28" s="45" t="str">
        <f t="shared" si="12"/>
        <v>X</v>
      </c>
      <c r="E28" s="39" t="str">
        <f t="shared" si="13"/>
        <v/>
      </c>
      <c r="F28" s="90">
        <f t="shared" si="2"/>
        <v>0</v>
      </c>
      <c r="G28" s="78">
        <f t="shared" si="0"/>
        <v>30</v>
      </c>
      <c r="H28" s="82">
        <f t="shared" si="9"/>
        <v>7.5</v>
      </c>
      <c r="I28" s="108" t="s">
        <v>115</v>
      </c>
      <c r="J28" s="88" t="str">
        <f t="shared" si="1"/>
        <v/>
      </c>
      <c r="K28" s="86">
        <f t="shared" si="4"/>
        <v>2.0833333333333259E-2</v>
      </c>
    </row>
    <row r="29" spans="1:11" ht="36" customHeight="1" x14ac:dyDescent="0.3">
      <c r="A29" s="137"/>
      <c r="B29" s="129" t="s">
        <v>353</v>
      </c>
      <c r="C29" s="129" t="s">
        <v>125</v>
      </c>
      <c r="D29" s="45" t="str">
        <f t="shared" si="12"/>
        <v>X</v>
      </c>
      <c r="E29" s="39" t="str">
        <f t="shared" si="13"/>
        <v/>
      </c>
      <c r="F29" s="90">
        <f t="shared" si="2"/>
        <v>8</v>
      </c>
      <c r="G29" s="78">
        <f t="shared" si="0"/>
        <v>0</v>
      </c>
      <c r="H29" s="82">
        <f t="shared" si="9"/>
        <v>15.5</v>
      </c>
      <c r="I29" s="108" t="s">
        <v>905</v>
      </c>
      <c r="J29" s="88" t="str">
        <f t="shared" si="1"/>
        <v/>
      </c>
      <c r="K29" s="86">
        <f t="shared" si="4"/>
        <v>0.33333333333333337</v>
      </c>
    </row>
    <row r="30" spans="1:11" ht="36" customHeight="1" x14ac:dyDescent="0.3">
      <c r="A30" s="136">
        <v>44860</v>
      </c>
      <c r="B30" s="129" t="s">
        <v>126</v>
      </c>
      <c r="C30" s="129" t="s">
        <v>571</v>
      </c>
      <c r="D30" s="45" t="str">
        <f t="shared" si="12"/>
        <v>X</v>
      </c>
      <c r="E30" s="39" t="str">
        <f t="shared" si="13"/>
        <v/>
      </c>
      <c r="F30" s="90">
        <f t="shared" si="2"/>
        <v>10</v>
      </c>
      <c r="G30" s="78">
        <f t="shared" si="0"/>
        <v>20</v>
      </c>
      <c r="H30" s="82">
        <f t="shared" si="9"/>
        <v>25.833333333333336</v>
      </c>
      <c r="I30" s="108" t="s">
        <v>905</v>
      </c>
      <c r="J30" s="88" t="str">
        <f t="shared" si="1"/>
        <v/>
      </c>
      <c r="K30" s="86">
        <f t="shared" si="4"/>
        <v>0.43055555555555558</v>
      </c>
    </row>
    <row r="31" spans="1:11" ht="36" customHeight="1" x14ac:dyDescent="0.3">
      <c r="A31" s="133"/>
      <c r="B31" s="218" t="s">
        <v>571</v>
      </c>
      <c r="C31" s="219"/>
      <c r="D31" s="45"/>
      <c r="E31" s="39" t="str">
        <f t="shared" si="13"/>
        <v/>
      </c>
      <c r="F31" s="90">
        <f t="shared" si="2"/>
        <v>0</v>
      </c>
      <c r="G31" s="78">
        <f t="shared" si="0"/>
        <v>0</v>
      </c>
      <c r="H31" s="82">
        <f t="shared" si="9"/>
        <v>25.833333333333336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571</v>
      </c>
      <c r="C32" s="129" t="s">
        <v>134</v>
      </c>
      <c r="D32" s="45" t="str">
        <f t="shared" si="12"/>
        <v>X</v>
      </c>
      <c r="E32" s="39" t="str">
        <f t="shared" si="13"/>
        <v/>
      </c>
      <c r="F32" s="90">
        <f t="shared" si="2"/>
        <v>3</v>
      </c>
      <c r="G32" s="78">
        <f t="shared" si="0"/>
        <v>10</v>
      </c>
      <c r="H32" s="82">
        <f t="shared" si="9"/>
        <v>29.000000000000004</v>
      </c>
      <c r="I32" s="108" t="s">
        <v>117</v>
      </c>
      <c r="J32" s="88" t="str">
        <f t="shared" si="1"/>
        <v/>
      </c>
      <c r="K32" s="86">
        <f t="shared" si="4"/>
        <v>0.13194444444444442</v>
      </c>
    </row>
    <row r="33" spans="1:11" ht="36" customHeight="1" x14ac:dyDescent="0.3">
      <c r="A33" s="133"/>
      <c r="B33" s="129" t="s">
        <v>134</v>
      </c>
      <c r="C33" s="129" t="s">
        <v>135</v>
      </c>
      <c r="D33" s="45" t="str">
        <f t="shared" si="12"/>
        <v>X</v>
      </c>
      <c r="E33" s="39" t="str">
        <f t="shared" si="13"/>
        <v/>
      </c>
      <c r="F33" s="90">
        <f t="shared" si="2"/>
        <v>0</v>
      </c>
      <c r="G33" s="78">
        <f t="shared" si="0"/>
        <v>30</v>
      </c>
      <c r="H33" s="82">
        <f t="shared" si="9"/>
        <v>29.500000000000004</v>
      </c>
      <c r="I33" s="108" t="s">
        <v>118</v>
      </c>
      <c r="J33" s="88" t="str">
        <f t="shared" si="1"/>
        <v/>
      </c>
      <c r="K33" s="86">
        <f t="shared" si="4"/>
        <v>2.083333333333337E-2</v>
      </c>
    </row>
    <row r="34" spans="1:11" ht="36" customHeight="1" x14ac:dyDescent="0.3">
      <c r="A34" s="133"/>
      <c r="B34" s="129" t="s">
        <v>135</v>
      </c>
      <c r="C34" s="129" t="s">
        <v>889</v>
      </c>
      <c r="D34" s="45" t="str">
        <f t="shared" si="12"/>
        <v>X</v>
      </c>
      <c r="E34" s="39" t="str">
        <f t="shared" si="13"/>
        <v/>
      </c>
      <c r="F34" s="90">
        <f t="shared" si="2"/>
        <v>1</v>
      </c>
      <c r="G34" s="78">
        <f t="shared" si="0"/>
        <v>45</v>
      </c>
      <c r="H34" s="82">
        <f t="shared" si="9"/>
        <v>31.250000000000004</v>
      </c>
      <c r="I34" s="108" t="s">
        <v>906</v>
      </c>
      <c r="J34" s="88" t="str">
        <f t="shared" si="1"/>
        <v/>
      </c>
      <c r="K34" s="86">
        <f t="shared" si="4"/>
        <v>7.291666666666663E-2</v>
      </c>
    </row>
    <row r="35" spans="1:11" ht="36" customHeight="1" x14ac:dyDescent="0.3">
      <c r="A35" s="133"/>
      <c r="B35" s="129" t="s">
        <v>889</v>
      </c>
      <c r="C35" s="129" t="s">
        <v>890</v>
      </c>
      <c r="D35" s="45" t="str">
        <f t="shared" si="12"/>
        <v>X</v>
      </c>
      <c r="E35" s="39" t="str">
        <f t="shared" si="13"/>
        <v/>
      </c>
      <c r="F35" s="90">
        <f t="shared" si="2"/>
        <v>3</v>
      </c>
      <c r="G35" s="78">
        <f t="shared" si="0"/>
        <v>40</v>
      </c>
      <c r="H35" s="82">
        <f t="shared" si="9"/>
        <v>34.916666666666671</v>
      </c>
      <c r="I35" s="108" t="s">
        <v>117</v>
      </c>
      <c r="J35" s="88" t="str">
        <f t="shared" si="1"/>
        <v/>
      </c>
      <c r="K35" s="86">
        <f t="shared" si="4"/>
        <v>0.15277777777777779</v>
      </c>
    </row>
    <row r="36" spans="1:11" ht="36" customHeight="1" x14ac:dyDescent="0.3">
      <c r="A36" s="133"/>
      <c r="B36" s="129" t="s">
        <v>890</v>
      </c>
      <c r="C36" s="129" t="s">
        <v>891</v>
      </c>
      <c r="D36" s="45" t="str">
        <f t="shared" si="12"/>
        <v>X</v>
      </c>
      <c r="E36" s="39" t="str">
        <f t="shared" si="13"/>
        <v/>
      </c>
      <c r="F36" s="90">
        <f t="shared" si="2"/>
        <v>0</v>
      </c>
      <c r="G36" s="78">
        <f t="shared" si="0"/>
        <v>30</v>
      </c>
      <c r="H36" s="82">
        <f t="shared" si="9"/>
        <v>35.416666666666671</v>
      </c>
      <c r="I36" s="108" t="s">
        <v>907</v>
      </c>
      <c r="J36" s="88" t="str">
        <f t="shared" si="1"/>
        <v/>
      </c>
      <c r="K36" s="86">
        <f t="shared" si="4"/>
        <v>2.083333333333337E-2</v>
      </c>
    </row>
    <row r="37" spans="1:11" ht="36" customHeight="1" x14ac:dyDescent="0.3">
      <c r="A37" s="133"/>
      <c r="B37" s="129" t="s">
        <v>891</v>
      </c>
      <c r="C37" s="129" t="s">
        <v>136</v>
      </c>
      <c r="D37" s="45" t="str">
        <f t="shared" si="12"/>
        <v>X</v>
      </c>
      <c r="E37" s="39" t="str">
        <f t="shared" si="13"/>
        <v/>
      </c>
      <c r="F37" s="90">
        <f t="shared" si="2"/>
        <v>1</v>
      </c>
      <c r="G37" s="78">
        <f t="shared" si="0"/>
        <v>35</v>
      </c>
      <c r="H37" s="82">
        <f t="shared" si="9"/>
        <v>37.000000000000007</v>
      </c>
      <c r="I37" s="108" t="s">
        <v>117</v>
      </c>
      <c r="J37" s="88" t="str">
        <f t="shared" si="1"/>
        <v/>
      </c>
      <c r="K37" s="86">
        <f t="shared" si="4"/>
        <v>6.597222222222221E-2</v>
      </c>
    </row>
    <row r="38" spans="1:11" ht="36" customHeight="1" x14ac:dyDescent="0.3">
      <c r="A38" s="133"/>
      <c r="B38" s="129" t="s">
        <v>136</v>
      </c>
      <c r="C38" s="129" t="s">
        <v>137</v>
      </c>
      <c r="D38" s="45" t="str">
        <f t="shared" si="12"/>
        <v>X</v>
      </c>
      <c r="E38" s="39" t="str">
        <f t="shared" si="13"/>
        <v/>
      </c>
      <c r="F38" s="90">
        <f t="shared" si="2"/>
        <v>0</v>
      </c>
      <c r="G38" s="78">
        <f t="shared" si="0"/>
        <v>50</v>
      </c>
      <c r="H38" s="82">
        <f t="shared" si="9"/>
        <v>37.833333333333343</v>
      </c>
      <c r="I38" s="108" t="s">
        <v>118</v>
      </c>
      <c r="J38" s="88" t="str">
        <f t="shared" si="1"/>
        <v/>
      </c>
      <c r="K38" s="86">
        <f t="shared" si="4"/>
        <v>3.4722222222222099E-2</v>
      </c>
    </row>
    <row r="39" spans="1:11" ht="36" customHeight="1" x14ac:dyDescent="0.3">
      <c r="A39" s="133"/>
      <c r="B39" s="129" t="s">
        <v>137</v>
      </c>
      <c r="C39" s="129" t="s">
        <v>347</v>
      </c>
      <c r="D39" s="45" t="str">
        <f t="shared" si="12"/>
        <v>X</v>
      </c>
      <c r="E39" s="39" t="str">
        <f t="shared" si="13"/>
        <v/>
      </c>
      <c r="F39" s="90">
        <f t="shared" si="2"/>
        <v>0</v>
      </c>
      <c r="G39" s="78">
        <f t="shared" si="0"/>
        <v>30</v>
      </c>
      <c r="H39" s="82">
        <f t="shared" si="9"/>
        <v>38.333333333333343</v>
      </c>
      <c r="I39" s="108" t="s">
        <v>117</v>
      </c>
      <c r="J39" s="88" t="str">
        <f t="shared" si="1"/>
        <v/>
      </c>
      <c r="K39" s="86">
        <f t="shared" si="4"/>
        <v>2.083333333333337E-2</v>
      </c>
    </row>
    <row r="40" spans="1:11" ht="36" customHeight="1" x14ac:dyDescent="0.3">
      <c r="A40" s="133"/>
      <c r="B40" s="129" t="s">
        <v>347</v>
      </c>
      <c r="C40" s="129" t="s">
        <v>139</v>
      </c>
      <c r="D40" s="45" t="str">
        <f t="shared" si="12"/>
        <v>X</v>
      </c>
      <c r="E40" s="39" t="str">
        <f t="shared" si="13"/>
        <v/>
      </c>
      <c r="F40" s="90">
        <f t="shared" si="2"/>
        <v>0</v>
      </c>
      <c r="G40" s="78">
        <f t="shared" si="0"/>
        <v>20</v>
      </c>
      <c r="H40" s="82">
        <f t="shared" si="9"/>
        <v>38.666666666666679</v>
      </c>
      <c r="I40" s="108" t="s">
        <v>908</v>
      </c>
      <c r="J40" s="88" t="str">
        <f t="shared" si="1"/>
        <v/>
      </c>
      <c r="K40" s="86">
        <f t="shared" si="4"/>
        <v>1.3888888888888951E-2</v>
      </c>
    </row>
    <row r="41" spans="1:11" ht="36" customHeight="1" x14ac:dyDescent="0.3">
      <c r="A41" s="137"/>
      <c r="B41" s="129" t="s">
        <v>139</v>
      </c>
      <c r="C41" s="129" t="s">
        <v>125</v>
      </c>
      <c r="D41" s="45" t="str">
        <f t="shared" si="12"/>
        <v>X</v>
      </c>
      <c r="E41" s="39" t="str">
        <f t="shared" si="13"/>
        <v/>
      </c>
      <c r="F41" s="90">
        <f t="shared" si="2"/>
        <v>0</v>
      </c>
      <c r="G41" s="78">
        <f t="shared" si="0"/>
        <v>50</v>
      </c>
      <c r="H41" s="82">
        <f t="shared" si="9"/>
        <v>39.500000000000014</v>
      </c>
      <c r="I41" s="108" t="s">
        <v>117</v>
      </c>
      <c r="J41" s="88" t="str">
        <f t="shared" si="1"/>
        <v/>
      </c>
      <c r="K41" s="86">
        <f t="shared" si="4"/>
        <v>3.472222222222221E-2</v>
      </c>
    </row>
    <row r="42" spans="1:11" ht="36" customHeight="1" x14ac:dyDescent="0.3">
      <c r="A42" s="136">
        <v>44861</v>
      </c>
      <c r="B42" s="129" t="s">
        <v>126</v>
      </c>
      <c r="C42" s="129" t="s">
        <v>140</v>
      </c>
      <c r="D42" s="45" t="str">
        <f t="shared" si="12"/>
        <v>X</v>
      </c>
      <c r="E42" s="39" t="str">
        <f t="shared" si="13"/>
        <v/>
      </c>
      <c r="F42" s="90">
        <f t="shared" si="2"/>
        <v>5</v>
      </c>
      <c r="G42" s="78">
        <f t="shared" si="0"/>
        <v>30</v>
      </c>
      <c r="H42" s="82">
        <f t="shared" si="9"/>
        <v>45.000000000000014</v>
      </c>
      <c r="I42" s="108" t="s">
        <v>117</v>
      </c>
      <c r="J42" s="88" t="str">
        <f t="shared" si="1"/>
        <v/>
      </c>
      <c r="K42" s="86">
        <f t="shared" si="4"/>
        <v>0.22916666666666666</v>
      </c>
    </row>
    <row r="43" spans="1:11" ht="36" customHeight="1" x14ac:dyDescent="0.3">
      <c r="A43" s="133"/>
      <c r="B43" s="129" t="s">
        <v>140</v>
      </c>
      <c r="C43" s="129" t="s">
        <v>452</v>
      </c>
      <c r="D43" s="45" t="str">
        <f t="shared" si="12"/>
        <v>X</v>
      </c>
      <c r="E43" s="39" t="str">
        <f t="shared" si="13"/>
        <v/>
      </c>
      <c r="F43" s="90">
        <f t="shared" si="2"/>
        <v>1</v>
      </c>
      <c r="G43" s="78">
        <f t="shared" si="0"/>
        <v>10</v>
      </c>
      <c r="H43" s="82">
        <f t="shared" si="9"/>
        <v>46.166666666666679</v>
      </c>
      <c r="I43" s="108" t="s">
        <v>118</v>
      </c>
      <c r="J43" s="88" t="str">
        <f t="shared" si="1"/>
        <v/>
      </c>
      <c r="K43" s="86">
        <f t="shared" si="4"/>
        <v>4.8611111111111133E-2</v>
      </c>
    </row>
    <row r="44" spans="1:11" ht="36" customHeight="1" x14ac:dyDescent="0.3">
      <c r="A44" s="133"/>
      <c r="B44" s="129" t="s">
        <v>452</v>
      </c>
      <c r="C44" s="129" t="s">
        <v>156</v>
      </c>
      <c r="D44" s="45" t="str">
        <f t="shared" si="12"/>
        <v>X</v>
      </c>
      <c r="E44" s="39" t="str">
        <f t="shared" si="13"/>
        <v/>
      </c>
      <c r="F44" s="90">
        <f t="shared" si="2"/>
        <v>1</v>
      </c>
      <c r="G44" s="78">
        <f t="shared" si="0"/>
        <v>50</v>
      </c>
      <c r="H44" s="82">
        <f t="shared" si="9"/>
        <v>48.000000000000014</v>
      </c>
      <c r="I44" s="108" t="s">
        <v>117</v>
      </c>
      <c r="J44" s="88" t="str">
        <f t="shared" si="1"/>
        <v/>
      </c>
      <c r="K44" s="86">
        <f t="shared" si="4"/>
        <v>7.6388888888888895E-2</v>
      </c>
    </row>
    <row r="45" spans="1:11" ht="36" customHeight="1" x14ac:dyDescent="0.3">
      <c r="A45" s="133"/>
      <c r="B45" s="129" t="s">
        <v>156</v>
      </c>
      <c r="C45" s="129" t="s">
        <v>131</v>
      </c>
      <c r="D45" s="45" t="str">
        <f t="shared" si="12"/>
        <v>X</v>
      </c>
      <c r="E45" s="39" t="str">
        <f t="shared" si="13"/>
        <v/>
      </c>
      <c r="F45" s="90">
        <f t="shared" si="2"/>
        <v>0</v>
      </c>
      <c r="G45" s="78">
        <f t="shared" si="0"/>
        <v>30</v>
      </c>
      <c r="H45" s="82">
        <f t="shared" si="9"/>
        <v>48.500000000000014</v>
      </c>
      <c r="I45" s="108" t="s">
        <v>909</v>
      </c>
      <c r="J45" s="88" t="str">
        <f t="shared" si="1"/>
        <v/>
      </c>
      <c r="K45" s="86">
        <f t="shared" si="4"/>
        <v>2.0833333333333315E-2</v>
      </c>
    </row>
    <row r="46" spans="1:11" ht="36" customHeight="1" x14ac:dyDescent="0.3">
      <c r="A46" s="133"/>
      <c r="B46" s="129" t="s">
        <v>131</v>
      </c>
      <c r="C46" s="129" t="s">
        <v>144</v>
      </c>
      <c r="D46" s="45" t="str">
        <f t="shared" si="12"/>
        <v>X</v>
      </c>
      <c r="E46" s="39" t="str">
        <f t="shared" si="13"/>
        <v/>
      </c>
      <c r="F46" s="90">
        <f t="shared" si="2"/>
        <v>2</v>
      </c>
      <c r="G46" s="78">
        <f t="shared" si="0"/>
        <v>0</v>
      </c>
      <c r="H46" s="82">
        <f t="shared" si="9"/>
        <v>50.500000000000014</v>
      </c>
      <c r="I46" s="108" t="s">
        <v>117</v>
      </c>
      <c r="J46" s="88" t="str">
        <f t="shared" si="1"/>
        <v/>
      </c>
      <c r="K46" s="86">
        <f t="shared" si="4"/>
        <v>8.3333333333333315E-2</v>
      </c>
    </row>
    <row r="47" spans="1:11" ht="36" customHeight="1" x14ac:dyDescent="0.3">
      <c r="A47" s="133"/>
      <c r="B47" s="129" t="s">
        <v>144</v>
      </c>
      <c r="C47" s="129" t="s">
        <v>356</v>
      </c>
      <c r="D47" s="45" t="str">
        <f t="shared" si="12"/>
        <v/>
      </c>
      <c r="E47" s="39" t="str">
        <f t="shared" si="13"/>
        <v>X</v>
      </c>
      <c r="F47" s="90">
        <f t="shared" si="2"/>
        <v>0</v>
      </c>
      <c r="G47" s="78">
        <f t="shared" si="0"/>
        <v>0</v>
      </c>
      <c r="H47" s="82">
        <f t="shared" si="9"/>
        <v>50.500000000000014</v>
      </c>
      <c r="I47" s="108" t="s">
        <v>853</v>
      </c>
      <c r="J47" s="88">
        <f t="shared" si="1"/>
        <v>1.3888888888888951E-2</v>
      </c>
      <c r="K47" s="86" t="str">
        <f t="shared" si="4"/>
        <v/>
      </c>
    </row>
    <row r="48" spans="1:11" ht="36" customHeight="1" x14ac:dyDescent="0.3">
      <c r="A48" s="133"/>
      <c r="B48" s="129" t="s">
        <v>356</v>
      </c>
      <c r="C48" s="129" t="s">
        <v>134</v>
      </c>
      <c r="D48" s="45" t="str">
        <f t="shared" si="12"/>
        <v>X</v>
      </c>
      <c r="E48" s="39" t="str">
        <f t="shared" si="13"/>
        <v/>
      </c>
      <c r="F48" s="90">
        <f t="shared" si="2"/>
        <v>2</v>
      </c>
      <c r="G48" s="78">
        <f t="shared" si="0"/>
        <v>10</v>
      </c>
      <c r="H48" s="82">
        <f t="shared" si="9"/>
        <v>52.666666666666679</v>
      </c>
      <c r="I48" s="108" t="s">
        <v>117</v>
      </c>
      <c r="J48" s="88" t="str">
        <f t="shared" si="1"/>
        <v/>
      </c>
      <c r="K48" s="86">
        <f t="shared" si="4"/>
        <v>9.0277777777777735E-2</v>
      </c>
    </row>
    <row r="49" spans="1:11" ht="36" customHeight="1" x14ac:dyDescent="0.3">
      <c r="A49" s="133"/>
      <c r="B49" s="129" t="s">
        <v>134</v>
      </c>
      <c r="C49" s="129" t="s">
        <v>135</v>
      </c>
      <c r="D49" s="45" t="str">
        <f t="shared" si="12"/>
        <v>X</v>
      </c>
      <c r="E49" s="39" t="str">
        <f t="shared" si="13"/>
        <v/>
      </c>
      <c r="F49" s="90">
        <f t="shared" si="2"/>
        <v>0</v>
      </c>
      <c r="G49" s="78">
        <f t="shared" si="0"/>
        <v>30</v>
      </c>
      <c r="H49" s="82">
        <f t="shared" si="9"/>
        <v>53.166666666666679</v>
      </c>
      <c r="I49" s="108" t="s">
        <v>118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3"/>
      <c r="B50" s="129" t="s">
        <v>135</v>
      </c>
      <c r="C50" s="129" t="s">
        <v>227</v>
      </c>
      <c r="D50" s="45" t="str">
        <f t="shared" si="12"/>
        <v/>
      </c>
      <c r="E50" s="39" t="str">
        <f t="shared" si="13"/>
        <v>X</v>
      </c>
      <c r="F50" s="90">
        <f t="shared" si="2"/>
        <v>0</v>
      </c>
      <c r="G50" s="78">
        <f t="shared" si="0"/>
        <v>0</v>
      </c>
      <c r="H50" s="82">
        <f t="shared" si="9"/>
        <v>53.166666666666679</v>
      </c>
      <c r="I50" s="108" t="s">
        <v>853</v>
      </c>
      <c r="J50" s="88">
        <f t="shared" si="1"/>
        <v>6.25E-2</v>
      </c>
      <c r="K50" s="86" t="str">
        <f t="shared" si="4"/>
        <v/>
      </c>
    </row>
    <row r="51" spans="1:11" ht="36" customHeight="1" x14ac:dyDescent="0.3">
      <c r="A51" s="133"/>
      <c r="B51" s="129" t="s">
        <v>227</v>
      </c>
      <c r="C51" s="129" t="s">
        <v>235</v>
      </c>
      <c r="D51" s="45" t="str">
        <f t="shared" si="12"/>
        <v>X</v>
      </c>
      <c r="E51" s="39" t="str">
        <f t="shared" si="13"/>
        <v/>
      </c>
      <c r="F51" s="90">
        <f t="shared" si="2"/>
        <v>3</v>
      </c>
      <c r="G51" s="78">
        <f t="shared" si="0"/>
        <v>10</v>
      </c>
      <c r="H51" s="82">
        <f t="shared" si="9"/>
        <v>56.333333333333343</v>
      </c>
      <c r="I51" s="108" t="s">
        <v>117</v>
      </c>
      <c r="J51" s="88" t="str">
        <f t="shared" si="1"/>
        <v/>
      </c>
      <c r="K51" s="86">
        <f t="shared" si="4"/>
        <v>0.13194444444444442</v>
      </c>
    </row>
    <row r="52" spans="1:11" ht="36" customHeight="1" x14ac:dyDescent="0.3">
      <c r="A52" s="133"/>
      <c r="B52" s="129" t="s">
        <v>235</v>
      </c>
      <c r="C52" s="129" t="s">
        <v>530</v>
      </c>
      <c r="D52" s="45" t="str">
        <f t="shared" si="12"/>
        <v/>
      </c>
      <c r="E52" s="39" t="str">
        <f t="shared" si="13"/>
        <v>X</v>
      </c>
      <c r="F52" s="90">
        <f t="shared" si="2"/>
        <v>0</v>
      </c>
      <c r="G52" s="78">
        <f t="shared" si="0"/>
        <v>0</v>
      </c>
      <c r="H52" s="82">
        <f t="shared" si="9"/>
        <v>56.333333333333343</v>
      </c>
      <c r="I52" s="108" t="s">
        <v>853</v>
      </c>
      <c r="J52" s="88">
        <f t="shared" si="1"/>
        <v>0.20833333333333337</v>
      </c>
      <c r="K52" s="86" t="str">
        <f t="shared" si="4"/>
        <v/>
      </c>
    </row>
    <row r="53" spans="1:11" ht="36" customHeight="1" x14ac:dyDescent="0.3">
      <c r="A53" s="137"/>
      <c r="B53" s="129" t="s">
        <v>530</v>
      </c>
      <c r="C53" s="129" t="s">
        <v>125</v>
      </c>
      <c r="D53" s="45" t="str">
        <f t="shared" si="12"/>
        <v>X</v>
      </c>
      <c r="E53" s="39" t="str">
        <f t="shared" si="13"/>
        <v/>
      </c>
      <c r="F53" s="90">
        <f t="shared" si="2"/>
        <v>0</v>
      </c>
      <c r="G53" s="78">
        <f t="shared" si="0"/>
        <v>20</v>
      </c>
      <c r="H53" s="82">
        <f t="shared" si="9"/>
        <v>56.666666666666679</v>
      </c>
      <c r="I53" s="108" t="s">
        <v>117</v>
      </c>
      <c r="J53" s="88" t="str">
        <f t="shared" si="1"/>
        <v/>
      </c>
      <c r="K53" s="86">
        <f t="shared" si="4"/>
        <v>1.388888888888884E-2</v>
      </c>
    </row>
    <row r="54" spans="1:11" ht="36" customHeight="1" x14ac:dyDescent="0.3">
      <c r="A54" s="136">
        <v>44862</v>
      </c>
      <c r="B54" s="129" t="s">
        <v>126</v>
      </c>
      <c r="C54" s="129" t="s">
        <v>296</v>
      </c>
      <c r="D54" s="45" t="str">
        <f t="shared" si="12"/>
        <v>X</v>
      </c>
      <c r="E54" s="39" t="str">
        <f t="shared" si="13"/>
        <v/>
      </c>
      <c r="F54" s="90">
        <f t="shared" si="2"/>
        <v>4</v>
      </c>
      <c r="G54" s="78">
        <f t="shared" si="0"/>
        <v>20</v>
      </c>
      <c r="H54" s="82">
        <f t="shared" si="9"/>
        <v>61.000000000000014</v>
      </c>
      <c r="I54" s="108" t="s">
        <v>117</v>
      </c>
      <c r="J54" s="88" t="str">
        <f t="shared" si="1"/>
        <v/>
      </c>
      <c r="K54" s="86">
        <f t="shared" si="4"/>
        <v>0.18055555555555555</v>
      </c>
    </row>
    <row r="55" spans="1:11" ht="36" customHeight="1" x14ac:dyDescent="0.3">
      <c r="A55" s="133"/>
      <c r="B55" s="129" t="s">
        <v>296</v>
      </c>
      <c r="C55" s="129" t="s">
        <v>452</v>
      </c>
      <c r="D55" s="45" t="str">
        <f t="shared" si="12"/>
        <v/>
      </c>
      <c r="E55" s="39" t="str">
        <f t="shared" si="13"/>
        <v>X</v>
      </c>
      <c r="F55" s="90">
        <f t="shared" si="2"/>
        <v>0</v>
      </c>
      <c r="G55" s="78">
        <f t="shared" si="0"/>
        <v>0</v>
      </c>
      <c r="H55" s="82">
        <f t="shared" si="9"/>
        <v>61.000000000000014</v>
      </c>
      <c r="I55" s="108" t="s">
        <v>853</v>
      </c>
      <c r="J55" s="88">
        <f t="shared" si="1"/>
        <v>9.7222222222222238E-2</v>
      </c>
      <c r="K55" s="86" t="str">
        <f t="shared" si="4"/>
        <v/>
      </c>
    </row>
    <row r="56" spans="1:11" ht="36" customHeight="1" x14ac:dyDescent="0.3">
      <c r="A56" s="133"/>
      <c r="B56" s="129" t="s">
        <v>452</v>
      </c>
      <c r="C56" s="129" t="s">
        <v>273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40</v>
      </c>
      <c r="H56" s="82">
        <f t="shared" si="9"/>
        <v>61.666666666666679</v>
      </c>
      <c r="I56" s="108" t="s">
        <v>117</v>
      </c>
      <c r="J56" s="88" t="str">
        <f t="shared" si="1"/>
        <v/>
      </c>
      <c r="K56" s="86">
        <f t="shared" si="4"/>
        <v>2.7777777777777735E-2</v>
      </c>
    </row>
    <row r="57" spans="1:11" ht="36" customHeight="1" x14ac:dyDescent="0.3">
      <c r="A57" s="133"/>
      <c r="B57" s="129" t="s">
        <v>273</v>
      </c>
      <c r="C57" s="129" t="s">
        <v>132</v>
      </c>
      <c r="D57" s="45" t="str">
        <f t="shared" si="12"/>
        <v>X</v>
      </c>
      <c r="E57" s="39" t="str">
        <f t="shared" si="13"/>
        <v/>
      </c>
      <c r="F57" s="90">
        <f t="shared" si="2"/>
        <v>3</v>
      </c>
      <c r="G57" s="78">
        <f t="shared" si="0"/>
        <v>10</v>
      </c>
      <c r="H57" s="82">
        <f t="shared" si="9"/>
        <v>64.833333333333343</v>
      </c>
      <c r="I57" s="108" t="s">
        <v>910</v>
      </c>
      <c r="J57" s="88" t="str">
        <f t="shared" si="1"/>
        <v/>
      </c>
      <c r="K57" s="86">
        <f t="shared" si="4"/>
        <v>0.13194444444444448</v>
      </c>
    </row>
    <row r="58" spans="1:11" ht="36" customHeight="1" x14ac:dyDescent="0.3">
      <c r="A58" s="133"/>
      <c r="B58" s="129" t="s">
        <v>132</v>
      </c>
      <c r="C58" s="129" t="s">
        <v>435</v>
      </c>
      <c r="D58" s="45" t="str">
        <f t="shared" si="12"/>
        <v>X</v>
      </c>
      <c r="E58" s="39" t="str">
        <f t="shared" si="13"/>
        <v/>
      </c>
      <c r="F58" s="90">
        <f t="shared" si="2"/>
        <v>1</v>
      </c>
      <c r="G58" s="78">
        <f t="shared" si="0"/>
        <v>40</v>
      </c>
      <c r="H58" s="82">
        <f t="shared" si="9"/>
        <v>66.500000000000014</v>
      </c>
      <c r="I58" s="108" t="s">
        <v>117</v>
      </c>
      <c r="J58" s="88" t="str">
        <f t="shared" si="1"/>
        <v/>
      </c>
      <c r="K58" s="86">
        <f t="shared" si="4"/>
        <v>6.944444444444442E-2</v>
      </c>
    </row>
    <row r="59" spans="1:11" ht="36" customHeight="1" x14ac:dyDescent="0.3">
      <c r="A59" s="133"/>
      <c r="B59" s="202" t="s">
        <v>435</v>
      </c>
      <c r="C59" s="203"/>
      <c r="D59" s="45"/>
      <c r="E59" s="39" t="str">
        <f t="shared" si="13"/>
        <v/>
      </c>
      <c r="F59" s="90">
        <f t="shared" si="2"/>
        <v>0</v>
      </c>
      <c r="G59" s="78">
        <f t="shared" si="0"/>
        <v>0</v>
      </c>
      <c r="H59" s="82">
        <f t="shared" si="9"/>
        <v>66.500000000000014</v>
      </c>
      <c r="I59" s="109" t="s">
        <v>123</v>
      </c>
      <c r="J59" s="88" t="str">
        <f t="shared" si="1"/>
        <v/>
      </c>
      <c r="K59" s="86" t="str">
        <f t="shared" si="4"/>
        <v/>
      </c>
    </row>
    <row r="60" spans="1:11" ht="33.75" customHeight="1" x14ac:dyDescent="0.3">
      <c r="A60" s="47"/>
      <c r="B60" s="369" t="s">
        <v>25</v>
      </c>
      <c r="C60" s="369"/>
      <c r="D60" s="369"/>
      <c r="E60" s="369"/>
      <c r="F60" s="369"/>
      <c r="G60" s="369"/>
      <c r="H60" s="48">
        <f>H59</f>
        <v>66.500000000000014</v>
      </c>
      <c r="I60" s="49"/>
      <c r="J60" s="89">
        <f>SUM(J23:J59)</f>
        <v>0.44444444444444453</v>
      </c>
      <c r="K60" s="86">
        <f>SUM(K23:K59)</f>
        <v>2.770833333333333</v>
      </c>
    </row>
    <row r="61" spans="1:11" ht="33.75" customHeight="1" x14ac:dyDescent="0.3">
      <c r="A61" s="47"/>
      <c r="B61" s="369" t="s">
        <v>64</v>
      </c>
      <c r="C61" s="369"/>
      <c r="D61" s="369"/>
      <c r="E61" s="369"/>
      <c r="F61" s="369"/>
      <c r="G61" s="369"/>
      <c r="H61" s="50">
        <v>72</v>
      </c>
      <c r="I61" s="49"/>
    </row>
    <row r="62" spans="1:11" ht="33.75" customHeight="1" x14ac:dyDescent="0.3">
      <c r="A62" s="47"/>
      <c r="B62" s="363" t="s">
        <v>65</v>
      </c>
      <c r="C62" s="363"/>
      <c r="D62" s="363"/>
      <c r="E62" s="363"/>
      <c r="F62" s="363"/>
      <c r="G62" s="363"/>
      <c r="H62" s="50">
        <f>IF(H61="","",IF(H60&lt;=H61,H61-H60,0))</f>
        <v>5.4999999999999858</v>
      </c>
      <c r="I62" s="75"/>
    </row>
    <row r="63" spans="1:11" ht="33.75" customHeight="1" x14ac:dyDescent="0.3">
      <c r="A63" s="47"/>
      <c r="B63" s="363" t="s">
        <v>66</v>
      </c>
      <c r="C63" s="363"/>
      <c r="D63" s="363"/>
      <c r="E63" s="363"/>
      <c r="F63" s="363"/>
      <c r="G63" s="363"/>
      <c r="H63" s="50">
        <f>IF(H60&gt;H61,H60-H61,0)</f>
        <v>0</v>
      </c>
      <c r="I63" s="49"/>
    </row>
    <row r="64" spans="1:11" ht="33.75" customHeight="1" x14ac:dyDescent="0.3">
      <c r="A64" s="47"/>
      <c r="B64" s="363" t="s">
        <v>67</v>
      </c>
      <c r="C64" s="363"/>
      <c r="D64" s="363"/>
      <c r="E64" s="363"/>
      <c r="F64" s="363"/>
      <c r="G64" s="363"/>
      <c r="H64" s="74">
        <f>IF(H61="","",IF(H62&gt;H63,ROUND(H62*$B$15*$B$13/24,0),""))</f>
        <v>7871875</v>
      </c>
      <c r="I64" s="49"/>
    </row>
    <row r="65" spans="1:9" ht="33.75" customHeight="1" x14ac:dyDescent="0.3">
      <c r="A65" s="47"/>
      <c r="B65" s="364" t="s">
        <v>68</v>
      </c>
      <c r="C65" s="365"/>
      <c r="D65" s="365"/>
      <c r="E65" s="365"/>
      <c r="F65" s="365"/>
      <c r="G65" s="366"/>
      <c r="H65" s="51" t="str">
        <f>IF(H63&gt;H62,ROUND(H63*$B$17*$B$13/24,0),"")</f>
        <v/>
      </c>
      <c r="I65" s="49"/>
    </row>
    <row r="66" spans="1:9" ht="33.75" customHeight="1" x14ac:dyDescent="0.3">
      <c r="A66" s="367"/>
      <c r="B66" s="367"/>
      <c r="C66" s="367"/>
      <c r="D66" s="367"/>
      <c r="E66" s="367"/>
      <c r="F66" s="367"/>
      <c r="G66" s="367"/>
      <c r="H66" s="367"/>
      <c r="I66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4:G64"/>
    <mergeCell ref="B65:G65"/>
    <mergeCell ref="A66:I66"/>
    <mergeCell ref="J21:J22"/>
    <mergeCell ref="K21:K22"/>
    <mergeCell ref="B60:G60"/>
    <mergeCell ref="B61:G61"/>
    <mergeCell ref="B62:G62"/>
    <mergeCell ref="B63:G63"/>
  </mergeCells>
  <conditionalFormatting sqref="I30:I59 B23:H59">
    <cfRule type="expression" dxfId="142" priority="2">
      <formula>$E23="X"</formula>
    </cfRule>
  </conditionalFormatting>
  <conditionalFormatting sqref="I23:I29">
    <cfRule type="expression" dxfId="141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C2DB-178E-4100-A708-F2C609EC184D}">
  <sheetPr>
    <tabColor rgb="FFFF0000"/>
  </sheetPr>
  <dimension ref="A1:K81"/>
  <sheetViews>
    <sheetView zoomScale="80" zoomScaleNormal="80" workbookViewId="0">
      <selection activeCell="B17" sqref="B1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133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44857.78125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44844</v>
      </c>
      <c r="C9" s="34">
        <f>INDEX('TONG HOP'!$B$9:$W$225,MATCH(E3,'TONG HOP'!$B$9:$B$225,0),MATCH(C10,'TONG HOP'!$B$9:$W$9,0))</f>
        <v>44849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20550.36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44858.625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44861.055555555555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44857</v>
      </c>
      <c r="B23" s="293" t="s">
        <v>248</v>
      </c>
      <c r="C23" s="293"/>
      <c r="D23" s="45" t="str">
        <f t="shared" ref="D23:D74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4" si="1">IF(D23="X",MINUTE(C23-B23),0)</f>
        <v>0</v>
      </c>
      <c r="H23" s="82">
        <f>(F23+G23/60)+H22</f>
        <v>0</v>
      </c>
      <c r="I23" s="107" t="s">
        <v>108</v>
      </c>
      <c r="J23" s="87">
        <f t="shared" ref="J23:J74" si="2">IF(E23="x",(C23-B23),"")</f>
        <v>-0.78125</v>
      </c>
      <c r="K23" s="86" t="str">
        <f>IF(D23="x",(C23-B23),"")</f>
        <v/>
      </c>
    </row>
    <row r="24" spans="1:11" ht="36" customHeight="1" x14ac:dyDescent="0.3">
      <c r="A24" s="137"/>
      <c r="B24" s="129" t="s">
        <v>248</v>
      </c>
      <c r="C24" s="129" t="s">
        <v>125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74" si="4">IF(AND(D24="",E24=""),0,(IF(AND(C24-B24=1,E24="",E24),24,(IF(D24="X",HOUR(C24-B24),0)))))</f>
        <v>0</v>
      </c>
      <c r="G24" s="82">
        <f t="shared" si="1"/>
        <v>0</v>
      </c>
      <c r="H24" s="82">
        <f t="shared" ref="H24:H74" si="5">(F24+G24/60)+H23</f>
        <v>0</v>
      </c>
      <c r="I24" s="337" t="s">
        <v>892</v>
      </c>
      <c r="J24" s="87">
        <f t="shared" si="2"/>
        <v>0.21875</v>
      </c>
      <c r="K24" s="86" t="str">
        <f t="shared" ref="K24:K74" si="6">IF(D24="x",(C24-B24),"")</f>
        <v/>
      </c>
    </row>
    <row r="25" spans="1:11" ht="36" customHeight="1" x14ac:dyDescent="0.3">
      <c r="A25" s="136">
        <v>44858</v>
      </c>
      <c r="B25" s="129" t="s">
        <v>126</v>
      </c>
      <c r="C25" s="129" t="s">
        <v>132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337" t="s">
        <v>892</v>
      </c>
      <c r="J25" s="87">
        <f t="shared" si="2"/>
        <v>0.4375</v>
      </c>
      <c r="K25" s="86" t="str">
        <f t="shared" si="6"/>
        <v/>
      </c>
    </row>
    <row r="26" spans="1:11" ht="36" customHeight="1" x14ac:dyDescent="0.3">
      <c r="A26" s="133"/>
      <c r="B26" s="129" t="s">
        <v>132</v>
      </c>
      <c r="C26" s="129" t="s">
        <v>130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337" t="s">
        <v>494</v>
      </c>
      <c r="J26" s="87">
        <f t="shared" si="2"/>
        <v>6.25E-2</v>
      </c>
      <c r="K26" s="86" t="str">
        <f t="shared" si="6"/>
        <v/>
      </c>
    </row>
    <row r="27" spans="1:11" ht="36" customHeight="1" x14ac:dyDescent="0.3">
      <c r="A27" s="133"/>
      <c r="B27" s="335" t="s">
        <v>130</v>
      </c>
      <c r="C27" s="335" t="s">
        <v>134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338" t="s">
        <v>893</v>
      </c>
      <c r="J27" s="88">
        <f t="shared" si="2"/>
        <v>6.25E-2</v>
      </c>
      <c r="K27" s="86" t="str">
        <f t="shared" si="6"/>
        <v/>
      </c>
    </row>
    <row r="28" spans="1:11" ht="36" customHeight="1" x14ac:dyDescent="0.3">
      <c r="A28" s="133"/>
      <c r="B28" s="336"/>
      <c r="C28" s="336"/>
      <c r="D28" s="45" t="str">
        <f t="shared" si="0"/>
        <v>X</v>
      </c>
      <c r="E28" s="39" t="str">
        <f t="shared" si="3"/>
        <v/>
      </c>
      <c r="F28" s="90">
        <f t="shared" si="4"/>
        <v>0</v>
      </c>
      <c r="G28" s="78">
        <f t="shared" si="1"/>
        <v>0</v>
      </c>
      <c r="H28" s="79">
        <f t="shared" si="5"/>
        <v>0</v>
      </c>
      <c r="I28" s="339"/>
      <c r="J28" s="88" t="str">
        <f t="shared" si="2"/>
        <v/>
      </c>
      <c r="K28" s="86">
        <f t="shared" si="6"/>
        <v>0</v>
      </c>
    </row>
    <row r="29" spans="1:11" ht="36" customHeight="1" x14ac:dyDescent="0.3">
      <c r="A29" s="133"/>
      <c r="B29" s="129" t="s">
        <v>134</v>
      </c>
      <c r="C29" s="129" t="s">
        <v>160</v>
      </c>
      <c r="D29" s="45" t="str">
        <f t="shared" si="0"/>
        <v>X</v>
      </c>
      <c r="E29" s="91"/>
      <c r="F29" s="90">
        <f t="shared" si="4"/>
        <v>1</v>
      </c>
      <c r="G29" s="78">
        <f t="shared" si="1"/>
        <v>30</v>
      </c>
      <c r="H29" s="79">
        <f t="shared" si="5"/>
        <v>1.5</v>
      </c>
      <c r="I29" s="337" t="s">
        <v>894</v>
      </c>
      <c r="J29" s="88" t="str">
        <f t="shared" si="2"/>
        <v/>
      </c>
      <c r="K29" s="86">
        <f t="shared" si="6"/>
        <v>6.25E-2</v>
      </c>
    </row>
    <row r="30" spans="1:11" ht="36" customHeight="1" x14ac:dyDescent="0.3">
      <c r="A30" s="133"/>
      <c r="B30" s="202" t="s">
        <v>160</v>
      </c>
      <c r="C30" s="203"/>
      <c r="D30" s="45" t="str">
        <f t="shared" si="0"/>
        <v>X</v>
      </c>
      <c r="E30" s="91"/>
      <c r="F30" s="90" t="e">
        <f t="shared" si="4"/>
        <v>#NUM!</v>
      </c>
      <c r="G30" s="78" t="e">
        <f t="shared" si="1"/>
        <v>#NUM!</v>
      </c>
      <c r="H30" s="79" t="e">
        <f t="shared" si="5"/>
        <v>#NUM!</v>
      </c>
      <c r="I30" s="107" t="s">
        <v>116</v>
      </c>
      <c r="J30" s="88" t="str">
        <f t="shared" si="2"/>
        <v/>
      </c>
      <c r="K30" s="86">
        <f t="shared" si="6"/>
        <v>-0.625</v>
      </c>
    </row>
    <row r="31" spans="1:11" ht="36" customHeight="1" x14ac:dyDescent="0.3">
      <c r="A31" s="133"/>
      <c r="B31" s="129" t="s">
        <v>160</v>
      </c>
      <c r="C31" s="129" t="s">
        <v>246</v>
      </c>
      <c r="D31" s="45" t="str">
        <f t="shared" si="0"/>
        <v>X</v>
      </c>
      <c r="E31" s="91"/>
      <c r="F31" s="90">
        <f t="shared" si="4"/>
        <v>0</v>
      </c>
      <c r="G31" s="78">
        <f t="shared" si="1"/>
        <v>40</v>
      </c>
      <c r="H31" s="79" t="e">
        <f t="shared" si="5"/>
        <v>#NUM!</v>
      </c>
      <c r="I31" s="337" t="s">
        <v>117</v>
      </c>
      <c r="J31" s="88" t="str">
        <f t="shared" si="2"/>
        <v/>
      </c>
      <c r="K31" s="86">
        <f t="shared" si="6"/>
        <v>2.777777777777779E-2</v>
      </c>
    </row>
    <row r="32" spans="1:11" ht="36" customHeight="1" x14ac:dyDescent="0.3">
      <c r="A32" s="133"/>
      <c r="B32" s="129" t="s">
        <v>246</v>
      </c>
      <c r="C32" s="129" t="s">
        <v>583</v>
      </c>
      <c r="D32" s="45" t="str">
        <f t="shared" si="0"/>
        <v>X</v>
      </c>
      <c r="E32" s="91"/>
      <c r="F32" s="90">
        <f t="shared" si="4"/>
        <v>0</v>
      </c>
      <c r="G32" s="78">
        <f t="shared" si="1"/>
        <v>30</v>
      </c>
      <c r="H32" s="79" t="e">
        <f t="shared" si="5"/>
        <v>#NUM!</v>
      </c>
      <c r="I32" s="337" t="s">
        <v>895</v>
      </c>
      <c r="J32" s="88" t="str">
        <f t="shared" si="2"/>
        <v/>
      </c>
      <c r="K32" s="86">
        <f t="shared" si="6"/>
        <v>2.083333333333337E-2</v>
      </c>
    </row>
    <row r="33" spans="1:11" ht="36" customHeight="1" x14ac:dyDescent="0.3">
      <c r="A33" s="133"/>
      <c r="B33" s="129" t="s">
        <v>583</v>
      </c>
      <c r="C33" s="129" t="s">
        <v>235</v>
      </c>
      <c r="D33" s="45" t="str">
        <f t="shared" si="0"/>
        <v>X</v>
      </c>
      <c r="E33" s="91"/>
      <c r="F33" s="90">
        <f t="shared" si="4"/>
        <v>2</v>
      </c>
      <c r="G33" s="78">
        <f t="shared" si="1"/>
        <v>30</v>
      </c>
      <c r="H33" s="79" t="e">
        <f t="shared" si="5"/>
        <v>#NUM!</v>
      </c>
      <c r="I33" s="337" t="s">
        <v>896</v>
      </c>
      <c r="J33" s="88" t="str">
        <f t="shared" si="2"/>
        <v/>
      </c>
      <c r="K33" s="86">
        <f t="shared" si="6"/>
        <v>0.10416666666666663</v>
      </c>
    </row>
    <row r="34" spans="1:11" ht="36" customHeight="1" x14ac:dyDescent="0.3">
      <c r="A34" s="133"/>
      <c r="B34" s="129" t="s">
        <v>235</v>
      </c>
      <c r="C34" s="129" t="s">
        <v>136</v>
      </c>
      <c r="D34" s="45" t="str">
        <f t="shared" si="0"/>
        <v>X</v>
      </c>
      <c r="E34" s="91"/>
      <c r="F34" s="90">
        <f t="shared" si="4"/>
        <v>2</v>
      </c>
      <c r="G34" s="78">
        <f t="shared" si="1"/>
        <v>50</v>
      </c>
      <c r="H34" s="79" t="e">
        <f t="shared" si="5"/>
        <v>#NUM!</v>
      </c>
      <c r="I34" s="337" t="s">
        <v>117</v>
      </c>
      <c r="J34" s="88" t="str">
        <f t="shared" si="2"/>
        <v/>
      </c>
      <c r="K34" s="86">
        <f t="shared" si="6"/>
        <v>0.11805555555555558</v>
      </c>
    </row>
    <row r="35" spans="1:11" ht="36" customHeight="1" x14ac:dyDescent="0.3">
      <c r="A35" s="133"/>
      <c r="B35" s="129" t="s">
        <v>136</v>
      </c>
      <c r="C35" s="129" t="s">
        <v>143</v>
      </c>
      <c r="D35" s="45" t="str">
        <f t="shared" si="0"/>
        <v>X</v>
      </c>
      <c r="E35" s="91"/>
      <c r="F35" s="90">
        <f t="shared" si="4"/>
        <v>0</v>
      </c>
      <c r="G35" s="78">
        <f t="shared" si="1"/>
        <v>30</v>
      </c>
      <c r="H35" s="79" t="e">
        <f t="shared" si="5"/>
        <v>#NUM!</v>
      </c>
      <c r="I35" s="337" t="s">
        <v>118</v>
      </c>
      <c r="J35" s="88" t="str">
        <f t="shared" si="2"/>
        <v/>
      </c>
      <c r="K35" s="86">
        <f t="shared" si="6"/>
        <v>2.0833333333333259E-2</v>
      </c>
    </row>
    <row r="36" spans="1:11" ht="36" customHeight="1" x14ac:dyDescent="0.3">
      <c r="A36" s="133"/>
      <c r="B36" s="129" t="s">
        <v>143</v>
      </c>
      <c r="C36" s="129" t="s">
        <v>139</v>
      </c>
      <c r="D36" s="45" t="str">
        <f t="shared" si="0"/>
        <v>X</v>
      </c>
      <c r="E36" s="91"/>
      <c r="F36" s="90">
        <f t="shared" si="4"/>
        <v>1</v>
      </c>
      <c r="G36" s="78">
        <f t="shared" si="1"/>
        <v>10</v>
      </c>
      <c r="H36" s="79" t="e">
        <f t="shared" si="5"/>
        <v>#NUM!</v>
      </c>
      <c r="I36" s="337" t="s">
        <v>897</v>
      </c>
      <c r="J36" s="88" t="str">
        <f t="shared" si="2"/>
        <v/>
      </c>
      <c r="K36" s="86">
        <f t="shared" si="6"/>
        <v>4.861111111111116E-2</v>
      </c>
    </row>
    <row r="37" spans="1:11" ht="36" customHeight="1" x14ac:dyDescent="0.3">
      <c r="A37" s="137"/>
      <c r="B37" s="129" t="s">
        <v>139</v>
      </c>
      <c r="C37" s="129" t="s">
        <v>125</v>
      </c>
      <c r="D37" s="45" t="str">
        <f t="shared" si="0"/>
        <v>X</v>
      </c>
      <c r="E37" s="91"/>
      <c r="F37" s="90">
        <f t="shared" si="4"/>
        <v>0</v>
      </c>
      <c r="G37" s="78">
        <f t="shared" si="1"/>
        <v>50</v>
      </c>
      <c r="H37" s="79" t="e">
        <f t="shared" si="5"/>
        <v>#NUM!</v>
      </c>
      <c r="I37" s="337" t="s">
        <v>117</v>
      </c>
      <c r="J37" s="88" t="str">
        <f t="shared" si="2"/>
        <v/>
      </c>
      <c r="K37" s="86">
        <f t="shared" si="6"/>
        <v>3.472222222222221E-2</v>
      </c>
    </row>
    <row r="38" spans="1:11" ht="36" customHeight="1" x14ac:dyDescent="0.3">
      <c r="A38" s="136">
        <v>44859</v>
      </c>
      <c r="B38" s="129" t="s">
        <v>126</v>
      </c>
      <c r="C38" s="129" t="s">
        <v>716</v>
      </c>
      <c r="D38" s="45" t="str">
        <f t="shared" si="0"/>
        <v>X</v>
      </c>
      <c r="E38" s="91"/>
      <c r="F38" s="90">
        <f t="shared" si="4"/>
        <v>0</v>
      </c>
      <c r="G38" s="78">
        <f t="shared" si="1"/>
        <v>50</v>
      </c>
      <c r="H38" s="79" t="e">
        <f t="shared" si="5"/>
        <v>#NUM!</v>
      </c>
      <c r="I38" s="337" t="s">
        <v>117</v>
      </c>
      <c r="J38" s="88" t="str">
        <f t="shared" si="2"/>
        <v/>
      </c>
      <c r="K38" s="86">
        <f t="shared" si="6"/>
        <v>3.4722222222222224E-2</v>
      </c>
    </row>
    <row r="39" spans="1:11" ht="36" customHeight="1" x14ac:dyDescent="0.3">
      <c r="A39" s="133"/>
      <c r="B39" s="129" t="s">
        <v>716</v>
      </c>
      <c r="C39" s="129" t="s">
        <v>154</v>
      </c>
      <c r="D39" s="45" t="str">
        <f t="shared" si="0"/>
        <v>X</v>
      </c>
      <c r="E39" s="91"/>
      <c r="F39" s="90">
        <f t="shared" si="4"/>
        <v>2</v>
      </c>
      <c r="G39" s="78">
        <f t="shared" si="1"/>
        <v>40</v>
      </c>
      <c r="H39" s="79" t="e">
        <f t="shared" si="5"/>
        <v>#NUM!</v>
      </c>
      <c r="I39" s="337" t="s">
        <v>815</v>
      </c>
      <c r="J39" s="88" t="str">
        <f t="shared" si="2"/>
        <v/>
      </c>
      <c r="K39" s="86">
        <f t="shared" si="6"/>
        <v>0.11111111111111112</v>
      </c>
    </row>
    <row r="40" spans="1:11" ht="36" customHeight="1" x14ac:dyDescent="0.3">
      <c r="A40" s="133"/>
      <c r="B40" s="129" t="s">
        <v>154</v>
      </c>
      <c r="C40" s="129" t="s">
        <v>140</v>
      </c>
      <c r="D40" s="45" t="str">
        <f t="shared" si="0"/>
        <v>X</v>
      </c>
      <c r="E40" s="91"/>
      <c r="F40" s="90">
        <f t="shared" si="4"/>
        <v>2</v>
      </c>
      <c r="G40" s="78">
        <f t="shared" si="1"/>
        <v>0</v>
      </c>
      <c r="H40" s="79" t="e">
        <f t="shared" si="5"/>
        <v>#NUM!</v>
      </c>
      <c r="I40" s="337" t="s">
        <v>117</v>
      </c>
      <c r="J40" s="88" t="str">
        <f t="shared" si="2"/>
        <v/>
      </c>
      <c r="K40" s="86">
        <f t="shared" si="6"/>
        <v>8.3333333333333315E-2</v>
      </c>
    </row>
    <row r="41" spans="1:11" ht="36" customHeight="1" x14ac:dyDescent="0.3">
      <c r="A41" s="133"/>
      <c r="B41" s="129" t="s">
        <v>140</v>
      </c>
      <c r="C41" s="129" t="s">
        <v>127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30</v>
      </c>
      <c r="H41" s="79" t="e">
        <f t="shared" si="5"/>
        <v>#NUM!</v>
      </c>
      <c r="I41" s="337" t="s">
        <v>118</v>
      </c>
      <c r="J41" s="88" t="str">
        <f t="shared" si="2"/>
        <v/>
      </c>
      <c r="K41" s="86">
        <f t="shared" si="6"/>
        <v>2.0833333333333343E-2</v>
      </c>
    </row>
    <row r="42" spans="1:11" ht="36" customHeight="1" x14ac:dyDescent="0.3">
      <c r="A42" s="133"/>
      <c r="B42" s="129" t="s">
        <v>127</v>
      </c>
      <c r="C42" s="129" t="s">
        <v>318</v>
      </c>
      <c r="D42" s="45" t="str">
        <f t="shared" si="0"/>
        <v>X</v>
      </c>
      <c r="E42" s="91"/>
      <c r="F42" s="90">
        <f t="shared" si="4"/>
        <v>0</v>
      </c>
      <c r="G42" s="78">
        <f t="shared" si="1"/>
        <v>30</v>
      </c>
      <c r="H42" s="79" t="e">
        <f t="shared" si="5"/>
        <v>#NUM!</v>
      </c>
      <c r="I42" s="337" t="s">
        <v>513</v>
      </c>
      <c r="J42" s="88" t="str">
        <f t="shared" si="2"/>
        <v/>
      </c>
      <c r="K42" s="86">
        <f t="shared" si="6"/>
        <v>2.0833333333333315E-2</v>
      </c>
    </row>
    <row r="43" spans="1:11" ht="36" customHeight="1" x14ac:dyDescent="0.3">
      <c r="A43" s="133"/>
      <c r="B43" s="129" t="s">
        <v>318</v>
      </c>
      <c r="C43" s="129" t="s">
        <v>134</v>
      </c>
      <c r="D43" s="45" t="str">
        <f t="shared" si="0"/>
        <v>X</v>
      </c>
      <c r="E43" s="91"/>
      <c r="F43" s="90">
        <f t="shared" si="4"/>
        <v>7</v>
      </c>
      <c r="G43" s="78">
        <f t="shared" si="1"/>
        <v>0</v>
      </c>
      <c r="H43" s="79" t="e">
        <f t="shared" si="5"/>
        <v>#NUM!</v>
      </c>
      <c r="I43" s="337" t="s">
        <v>117</v>
      </c>
      <c r="J43" s="88" t="str">
        <f t="shared" si="2"/>
        <v/>
      </c>
      <c r="K43" s="86">
        <f t="shared" si="6"/>
        <v>0.29166666666666669</v>
      </c>
    </row>
    <row r="44" spans="1:11" ht="36" customHeight="1" x14ac:dyDescent="0.3">
      <c r="A44" s="133"/>
      <c r="B44" s="129" t="s">
        <v>134</v>
      </c>
      <c r="C44" s="129" t="s">
        <v>391</v>
      </c>
      <c r="D44" s="45" t="str">
        <f t="shared" si="0"/>
        <v>X</v>
      </c>
      <c r="E44" s="91"/>
      <c r="F44" s="90">
        <f t="shared" si="4"/>
        <v>1</v>
      </c>
      <c r="G44" s="78">
        <f t="shared" si="1"/>
        <v>0</v>
      </c>
      <c r="H44" s="79" t="e">
        <f t="shared" si="5"/>
        <v>#NUM!</v>
      </c>
      <c r="I44" s="337" t="s">
        <v>118</v>
      </c>
      <c r="J44" s="88" t="str">
        <f t="shared" si="2"/>
        <v/>
      </c>
      <c r="K44" s="86">
        <f t="shared" si="6"/>
        <v>4.166666666666663E-2</v>
      </c>
    </row>
    <row r="45" spans="1:11" ht="36" customHeight="1" x14ac:dyDescent="0.3">
      <c r="A45" s="133"/>
      <c r="B45" s="129" t="s">
        <v>391</v>
      </c>
      <c r="C45" s="129" t="s">
        <v>332</v>
      </c>
      <c r="D45" s="45" t="str">
        <f t="shared" si="0"/>
        <v>X</v>
      </c>
      <c r="E45" s="91"/>
      <c r="F45" s="90">
        <f t="shared" si="4"/>
        <v>3</v>
      </c>
      <c r="G45" s="78">
        <f t="shared" si="1"/>
        <v>20</v>
      </c>
      <c r="H45" s="79" t="e">
        <f t="shared" si="5"/>
        <v>#NUM!</v>
      </c>
      <c r="I45" s="337" t="s">
        <v>117</v>
      </c>
      <c r="J45" s="88" t="str">
        <f t="shared" si="2"/>
        <v/>
      </c>
      <c r="K45" s="86">
        <f t="shared" si="6"/>
        <v>0.13888888888888884</v>
      </c>
    </row>
    <row r="46" spans="1:11" ht="36" customHeight="1" x14ac:dyDescent="0.3">
      <c r="A46" s="133"/>
      <c r="B46" s="129" t="s">
        <v>332</v>
      </c>
      <c r="C46" s="129" t="s">
        <v>381</v>
      </c>
      <c r="D46" s="45" t="str">
        <f t="shared" si="0"/>
        <v>X</v>
      </c>
      <c r="E46" s="91"/>
      <c r="F46" s="90">
        <f t="shared" si="4"/>
        <v>1</v>
      </c>
      <c r="G46" s="78">
        <f t="shared" si="1"/>
        <v>30</v>
      </c>
      <c r="H46" s="79" t="e">
        <f t="shared" si="5"/>
        <v>#NUM!</v>
      </c>
      <c r="I46" s="108" t="s">
        <v>743</v>
      </c>
      <c r="J46" s="88" t="str">
        <f t="shared" si="2"/>
        <v/>
      </c>
      <c r="K46" s="86">
        <f t="shared" si="6"/>
        <v>6.25E-2</v>
      </c>
    </row>
    <row r="47" spans="1:11" ht="36" customHeight="1" x14ac:dyDescent="0.3">
      <c r="A47" s="133"/>
      <c r="B47" s="129" t="s">
        <v>381</v>
      </c>
      <c r="C47" s="129" t="s">
        <v>136</v>
      </c>
      <c r="D47" s="45" t="str">
        <f t="shared" si="0"/>
        <v>X</v>
      </c>
      <c r="E47" s="91"/>
      <c r="F47" s="90">
        <f t="shared" si="4"/>
        <v>2</v>
      </c>
      <c r="G47" s="78">
        <f t="shared" si="1"/>
        <v>10</v>
      </c>
      <c r="H47" s="79" t="e">
        <f t="shared" si="5"/>
        <v>#NUM!</v>
      </c>
      <c r="I47" s="337" t="s">
        <v>117</v>
      </c>
      <c r="J47" s="88" t="str">
        <f t="shared" si="2"/>
        <v/>
      </c>
      <c r="K47" s="86">
        <f t="shared" si="6"/>
        <v>9.0277777777777901E-2</v>
      </c>
    </row>
    <row r="48" spans="1:11" ht="36" customHeight="1" x14ac:dyDescent="0.3">
      <c r="A48" s="133"/>
      <c r="B48" s="129" t="s">
        <v>136</v>
      </c>
      <c r="C48" s="129" t="s">
        <v>138</v>
      </c>
      <c r="D48" s="45" t="str">
        <f t="shared" si="0"/>
        <v>X</v>
      </c>
      <c r="E48" s="91"/>
      <c r="F48" s="90">
        <f t="shared" si="4"/>
        <v>1</v>
      </c>
      <c r="G48" s="78">
        <f t="shared" si="1"/>
        <v>10</v>
      </c>
      <c r="H48" s="79" t="e">
        <f t="shared" si="5"/>
        <v>#NUM!</v>
      </c>
      <c r="I48" s="337" t="s">
        <v>118</v>
      </c>
      <c r="J48" s="88" t="str">
        <f t="shared" si="2"/>
        <v/>
      </c>
      <c r="K48" s="86">
        <f t="shared" si="6"/>
        <v>4.861111111111116E-2</v>
      </c>
    </row>
    <row r="49" spans="1:11" ht="36" customHeight="1" x14ac:dyDescent="0.3">
      <c r="A49" s="133"/>
      <c r="B49" s="129" t="s">
        <v>138</v>
      </c>
      <c r="C49" s="129" t="s">
        <v>352</v>
      </c>
      <c r="D49" s="45" t="str">
        <f t="shared" si="0"/>
        <v>X</v>
      </c>
      <c r="E49" s="91"/>
      <c r="F49" s="90">
        <f t="shared" si="4"/>
        <v>0</v>
      </c>
      <c r="G49" s="78">
        <f t="shared" si="1"/>
        <v>20</v>
      </c>
      <c r="H49" s="79" t="e">
        <f t="shared" si="5"/>
        <v>#NUM!</v>
      </c>
      <c r="I49" s="337" t="s">
        <v>117</v>
      </c>
      <c r="J49" s="88" t="str">
        <f t="shared" si="2"/>
        <v/>
      </c>
      <c r="K49" s="86">
        <f t="shared" si="6"/>
        <v>1.388888888888884E-2</v>
      </c>
    </row>
    <row r="50" spans="1:11" ht="36" customHeight="1" x14ac:dyDescent="0.3">
      <c r="A50" s="133"/>
      <c r="B50" s="129" t="s">
        <v>352</v>
      </c>
      <c r="C50" s="129" t="s">
        <v>600</v>
      </c>
      <c r="D50" s="45" t="str">
        <f t="shared" si="0"/>
        <v>X</v>
      </c>
      <c r="E50" s="91"/>
      <c r="F50" s="90">
        <f t="shared" si="4"/>
        <v>0</v>
      </c>
      <c r="G50" s="78">
        <f t="shared" si="1"/>
        <v>30</v>
      </c>
      <c r="H50" s="79" t="e">
        <f t="shared" si="5"/>
        <v>#NUM!</v>
      </c>
      <c r="I50" s="337" t="s">
        <v>898</v>
      </c>
      <c r="J50" s="88" t="str">
        <f t="shared" si="2"/>
        <v/>
      </c>
      <c r="K50" s="86">
        <f t="shared" si="6"/>
        <v>2.0833333333333259E-2</v>
      </c>
    </row>
    <row r="51" spans="1:11" ht="36" customHeight="1" x14ac:dyDescent="0.3">
      <c r="A51" s="133"/>
      <c r="B51" s="129" t="s">
        <v>600</v>
      </c>
      <c r="C51" s="129" t="s">
        <v>125</v>
      </c>
      <c r="D51" s="45" t="str">
        <f t="shared" si="0"/>
        <v>X</v>
      </c>
      <c r="E51" s="91"/>
      <c r="F51" s="90">
        <f t="shared" si="4"/>
        <v>0</v>
      </c>
      <c r="G51" s="78">
        <f t="shared" si="1"/>
        <v>30</v>
      </c>
      <c r="H51" s="79" t="e">
        <f t="shared" si="5"/>
        <v>#NUM!</v>
      </c>
      <c r="I51" s="337" t="s">
        <v>117</v>
      </c>
      <c r="J51" s="88" t="str">
        <f t="shared" si="2"/>
        <v/>
      </c>
      <c r="K51" s="86">
        <f t="shared" si="6"/>
        <v>2.083333333333337E-2</v>
      </c>
    </row>
    <row r="52" spans="1:11" ht="36" customHeight="1" x14ac:dyDescent="0.3">
      <c r="A52" s="136">
        <v>44860</v>
      </c>
      <c r="B52" s="129" t="s">
        <v>126</v>
      </c>
      <c r="C52" s="129" t="s">
        <v>140</v>
      </c>
      <c r="D52" s="45" t="str">
        <f t="shared" si="0"/>
        <v>X</v>
      </c>
      <c r="E52" s="91"/>
      <c r="F52" s="90">
        <f t="shared" si="4"/>
        <v>5</v>
      </c>
      <c r="G52" s="78">
        <f t="shared" si="1"/>
        <v>30</v>
      </c>
      <c r="H52" s="79" t="e">
        <f t="shared" si="5"/>
        <v>#NUM!</v>
      </c>
      <c r="I52" s="337" t="s">
        <v>117</v>
      </c>
      <c r="J52" s="88" t="str">
        <f t="shared" si="2"/>
        <v/>
      </c>
      <c r="K52" s="86">
        <f t="shared" si="6"/>
        <v>0.22916666666666666</v>
      </c>
    </row>
    <row r="53" spans="1:11" ht="36" customHeight="1" x14ac:dyDescent="0.3">
      <c r="A53" s="133"/>
      <c r="B53" s="129" t="s">
        <v>140</v>
      </c>
      <c r="C53" s="129" t="s">
        <v>127</v>
      </c>
      <c r="D53" s="45" t="str">
        <f t="shared" si="0"/>
        <v>X</v>
      </c>
      <c r="E53" s="91"/>
      <c r="F53" s="90">
        <f t="shared" si="4"/>
        <v>0</v>
      </c>
      <c r="G53" s="78">
        <f t="shared" si="1"/>
        <v>30</v>
      </c>
      <c r="H53" s="79" t="e">
        <f t="shared" si="5"/>
        <v>#NUM!</v>
      </c>
      <c r="I53" s="337" t="s">
        <v>118</v>
      </c>
      <c r="J53" s="88" t="str">
        <f t="shared" si="2"/>
        <v/>
      </c>
      <c r="K53" s="86">
        <f t="shared" si="6"/>
        <v>2.0833333333333343E-2</v>
      </c>
    </row>
    <row r="54" spans="1:11" ht="36" customHeight="1" x14ac:dyDescent="0.3">
      <c r="A54" s="133"/>
      <c r="B54" s="129" t="s">
        <v>127</v>
      </c>
      <c r="C54" s="129" t="s">
        <v>318</v>
      </c>
      <c r="D54" s="45" t="str">
        <f t="shared" si="0"/>
        <v>X</v>
      </c>
      <c r="E54" s="91"/>
      <c r="F54" s="90">
        <f t="shared" si="4"/>
        <v>0</v>
      </c>
      <c r="G54" s="78">
        <f t="shared" si="1"/>
        <v>30</v>
      </c>
      <c r="H54" s="79" t="e">
        <f t="shared" si="5"/>
        <v>#NUM!</v>
      </c>
      <c r="I54" s="337" t="s">
        <v>497</v>
      </c>
      <c r="J54" s="88" t="str">
        <f t="shared" si="2"/>
        <v/>
      </c>
      <c r="K54" s="86">
        <f t="shared" si="6"/>
        <v>2.0833333333333315E-2</v>
      </c>
    </row>
    <row r="55" spans="1:11" ht="36" customHeight="1" x14ac:dyDescent="0.3">
      <c r="A55" s="133"/>
      <c r="B55" s="129" t="s">
        <v>318</v>
      </c>
      <c r="C55" s="129" t="s">
        <v>297</v>
      </c>
      <c r="D55" s="45" t="str">
        <f t="shared" si="0"/>
        <v>X</v>
      </c>
      <c r="E55" s="91"/>
      <c r="F55" s="90">
        <f t="shared" si="4"/>
        <v>1</v>
      </c>
      <c r="G55" s="78">
        <f t="shared" si="1"/>
        <v>10</v>
      </c>
      <c r="H55" s="79" t="e">
        <f t="shared" si="5"/>
        <v>#NUM!</v>
      </c>
      <c r="I55" s="337" t="s">
        <v>815</v>
      </c>
      <c r="J55" s="88" t="str">
        <f t="shared" si="2"/>
        <v/>
      </c>
      <c r="K55" s="86">
        <f t="shared" si="6"/>
        <v>4.861111111111116E-2</v>
      </c>
    </row>
    <row r="56" spans="1:11" ht="36" customHeight="1" x14ac:dyDescent="0.3">
      <c r="A56" s="133"/>
      <c r="B56" s="129" t="s">
        <v>297</v>
      </c>
      <c r="C56" s="129" t="s">
        <v>355</v>
      </c>
      <c r="D56" s="45" t="str">
        <f t="shared" si="0"/>
        <v>X</v>
      </c>
      <c r="E56" s="91"/>
      <c r="F56" s="90">
        <f t="shared" si="4"/>
        <v>1</v>
      </c>
      <c r="G56" s="78">
        <f t="shared" si="1"/>
        <v>0</v>
      </c>
      <c r="H56" s="79" t="e">
        <f t="shared" si="5"/>
        <v>#NUM!</v>
      </c>
      <c r="I56" s="337" t="s">
        <v>117</v>
      </c>
      <c r="J56" s="88" t="str">
        <f t="shared" si="2"/>
        <v/>
      </c>
      <c r="K56" s="86">
        <f t="shared" si="6"/>
        <v>4.166666666666663E-2</v>
      </c>
    </row>
    <row r="57" spans="1:11" ht="36" customHeight="1" x14ac:dyDescent="0.3">
      <c r="A57" s="133"/>
      <c r="B57" s="129" t="s">
        <v>355</v>
      </c>
      <c r="C57" s="129" t="s">
        <v>454</v>
      </c>
      <c r="D57" s="45" t="str">
        <f t="shared" si="0"/>
        <v>X</v>
      </c>
      <c r="E57" s="91"/>
      <c r="F57" s="90">
        <f t="shared" si="4"/>
        <v>0</v>
      </c>
      <c r="G57" s="78">
        <f t="shared" si="1"/>
        <v>40</v>
      </c>
      <c r="H57" s="79" t="e">
        <f t="shared" si="5"/>
        <v>#NUM!</v>
      </c>
      <c r="I57" s="337" t="s">
        <v>899</v>
      </c>
      <c r="J57" s="88" t="str">
        <f t="shared" si="2"/>
        <v/>
      </c>
      <c r="K57" s="86">
        <f t="shared" si="6"/>
        <v>2.777777777777779E-2</v>
      </c>
    </row>
    <row r="58" spans="1:11" ht="36" customHeight="1" x14ac:dyDescent="0.3">
      <c r="A58" s="133"/>
      <c r="B58" s="129" t="s">
        <v>454</v>
      </c>
      <c r="C58" s="129" t="s">
        <v>134</v>
      </c>
      <c r="D58" s="45" t="str">
        <f t="shared" si="0"/>
        <v>X</v>
      </c>
      <c r="E58" s="91"/>
      <c r="F58" s="90">
        <f t="shared" si="4"/>
        <v>4</v>
      </c>
      <c r="G58" s="78">
        <f t="shared" si="1"/>
        <v>10</v>
      </c>
      <c r="H58" s="79" t="e">
        <f t="shared" si="5"/>
        <v>#NUM!</v>
      </c>
      <c r="I58" s="337" t="s">
        <v>117</v>
      </c>
      <c r="J58" s="88" t="str">
        <f t="shared" si="2"/>
        <v/>
      </c>
      <c r="K58" s="86">
        <f t="shared" si="6"/>
        <v>0.1736111111111111</v>
      </c>
    </row>
    <row r="59" spans="1:11" ht="36" customHeight="1" x14ac:dyDescent="0.3">
      <c r="A59" s="133"/>
      <c r="B59" s="129" t="s">
        <v>134</v>
      </c>
      <c r="C59" s="129" t="s">
        <v>135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30</v>
      </c>
      <c r="H59" s="79" t="e">
        <f t="shared" si="5"/>
        <v>#NUM!</v>
      </c>
      <c r="I59" s="337" t="s">
        <v>118</v>
      </c>
      <c r="J59" s="88" t="str">
        <f t="shared" si="2"/>
        <v/>
      </c>
      <c r="K59" s="86">
        <f t="shared" si="6"/>
        <v>2.083333333333337E-2</v>
      </c>
    </row>
    <row r="60" spans="1:11" ht="36" customHeight="1" x14ac:dyDescent="0.3">
      <c r="A60" s="133"/>
      <c r="B60" s="129" t="s">
        <v>135</v>
      </c>
      <c r="C60" s="129" t="s">
        <v>887</v>
      </c>
      <c r="D60" s="45" t="str">
        <f t="shared" si="0"/>
        <v>X</v>
      </c>
      <c r="E60" s="91"/>
      <c r="F60" s="90">
        <f t="shared" si="4"/>
        <v>1</v>
      </c>
      <c r="G60" s="78">
        <f t="shared" si="1"/>
        <v>25</v>
      </c>
      <c r="H60" s="79" t="e">
        <f t="shared" si="5"/>
        <v>#NUM!</v>
      </c>
      <c r="I60" s="337" t="s">
        <v>900</v>
      </c>
      <c r="J60" s="88" t="str">
        <f t="shared" si="2"/>
        <v/>
      </c>
      <c r="K60" s="86">
        <f t="shared" si="6"/>
        <v>5.9027777777777679E-2</v>
      </c>
    </row>
    <row r="61" spans="1:11" ht="36" customHeight="1" x14ac:dyDescent="0.3">
      <c r="A61" s="133"/>
      <c r="B61" s="129" t="s">
        <v>887</v>
      </c>
      <c r="C61" s="129" t="s">
        <v>888</v>
      </c>
      <c r="D61" s="45" t="str">
        <f t="shared" si="0"/>
        <v>X</v>
      </c>
      <c r="E61" s="91"/>
      <c r="F61" s="90">
        <f t="shared" si="4"/>
        <v>0</v>
      </c>
      <c r="G61" s="78">
        <f t="shared" si="1"/>
        <v>10</v>
      </c>
      <c r="H61" s="79" t="e">
        <f t="shared" si="5"/>
        <v>#NUM!</v>
      </c>
      <c r="I61" s="337" t="s">
        <v>117</v>
      </c>
      <c r="J61" s="88" t="str">
        <f t="shared" si="2"/>
        <v/>
      </c>
      <c r="K61" s="86">
        <f t="shared" si="6"/>
        <v>6.9444444444445308E-3</v>
      </c>
    </row>
    <row r="62" spans="1:11" ht="36" customHeight="1" x14ac:dyDescent="0.3">
      <c r="A62" s="133"/>
      <c r="B62" s="129" t="s">
        <v>888</v>
      </c>
      <c r="C62" s="129" t="s">
        <v>889</v>
      </c>
      <c r="D62" s="45" t="str">
        <f t="shared" si="0"/>
        <v>X</v>
      </c>
      <c r="E62" s="91"/>
      <c r="F62" s="90">
        <f t="shared" si="4"/>
        <v>0</v>
      </c>
      <c r="G62" s="78">
        <f t="shared" si="1"/>
        <v>10</v>
      </c>
      <c r="H62" s="79" t="e">
        <f t="shared" si="5"/>
        <v>#NUM!</v>
      </c>
      <c r="I62" s="337" t="s">
        <v>900</v>
      </c>
      <c r="J62" s="88" t="str">
        <f t="shared" si="2"/>
        <v/>
      </c>
      <c r="K62" s="86">
        <f t="shared" si="6"/>
        <v>6.9444444444444198E-3</v>
      </c>
    </row>
    <row r="63" spans="1:11" ht="36" customHeight="1" x14ac:dyDescent="0.3">
      <c r="A63" s="133"/>
      <c r="B63" s="129" t="s">
        <v>889</v>
      </c>
      <c r="C63" s="129" t="s">
        <v>325</v>
      </c>
      <c r="D63" s="45" t="str">
        <f t="shared" si="0"/>
        <v>X</v>
      </c>
      <c r="E63" s="91"/>
      <c r="F63" s="90">
        <f t="shared" si="4"/>
        <v>2</v>
      </c>
      <c r="G63" s="78">
        <f t="shared" si="1"/>
        <v>45</v>
      </c>
      <c r="H63" s="79" t="e">
        <f t="shared" si="5"/>
        <v>#NUM!</v>
      </c>
      <c r="I63" s="337" t="s">
        <v>901</v>
      </c>
      <c r="J63" s="88" t="str">
        <f t="shared" si="2"/>
        <v/>
      </c>
      <c r="K63" s="86">
        <f t="shared" si="6"/>
        <v>0.11458333333333337</v>
      </c>
    </row>
    <row r="64" spans="1:11" ht="36" customHeight="1" x14ac:dyDescent="0.3">
      <c r="A64" s="133"/>
      <c r="B64" s="129" t="s">
        <v>325</v>
      </c>
      <c r="C64" s="129" t="s">
        <v>890</v>
      </c>
      <c r="D64" s="45" t="str">
        <f t="shared" si="0"/>
        <v>X</v>
      </c>
      <c r="E64" s="91"/>
      <c r="F64" s="90">
        <f t="shared" si="4"/>
        <v>0</v>
      </c>
      <c r="G64" s="78">
        <f t="shared" si="1"/>
        <v>55</v>
      </c>
      <c r="H64" s="79" t="e">
        <f t="shared" si="5"/>
        <v>#NUM!</v>
      </c>
      <c r="I64" s="337" t="s">
        <v>117</v>
      </c>
      <c r="J64" s="88" t="str">
        <f t="shared" si="2"/>
        <v/>
      </c>
      <c r="K64" s="86">
        <f t="shared" si="6"/>
        <v>3.819444444444442E-2</v>
      </c>
    </row>
    <row r="65" spans="1:11" ht="36" customHeight="1" x14ac:dyDescent="0.3">
      <c r="A65" s="133"/>
      <c r="B65" s="129" t="s">
        <v>890</v>
      </c>
      <c r="C65" s="129" t="s">
        <v>891</v>
      </c>
      <c r="D65" s="45" t="str">
        <f t="shared" si="0"/>
        <v>X</v>
      </c>
      <c r="E65" s="91"/>
      <c r="F65" s="90">
        <f t="shared" si="4"/>
        <v>0</v>
      </c>
      <c r="G65" s="78">
        <f t="shared" si="1"/>
        <v>30</v>
      </c>
      <c r="H65" s="79" t="e">
        <f t="shared" si="5"/>
        <v>#NUM!</v>
      </c>
      <c r="I65" s="337" t="s">
        <v>902</v>
      </c>
      <c r="J65" s="88" t="str">
        <f t="shared" si="2"/>
        <v/>
      </c>
      <c r="K65" s="86">
        <f t="shared" si="6"/>
        <v>2.083333333333337E-2</v>
      </c>
    </row>
    <row r="66" spans="1:11" ht="36" customHeight="1" x14ac:dyDescent="0.3">
      <c r="A66" s="133"/>
      <c r="B66" s="129" t="s">
        <v>891</v>
      </c>
      <c r="C66" s="129" t="s">
        <v>136</v>
      </c>
      <c r="D66" s="45" t="str">
        <f t="shared" si="0"/>
        <v>X</v>
      </c>
      <c r="E66" s="91"/>
      <c r="F66" s="90">
        <f t="shared" si="4"/>
        <v>1</v>
      </c>
      <c r="G66" s="78">
        <f t="shared" si="1"/>
        <v>35</v>
      </c>
      <c r="H66" s="79" t="e">
        <f t="shared" si="5"/>
        <v>#NUM!</v>
      </c>
      <c r="I66" s="337" t="s">
        <v>117</v>
      </c>
      <c r="J66" s="88" t="str">
        <f t="shared" si="2"/>
        <v/>
      </c>
      <c r="K66" s="86">
        <f t="shared" si="6"/>
        <v>6.597222222222221E-2</v>
      </c>
    </row>
    <row r="67" spans="1:11" ht="36" customHeight="1" x14ac:dyDescent="0.3">
      <c r="A67" s="133"/>
      <c r="B67" s="129" t="s">
        <v>136</v>
      </c>
      <c r="C67" s="129" t="s">
        <v>137</v>
      </c>
      <c r="D67" s="45" t="str">
        <f t="shared" si="0"/>
        <v>X</v>
      </c>
      <c r="E67" s="91"/>
      <c r="F67" s="90">
        <f t="shared" si="4"/>
        <v>0</v>
      </c>
      <c r="G67" s="78">
        <f t="shared" si="1"/>
        <v>50</v>
      </c>
      <c r="H67" s="79" t="e">
        <f t="shared" si="5"/>
        <v>#NUM!</v>
      </c>
      <c r="I67" s="337" t="s">
        <v>118</v>
      </c>
      <c r="J67" s="88" t="str">
        <f t="shared" si="2"/>
        <v/>
      </c>
      <c r="K67" s="86">
        <f t="shared" si="6"/>
        <v>3.4722222222222099E-2</v>
      </c>
    </row>
    <row r="68" spans="1:11" ht="36" customHeight="1" x14ac:dyDescent="0.3">
      <c r="A68" s="133"/>
      <c r="B68" s="129" t="s">
        <v>137</v>
      </c>
      <c r="C68" s="129" t="s">
        <v>347</v>
      </c>
      <c r="D68" s="45" t="str">
        <f t="shared" si="0"/>
        <v>X</v>
      </c>
      <c r="E68" s="91"/>
      <c r="F68" s="90">
        <f t="shared" si="4"/>
        <v>0</v>
      </c>
      <c r="G68" s="78">
        <f t="shared" si="1"/>
        <v>30</v>
      </c>
      <c r="H68" s="79" t="e">
        <f t="shared" si="5"/>
        <v>#NUM!</v>
      </c>
      <c r="I68" s="337" t="s">
        <v>117</v>
      </c>
      <c r="J68" s="88" t="str">
        <f t="shared" si="2"/>
        <v/>
      </c>
      <c r="K68" s="86">
        <f t="shared" si="6"/>
        <v>2.083333333333337E-2</v>
      </c>
    </row>
    <row r="69" spans="1:11" ht="36" customHeight="1" x14ac:dyDescent="0.3">
      <c r="A69" s="133"/>
      <c r="B69" s="129" t="s">
        <v>347</v>
      </c>
      <c r="C69" s="129" t="s">
        <v>139</v>
      </c>
      <c r="D69" s="45" t="str">
        <f t="shared" si="0"/>
        <v>X</v>
      </c>
      <c r="E69" s="91"/>
      <c r="F69" s="90">
        <f t="shared" si="4"/>
        <v>0</v>
      </c>
      <c r="G69" s="78">
        <f t="shared" si="1"/>
        <v>20</v>
      </c>
      <c r="H69" s="79" t="e">
        <f t="shared" si="5"/>
        <v>#NUM!</v>
      </c>
      <c r="I69" s="337" t="s">
        <v>903</v>
      </c>
      <c r="J69" s="88" t="str">
        <f t="shared" si="2"/>
        <v/>
      </c>
      <c r="K69" s="86">
        <f t="shared" si="6"/>
        <v>1.3888888888888951E-2</v>
      </c>
    </row>
    <row r="70" spans="1:11" ht="36" customHeight="1" x14ac:dyDescent="0.3">
      <c r="A70" s="133"/>
      <c r="B70" s="129" t="s">
        <v>139</v>
      </c>
      <c r="C70" s="129" t="s">
        <v>125</v>
      </c>
      <c r="D70" s="45" t="str">
        <f t="shared" si="0"/>
        <v>X</v>
      </c>
      <c r="E70" s="91"/>
      <c r="F70" s="90">
        <f t="shared" si="4"/>
        <v>0</v>
      </c>
      <c r="G70" s="78">
        <f t="shared" si="1"/>
        <v>50</v>
      </c>
      <c r="H70" s="79" t="e">
        <f t="shared" si="5"/>
        <v>#NUM!</v>
      </c>
      <c r="I70" s="337" t="s">
        <v>117</v>
      </c>
      <c r="J70" s="88" t="str">
        <f t="shared" si="2"/>
        <v/>
      </c>
      <c r="K70" s="86">
        <f t="shared" si="6"/>
        <v>3.472222222222221E-2</v>
      </c>
    </row>
    <row r="71" spans="1:11" ht="36" customHeight="1" x14ac:dyDescent="0.3">
      <c r="A71" s="136">
        <v>44861</v>
      </c>
      <c r="B71" s="129" t="s">
        <v>126</v>
      </c>
      <c r="C71" s="129" t="s">
        <v>748</v>
      </c>
      <c r="D71" s="45" t="str">
        <f t="shared" si="0"/>
        <v>X</v>
      </c>
      <c r="E71" s="91"/>
      <c r="F71" s="90">
        <f t="shared" si="4"/>
        <v>0</v>
      </c>
      <c r="G71" s="78">
        <f t="shared" si="1"/>
        <v>10</v>
      </c>
      <c r="H71" s="79" t="e">
        <f t="shared" si="5"/>
        <v>#NUM!</v>
      </c>
      <c r="I71" s="337" t="s">
        <v>117</v>
      </c>
      <c r="J71" s="88" t="str">
        <f t="shared" si="2"/>
        <v/>
      </c>
      <c r="K71" s="86">
        <f t="shared" si="6"/>
        <v>6.9444444444444441E-3</v>
      </c>
    </row>
    <row r="72" spans="1:11" ht="36" customHeight="1" x14ac:dyDescent="0.3">
      <c r="A72" s="133"/>
      <c r="B72" s="129" t="s">
        <v>748</v>
      </c>
      <c r="C72" s="129" t="s">
        <v>270</v>
      </c>
      <c r="D72" s="45" t="str">
        <f t="shared" si="0"/>
        <v>X</v>
      </c>
      <c r="E72" s="91"/>
      <c r="F72" s="90">
        <f t="shared" si="4"/>
        <v>0</v>
      </c>
      <c r="G72" s="78">
        <f t="shared" si="1"/>
        <v>30</v>
      </c>
      <c r="H72" s="79" t="e">
        <f t="shared" si="5"/>
        <v>#NUM!</v>
      </c>
      <c r="I72" s="108" t="s">
        <v>497</v>
      </c>
      <c r="J72" s="88" t="str">
        <f t="shared" si="2"/>
        <v/>
      </c>
      <c r="K72" s="86">
        <f t="shared" si="6"/>
        <v>2.0833333333333332E-2</v>
      </c>
    </row>
    <row r="73" spans="1:11" ht="36" customHeight="1" x14ac:dyDescent="0.3">
      <c r="A73" s="133"/>
      <c r="B73" s="129" t="s">
        <v>270</v>
      </c>
      <c r="C73" s="129" t="s">
        <v>271</v>
      </c>
      <c r="D73" s="45" t="str">
        <f t="shared" si="0"/>
        <v>X</v>
      </c>
      <c r="E73" s="91"/>
      <c r="F73" s="90">
        <f t="shared" si="4"/>
        <v>0</v>
      </c>
      <c r="G73" s="78">
        <f t="shared" si="1"/>
        <v>40</v>
      </c>
      <c r="H73" s="79" t="e">
        <f t="shared" si="5"/>
        <v>#NUM!</v>
      </c>
      <c r="I73" s="337" t="s">
        <v>117</v>
      </c>
      <c r="J73" s="88" t="str">
        <f t="shared" si="2"/>
        <v/>
      </c>
      <c r="K73" s="86">
        <f t="shared" si="6"/>
        <v>2.7777777777777776E-2</v>
      </c>
    </row>
    <row r="74" spans="1:11" ht="36" customHeight="1" x14ac:dyDescent="0.3">
      <c r="A74" s="133"/>
      <c r="B74" s="202" t="s">
        <v>271</v>
      </c>
      <c r="C74" s="203"/>
      <c r="D74" s="45" t="str">
        <f t="shared" si="0"/>
        <v>X</v>
      </c>
      <c r="E74" s="91"/>
      <c r="F74" s="90" t="e">
        <f t="shared" si="4"/>
        <v>#NUM!</v>
      </c>
      <c r="G74" s="78" t="e">
        <f t="shared" si="1"/>
        <v>#NUM!</v>
      </c>
      <c r="H74" s="79" t="e">
        <f t="shared" si="5"/>
        <v>#NUM!</v>
      </c>
      <c r="I74" s="109" t="s">
        <v>123</v>
      </c>
      <c r="J74" s="88" t="str">
        <f t="shared" si="2"/>
        <v/>
      </c>
      <c r="K74" s="86">
        <f t="shared" si="6"/>
        <v>-5.5555555555555552E-2</v>
      </c>
    </row>
    <row r="75" spans="1:11" ht="33.75" customHeight="1" x14ac:dyDescent="0.3">
      <c r="A75" s="47"/>
      <c r="B75" s="369" t="s">
        <v>25</v>
      </c>
      <c r="C75" s="369"/>
      <c r="D75" s="369"/>
      <c r="E75" s="369"/>
      <c r="F75" s="369"/>
      <c r="G75" s="369"/>
      <c r="H75" s="48" t="e">
        <f>H74</f>
        <v>#NUM!</v>
      </c>
      <c r="I75" s="49"/>
      <c r="J75" s="89">
        <f>SUM(J23:J74)</f>
        <v>0</v>
      </c>
      <c r="K75" s="86">
        <f>SUM(K23:K74)</f>
        <v>1.8124999999999998</v>
      </c>
    </row>
    <row r="76" spans="1:11" ht="33.75" customHeight="1" x14ac:dyDescent="0.3">
      <c r="A76" s="47"/>
      <c r="B76" s="369" t="s">
        <v>64</v>
      </c>
      <c r="C76" s="369"/>
      <c r="D76" s="369"/>
      <c r="E76" s="369"/>
      <c r="F76" s="369"/>
      <c r="G76" s="369"/>
      <c r="H76" s="50">
        <v>72</v>
      </c>
      <c r="I76" s="49"/>
    </row>
    <row r="77" spans="1:11" ht="33.75" customHeight="1" x14ac:dyDescent="0.3">
      <c r="A77" s="47"/>
      <c r="B77" s="363" t="s">
        <v>65</v>
      </c>
      <c r="C77" s="363"/>
      <c r="D77" s="363"/>
      <c r="E77" s="363"/>
      <c r="F77" s="363"/>
      <c r="G77" s="363"/>
      <c r="H77" s="50" t="e">
        <f>IF(H76="","",IF(H75&lt;=H76,H76-H75,0))</f>
        <v>#NUM!</v>
      </c>
      <c r="I77" s="75"/>
    </row>
    <row r="78" spans="1:11" ht="33.75" customHeight="1" x14ac:dyDescent="0.3">
      <c r="A78" s="47"/>
      <c r="B78" s="363" t="s">
        <v>66</v>
      </c>
      <c r="C78" s="363"/>
      <c r="D78" s="363"/>
      <c r="E78" s="363"/>
      <c r="F78" s="363"/>
      <c r="G78" s="363"/>
      <c r="H78" s="50" t="e">
        <f>IF(H75&gt;H76,H75-H76,0)</f>
        <v>#NUM!</v>
      </c>
      <c r="I78" s="49"/>
    </row>
    <row r="79" spans="1:11" ht="33.75" customHeight="1" x14ac:dyDescent="0.3">
      <c r="A79" s="47"/>
      <c r="B79" s="363" t="s">
        <v>67</v>
      </c>
      <c r="C79" s="363"/>
      <c r="D79" s="363"/>
      <c r="E79" s="363"/>
      <c r="F79" s="363"/>
      <c r="G79" s="363"/>
      <c r="H79" s="74" t="e">
        <f>IF(H76="","",IF(H77&gt;H78,ROUND(H77*$B$15*$B$13/24,0),""))</f>
        <v>#NUM!</v>
      </c>
      <c r="I79" s="49"/>
    </row>
    <row r="80" spans="1:11" ht="33.75" customHeight="1" x14ac:dyDescent="0.3">
      <c r="A80" s="47"/>
      <c r="B80" s="364" t="s">
        <v>68</v>
      </c>
      <c r="C80" s="365"/>
      <c r="D80" s="365"/>
      <c r="E80" s="365"/>
      <c r="F80" s="365"/>
      <c r="G80" s="366"/>
      <c r="H80" s="51" t="e">
        <f>IF(H78&gt;H77,ROUND(H78*$B$17*$B$13/24,0),"")</f>
        <v>#NUM!</v>
      </c>
      <c r="I80" s="49"/>
    </row>
    <row r="81" spans="1:9" ht="33.75" customHeight="1" x14ac:dyDescent="0.3">
      <c r="A81" s="367"/>
      <c r="B81" s="367"/>
      <c r="C81" s="367"/>
      <c r="D81" s="367"/>
      <c r="E81" s="367"/>
      <c r="F81" s="367"/>
      <c r="G81" s="367"/>
      <c r="H81" s="367"/>
      <c r="I81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9:G79"/>
    <mergeCell ref="B80:G80"/>
    <mergeCell ref="A81:I81"/>
    <mergeCell ref="J21:J22"/>
    <mergeCell ref="K21:K22"/>
    <mergeCell ref="B75:G75"/>
    <mergeCell ref="B76:G76"/>
    <mergeCell ref="B77:G77"/>
    <mergeCell ref="B78:G78"/>
  </mergeCells>
  <conditionalFormatting sqref="B23:D28 F23:H28 B29:I74">
    <cfRule type="expression" dxfId="140" priority="2">
      <formula>$E23="X"</formula>
    </cfRule>
  </conditionalFormatting>
  <conditionalFormatting sqref="I23:I28">
    <cfRule type="expression" dxfId="139" priority="3">
      <formula>$E23="X"</formula>
    </cfRule>
  </conditionalFormatting>
  <conditionalFormatting sqref="E23:E28">
    <cfRule type="expression" dxfId="13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4C33-3E3A-40C4-84B6-B6323A6296DE}">
  <sheetPr>
    <tabColor rgb="FFFF0000"/>
  </sheetPr>
  <dimension ref="A1:K86"/>
  <sheetViews>
    <sheetView topLeftCell="A43" zoomScale="80" zoomScaleNormal="80" workbookViewId="0">
      <selection activeCell="E52" sqref="E5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128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44851.6875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44844</v>
      </c>
      <c r="C9" s="34">
        <f>INDEX('TONG HOP'!$B$9:$W$225,MATCH(E3,'TONG HOP'!$B$9:$B$225,0),MATCH(C10,'TONG HOP'!$B$9:$W$9,0))</f>
        <v>44849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20099.939999999999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44852.361111111109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44854.305555555555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44851</v>
      </c>
      <c r="B23" s="293" t="s">
        <v>882</v>
      </c>
      <c r="C23" s="293"/>
      <c r="D23" s="45" t="str">
        <f t="shared" ref="D23:D79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 t="e">
        <f>IF(AND(D23="",E23=""),0,(IF(AND(C23-B23=1,E23="",E23),24,(IF(D23="X",HOUR(C23-B23),0)))))</f>
        <v>#VALUE!</v>
      </c>
      <c r="G23" s="82">
        <f t="shared" ref="G23:G79" si="1">IF(D23="X",MINUTE(C23-B23),0)</f>
        <v>0</v>
      </c>
      <c r="H23" s="82" t="e">
        <f>(F23+G23/60)+H22</f>
        <v>#VALUE!</v>
      </c>
      <c r="I23" s="107" t="s">
        <v>108</v>
      </c>
      <c r="J23" s="87" t="e">
        <f t="shared" ref="J23:J79" si="2">IF(E23="x",(C23-B23),"")</f>
        <v>#VALUE!</v>
      </c>
      <c r="K23" s="86" t="str">
        <f>IF(D23="x",(C23-B23),"")</f>
        <v/>
      </c>
    </row>
    <row r="24" spans="1:11" ht="36" customHeight="1" x14ac:dyDescent="0.3">
      <c r="A24" s="133"/>
      <c r="B24" s="129" t="s">
        <v>281</v>
      </c>
      <c r="C24" s="129" t="s">
        <v>502</v>
      </c>
      <c r="D24" s="45" t="str">
        <f t="shared" si="0"/>
        <v>X</v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90">
        <f t="shared" ref="F24:F79" si="4">IF(AND(D24="",E24=""),0,(IF(AND(C24-B24=1,E24="",E24),24,(IF(D24="X",HOUR(C24-B24),0)))))</f>
        <v>0</v>
      </c>
      <c r="G24" s="82">
        <f t="shared" si="1"/>
        <v>20</v>
      </c>
      <c r="H24" s="82" t="e">
        <f t="shared" ref="H24:H79" si="5">(F24+G24/60)+H23</f>
        <v>#VALUE!</v>
      </c>
      <c r="I24" s="108" t="s">
        <v>553</v>
      </c>
      <c r="J24" s="87" t="str">
        <f t="shared" si="2"/>
        <v/>
      </c>
      <c r="K24" s="86">
        <f t="shared" ref="K24:K79" si="6">IF(D24="x",(C24-B24),"")</f>
        <v>1.388888888888884E-2</v>
      </c>
    </row>
    <row r="25" spans="1:11" ht="36" customHeight="1" x14ac:dyDescent="0.3">
      <c r="A25" s="133"/>
      <c r="B25" s="129" t="s">
        <v>502</v>
      </c>
      <c r="C25" s="129" t="s">
        <v>380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 t="e">
        <f t="shared" si="5"/>
        <v>#VALUE!</v>
      </c>
      <c r="I25" s="109" t="s">
        <v>114</v>
      </c>
      <c r="J25" s="87">
        <f t="shared" si="2"/>
        <v>8.333333333333337E-2</v>
      </c>
      <c r="K25" s="86" t="str">
        <f t="shared" si="6"/>
        <v/>
      </c>
    </row>
    <row r="26" spans="1:11" ht="36" customHeight="1" x14ac:dyDescent="0.3">
      <c r="A26" s="137"/>
      <c r="B26" s="129" t="s">
        <v>380</v>
      </c>
      <c r="C26" s="129" t="s">
        <v>125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 t="e">
        <f t="shared" si="5"/>
        <v>#VALUE!</v>
      </c>
      <c r="I26" s="108" t="s">
        <v>873</v>
      </c>
      <c r="J26" s="87">
        <f t="shared" si="2"/>
        <v>0.21527777777777779</v>
      </c>
      <c r="K26" s="86" t="str">
        <f t="shared" si="6"/>
        <v/>
      </c>
    </row>
    <row r="27" spans="1:11" ht="36" customHeight="1" x14ac:dyDescent="0.3">
      <c r="A27" s="136">
        <v>44852</v>
      </c>
      <c r="B27" s="129" t="s">
        <v>126</v>
      </c>
      <c r="C27" s="129" t="s">
        <v>127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 t="e">
        <f t="shared" si="5"/>
        <v>#VALUE!</v>
      </c>
      <c r="I27" s="108" t="s">
        <v>873</v>
      </c>
      <c r="J27" s="88">
        <f t="shared" si="2"/>
        <v>0.25</v>
      </c>
      <c r="K27" s="86" t="str">
        <f t="shared" si="6"/>
        <v/>
      </c>
    </row>
    <row r="28" spans="1:11" ht="36" customHeight="1" x14ac:dyDescent="0.3">
      <c r="A28" s="133"/>
      <c r="B28" s="129" t="s">
        <v>127</v>
      </c>
      <c r="C28" s="129" t="s">
        <v>273</v>
      </c>
      <c r="D28" s="45" t="str">
        <f t="shared" si="0"/>
        <v/>
      </c>
      <c r="E28" s="39" t="str">
        <f t="shared" si="3"/>
        <v>X</v>
      </c>
      <c r="F28" s="90">
        <f t="shared" si="4"/>
        <v>0</v>
      </c>
      <c r="G28" s="78">
        <f t="shared" si="1"/>
        <v>0</v>
      </c>
      <c r="H28" s="79" t="e">
        <f t="shared" si="5"/>
        <v>#VALUE!</v>
      </c>
      <c r="I28" s="108" t="s">
        <v>521</v>
      </c>
      <c r="J28" s="88">
        <f t="shared" si="2"/>
        <v>5.5555555555555525E-2</v>
      </c>
      <c r="K28" s="86" t="str">
        <f t="shared" si="6"/>
        <v/>
      </c>
    </row>
    <row r="29" spans="1:11" ht="36" customHeight="1" x14ac:dyDescent="0.3">
      <c r="A29" s="133"/>
      <c r="B29" s="202" t="s">
        <v>273</v>
      </c>
      <c r="C29" s="203"/>
      <c r="D29" s="45" t="str">
        <f t="shared" si="0"/>
        <v>X</v>
      </c>
      <c r="E29" s="91"/>
      <c r="F29" s="90" t="e">
        <f t="shared" si="4"/>
        <v>#NUM!</v>
      </c>
      <c r="G29" s="78" t="e">
        <f t="shared" si="1"/>
        <v>#NUM!</v>
      </c>
      <c r="H29" s="79" t="e">
        <f t="shared" si="5"/>
        <v>#NUM!</v>
      </c>
      <c r="I29" s="109" t="s">
        <v>573</v>
      </c>
      <c r="J29" s="88" t="str">
        <f t="shared" si="2"/>
        <v/>
      </c>
      <c r="K29" s="86">
        <f t="shared" si="6"/>
        <v>-0.30555555555555552</v>
      </c>
    </row>
    <row r="30" spans="1:11" ht="36" customHeight="1" x14ac:dyDescent="0.3">
      <c r="A30" s="133"/>
      <c r="B30" s="129" t="s">
        <v>273</v>
      </c>
      <c r="C30" s="129" t="s">
        <v>355</v>
      </c>
      <c r="D30" s="45" t="str">
        <f t="shared" si="0"/>
        <v>X</v>
      </c>
      <c r="E30" s="91"/>
      <c r="F30" s="90">
        <f t="shared" si="4"/>
        <v>1</v>
      </c>
      <c r="G30" s="78">
        <f t="shared" si="1"/>
        <v>20</v>
      </c>
      <c r="H30" s="79" t="e">
        <f t="shared" si="5"/>
        <v>#NUM!</v>
      </c>
      <c r="I30" s="108" t="s">
        <v>884</v>
      </c>
      <c r="J30" s="88" t="str">
        <f t="shared" si="2"/>
        <v/>
      </c>
      <c r="K30" s="86">
        <f t="shared" si="6"/>
        <v>5.555555555555558E-2</v>
      </c>
    </row>
    <row r="31" spans="1:11" ht="36" customHeight="1" x14ac:dyDescent="0.3">
      <c r="A31" s="133"/>
      <c r="B31" s="202" t="s">
        <v>355</v>
      </c>
      <c r="C31" s="203"/>
      <c r="D31" s="45" t="str">
        <f t="shared" si="0"/>
        <v>X</v>
      </c>
      <c r="E31" s="91"/>
      <c r="F31" s="90" t="e">
        <f t="shared" si="4"/>
        <v>#NUM!</v>
      </c>
      <c r="G31" s="78" t="e">
        <f t="shared" si="1"/>
        <v>#NUM!</v>
      </c>
      <c r="H31" s="79" t="e">
        <f t="shared" si="5"/>
        <v>#NUM!</v>
      </c>
      <c r="I31" s="109" t="s">
        <v>116</v>
      </c>
      <c r="J31" s="88" t="str">
        <f t="shared" si="2"/>
        <v/>
      </c>
      <c r="K31" s="86">
        <f t="shared" si="6"/>
        <v>-0.3611111111111111</v>
      </c>
    </row>
    <row r="32" spans="1:11" ht="36" customHeight="1" x14ac:dyDescent="0.3">
      <c r="A32" s="133"/>
      <c r="B32" s="129" t="s">
        <v>355</v>
      </c>
      <c r="C32" s="129" t="s">
        <v>134</v>
      </c>
      <c r="D32" s="45" t="str">
        <f t="shared" si="0"/>
        <v>X</v>
      </c>
      <c r="E32" s="91"/>
      <c r="F32" s="90">
        <f t="shared" si="4"/>
        <v>4</v>
      </c>
      <c r="G32" s="78">
        <f t="shared" si="1"/>
        <v>50</v>
      </c>
      <c r="H32" s="79" t="e">
        <f t="shared" si="5"/>
        <v>#NUM!</v>
      </c>
      <c r="I32" s="108" t="s">
        <v>117</v>
      </c>
      <c r="J32" s="88" t="str">
        <f t="shared" si="2"/>
        <v/>
      </c>
      <c r="K32" s="86">
        <f t="shared" si="6"/>
        <v>0.2013888888888889</v>
      </c>
    </row>
    <row r="33" spans="1:11" ht="36" customHeight="1" x14ac:dyDescent="0.3">
      <c r="A33" s="133"/>
      <c r="B33" s="129" t="s">
        <v>134</v>
      </c>
      <c r="C33" s="129" t="s">
        <v>135</v>
      </c>
      <c r="D33" s="45" t="str">
        <f t="shared" si="0"/>
        <v>X</v>
      </c>
      <c r="E33" s="91"/>
      <c r="F33" s="90">
        <f t="shared" si="4"/>
        <v>0</v>
      </c>
      <c r="G33" s="78">
        <f t="shared" si="1"/>
        <v>30</v>
      </c>
      <c r="H33" s="79" t="e">
        <f t="shared" si="5"/>
        <v>#NUM!</v>
      </c>
      <c r="I33" s="108" t="s">
        <v>875</v>
      </c>
      <c r="J33" s="88" t="str">
        <f t="shared" si="2"/>
        <v/>
      </c>
      <c r="K33" s="86">
        <f t="shared" si="6"/>
        <v>2.083333333333337E-2</v>
      </c>
    </row>
    <row r="34" spans="1:11" ht="36" customHeight="1" x14ac:dyDescent="0.3">
      <c r="A34" s="133"/>
      <c r="B34" s="129" t="s">
        <v>135</v>
      </c>
      <c r="C34" s="129" t="s">
        <v>244</v>
      </c>
      <c r="D34" s="45" t="str">
        <f t="shared" si="0"/>
        <v>X</v>
      </c>
      <c r="E34" s="91"/>
      <c r="F34" s="90">
        <f t="shared" si="4"/>
        <v>0</v>
      </c>
      <c r="G34" s="78">
        <f t="shared" si="1"/>
        <v>20</v>
      </c>
      <c r="H34" s="79" t="e">
        <f t="shared" si="5"/>
        <v>#NUM!</v>
      </c>
      <c r="I34" s="108" t="s">
        <v>513</v>
      </c>
      <c r="J34" s="88" t="str">
        <f t="shared" si="2"/>
        <v/>
      </c>
      <c r="K34" s="86">
        <f t="shared" si="6"/>
        <v>1.388888888888884E-2</v>
      </c>
    </row>
    <row r="35" spans="1:11" ht="36" customHeight="1" x14ac:dyDescent="0.3">
      <c r="A35" s="133"/>
      <c r="B35" s="129" t="s">
        <v>244</v>
      </c>
      <c r="C35" s="129" t="s">
        <v>412</v>
      </c>
      <c r="D35" s="45" t="str">
        <f t="shared" si="0"/>
        <v>X</v>
      </c>
      <c r="E35" s="91"/>
      <c r="F35" s="90">
        <f t="shared" si="4"/>
        <v>2</v>
      </c>
      <c r="G35" s="78">
        <f t="shared" si="1"/>
        <v>40</v>
      </c>
      <c r="H35" s="79" t="e">
        <f t="shared" si="5"/>
        <v>#NUM!</v>
      </c>
      <c r="I35" s="108" t="s">
        <v>117</v>
      </c>
      <c r="J35" s="88" t="str">
        <f t="shared" si="2"/>
        <v/>
      </c>
      <c r="K35" s="86">
        <f t="shared" si="6"/>
        <v>0.11111111111111116</v>
      </c>
    </row>
    <row r="36" spans="1:11" ht="36" customHeight="1" x14ac:dyDescent="0.3">
      <c r="A36" s="133"/>
      <c r="B36" s="129" t="s">
        <v>412</v>
      </c>
      <c r="C36" s="129" t="s">
        <v>661</v>
      </c>
      <c r="D36" s="45" t="str">
        <f t="shared" si="0"/>
        <v>X</v>
      </c>
      <c r="E36" s="91"/>
      <c r="F36" s="90">
        <f t="shared" si="4"/>
        <v>0</v>
      </c>
      <c r="G36" s="78">
        <f t="shared" si="1"/>
        <v>30</v>
      </c>
      <c r="H36" s="79" t="e">
        <f t="shared" si="5"/>
        <v>#NUM!</v>
      </c>
      <c r="I36" s="108" t="s">
        <v>490</v>
      </c>
      <c r="J36" s="88" t="str">
        <f t="shared" si="2"/>
        <v/>
      </c>
      <c r="K36" s="86">
        <f t="shared" si="6"/>
        <v>2.0833333333333259E-2</v>
      </c>
    </row>
    <row r="37" spans="1:11" ht="36" customHeight="1" x14ac:dyDescent="0.3">
      <c r="A37" s="133"/>
      <c r="B37" s="129" t="s">
        <v>661</v>
      </c>
      <c r="C37" s="129" t="s">
        <v>235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10</v>
      </c>
      <c r="H37" s="79" t="e">
        <f t="shared" si="5"/>
        <v>#NUM!</v>
      </c>
      <c r="I37" s="108" t="s">
        <v>688</v>
      </c>
      <c r="J37" s="88" t="str">
        <f t="shared" si="2"/>
        <v/>
      </c>
      <c r="K37" s="86">
        <f t="shared" si="6"/>
        <v>4.861111111111116E-2</v>
      </c>
    </row>
    <row r="38" spans="1:11" ht="36" customHeight="1" x14ac:dyDescent="0.3">
      <c r="A38" s="133"/>
      <c r="B38" s="129" t="s">
        <v>235</v>
      </c>
      <c r="C38" s="129" t="s">
        <v>136</v>
      </c>
      <c r="D38" s="45" t="str">
        <f t="shared" si="0"/>
        <v>X</v>
      </c>
      <c r="E38" s="91"/>
      <c r="F38" s="90">
        <f t="shared" si="4"/>
        <v>2</v>
      </c>
      <c r="G38" s="78">
        <f t="shared" si="1"/>
        <v>50</v>
      </c>
      <c r="H38" s="79" t="e">
        <f t="shared" si="5"/>
        <v>#NUM!</v>
      </c>
      <c r="I38" s="108" t="s">
        <v>117</v>
      </c>
      <c r="J38" s="88" t="str">
        <f t="shared" si="2"/>
        <v/>
      </c>
      <c r="K38" s="86">
        <f t="shared" si="6"/>
        <v>0.11805555555555558</v>
      </c>
    </row>
    <row r="39" spans="1:11" ht="36" customHeight="1" x14ac:dyDescent="0.3">
      <c r="A39" s="133"/>
      <c r="B39" s="129" t="s">
        <v>136</v>
      </c>
      <c r="C39" s="129" t="s">
        <v>346</v>
      </c>
      <c r="D39" s="45" t="str">
        <f t="shared" si="0"/>
        <v>X</v>
      </c>
      <c r="E39" s="91"/>
      <c r="F39" s="90">
        <f t="shared" si="4"/>
        <v>1</v>
      </c>
      <c r="G39" s="78">
        <f t="shared" si="1"/>
        <v>0</v>
      </c>
      <c r="H39" s="79" t="e">
        <f t="shared" si="5"/>
        <v>#NUM!</v>
      </c>
      <c r="I39" s="108" t="s">
        <v>875</v>
      </c>
      <c r="J39" s="88" t="str">
        <f t="shared" si="2"/>
        <v/>
      </c>
      <c r="K39" s="86">
        <f t="shared" si="6"/>
        <v>4.166666666666663E-2</v>
      </c>
    </row>
    <row r="40" spans="1:11" ht="36" customHeight="1" x14ac:dyDescent="0.3">
      <c r="A40" s="133"/>
      <c r="B40" s="129" t="s">
        <v>346</v>
      </c>
      <c r="C40" s="129" t="s">
        <v>348</v>
      </c>
      <c r="D40" s="45" t="str">
        <f t="shared" si="0"/>
        <v>X</v>
      </c>
      <c r="E40" s="91"/>
      <c r="F40" s="90">
        <f t="shared" si="4"/>
        <v>0</v>
      </c>
      <c r="G40" s="78">
        <f t="shared" si="1"/>
        <v>50</v>
      </c>
      <c r="H40" s="79" t="e">
        <f t="shared" si="5"/>
        <v>#NUM!</v>
      </c>
      <c r="I40" s="108" t="s">
        <v>117</v>
      </c>
      <c r="J40" s="88" t="str">
        <f t="shared" si="2"/>
        <v/>
      </c>
      <c r="K40" s="86">
        <f t="shared" si="6"/>
        <v>3.472222222222221E-2</v>
      </c>
    </row>
    <row r="41" spans="1:11" ht="36" customHeight="1" x14ac:dyDescent="0.3">
      <c r="A41" s="133"/>
      <c r="B41" s="129" t="s">
        <v>348</v>
      </c>
      <c r="C41" s="129" t="s">
        <v>600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10</v>
      </c>
      <c r="H41" s="79" t="e">
        <f t="shared" si="5"/>
        <v>#NUM!</v>
      </c>
      <c r="I41" s="108" t="s">
        <v>885</v>
      </c>
      <c r="J41" s="88" t="str">
        <f t="shared" si="2"/>
        <v/>
      </c>
      <c r="K41" s="86">
        <f t="shared" si="6"/>
        <v>6.9444444444444198E-3</v>
      </c>
    </row>
    <row r="42" spans="1:11" ht="36" customHeight="1" x14ac:dyDescent="0.3">
      <c r="A42" s="137"/>
      <c r="B42" s="129" t="s">
        <v>600</v>
      </c>
      <c r="C42" s="129" t="s">
        <v>125</v>
      </c>
      <c r="D42" s="45" t="str">
        <f t="shared" si="0"/>
        <v>X</v>
      </c>
      <c r="E42" s="91"/>
      <c r="F42" s="90">
        <f t="shared" si="4"/>
        <v>0</v>
      </c>
      <c r="G42" s="78">
        <f t="shared" si="1"/>
        <v>30</v>
      </c>
      <c r="H42" s="79" t="e">
        <f t="shared" si="5"/>
        <v>#NUM!</v>
      </c>
      <c r="I42" s="108" t="s">
        <v>688</v>
      </c>
      <c r="J42" s="88" t="str">
        <f t="shared" si="2"/>
        <v/>
      </c>
      <c r="K42" s="86">
        <f t="shared" si="6"/>
        <v>2.083333333333337E-2</v>
      </c>
    </row>
    <row r="43" spans="1:11" ht="36" customHeight="1" x14ac:dyDescent="0.3">
      <c r="A43" s="136">
        <v>44853</v>
      </c>
      <c r="B43" s="141" t="s">
        <v>126</v>
      </c>
      <c r="C43" s="129" t="s">
        <v>364</v>
      </c>
      <c r="D43" s="45" t="str">
        <f t="shared" si="0"/>
        <v>X</v>
      </c>
      <c r="E43" s="91"/>
      <c r="F43" s="90">
        <f t="shared" si="4"/>
        <v>0</v>
      </c>
      <c r="G43" s="78">
        <f t="shared" si="1"/>
        <v>20</v>
      </c>
      <c r="H43" s="79" t="e">
        <f t="shared" si="5"/>
        <v>#NUM!</v>
      </c>
      <c r="I43" s="108" t="s">
        <v>688</v>
      </c>
      <c r="J43" s="88" t="str">
        <f t="shared" si="2"/>
        <v/>
      </c>
      <c r="K43" s="86">
        <f t="shared" si="6"/>
        <v>1.3888888888888888E-2</v>
      </c>
    </row>
    <row r="44" spans="1:11" ht="36" customHeight="1" x14ac:dyDescent="0.3">
      <c r="A44" s="133"/>
      <c r="B44" s="129" t="s">
        <v>364</v>
      </c>
      <c r="C44" s="129" t="s">
        <v>270</v>
      </c>
      <c r="D44" s="45" t="str">
        <f t="shared" si="0"/>
        <v>X</v>
      </c>
      <c r="E44" s="91"/>
      <c r="F44" s="90">
        <f t="shared" si="4"/>
        <v>0</v>
      </c>
      <c r="G44" s="78">
        <f t="shared" si="1"/>
        <v>20</v>
      </c>
      <c r="H44" s="79" t="e">
        <f t="shared" si="5"/>
        <v>#NUM!</v>
      </c>
      <c r="I44" s="108" t="s">
        <v>117</v>
      </c>
      <c r="J44" s="88" t="str">
        <f t="shared" si="2"/>
        <v/>
      </c>
      <c r="K44" s="86">
        <f t="shared" si="6"/>
        <v>1.3888888888888888E-2</v>
      </c>
    </row>
    <row r="45" spans="1:11" ht="36" customHeight="1" x14ac:dyDescent="0.3">
      <c r="A45" s="133"/>
      <c r="B45" s="129" t="s">
        <v>270</v>
      </c>
      <c r="C45" s="129" t="s">
        <v>127</v>
      </c>
      <c r="D45" s="45" t="str">
        <f t="shared" si="0"/>
        <v>X</v>
      </c>
      <c r="E45" s="91"/>
      <c r="F45" s="90">
        <f t="shared" si="4"/>
        <v>5</v>
      </c>
      <c r="G45" s="78">
        <f t="shared" si="1"/>
        <v>20</v>
      </c>
      <c r="H45" s="79" t="e">
        <f t="shared" si="5"/>
        <v>#NUM!</v>
      </c>
      <c r="I45" s="108" t="s">
        <v>688</v>
      </c>
      <c r="J45" s="88" t="str">
        <f t="shared" si="2"/>
        <v/>
      </c>
      <c r="K45" s="86">
        <f t="shared" si="6"/>
        <v>0.22222222222222221</v>
      </c>
    </row>
    <row r="46" spans="1:11" ht="36" customHeight="1" x14ac:dyDescent="0.3">
      <c r="A46" s="133"/>
      <c r="B46" s="129" t="s">
        <v>127</v>
      </c>
      <c r="C46" s="129" t="s">
        <v>883</v>
      </c>
      <c r="D46" s="45" t="str">
        <f t="shared" si="0"/>
        <v>X</v>
      </c>
      <c r="E46" s="91"/>
      <c r="F46" s="90">
        <f t="shared" si="4"/>
        <v>0</v>
      </c>
      <c r="G46" s="78">
        <f t="shared" si="1"/>
        <v>25</v>
      </c>
      <c r="H46" s="79" t="e">
        <f t="shared" si="5"/>
        <v>#NUM!</v>
      </c>
      <c r="I46" s="108" t="s">
        <v>513</v>
      </c>
      <c r="J46" s="88" t="str">
        <f t="shared" si="2"/>
        <v/>
      </c>
      <c r="K46" s="86">
        <f t="shared" si="6"/>
        <v>1.7361111111111105E-2</v>
      </c>
    </row>
    <row r="47" spans="1:11" ht="36" customHeight="1" x14ac:dyDescent="0.3">
      <c r="A47" s="133"/>
      <c r="B47" s="129" t="s">
        <v>883</v>
      </c>
      <c r="C47" s="129" t="s">
        <v>703</v>
      </c>
      <c r="D47" s="45" t="str">
        <f t="shared" si="0"/>
        <v>X</v>
      </c>
      <c r="E47" s="91"/>
      <c r="F47" s="90">
        <f t="shared" si="4"/>
        <v>0</v>
      </c>
      <c r="G47" s="78">
        <f t="shared" si="1"/>
        <v>30</v>
      </c>
      <c r="H47" s="79" t="e">
        <f t="shared" si="5"/>
        <v>#NUM!</v>
      </c>
      <c r="I47" s="108" t="s">
        <v>117</v>
      </c>
      <c r="J47" s="88" t="str">
        <f t="shared" si="2"/>
        <v/>
      </c>
      <c r="K47" s="86">
        <f t="shared" si="6"/>
        <v>2.083333333333337E-2</v>
      </c>
    </row>
    <row r="48" spans="1:11" ht="36" customHeight="1" x14ac:dyDescent="0.3">
      <c r="A48" s="133"/>
      <c r="B48" s="129" t="s">
        <v>703</v>
      </c>
      <c r="C48" s="129" t="s">
        <v>273</v>
      </c>
      <c r="D48" s="45" t="str">
        <f t="shared" si="0"/>
        <v>X</v>
      </c>
      <c r="E48" s="91"/>
      <c r="F48" s="90">
        <f t="shared" si="4"/>
        <v>0</v>
      </c>
      <c r="G48" s="78">
        <f t="shared" si="1"/>
        <v>25</v>
      </c>
      <c r="H48" s="79" t="e">
        <f t="shared" si="5"/>
        <v>#NUM!</v>
      </c>
      <c r="I48" s="108" t="s">
        <v>886</v>
      </c>
      <c r="J48" s="88" t="str">
        <f t="shared" si="2"/>
        <v/>
      </c>
      <c r="K48" s="86">
        <f t="shared" si="6"/>
        <v>1.7361111111111049E-2</v>
      </c>
    </row>
    <row r="49" spans="1:11" ht="36" customHeight="1" x14ac:dyDescent="0.3">
      <c r="A49" s="133"/>
      <c r="B49" s="129" t="s">
        <v>273</v>
      </c>
      <c r="C49" s="129" t="s">
        <v>455</v>
      </c>
      <c r="D49" s="45" t="str">
        <f t="shared" si="0"/>
        <v>X</v>
      </c>
      <c r="E49" s="91"/>
      <c r="F49" s="90">
        <f t="shared" si="4"/>
        <v>2</v>
      </c>
      <c r="G49" s="78">
        <f t="shared" si="1"/>
        <v>30</v>
      </c>
      <c r="H49" s="79" t="e">
        <f t="shared" si="5"/>
        <v>#NUM!</v>
      </c>
      <c r="I49" s="108" t="s">
        <v>117</v>
      </c>
      <c r="J49" s="88" t="str">
        <f t="shared" si="2"/>
        <v/>
      </c>
      <c r="K49" s="86">
        <f t="shared" si="6"/>
        <v>0.10416666666666674</v>
      </c>
    </row>
    <row r="50" spans="1:11" ht="36" customHeight="1" x14ac:dyDescent="0.3">
      <c r="A50" s="133"/>
      <c r="B50" s="129" t="s">
        <v>455</v>
      </c>
      <c r="C50" s="129" t="s">
        <v>133</v>
      </c>
      <c r="D50" s="45" t="str">
        <f t="shared" si="0"/>
        <v>X</v>
      </c>
      <c r="E50" s="91"/>
      <c r="F50" s="90">
        <f t="shared" si="4"/>
        <v>1</v>
      </c>
      <c r="G50" s="78">
        <f t="shared" si="1"/>
        <v>40</v>
      </c>
      <c r="H50" s="79" t="e">
        <f t="shared" si="5"/>
        <v>#NUM!</v>
      </c>
      <c r="I50" s="108" t="s">
        <v>688</v>
      </c>
      <c r="J50" s="88" t="str">
        <f t="shared" si="2"/>
        <v/>
      </c>
      <c r="K50" s="86">
        <f t="shared" si="6"/>
        <v>6.944444444444442E-2</v>
      </c>
    </row>
    <row r="51" spans="1:11" ht="36" customHeight="1" x14ac:dyDescent="0.3">
      <c r="A51" s="133"/>
      <c r="B51" s="129" t="s">
        <v>133</v>
      </c>
      <c r="C51" s="129" t="s">
        <v>134</v>
      </c>
      <c r="D51" s="45" t="str">
        <f t="shared" si="0"/>
        <v>X</v>
      </c>
      <c r="E51" s="91"/>
      <c r="F51" s="90">
        <f t="shared" si="4"/>
        <v>2</v>
      </c>
      <c r="G51" s="78">
        <f t="shared" si="1"/>
        <v>0</v>
      </c>
      <c r="H51" s="79" t="e">
        <f t="shared" si="5"/>
        <v>#NUM!</v>
      </c>
      <c r="I51" s="108" t="s">
        <v>117</v>
      </c>
      <c r="J51" s="88" t="str">
        <f t="shared" si="2"/>
        <v/>
      </c>
      <c r="K51" s="86">
        <f t="shared" si="6"/>
        <v>8.3333333333333315E-2</v>
      </c>
    </row>
    <row r="52" spans="1:11" ht="36" customHeight="1" x14ac:dyDescent="0.3">
      <c r="A52" s="133"/>
      <c r="B52" s="129" t="s">
        <v>134</v>
      </c>
      <c r="C52" s="129" t="s">
        <v>391</v>
      </c>
      <c r="D52" s="45" t="str">
        <f t="shared" si="0"/>
        <v>X</v>
      </c>
      <c r="E52" s="91"/>
      <c r="F52" s="90">
        <f t="shared" si="4"/>
        <v>1</v>
      </c>
      <c r="G52" s="78">
        <f t="shared" si="1"/>
        <v>0</v>
      </c>
      <c r="H52" s="79" t="e">
        <f t="shared" si="5"/>
        <v>#NUM!</v>
      </c>
      <c r="I52" s="108" t="s">
        <v>875</v>
      </c>
      <c r="J52" s="88" t="str">
        <f t="shared" si="2"/>
        <v/>
      </c>
      <c r="K52" s="86">
        <f t="shared" si="6"/>
        <v>4.166666666666663E-2</v>
      </c>
    </row>
    <row r="53" spans="1:11" ht="36" customHeight="1" x14ac:dyDescent="0.3">
      <c r="A53" s="133"/>
      <c r="B53" s="129" t="s">
        <v>391</v>
      </c>
      <c r="C53" s="129" t="s">
        <v>228</v>
      </c>
      <c r="D53" s="45" t="str">
        <f t="shared" si="0"/>
        <v>X</v>
      </c>
      <c r="E53" s="91"/>
      <c r="F53" s="90">
        <f t="shared" si="4"/>
        <v>1</v>
      </c>
      <c r="G53" s="78">
        <f t="shared" si="1"/>
        <v>50</v>
      </c>
      <c r="H53" s="79" t="e">
        <f t="shared" si="5"/>
        <v>#NUM!</v>
      </c>
      <c r="I53" s="108" t="s">
        <v>117</v>
      </c>
      <c r="J53" s="88" t="str">
        <f t="shared" si="2"/>
        <v/>
      </c>
      <c r="K53" s="86">
        <f t="shared" si="6"/>
        <v>7.638888888888884E-2</v>
      </c>
    </row>
    <row r="54" spans="1:11" ht="36" customHeight="1" x14ac:dyDescent="0.3">
      <c r="A54" s="133"/>
      <c r="B54" s="129" t="s">
        <v>228</v>
      </c>
      <c r="C54" s="129" t="s">
        <v>412</v>
      </c>
      <c r="D54" s="45" t="str">
        <f t="shared" si="0"/>
        <v>X</v>
      </c>
      <c r="E54" s="91"/>
      <c r="F54" s="90">
        <f t="shared" si="4"/>
        <v>0</v>
      </c>
      <c r="G54" s="78">
        <f t="shared" si="1"/>
        <v>40</v>
      </c>
      <c r="H54" s="79" t="e">
        <f t="shared" si="5"/>
        <v>#NUM!</v>
      </c>
      <c r="I54" s="108" t="s">
        <v>886</v>
      </c>
      <c r="J54" s="88" t="str">
        <f t="shared" si="2"/>
        <v/>
      </c>
      <c r="K54" s="86">
        <f t="shared" si="6"/>
        <v>2.7777777777777901E-2</v>
      </c>
    </row>
    <row r="55" spans="1:11" ht="36" customHeight="1" x14ac:dyDescent="0.3">
      <c r="A55" s="133"/>
      <c r="B55" s="129" t="s">
        <v>412</v>
      </c>
      <c r="C55" s="129" t="s">
        <v>453</v>
      </c>
      <c r="D55" s="45" t="str">
        <f t="shared" si="0"/>
        <v>X</v>
      </c>
      <c r="E55" s="91"/>
      <c r="F55" s="90">
        <f t="shared" si="4"/>
        <v>1</v>
      </c>
      <c r="G55" s="78">
        <f t="shared" si="1"/>
        <v>20</v>
      </c>
      <c r="H55" s="79" t="e">
        <f t="shared" si="5"/>
        <v>#NUM!</v>
      </c>
      <c r="I55" s="108" t="s">
        <v>117</v>
      </c>
      <c r="J55" s="88" t="str">
        <f t="shared" si="2"/>
        <v/>
      </c>
      <c r="K55" s="86">
        <f t="shared" si="6"/>
        <v>5.5555555555555469E-2</v>
      </c>
    </row>
    <row r="56" spans="1:11" ht="36" customHeight="1" x14ac:dyDescent="0.3">
      <c r="A56" s="133"/>
      <c r="B56" s="129" t="s">
        <v>453</v>
      </c>
      <c r="C56" s="129" t="s">
        <v>380</v>
      </c>
      <c r="D56" s="45" t="str">
        <f t="shared" si="0"/>
        <v>X</v>
      </c>
      <c r="E56" s="91"/>
      <c r="F56" s="90">
        <f t="shared" si="4"/>
        <v>0</v>
      </c>
      <c r="G56" s="78">
        <f t="shared" si="1"/>
        <v>30</v>
      </c>
      <c r="H56" s="79" t="e">
        <f t="shared" si="5"/>
        <v>#NUM!</v>
      </c>
      <c r="I56" s="108" t="s">
        <v>490</v>
      </c>
      <c r="J56" s="88" t="str">
        <f t="shared" si="2"/>
        <v/>
      </c>
      <c r="K56" s="86">
        <f t="shared" si="6"/>
        <v>2.083333333333337E-2</v>
      </c>
    </row>
    <row r="57" spans="1:11" ht="36" customHeight="1" x14ac:dyDescent="0.3">
      <c r="A57" s="133"/>
      <c r="B57" s="129" t="s">
        <v>380</v>
      </c>
      <c r="C57" s="129" t="s">
        <v>394</v>
      </c>
      <c r="D57" s="45" t="str">
        <f t="shared" si="0"/>
        <v>X</v>
      </c>
      <c r="E57" s="91"/>
      <c r="F57" s="90">
        <f t="shared" si="4"/>
        <v>1</v>
      </c>
      <c r="G57" s="78">
        <f t="shared" si="1"/>
        <v>10</v>
      </c>
      <c r="H57" s="79" t="e">
        <f t="shared" si="5"/>
        <v>#NUM!</v>
      </c>
      <c r="I57" s="108" t="s">
        <v>117</v>
      </c>
      <c r="J57" s="88" t="str">
        <f t="shared" si="2"/>
        <v/>
      </c>
      <c r="K57" s="86">
        <f t="shared" si="6"/>
        <v>4.861111111111116E-2</v>
      </c>
    </row>
    <row r="58" spans="1:11" ht="36" customHeight="1" x14ac:dyDescent="0.3">
      <c r="A58" s="133"/>
      <c r="B58" s="129" t="s">
        <v>394</v>
      </c>
      <c r="C58" s="129" t="s">
        <v>431</v>
      </c>
      <c r="D58" s="45" t="str">
        <f t="shared" si="0"/>
        <v>X</v>
      </c>
      <c r="E58" s="91"/>
      <c r="F58" s="90">
        <f t="shared" si="4"/>
        <v>0</v>
      </c>
      <c r="G58" s="78">
        <f t="shared" si="1"/>
        <v>40</v>
      </c>
      <c r="H58" s="79" t="e">
        <f t="shared" si="5"/>
        <v>#NUM!</v>
      </c>
      <c r="I58" s="108" t="s">
        <v>886</v>
      </c>
      <c r="J58" s="88" t="str">
        <f t="shared" si="2"/>
        <v/>
      </c>
      <c r="K58" s="86">
        <f t="shared" si="6"/>
        <v>2.777777777777779E-2</v>
      </c>
    </row>
    <row r="59" spans="1:11" ht="36" customHeight="1" x14ac:dyDescent="0.3">
      <c r="A59" s="133"/>
      <c r="B59" s="129" t="s">
        <v>431</v>
      </c>
      <c r="C59" s="129" t="s">
        <v>136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50</v>
      </c>
      <c r="H59" s="79" t="e">
        <f t="shared" si="5"/>
        <v>#NUM!</v>
      </c>
      <c r="I59" s="108" t="s">
        <v>117</v>
      </c>
      <c r="J59" s="88" t="str">
        <f t="shared" si="2"/>
        <v/>
      </c>
      <c r="K59" s="86">
        <f t="shared" si="6"/>
        <v>3.472222222222221E-2</v>
      </c>
    </row>
    <row r="60" spans="1:11" ht="36" customHeight="1" x14ac:dyDescent="0.3">
      <c r="A60" s="133"/>
      <c r="B60" s="129" t="s">
        <v>136</v>
      </c>
      <c r="C60" s="129" t="s">
        <v>143</v>
      </c>
      <c r="D60" s="45" t="str">
        <f t="shared" si="0"/>
        <v>X</v>
      </c>
      <c r="E60" s="91"/>
      <c r="F60" s="90">
        <f t="shared" si="4"/>
        <v>0</v>
      </c>
      <c r="G60" s="78">
        <f t="shared" si="1"/>
        <v>30</v>
      </c>
      <c r="H60" s="79" t="e">
        <f t="shared" si="5"/>
        <v>#NUM!</v>
      </c>
      <c r="I60" s="108" t="s">
        <v>875</v>
      </c>
      <c r="J60" s="88" t="str">
        <f t="shared" si="2"/>
        <v/>
      </c>
      <c r="K60" s="86">
        <f t="shared" si="6"/>
        <v>2.0833333333333259E-2</v>
      </c>
    </row>
    <row r="61" spans="1:11" ht="36" customHeight="1" x14ac:dyDescent="0.3">
      <c r="A61" s="133"/>
      <c r="B61" s="129" t="s">
        <v>143</v>
      </c>
      <c r="C61" s="129" t="s">
        <v>352</v>
      </c>
      <c r="D61" s="45" t="str">
        <f t="shared" si="0"/>
        <v>X</v>
      </c>
      <c r="E61" s="91"/>
      <c r="F61" s="90">
        <f t="shared" si="4"/>
        <v>1</v>
      </c>
      <c r="G61" s="78">
        <f t="shared" si="1"/>
        <v>0</v>
      </c>
      <c r="H61" s="79" t="e">
        <f t="shared" si="5"/>
        <v>#NUM!</v>
      </c>
      <c r="I61" s="108" t="s">
        <v>688</v>
      </c>
      <c r="J61" s="88" t="str">
        <f t="shared" si="2"/>
        <v/>
      </c>
      <c r="K61" s="86">
        <f t="shared" si="6"/>
        <v>4.1666666666666741E-2</v>
      </c>
    </row>
    <row r="62" spans="1:11" ht="36" customHeight="1" x14ac:dyDescent="0.3">
      <c r="A62" s="133"/>
      <c r="B62" s="129" t="s">
        <v>352</v>
      </c>
      <c r="C62" s="129" t="s">
        <v>125</v>
      </c>
      <c r="D62" s="45" t="str">
        <f t="shared" si="0"/>
        <v>X</v>
      </c>
      <c r="E62" s="91"/>
      <c r="F62" s="90">
        <f t="shared" si="4"/>
        <v>1</v>
      </c>
      <c r="G62" s="78">
        <f t="shared" si="1"/>
        <v>0</v>
      </c>
      <c r="H62" s="79" t="e">
        <f t="shared" si="5"/>
        <v>#NUM!</v>
      </c>
      <c r="I62" s="108" t="s">
        <v>117</v>
      </c>
      <c r="J62" s="88" t="str">
        <f t="shared" si="2"/>
        <v/>
      </c>
      <c r="K62" s="86">
        <f t="shared" si="6"/>
        <v>4.166666666666663E-2</v>
      </c>
    </row>
    <row r="63" spans="1:11" ht="36" customHeight="1" x14ac:dyDescent="0.3">
      <c r="A63" s="136">
        <v>44854</v>
      </c>
      <c r="B63" s="129" t="s">
        <v>126</v>
      </c>
      <c r="C63" s="129" t="s">
        <v>468</v>
      </c>
      <c r="D63" s="45" t="str">
        <f t="shared" si="0"/>
        <v>X</v>
      </c>
      <c r="E63" s="91"/>
      <c r="F63" s="90">
        <f t="shared" si="4"/>
        <v>1</v>
      </c>
      <c r="G63" s="78">
        <f t="shared" si="1"/>
        <v>50</v>
      </c>
      <c r="H63" s="79" t="e">
        <f t="shared" si="5"/>
        <v>#NUM!</v>
      </c>
      <c r="I63" s="108" t="s">
        <v>117</v>
      </c>
      <c r="J63" s="88" t="str">
        <f t="shared" si="2"/>
        <v/>
      </c>
      <c r="K63" s="86">
        <f t="shared" si="6"/>
        <v>7.6388888888888895E-2</v>
      </c>
    </row>
    <row r="64" spans="1:11" ht="36" customHeight="1" x14ac:dyDescent="0.3">
      <c r="A64" s="133"/>
      <c r="B64" s="129" t="s">
        <v>468</v>
      </c>
      <c r="C64" s="129" t="s">
        <v>370</v>
      </c>
      <c r="D64" s="45" t="str">
        <f t="shared" si="0"/>
        <v>X</v>
      </c>
      <c r="E64" s="91"/>
      <c r="F64" s="90">
        <f t="shared" si="4"/>
        <v>0</v>
      </c>
      <c r="G64" s="78">
        <f t="shared" si="1"/>
        <v>30</v>
      </c>
      <c r="H64" s="79" t="e">
        <f t="shared" si="5"/>
        <v>#NUM!</v>
      </c>
      <c r="I64" s="108" t="s">
        <v>497</v>
      </c>
      <c r="J64" s="88" t="str">
        <f t="shared" si="2"/>
        <v/>
      </c>
      <c r="K64" s="86">
        <f t="shared" si="6"/>
        <v>2.0833333333333329E-2</v>
      </c>
    </row>
    <row r="65" spans="1:11" ht="36" customHeight="1" x14ac:dyDescent="0.3">
      <c r="A65" s="133"/>
      <c r="B65" s="129" t="s">
        <v>370</v>
      </c>
      <c r="C65" s="129" t="s">
        <v>510</v>
      </c>
      <c r="D65" s="45" t="str">
        <f t="shared" si="0"/>
        <v>X</v>
      </c>
      <c r="E65" s="91"/>
      <c r="F65" s="90">
        <f t="shared" si="4"/>
        <v>0</v>
      </c>
      <c r="G65" s="78">
        <f t="shared" si="1"/>
        <v>30</v>
      </c>
      <c r="H65" s="79" t="e">
        <f t="shared" si="5"/>
        <v>#NUM!</v>
      </c>
      <c r="I65" s="108" t="s">
        <v>117</v>
      </c>
      <c r="J65" s="88" t="str">
        <f t="shared" si="2"/>
        <v/>
      </c>
      <c r="K65" s="86">
        <f t="shared" si="6"/>
        <v>2.0833333333333343E-2</v>
      </c>
    </row>
    <row r="66" spans="1:11" ht="36" customHeight="1" x14ac:dyDescent="0.3">
      <c r="A66" s="133"/>
      <c r="B66" s="129" t="s">
        <v>510</v>
      </c>
      <c r="C66" s="129" t="s">
        <v>452</v>
      </c>
      <c r="D66" s="45" t="str">
        <f t="shared" si="0"/>
        <v>X</v>
      </c>
      <c r="E66" s="91"/>
      <c r="F66" s="90">
        <f t="shared" si="4"/>
        <v>3</v>
      </c>
      <c r="G66" s="78">
        <f t="shared" si="1"/>
        <v>50</v>
      </c>
      <c r="H66" s="79" t="e">
        <f t="shared" si="5"/>
        <v>#NUM!</v>
      </c>
      <c r="I66" s="108" t="s">
        <v>688</v>
      </c>
      <c r="J66" s="88" t="str">
        <f t="shared" si="2"/>
        <v/>
      </c>
      <c r="K66" s="86">
        <f t="shared" si="6"/>
        <v>0.15972222222222221</v>
      </c>
    </row>
    <row r="67" spans="1:11" ht="36" customHeight="1" x14ac:dyDescent="0.3">
      <c r="A67" s="133"/>
      <c r="B67" s="129" t="s">
        <v>452</v>
      </c>
      <c r="C67" s="129" t="s">
        <v>273</v>
      </c>
      <c r="D67" s="45" t="str">
        <f t="shared" si="0"/>
        <v>X</v>
      </c>
      <c r="E67" s="91"/>
      <c r="F67" s="90">
        <f t="shared" si="4"/>
        <v>0</v>
      </c>
      <c r="G67" s="78">
        <f t="shared" si="1"/>
        <v>40</v>
      </c>
      <c r="H67" s="79" t="e">
        <f t="shared" si="5"/>
        <v>#NUM!</v>
      </c>
      <c r="I67" s="108" t="s">
        <v>117</v>
      </c>
      <c r="J67" s="88" t="str">
        <f t="shared" si="2"/>
        <v/>
      </c>
      <c r="K67" s="86">
        <f t="shared" si="6"/>
        <v>2.7777777777777735E-2</v>
      </c>
    </row>
    <row r="68" spans="1:11" ht="36" customHeight="1" x14ac:dyDescent="0.3">
      <c r="A68" s="133"/>
      <c r="B68" s="202" t="s">
        <v>273</v>
      </c>
      <c r="C68" s="203"/>
      <c r="D68" s="45" t="str">
        <f t="shared" si="0"/>
        <v>X</v>
      </c>
      <c r="E68" s="91"/>
      <c r="F68" s="90" t="e">
        <f t="shared" si="4"/>
        <v>#NUM!</v>
      </c>
      <c r="G68" s="78" t="e">
        <f t="shared" si="1"/>
        <v>#NUM!</v>
      </c>
      <c r="H68" s="79" t="e">
        <f t="shared" si="5"/>
        <v>#NUM!</v>
      </c>
      <c r="I68" s="109" t="s">
        <v>123</v>
      </c>
      <c r="J68" s="88" t="str">
        <f t="shared" si="2"/>
        <v/>
      </c>
      <c r="K68" s="86">
        <f t="shared" si="6"/>
        <v>-0.30555555555555552</v>
      </c>
    </row>
    <row r="69" spans="1:11" ht="36" customHeight="1" x14ac:dyDescent="0.3">
      <c r="A69" s="84"/>
      <c r="B69" s="81"/>
      <c r="C69" s="223"/>
      <c r="D69" s="45" t="str">
        <f t="shared" si="0"/>
        <v>X</v>
      </c>
      <c r="E69" s="91"/>
      <c r="F69" s="90">
        <f t="shared" si="4"/>
        <v>0</v>
      </c>
      <c r="G69" s="78">
        <f t="shared" si="1"/>
        <v>0</v>
      </c>
      <c r="H69" s="79" t="e">
        <f t="shared" si="5"/>
        <v>#NUM!</v>
      </c>
      <c r="I69" s="80"/>
      <c r="J69" s="88" t="str">
        <f t="shared" si="2"/>
        <v/>
      </c>
      <c r="K69" s="86">
        <f t="shared" si="6"/>
        <v>0</v>
      </c>
    </row>
    <row r="70" spans="1:11" ht="36" customHeight="1" x14ac:dyDescent="0.3">
      <c r="A70" s="85"/>
      <c r="B70" s="81"/>
      <c r="C70" s="223"/>
      <c r="D70" s="45" t="str">
        <f t="shared" si="0"/>
        <v>X</v>
      </c>
      <c r="E70" s="91"/>
      <c r="F70" s="90">
        <f t="shared" si="4"/>
        <v>0</v>
      </c>
      <c r="G70" s="78">
        <f t="shared" si="1"/>
        <v>0</v>
      </c>
      <c r="H70" s="79" t="e">
        <f t="shared" si="5"/>
        <v>#NUM!</v>
      </c>
      <c r="I70" s="80"/>
      <c r="J70" s="88" t="str">
        <f t="shared" si="2"/>
        <v/>
      </c>
      <c r="K70" s="86">
        <f t="shared" si="6"/>
        <v>0</v>
      </c>
    </row>
    <row r="71" spans="1:11" ht="36" customHeight="1" x14ac:dyDescent="0.3">
      <c r="A71" s="83"/>
      <c r="B71" s="81"/>
      <c r="C71" s="223"/>
      <c r="D71" s="45" t="str">
        <f t="shared" si="0"/>
        <v>X</v>
      </c>
      <c r="E71" s="91"/>
      <c r="F71" s="90">
        <f t="shared" si="4"/>
        <v>0</v>
      </c>
      <c r="G71" s="78">
        <f t="shared" si="1"/>
        <v>0</v>
      </c>
      <c r="H71" s="79" t="e">
        <f t="shared" si="5"/>
        <v>#NUM!</v>
      </c>
      <c r="I71" s="80"/>
      <c r="J71" s="88" t="str">
        <f t="shared" si="2"/>
        <v/>
      </c>
      <c r="K71" s="86">
        <f t="shared" si="6"/>
        <v>0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 t="e">
        <f t="shared" si="5"/>
        <v>#NUM!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 t="e">
        <f t="shared" si="5"/>
        <v>#NUM!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 t="e">
        <f t="shared" si="5"/>
        <v>#NUM!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 t="e">
        <f t="shared" si="5"/>
        <v>#NUM!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 t="e">
        <f t="shared" si="5"/>
        <v>#NUM!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 t="e">
        <f t="shared" si="5"/>
        <v>#NUM!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 t="e">
        <f t="shared" si="5"/>
        <v>#NUM!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 t="e">
        <f t="shared" si="5"/>
        <v>#NUM!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 t="e">
        <f>H79</f>
        <v>#NUM!</v>
      </c>
      <c r="I80" s="49"/>
      <c r="J80" s="89" t="e">
        <f>SUM(J23:J79)</f>
        <v>#VALUE!</v>
      </c>
      <c r="K80" s="86">
        <f>SUM(K23:K79)</f>
        <v>1.0416666666666663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 t="e">
        <f>IF(H81="","",IF(H80&lt;=H81,H81-H80,0))</f>
        <v>#NUM!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 t="e">
        <f>IF(H80&gt;H81,H80-H81,0)</f>
        <v>#NUM!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#NUM!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e">
        <f>IF(H83&gt;H82,ROUND(H83*$B$17*$B$13/24,0),"")</f>
        <v>#NUM!</v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</mergeCells>
  <conditionalFormatting sqref="B29:I79 B23:D28 F23:H28">
    <cfRule type="expression" dxfId="137" priority="2">
      <formula>$E23="X"</formula>
    </cfRule>
  </conditionalFormatting>
  <conditionalFormatting sqref="I23:I28">
    <cfRule type="expression" dxfId="136" priority="3">
      <formula>$E23="X"</formula>
    </cfRule>
  </conditionalFormatting>
  <conditionalFormatting sqref="E23:E28">
    <cfRule type="expression" dxfId="13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A65E-CF38-4E0C-AF3A-884DF30E4DB6}">
  <sheetPr>
    <tabColor rgb="FFFF0000"/>
  </sheetPr>
  <dimension ref="A1:K66"/>
  <sheetViews>
    <sheetView zoomScale="80" zoomScaleNormal="80" workbookViewId="0">
      <selection activeCell="D18" sqref="D1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127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44849.104166666664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44844</v>
      </c>
      <c r="C9" s="34">
        <f>INDEX('TONG HOP'!$B$9:$W$225,MATCH(E3,'TONG HOP'!$B$9:$B$225,0),MATCH(C10,'TONG HOP'!$B$9:$W$9,0))</f>
        <v>44849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44849.541666666664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19927.45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44849.770833333336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44851.166666666664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44849</v>
      </c>
      <c r="B23" s="293" t="s">
        <v>414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59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9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414</v>
      </c>
      <c r="C24" s="129" t="s">
        <v>128</v>
      </c>
      <c r="D24" s="45"/>
      <c r="E24" s="39"/>
      <c r="F24" s="90">
        <f t="shared" ref="F24:F59" si="2">IF(AND(D24="",E24=""),0,(IF(AND(C24-B24=1,E24="",E24),24,(IF(D24="X",HOUR(C24-B24),0)))))</f>
        <v>0</v>
      </c>
      <c r="G24" s="82">
        <f t="shared" si="0"/>
        <v>0</v>
      </c>
      <c r="H24" s="82">
        <f t="shared" ref="H24:H59" si="3">(F24+G24/60)+H23</f>
        <v>0</v>
      </c>
      <c r="I24" s="108" t="s">
        <v>872</v>
      </c>
      <c r="J24" s="87" t="str">
        <f t="shared" si="1"/>
        <v/>
      </c>
      <c r="K24" s="86" t="str">
        <f t="shared" ref="K24:K59" si="4">IF(D24="x",(C24-B24),"")</f>
        <v/>
      </c>
    </row>
    <row r="25" spans="1:11" ht="36" customHeight="1" x14ac:dyDescent="0.3">
      <c r="A25" s="133"/>
      <c r="B25" s="129" t="s">
        <v>128</v>
      </c>
      <c r="C25" s="129" t="s">
        <v>131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131</v>
      </c>
      <c r="C26" s="129" t="s">
        <v>129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873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29" t="s">
        <v>129</v>
      </c>
      <c r="C27" s="129" t="s">
        <v>281</v>
      </c>
      <c r="D27" s="45" t="str">
        <f t="shared" ref="D27" si="5">IF(E27="","X","")</f>
        <v/>
      </c>
      <c r="E27" s="39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ref="F27" si="7">IF(AND(D27="",E27=""),0,(IF(AND(C27-B27=1,E27="",E27),24,(IF(D27="X",HOUR(C27-B27),0)))))</f>
        <v>0</v>
      </c>
      <c r="G27" s="82">
        <f t="shared" ref="G27" si="8">IF(D27="X",MINUTE(C27-B27),0)</f>
        <v>0</v>
      </c>
      <c r="H27" s="82">
        <f t="shared" ref="H27" si="9">(F27+G27/60)+H26</f>
        <v>0</v>
      </c>
      <c r="I27" s="108" t="s">
        <v>873</v>
      </c>
      <c r="J27" s="87">
        <f t="shared" ref="J27" si="10">IF(E27="x",(C27-B27),"")</f>
        <v>0.14583333333333337</v>
      </c>
      <c r="K27" s="86" t="str">
        <f t="shared" ref="K27" si="11">IF(D27="x",(C27-B27),"")</f>
        <v/>
      </c>
    </row>
    <row r="28" spans="1:11" ht="36" customHeight="1" x14ac:dyDescent="0.3">
      <c r="A28" s="133"/>
      <c r="B28" s="129" t="s">
        <v>281</v>
      </c>
      <c r="C28" s="129" t="s">
        <v>331</v>
      </c>
      <c r="D28" s="45" t="str">
        <f t="shared" ref="D28:D58" si="12">IF(E28="","X","")</f>
        <v/>
      </c>
      <c r="E28" s="39" t="str">
        <f t="shared" ref="E28:E59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90">
        <f t="shared" si="2"/>
        <v>0</v>
      </c>
      <c r="G28" s="78">
        <f t="shared" si="0"/>
        <v>0</v>
      </c>
      <c r="H28" s="79">
        <f>(F28+G28/60)+H26</f>
        <v>0</v>
      </c>
      <c r="I28" s="108" t="s">
        <v>521</v>
      </c>
      <c r="J28" s="88">
        <f t="shared" si="1"/>
        <v>3.472222222222221E-2</v>
      </c>
      <c r="K28" s="86" t="str">
        <f t="shared" si="4"/>
        <v/>
      </c>
    </row>
    <row r="29" spans="1:11" ht="36" customHeight="1" x14ac:dyDescent="0.3">
      <c r="A29" s="133"/>
      <c r="B29" s="202" t="s">
        <v>331</v>
      </c>
      <c r="C29" s="203"/>
      <c r="D29" s="45"/>
      <c r="E29" s="39" t="str">
        <f t="shared" si="13"/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573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331</v>
      </c>
      <c r="C30" s="129" t="s">
        <v>325</v>
      </c>
      <c r="D30" s="45" t="str">
        <f t="shared" si="12"/>
        <v>X</v>
      </c>
      <c r="E30" s="39" t="str">
        <f t="shared" si="13"/>
        <v/>
      </c>
      <c r="F30" s="90">
        <f t="shared" si="2"/>
        <v>1</v>
      </c>
      <c r="G30" s="78">
        <f t="shared" si="0"/>
        <v>10</v>
      </c>
      <c r="H30" s="79">
        <f t="shared" si="3"/>
        <v>1.1666666666666667</v>
      </c>
      <c r="I30" s="108" t="s">
        <v>115</v>
      </c>
      <c r="J30" s="88" t="str">
        <f t="shared" si="1"/>
        <v/>
      </c>
      <c r="K30" s="86">
        <f t="shared" si="4"/>
        <v>4.861111111111116E-2</v>
      </c>
    </row>
    <row r="31" spans="1:11" ht="36" customHeight="1" x14ac:dyDescent="0.3">
      <c r="A31" s="133"/>
      <c r="B31" s="202" t="s">
        <v>325</v>
      </c>
      <c r="C31" s="203"/>
      <c r="D31" s="45"/>
      <c r="E31" s="39" t="str">
        <f t="shared" si="13"/>
        <v/>
      </c>
      <c r="F31" s="90">
        <f t="shared" si="2"/>
        <v>0</v>
      </c>
      <c r="G31" s="78">
        <f t="shared" si="0"/>
        <v>0</v>
      </c>
      <c r="H31" s="79">
        <f>(F31+G31/60)+H30</f>
        <v>1.1666666666666667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325</v>
      </c>
      <c r="C32" s="129" t="s">
        <v>380</v>
      </c>
      <c r="D32" s="45" t="str">
        <f t="shared" si="12"/>
        <v>X</v>
      </c>
      <c r="E32" s="39" t="str">
        <f t="shared" si="13"/>
        <v/>
      </c>
      <c r="F32" s="90">
        <f t="shared" si="2"/>
        <v>0</v>
      </c>
      <c r="G32" s="78">
        <f t="shared" si="0"/>
        <v>20</v>
      </c>
      <c r="H32" s="79">
        <f>(F32+G32/60)+H31</f>
        <v>1.5</v>
      </c>
      <c r="I32" s="108" t="s">
        <v>117</v>
      </c>
      <c r="J32" s="88" t="str">
        <f t="shared" si="1"/>
        <v/>
      </c>
      <c r="K32" s="86">
        <f t="shared" si="4"/>
        <v>1.388888888888884E-2</v>
      </c>
    </row>
    <row r="33" spans="1:11" ht="36" customHeight="1" x14ac:dyDescent="0.3">
      <c r="A33" s="133"/>
      <c r="B33" s="129" t="s">
        <v>380</v>
      </c>
      <c r="C33" s="129" t="s">
        <v>543</v>
      </c>
      <c r="D33" s="45" t="str">
        <f t="shared" si="12"/>
        <v>X</v>
      </c>
      <c r="E33" s="39" t="str">
        <f t="shared" si="13"/>
        <v/>
      </c>
      <c r="F33" s="90">
        <f t="shared" si="2"/>
        <v>0</v>
      </c>
      <c r="G33" s="78">
        <f t="shared" si="0"/>
        <v>20</v>
      </c>
      <c r="H33" s="79">
        <f t="shared" si="3"/>
        <v>1.8333333333333333</v>
      </c>
      <c r="I33" s="108" t="s">
        <v>874</v>
      </c>
      <c r="J33" s="88" t="str">
        <f t="shared" si="1"/>
        <v/>
      </c>
      <c r="K33" s="86">
        <f t="shared" si="4"/>
        <v>1.3888888888888951E-2</v>
      </c>
    </row>
    <row r="34" spans="1:11" ht="36" customHeight="1" x14ac:dyDescent="0.3">
      <c r="A34" s="133"/>
      <c r="B34" s="129" t="s">
        <v>543</v>
      </c>
      <c r="C34" s="129" t="s">
        <v>142</v>
      </c>
      <c r="D34" s="45" t="str">
        <f t="shared" si="12"/>
        <v>X</v>
      </c>
      <c r="E34" s="39" t="str">
        <f t="shared" si="13"/>
        <v/>
      </c>
      <c r="F34" s="90">
        <f t="shared" si="2"/>
        <v>0</v>
      </c>
      <c r="G34" s="78">
        <f t="shared" si="0"/>
        <v>20</v>
      </c>
      <c r="H34" s="79">
        <f t="shared" si="3"/>
        <v>2.1666666666666665</v>
      </c>
      <c r="I34" s="108" t="s">
        <v>117</v>
      </c>
      <c r="J34" s="88" t="str">
        <f t="shared" si="1"/>
        <v/>
      </c>
      <c r="K34" s="86">
        <f t="shared" si="4"/>
        <v>1.388888888888884E-2</v>
      </c>
    </row>
    <row r="35" spans="1:11" ht="36" customHeight="1" x14ac:dyDescent="0.3">
      <c r="A35" s="133"/>
      <c r="B35" s="129" t="s">
        <v>142</v>
      </c>
      <c r="C35" s="129" t="s">
        <v>394</v>
      </c>
      <c r="D35" s="45" t="str">
        <f t="shared" si="12"/>
        <v>X</v>
      </c>
      <c r="E35" s="39" t="str">
        <f t="shared" si="13"/>
        <v/>
      </c>
      <c r="F35" s="90">
        <f t="shared" si="2"/>
        <v>0</v>
      </c>
      <c r="G35" s="78">
        <f t="shared" si="0"/>
        <v>30</v>
      </c>
      <c r="H35" s="79">
        <f t="shared" si="3"/>
        <v>2.6666666666666665</v>
      </c>
      <c r="I35" s="108" t="s">
        <v>874</v>
      </c>
      <c r="J35" s="88" t="str">
        <f t="shared" si="1"/>
        <v/>
      </c>
      <c r="K35" s="86">
        <f t="shared" si="4"/>
        <v>2.083333333333337E-2</v>
      </c>
    </row>
    <row r="36" spans="1:11" ht="36" customHeight="1" x14ac:dyDescent="0.3">
      <c r="A36" s="133"/>
      <c r="B36" s="129" t="s">
        <v>394</v>
      </c>
      <c r="C36" s="129" t="s">
        <v>136</v>
      </c>
      <c r="D36" s="45" t="str">
        <f t="shared" si="12"/>
        <v>X</v>
      </c>
      <c r="E36" s="39" t="str">
        <f t="shared" si="13"/>
        <v/>
      </c>
      <c r="F36" s="90">
        <f t="shared" si="2"/>
        <v>1</v>
      </c>
      <c r="G36" s="78">
        <f t="shared" si="0"/>
        <v>30</v>
      </c>
      <c r="H36" s="79">
        <f t="shared" si="3"/>
        <v>4.1666666666666661</v>
      </c>
      <c r="I36" s="108" t="s">
        <v>117</v>
      </c>
      <c r="J36" s="88" t="str">
        <f t="shared" si="1"/>
        <v/>
      </c>
      <c r="K36" s="86">
        <f t="shared" si="4"/>
        <v>6.25E-2</v>
      </c>
    </row>
    <row r="37" spans="1:11" ht="36" customHeight="1" x14ac:dyDescent="0.3">
      <c r="A37" s="133"/>
      <c r="B37" s="129" t="s">
        <v>136</v>
      </c>
      <c r="C37" s="129" t="s">
        <v>143</v>
      </c>
      <c r="D37" s="45" t="str">
        <f t="shared" si="12"/>
        <v>X</v>
      </c>
      <c r="E37" s="39" t="str">
        <f t="shared" si="13"/>
        <v/>
      </c>
      <c r="F37" s="90">
        <f t="shared" si="2"/>
        <v>0</v>
      </c>
      <c r="G37" s="78">
        <f t="shared" si="0"/>
        <v>30</v>
      </c>
      <c r="H37" s="79">
        <f t="shared" si="3"/>
        <v>4.6666666666666661</v>
      </c>
      <c r="I37" s="108" t="s">
        <v>875</v>
      </c>
      <c r="J37" s="88" t="str">
        <f t="shared" si="1"/>
        <v/>
      </c>
      <c r="K37" s="86">
        <f t="shared" si="4"/>
        <v>2.0833333333333259E-2</v>
      </c>
    </row>
    <row r="38" spans="1:11" ht="36" customHeight="1" x14ac:dyDescent="0.3">
      <c r="A38" s="133"/>
      <c r="B38" s="129" t="s">
        <v>143</v>
      </c>
      <c r="C38" s="129" t="s">
        <v>137</v>
      </c>
      <c r="D38" s="45" t="str">
        <f t="shared" si="12"/>
        <v>X</v>
      </c>
      <c r="E38" s="39" t="str">
        <f t="shared" si="13"/>
        <v/>
      </c>
      <c r="F38" s="90">
        <f t="shared" si="2"/>
        <v>0</v>
      </c>
      <c r="G38" s="78">
        <f t="shared" si="0"/>
        <v>20</v>
      </c>
      <c r="H38" s="79">
        <f t="shared" si="3"/>
        <v>4.9999999999999991</v>
      </c>
      <c r="I38" s="108" t="s">
        <v>876</v>
      </c>
      <c r="J38" s="88" t="str">
        <f t="shared" si="1"/>
        <v/>
      </c>
      <c r="K38" s="86">
        <f t="shared" si="4"/>
        <v>1.388888888888884E-2</v>
      </c>
    </row>
    <row r="39" spans="1:11" ht="36" customHeight="1" x14ac:dyDescent="0.3">
      <c r="A39" s="137"/>
      <c r="B39" s="129" t="s">
        <v>137</v>
      </c>
      <c r="C39" s="129" t="s">
        <v>125</v>
      </c>
      <c r="D39" s="45" t="str">
        <f t="shared" si="12"/>
        <v>X</v>
      </c>
      <c r="E39" s="39" t="str">
        <f t="shared" si="13"/>
        <v/>
      </c>
      <c r="F39" s="90">
        <f t="shared" si="2"/>
        <v>1</v>
      </c>
      <c r="G39" s="78">
        <f t="shared" si="0"/>
        <v>40</v>
      </c>
      <c r="H39" s="79">
        <f t="shared" si="3"/>
        <v>6.6666666666666661</v>
      </c>
      <c r="I39" s="108" t="s">
        <v>117</v>
      </c>
      <c r="J39" s="88" t="str">
        <f t="shared" si="1"/>
        <v/>
      </c>
      <c r="K39" s="86">
        <f t="shared" si="4"/>
        <v>6.9444444444444531E-2</v>
      </c>
    </row>
    <row r="40" spans="1:11" ht="36" customHeight="1" x14ac:dyDescent="0.3">
      <c r="A40" s="136">
        <v>44850</v>
      </c>
      <c r="B40" s="141" t="s">
        <v>126</v>
      </c>
      <c r="C40" s="129" t="s">
        <v>241</v>
      </c>
      <c r="D40" s="45" t="str">
        <f t="shared" si="12"/>
        <v>X</v>
      </c>
      <c r="E40" s="39" t="str">
        <f t="shared" si="13"/>
        <v/>
      </c>
      <c r="F40" s="90">
        <f t="shared" si="2"/>
        <v>2</v>
      </c>
      <c r="G40" s="78">
        <f t="shared" si="0"/>
        <v>0</v>
      </c>
      <c r="H40" s="79">
        <f t="shared" si="3"/>
        <v>8.6666666666666661</v>
      </c>
      <c r="I40" s="108" t="s">
        <v>117</v>
      </c>
      <c r="J40" s="88" t="str">
        <f t="shared" si="1"/>
        <v/>
      </c>
      <c r="K40" s="86">
        <f t="shared" si="4"/>
        <v>8.3333333333333329E-2</v>
      </c>
    </row>
    <row r="41" spans="1:11" ht="36" customHeight="1" x14ac:dyDescent="0.3">
      <c r="A41" s="133"/>
      <c r="B41" s="129" t="s">
        <v>241</v>
      </c>
      <c r="C41" s="129" t="s">
        <v>414</v>
      </c>
      <c r="D41" s="45" t="str">
        <f t="shared" si="12"/>
        <v>X</v>
      </c>
      <c r="E41" s="39" t="str">
        <f t="shared" si="13"/>
        <v/>
      </c>
      <c r="F41" s="90">
        <f t="shared" si="2"/>
        <v>0</v>
      </c>
      <c r="G41" s="78">
        <f t="shared" si="0"/>
        <v>30</v>
      </c>
      <c r="H41" s="79">
        <f t="shared" si="3"/>
        <v>9.1666666666666661</v>
      </c>
      <c r="I41" s="108" t="s">
        <v>490</v>
      </c>
      <c r="J41" s="88" t="str">
        <f t="shared" si="1"/>
        <v/>
      </c>
      <c r="K41" s="86">
        <f t="shared" si="4"/>
        <v>2.0833333333333343E-2</v>
      </c>
    </row>
    <row r="42" spans="1:11" ht="36" customHeight="1" x14ac:dyDescent="0.3">
      <c r="A42" s="133"/>
      <c r="B42" s="129" t="s">
        <v>414</v>
      </c>
      <c r="C42" s="129" t="s">
        <v>140</v>
      </c>
      <c r="D42" s="45" t="str">
        <f t="shared" si="12"/>
        <v>X</v>
      </c>
      <c r="E42" s="39" t="str">
        <f t="shared" si="13"/>
        <v/>
      </c>
      <c r="F42" s="90">
        <f t="shared" si="2"/>
        <v>3</v>
      </c>
      <c r="G42" s="78">
        <f t="shared" si="0"/>
        <v>0</v>
      </c>
      <c r="H42" s="79">
        <f t="shared" si="3"/>
        <v>12.166666666666666</v>
      </c>
      <c r="I42" s="108" t="s">
        <v>117</v>
      </c>
      <c r="J42" s="88" t="str">
        <f t="shared" si="1"/>
        <v/>
      </c>
      <c r="K42" s="86">
        <f t="shared" si="4"/>
        <v>0.12499999999999999</v>
      </c>
    </row>
    <row r="43" spans="1:11" ht="36" customHeight="1" x14ac:dyDescent="0.3">
      <c r="A43" s="133"/>
      <c r="B43" s="129" t="s">
        <v>140</v>
      </c>
      <c r="C43" s="129" t="s">
        <v>318</v>
      </c>
      <c r="D43" s="45" t="str">
        <f t="shared" si="12"/>
        <v>X</v>
      </c>
      <c r="E43" s="39" t="str">
        <f t="shared" si="13"/>
        <v/>
      </c>
      <c r="F43" s="90">
        <f t="shared" si="2"/>
        <v>1</v>
      </c>
      <c r="G43" s="78">
        <f t="shared" si="0"/>
        <v>0</v>
      </c>
      <c r="H43" s="79">
        <f t="shared" si="3"/>
        <v>13.166666666666666</v>
      </c>
      <c r="I43" s="108" t="s">
        <v>875</v>
      </c>
      <c r="J43" s="88" t="str">
        <f t="shared" si="1"/>
        <v/>
      </c>
      <c r="K43" s="86">
        <f t="shared" si="4"/>
        <v>4.1666666666666657E-2</v>
      </c>
    </row>
    <row r="44" spans="1:11" ht="36" customHeight="1" x14ac:dyDescent="0.3">
      <c r="A44" s="133"/>
      <c r="B44" s="129" t="s">
        <v>318</v>
      </c>
      <c r="C44" s="129" t="s">
        <v>232</v>
      </c>
      <c r="D44" s="45" t="str">
        <f t="shared" si="12"/>
        <v>X</v>
      </c>
      <c r="E44" s="39" t="str">
        <f t="shared" si="13"/>
        <v/>
      </c>
      <c r="F44" s="90">
        <f t="shared" si="2"/>
        <v>3</v>
      </c>
      <c r="G44" s="78">
        <f t="shared" si="0"/>
        <v>30</v>
      </c>
      <c r="H44" s="79">
        <f t="shared" si="3"/>
        <v>16.666666666666664</v>
      </c>
      <c r="I44" s="108" t="s">
        <v>117</v>
      </c>
      <c r="J44" s="88" t="str">
        <f t="shared" si="1"/>
        <v/>
      </c>
      <c r="K44" s="86">
        <f t="shared" si="4"/>
        <v>0.14583333333333337</v>
      </c>
    </row>
    <row r="45" spans="1:11" ht="36" customHeight="1" x14ac:dyDescent="0.3">
      <c r="A45" s="133"/>
      <c r="B45" s="129" t="s">
        <v>232</v>
      </c>
      <c r="C45" s="129" t="s">
        <v>132</v>
      </c>
      <c r="D45" s="45" t="str">
        <f t="shared" si="12"/>
        <v>X</v>
      </c>
      <c r="E45" s="39" t="str">
        <f t="shared" si="13"/>
        <v/>
      </c>
      <c r="F45" s="90">
        <f t="shared" si="2"/>
        <v>0</v>
      </c>
      <c r="G45" s="78">
        <f t="shared" si="0"/>
        <v>30</v>
      </c>
      <c r="H45" s="79">
        <f t="shared" si="3"/>
        <v>17.166666666666664</v>
      </c>
      <c r="I45" s="108" t="s">
        <v>877</v>
      </c>
      <c r="J45" s="88" t="str">
        <f t="shared" si="1"/>
        <v/>
      </c>
      <c r="K45" s="86">
        <f t="shared" si="4"/>
        <v>2.0833333333333315E-2</v>
      </c>
    </row>
    <row r="46" spans="1:11" ht="36" customHeight="1" x14ac:dyDescent="0.3">
      <c r="A46" s="133"/>
      <c r="B46" s="129" t="s">
        <v>132</v>
      </c>
      <c r="C46" s="129" t="s">
        <v>357</v>
      </c>
      <c r="D46" s="45" t="str">
        <f t="shared" si="12"/>
        <v>X</v>
      </c>
      <c r="E46" s="39" t="str">
        <f t="shared" si="13"/>
        <v/>
      </c>
      <c r="F46" s="90">
        <f t="shared" si="2"/>
        <v>2</v>
      </c>
      <c r="G46" s="78">
        <f t="shared" si="0"/>
        <v>10</v>
      </c>
      <c r="H46" s="79">
        <f t="shared" si="3"/>
        <v>19.333333333333332</v>
      </c>
      <c r="I46" s="108" t="s">
        <v>117</v>
      </c>
      <c r="J46" s="88" t="str">
        <f t="shared" si="1"/>
        <v/>
      </c>
      <c r="K46" s="86">
        <f t="shared" si="4"/>
        <v>9.027777777777779E-2</v>
      </c>
    </row>
    <row r="47" spans="1:11" ht="36" customHeight="1" x14ac:dyDescent="0.3">
      <c r="A47" s="133"/>
      <c r="B47" s="129" t="s">
        <v>357</v>
      </c>
      <c r="C47" s="129" t="s">
        <v>274</v>
      </c>
      <c r="D47" s="45" t="str">
        <f t="shared" si="12"/>
        <v>X</v>
      </c>
      <c r="E47" s="39" t="str">
        <f t="shared" si="13"/>
        <v/>
      </c>
      <c r="F47" s="90">
        <f t="shared" si="2"/>
        <v>0</v>
      </c>
      <c r="G47" s="78">
        <f t="shared" si="0"/>
        <v>30</v>
      </c>
      <c r="H47" s="79">
        <f t="shared" si="3"/>
        <v>19.833333333333332</v>
      </c>
      <c r="I47" s="108" t="s">
        <v>878</v>
      </c>
      <c r="J47" s="88" t="str">
        <f t="shared" si="1"/>
        <v/>
      </c>
      <c r="K47" s="86">
        <f t="shared" si="4"/>
        <v>2.0833333333333259E-2</v>
      </c>
    </row>
    <row r="48" spans="1:11" ht="36" customHeight="1" x14ac:dyDescent="0.3">
      <c r="A48" s="133"/>
      <c r="B48" s="129" t="s">
        <v>274</v>
      </c>
      <c r="C48" s="129" t="s">
        <v>134</v>
      </c>
      <c r="D48" s="45" t="str">
        <f t="shared" si="12"/>
        <v>X</v>
      </c>
      <c r="E48" s="39" t="str">
        <f t="shared" si="13"/>
        <v/>
      </c>
      <c r="F48" s="90">
        <f t="shared" si="2"/>
        <v>0</v>
      </c>
      <c r="G48" s="78">
        <f t="shared" si="0"/>
        <v>20</v>
      </c>
      <c r="H48" s="79">
        <f t="shared" si="3"/>
        <v>20.166666666666664</v>
      </c>
      <c r="I48" s="108" t="s">
        <v>117</v>
      </c>
      <c r="J48" s="88" t="str">
        <f t="shared" si="1"/>
        <v/>
      </c>
      <c r="K48" s="86">
        <f t="shared" si="4"/>
        <v>1.3888888888888951E-2</v>
      </c>
    </row>
    <row r="49" spans="1:11" ht="36" customHeight="1" x14ac:dyDescent="0.3">
      <c r="A49" s="133"/>
      <c r="B49" s="129" t="s">
        <v>134</v>
      </c>
      <c r="C49" s="129" t="s">
        <v>135</v>
      </c>
      <c r="D49" s="45" t="str">
        <f t="shared" si="12"/>
        <v>X</v>
      </c>
      <c r="E49" s="39" t="str">
        <f t="shared" si="13"/>
        <v/>
      </c>
      <c r="F49" s="90">
        <f t="shared" si="2"/>
        <v>0</v>
      </c>
      <c r="G49" s="78">
        <f t="shared" si="0"/>
        <v>30</v>
      </c>
      <c r="H49" s="79">
        <f t="shared" si="3"/>
        <v>20.666666666666664</v>
      </c>
      <c r="I49" s="108" t="s">
        <v>875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3"/>
      <c r="B50" s="129" t="s">
        <v>135</v>
      </c>
      <c r="C50" s="129" t="s">
        <v>391</v>
      </c>
      <c r="D50" s="45" t="str">
        <f t="shared" si="12"/>
        <v>X</v>
      </c>
      <c r="E50" s="39" t="str">
        <f t="shared" si="13"/>
        <v/>
      </c>
      <c r="F50" s="90">
        <f t="shared" si="2"/>
        <v>0</v>
      </c>
      <c r="G50" s="78">
        <f t="shared" si="0"/>
        <v>30</v>
      </c>
      <c r="H50" s="79">
        <f t="shared" si="3"/>
        <v>21.166666666666664</v>
      </c>
      <c r="I50" s="108" t="s">
        <v>513</v>
      </c>
      <c r="J50" s="88" t="str">
        <f t="shared" si="1"/>
        <v/>
      </c>
      <c r="K50" s="86">
        <f t="shared" si="4"/>
        <v>2.0833333333333259E-2</v>
      </c>
    </row>
    <row r="51" spans="1:11" ht="36" customHeight="1" x14ac:dyDescent="0.3">
      <c r="A51" s="133"/>
      <c r="B51" s="129" t="s">
        <v>391</v>
      </c>
      <c r="C51" s="129" t="s">
        <v>467</v>
      </c>
      <c r="D51" s="45" t="str">
        <f t="shared" si="12"/>
        <v>X</v>
      </c>
      <c r="E51" s="39" t="str">
        <f t="shared" si="13"/>
        <v/>
      </c>
      <c r="F51" s="90">
        <f t="shared" si="2"/>
        <v>2</v>
      </c>
      <c r="G51" s="78">
        <f t="shared" si="0"/>
        <v>15</v>
      </c>
      <c r="H51" s="79">
        <f t="shared" si="3"/>
        <v>23.416666666666664</v>
      </c>
      <c r="I51" s="108" t="s">
        <v>117</v>
      </c>
      <c r="J51" s="88" t="str">
        <f t="shared" si="1"/>
        <v/>
      </c>
      <c r="K51" s="86">
        <f t="shared" si="4"/>
        <v>9.375E-2</v>
      </c>
    </row>
    <row r="52" spans="1:11" ht="36" customHeight="1" x14ac:dyDescent="0.3">
      <c r="A52" s="133"/>
      <c r="B52" s="129" t="s">
        <v>467</v>
      </c>
      <c r="C52" s="129" t="s">
        <v>871</v>
      </c>
      <c r="D52" s="45" t="str">
        <f t="shared" si="12"/>
        <v>X</v>
      </c>
      <c r="E52" s="39" t="str">
        <f t="shared" si="13"/>
        <v/>
      </c>
      <c r="F52" s="90">
        <f t="shared" si="2"/>
        <v>0</v>
      </c>
      <c r="G52" s="78">
        <f t="shared" si="0"/>
        <v>30</v>
      </c>
      <c r="H52" s="79">
        <f t="shared" si="3"/>
        <v>23.916666666666664</v>
      </c>
      <c r="I52" s="108" t="s">
        <v>879</v>
      </c>
      <c r="J52" s="88" t="str">
        <f t="shared" si="1"/>
        <v/>
      </c>
      <c r="K52" s="86">
        <f t="shared" si="4"/>
        <v>2.083333333333337E-2</v>
      </c>
    </row>
    <row r="53" spans="1:11" ht="36" customHeight="1" x14ac:dyDescent="0.3">
      <c r="A53" s="133"/>
      <c r="B53" s="129" t="s">
        <v>871</v>
      </c>
      <c r="C53" s="129" t="s">
        <v>136</v>
      </c>
      <c r="D53" s="45" t="str">
        <f t="shared" si="12"/>
        <v>X</v>
      </c>
      <c r="E53" s="39" t="str">
        <f t="shared" si="13"/>
        <v/>
      </c>
      <c r="F53" s="90">
        <f t="shared" si="2"/>
        <v>4</v>
      </c>
      <c r="G53" s="78">
        <f t="shared" si="0"/>
        <v>15</v>
      </c>
      <c r="H53" s="79">
        <f t="shared" si="3"/>
        <v>28.166666666666664</v>
      </c>
      <c r="I53" s="108" t="s">
        <v>117</v>
      </c>
      <c r="J53" s="88" t="str">
        <f t="shared" si="1"/>
        <v/>
      </c>
      <c r="K53" s="86">
        <f t="shared" si="4"/>
        <v>0.17708333333333337</v>
      </c>
    </row>
    <row r="54" spans="1:11" ht="36" customHeight="1" x14ac:dyDescent="0.3">
      <c r="A54" s="133"/>
      <c r="B54" s="129" t="s">
        <v>136</v>
      </c>
      <c r="C54" s="129" t="s">
        <v>346</v>
      </c>
      <c r="D54" s="45" t="str">
        <f t="shared" si="12"/>
        <v>X</v>
      </c>
      <c r="E54" s="39" t="str">
        <f t="shared" si="13"/>
        <v/>
      </c>
      <c r="F54" s="90">
        <f t="shared" si="2"/>
        <v>1</v>
      </c>
      <c r="G54" s="78">
        <f t="shared" si="0"/>
        <v>0</v>
      </c>
      <c r="H54" s="79">
        <f t="shared" si="3"/>
        <v>29.166666666666664</v>
      </c>
      <c r="I54" s="108" t="s">
        <v>875</v>
      </c>
      <c r="J54" s="88" t="str">
        <f t="shared" si="1"/>
        <v/>
      </c>
      <c r="K54" s="86">
        <f t="shared" si="4"/>
        <v>4.166666666666663E-2</v>
      </c>
    </row>
    <row r="55" spans="1:11" ht="36" customHeight="1" x14ac:dyDescent="0.3">
      <c r="A55" s="133"/>
      <c r="B55" s="129" t="s">
        <v>346</v>
      </c>
      <c r="C55" s="129" t="s">
        <v>326</v>
      </c>
      <c r="D55" s="45" t="str">
        <f t="shared" si="12"/>
        <v>X</v>
      </c>
      <c r="E55" s="39" t="str">
        <f t="shared" si="13"/>
        <v/>
      </c>
      <c r="F55" s="90">
        <f t="shared" si="2"/>
        <v>1</v>
      </c>
      <c r="G55" s="78">
        <f t="shared" si="0"/>
        <v>20</v>
      </c>
      <c r="H55" s="79">
        <f t="shared" si="3"/>
        <v>30.499999999999996</v>
      </c>
      <c r="I55" s="108" t="s">
        <v>117</v>
      </c>
      <c r="J55" s="88" t="str">
        <f t="shared" si="1"/>
        <v/>
      </c>
      <c r="K55" s="86">
        <f t="shared" si="4"/>
        <v>5.5555555555555469E-2</v>
      </c>
    </row>
    <row r="56" spans="1:11" ht="36" customHeight="1" x14ac:dyDescent="0.3">
      <c r="A56" s="137"/>
      <c r="B56" s="129" t="s">
        <v>326</v>
      </c>
      <c r="C56" s="129" t="s">
        <v>125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10</v>
      </c>
      <c r="H56" s="79">
        <f t="shared" si="3"/>
        <v>30.666666666666664</v>
      </c>
      <c r="I56" s="108" t="s">
        <v>880</v>
      </c>
      <c r="J56" s="88" t="str">
        <f t="shared" si="1"/>
        <v/>
      </c>
      <c r="K56" s="86">
        <f t="shared" si="4"/>
        <v>6.9444444444445308E-3</v>
      </c>
    </row>
    <row r="57" spans="1:11" ht="36" customHeight="1" x14ac:dyDescent="0.3">
      <c r="A57" s="136">
        <v>44851</v>
      </c>
      <c r="B57" s="129" t="s">
        <v>126</v>
      </c>
      <c r="C57" s="129" t="s">
        <v>364</v>
      </c>
      <c r="D57" s="45" t="str">
        <f t="shared" si="12"/>
        <v>X</v>
      </c>
      <c r="E57" s="39" t="str">
        <f t="shared" si="13"/>
        <v/>
      </c>
      <c r="F57" s="90">
        <f t="shared" si="2"/>
        <v>0</v>
      </c>
      <c r="G57" s="78">
        <f t="shared" si="0"/>
        <v>20</v>
      </c>
      <c r="H57" s="79">
        <f t="shared" si="3"/>
        <v>30.999999999999996</v>
      </c>
      <c r="I57" s="108" t="s">
        <v>880</v>
      </c>
      <c r="J57" s="88" t="str">
        <f t="shared" si="1"/>
        <v/>
      </c>
      <c r="K57" s="86">
        <f t="shared" si="4"/>
        <v>1.3888888888888888E-2</v>
      </c>
    </row>
    <row r="58" spans="1:11" ht="36" customHeight="1" x14ac:dyDescent="0.3">
      <c r="A58" s="133"/>
      <c r="B58" s="129" t="s">
        <v>364</v>
      </c>
      <c r="C58" s="129" t="s">
        <v>267</v>
      </c>
      <c r="D58" s="45" t="str">
        <f t="shared" si="12"/>
        <v>X</v>
      </c>
      <c r="E58" s="39" t="str">
        <f t="shared" si="13"/>
        <v/>
      </c>
      <c r="F58" s="90">
        <f t="shared" si="2"/>
        <v>3</v>
      </c>
      <c r="G58" s="78">
        <f t="shared" si="0"/>
        <v>40</v>
      </c>
      <c r="H58" s="79">
        <f t="shared" si="3"/>
        <v>34.666666666666664</v>
      </c>
      <c r="I58" s="108" t="s">
        <v>117</v>
      </c>
      <c r="J58" s="88" t="str">
        <f t="shared" si="1"/>
        <v/>
      </c>
      <c r="K58" s="86">
        <f t="shared" si="4"/>
        <v>0.15277777777777776</v>
      </c>
    </row>
    <row r="59" spans="1:11" ht="36" customHeight="1" x14ac:dyDescent="0.3">
      <c r="A59" s="133"/>
      <c r="B59" s="218" t="s">
        <v>267</v>
      </c>
      <c r="C59" s="219"/>
      <c r="D59" s="45"/>
      <c r="E59" s="39" t="str">
        <f t="shared" si="13"/>
        <v/>
      </c>
      <c r="F59" s="90">
        <f t="shared" si="2"/>
        <v>0</v>
      </c>
      <c r="G59" s="78">
        <f t="shared" si="0"/>
        <v>0</v>
      </c>
      <c r="H59" s="79">
        <f t="shared" si="3"/>
        <v>34.666666666666664</v>
      </c>
      <c r="I59" s="109" t="s">
        <v>123</v>
      </c>
      <c r="J59" s="88" t="str">
        <f t="shared" si="1"/>
        <v/>
      </c>
      <c r="K59" s="86" t="str">
        <f t="shared" si="4"/>
        <v/>
      </c>
    </row>
    <row r="60" spans="1:11" ht="33.75" customHeight="1" x14ac:dyDescent="0.3">
      <c r="A60" s="47"/>
      <c r="B60" s="369" t="s">
        <v>25</v>
      </c>
      <c r="C60" s="369"/>
      <c r="D60" s="369"/>
      <c r="E60" s="369"/>
      <c r="F60" s="369"/>
      <c r="G60" s="369"/>
      <c r="H60" s="48">
        <f>H59</f>
        <v>34.666666666666664</v>
      </c>
      <c r="I60" s="49"/>
      <c r="J60" s="89">
        <f>SUM(J23:J59)</f>
        <v>0.18055555555555558</v>
      </c>
      <c r="K60" s="86">
        <f>SUM(K23:K59)</f>
        <v>1.4444444444444442</v>
      </c>
    </row>
    <row r="61" spans="1:11" ht="33.75" customHeight="1" x14ac:dyDescent="0.3">
      <c r="A61" s="47"/>
      <c r="B61" s="369" t="s">
        <v>64</v>
      </c>
      <c r="C61" s="369"/>
      <c r="D61" s="369"/>
      <c r="E61" s="369"/>
      <c r="F61" s="369"/>
      <c r="G61" s="369"/>
      <c r="H61" s="50">
        <v>72</v>
      </c>
      <c r="I61" s="49"/>
    </row>
    <row r="62" spans="1:11" ht="33.75" customHeight="1" x14ac:dyDescent="0.3">
      <c r="A62" s="47"/>
      <c r="B62" s="363" t="s">
        <v>65</v>
      </c>
      <c r="C62" s="363"/>
      <c r="D62" s="363"/>
      <c r="E62" s="363"/>
      <c r="F62" s="363"/>
      <c r="G62" s="363"/>
      <c r="H62" s="50">
        <f>IF(H61="","",IF(H60&lt;=H61,H61-H60,0))</f>
        <v>37.333333333333336</v>
      </c>
      <c r="I62" s="75"/>
      <c r="K62" s="331">
        <f>K60+J60</f>
        <v>1.6249999999999998</v>
      </c>
    </row>
    <row r="63" spans="1:11" ht="33.75" customHeight="1" x14ac:dyDescent="0.3">
      <c r="A63" s="47"/>
      <c r="B63" s="363" t="s">
        <v>66</v>
      </c>
      <c r="C63" s="363"/>
      <c r="D63" s="363"/>
      <c r="E63" s="363"/>
      <c r="F63" s="363"/>
      <c r="G63" s="363"/>
      <c r="H63" s="50">
        <f>IF(H60&gt;H61,H60-H61,0)</f>
        <v>0</v>
      </c>
      <c r="I63" s="49"/>
    </row>
    <row r="64" spans="1:11" ht="33.75" customHeight="1" x14ac:dyDescent="0.3">
      <c r="A64" s="47"/>
      <c r="B64" s="363" t="s">
        <v>67</v>
      </c>
      <c r="C64" s="363"/>
      <c r="D64" s="363"/>
      <c r="E64" s="363"/>
      <c r="F64" s="363"/>
      <c r="G64" s="363"/>
      <c r="H64" s="74">
        <f>IF(H61="","",IF(H62&gt;H63,ROUND(H62*$B$15*$B$13/24,0),""))</f>
        <v>51396333</v>
      </c>
      <c r="I64" s="49"/>
    </row>
    <row r="65" spans="1:9" ht="33.75" customHeight="1" x14ac:dyDescent="0.3">
      <c r="A65" s="47"/>
      <c r="B65" s="364" t="s">
        <v>68</v>
      </c>
      <c r="C65" s="365"/>
      <c r="D65" s="365"/>
      <c r="E65" s="365"/>
      <c r="F65" s="365"/>
      <c r="G65" s="366"/>
      <c r="H65" s="51" t="str">
        <f>IF(H63&gt;H62,ROUND(H63*$B$17*$B$13/24,0),"")</f>
        <v/>
      </c>
      <c r="I65" s="49"/>
    </row>
    <row r="66" spans="1:9" ht="33.75" customHeight="1" x14ac:dyDescent="0.3">
      <c r="A66" s="367"/>
      <c r="B66" s="367"/>
      <c r="C66" s="367"/>
      <c r="D66" s="367"/>
      <c r="E66" s="367"/>
      <c r="F66" s="367"/>
      <c r="G66" s="367"/>
      <c r="H66" s="367"/>
      <c r="I66" s="367"/>
    </row>
  </sheetData>
  <mergeCells count="17">
    <mergeCell ref="B64:G64"/>
    <mergeCell ref="B65:G65"/>
    <mergeCell ref="A66:I66"/>
    <mergeCell ref="J21:J22"/>
    <mergeCell ref="K21:K22"/>
    <mergeCell ref="B60:G60"/>
    <mergeCell ref="B61:G61"/>
    <mergeCell ref="B62:G62"/>
    <mergeCell ref="B63:G6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30:I59 F23:H29 B23:D59">
    <cfRule type="expression" dxfId="134" priority="2">
      <formula>$E23="X"</formula>
    </cfRule>
  </conditionalFormatting>
  <conditionalFormatting sqref="I23:I29">
    <cfRule type="expression" dxfId="133" priority="3">
      <formula>$E23="X"</formula>
    </cfRule>
  </conditionalFormatting>
  <conditionalFormatting sqref="E23:E59">
    <cfRule type="expression" dxfId="13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4E3A-71F7-4CBE-9EB2-6C8797D445CC}">
  <sheetPr>
    <tabColor rgb="FFFF0000"/>
  </sheetPr>
  <dimension ref="A1:K65"/>
  <sheetViews>
    <sheetView zoomScale="80" zoomScaleNormal="80" workbookViewId="0">
      <selection activeCell="D17" sqref="D1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124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44845.53125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44844</v>
      </c>
      <c r="C9" s="34">
        <f>INDEX('TONG HOP'!$B$9:$W$225,MATCH(E3,'TONG HOP'!$B$9:$B$225,0),MATCH(C10,'TONG HOP'!$B$9:$W$9,0))</f>
        <v>44849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44845.743055555555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20463.55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44845.743055555555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44847.833333333336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44845</v>
      </c>
      <c r="B23" s="202" t="s">
        <v>368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8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368</v>
      </c>
      <c r="C24" s="129" t="s">
        <v>135</v>
      </c>
      <c r="D24" s="45"/>
      <c r="E24" s="39"/>
      <c r="F24" s="90">
        <f t="shared" ref="F24:F58" si="2">IF(AND(D24="",E24=""),0,(IF(AND(C24-B24=1,E24="",E24),24,(IF(D24="X",HOUR(C24-B24),0)))))</f>
        <v>0</v>
      </c>
      <c r="G24" s="82">
        <f t="shared" si="0"/>
        <v>0</v>
      </c>
      <c r="H24" s="82">
        <f t="shared" ref="H24:H58" si="3">(F24+G24/60)+H23</f>
        <v>0</v>
      </c>
      <c r="I24" s="108" t="s">
        <v>109</v>
      </c>
      <c r="J24" s="87" t="str">
        <f t="shared" si="1"/>
        <v/>
      </c>
      <c r="K24" s="86" t="str">
        <f t="shared" ref="K24:K58" si="4">IF(D24="x",(C24-B24),"")</f>
        <v/>
      </c>
    </row>
    <row r="25" spans="1:11" ht="36" customHeight="1" x14ac:dyDescent="0.3">
      <c r="A25" s="133"/>
      <c r="B25" s="129" t="s">
        <v>135</v>
      </c>
      <c r="C25" s="129" t="s">
        <v>227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471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227</v>
      </c>
      <c r="C26" s="129" t="s">
        <v>299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275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299</v>
      </c>
      <c r="C27" s="203"/>
      <c r="D27" s="45"/>
      <c r="E27" s="39" t="str">
        <f t="shared" ref="E27:E58" si="5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864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299</v>
      </c>
      <c r="C28" s="129" t="s">
        <v>332</v>
      </c>
      <c r="D28" s="45"/>
      <c r="E28" s="39" t="str">
        <f t="shared" si="5"/>
        <v/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202" t="s">
        <v>332</v>
      </c>
      <c r="C29" s="203"/>
      <c r="D29" s="45"/>
      <c r="E29" s="39" t="str">
        <f t="shared" si="5"/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332</v>
      </c>
      <c r="C30" s="129" t="s">
        <v>231</v>
      </c>
      <c r="D30" s="45" t="str">
        <f t="shared" ref="D30:D57" si="6">IF(E30="","X","")</f>
        <v>X</v>
      </c>
      <c r="E30" s="39" t="str">
        <f t="shared" si="5"/>
        <v/>
      </c>
      <c r="F30" s="90">
        <f t="shared" si="2"/>
        <v>3</v>
      </c>
      <c r="G30" s="78">
        <f t="shared" si="0"/>
        <v>10</v>
      </c>
      <c r="H30" s="79">
        <f t="shared" si="3"/>
        <v>3.1666666666666665</v>
      </c>
      <c r="I30" s="108" t="s">
        <v>117</v>
      </c>
      <c r="J30" s="88" t="str">
        <f t="shared" si="1"/>
        <v/>
      </c>
      <c r="K30" s="86">
        <f t="shared" si="4"/>
        <v>0.13194444444444453</v>
      </c>
    </row>
    <row r="31" spans="1:11" ht="36" customHeight="1" x14ac:dyDescent="0.3">
      <c r="A31" s="133"/>
      <c r="B31" s="129" t="s">
        <v>231</v>
      </c>
      <c r="C31" s="129" t="s">
        <v>346</v>
      </c>
      <c r="D31" s="45" t="str">
        <f t="shared" si="6"/>
        <v>X</v>
      </c>
      <c r="E31" s="39" t="str">
        <f t="shared" si="5"/>
        <v/>
      </c>
      <c r="F31" s="90">
        <f t="shared" si="2"/>
        <v>1</v>
      </c>
      <c r="G31" s="78">
        <f t="shared" si="0"/>
        <v>30</v>
      </c>
      <c r="H31" s="79">
        <f t="shared" si="3"/>
        <v>4.6666666666666661</v>
      </c>
      <c r="I31" s="108" t="s">
        <v>118</v>
      </c>
      <c r="J31" s="88" t="str">
        <f t="shared" si="1"/>
        <v/>
      </c>
      <c r="K31" s="86">
        <f t="shared" si="4"/>
        <v>6.25E-2</v>
      </c>
    </row>
    <row r="32" spans="1:11" ht="36" customHeight="1" x14ac:dyDescent="0.3">
      <c r="A32" s="137"/>
      <c r="B32" s="129" t="s">
        <v>346</v>
      </c>
      <c r="C32" s="129" t="s">
        <v>125</v>
      </c>
      <c r="D32" s="45" t="str">
        <f t="shared" si="6"/>
        <v>X</v>
      </c>
      <c r="E32" s="39" t="str">
        <f t="shared" si="5"/>
        <v/>
      </c>
      <c r="F32" s="90">
        <f t="shared" si="2"/>
        <v>1</v>
      </c>
      <c r="G32" s="78">
        <f t="shared" si="0"/>
        <v>30</v>
      </c>
      <c r="H32" s="79">
        <f t="shared" si="3"/>
        <v>6.1666666666666661</v>
      </c>
      <c r="I32" s="108" t="s">
        <v>117</v>
      </c>
      <c r="J32" s="88" t="str">
        <f t="shared" si="1"/>
        <v/>
      </c>
      <c r="K32" s="86">
        <f t="shared" si="4"/>
        <v>6.25E-2</v>
      </c>
    </row>
    <row r="33" spans="1:11" ht="36" customHeight="1" x14ac:dyDescent="0.3">
      <c r="A33" s="136">
        <v>44846</v>
      </c>
      <c r="B33" s="129" t="s">
        <v>126</v>
      </c>
      <c r="C33" s="129" t="s">
        <v>468</v>
      </c>
      <c r="D33" s="45" t="str">
        <f t="shared" si="6"/>
        <v>X</v>
      </c>
      <c r="E33" s="39" t="str">
        <f t="shared" si="5"/>
        <v/>
      </c>
      <c r="F33" s="90">
        <f t="shared" si="2"/>
        <v>1</v>
      </c>
      <c r="G33" s="78">
        <f t="shared" si="0"/>
        <v>50</v>
      </c>
      <c r="H33" s="79">
        <f t="shared" si="3"/>
        <v>8</v>
      </c>
      <c r="I33" s="108" t="s">
        <v>117</v>
      </c>
      <c r="J33" s="88" t="str">
        <f t="shared" si="1"/>
        <v/>
      </c>
      <c r="K33" s="86">
        <f t="shared" si="4"/>
        <v>7.6388888888888895E-2</v>
      </c>
    </row>
    <row r="34" spans="1:11" ht="36" customHeight="1" x14ac:dyDescent="0.3">
      <c r="A34" s="133"/>
      <c r="B34" s="129" t="s">
        <v>468</v>
      </c>
      <c r="C34" s="129" t="s">
        <v>414</v>
      </c>
      <c r="D34" s="45" t="str">
        <f t="shared" si="6"/>
        <v>X</v>
      </c>
      <c r="E34" s="39" t="str">
        <f t="shared" si="5"/>
        <v/>
      </c>
      <c r="F34" s="90">
        <f t="shared" si="2"/>
        <v>0</v>
      </c>
      <c r="G34" s="78">
        <f t="shared" si="0"/>
        <v>40</v>
      </c>
      <c r="H34" s="79">
        <f t="shared" si="3"/>
        <v>8.6666666666666661</v>
      </c>
      <c r="I34" s="108" t="s">
        <v>865</v>
      </c>
      <c r="J34" s="88" t="str">
        <f t="shared" si="1"/>
        <v/>
      </c>
      <c r="K34" s="86">
        <f t="shared" si="4"/>
        <v>2.7777777777777776E-2</v>
      </c>
    </row>
    <row r="35" spans="1:11" ht="36" customHeight="1" x14ac:dyDescent="0.3">
      <c r="A35" s="133"/>
      <c r="B35" s="129" t="s">
        <v>414</v>
      </c>
      <c r="C35" s="129" t="s">
        <v>140</v>
      </c>
      <c r="D35" s="45" t="str">
        <f t="shared" si="6"/>
        <v>X</v>
      </c>
      <c r="E35" s="39" t="str">
        <f t="shared" si="5"/>
        <v/>
      </c>
      <c r="F35" s="90">
        <f t="shared" si="2"/>
        <v>3</v>
      </c>
      <c r="G35" s="78">
        <f t="shared" si="0"/>
        <v>0</v>
      </c>
      <c r="H35" s="79">
        <f t="shared" si="3"/>
        <v>11.666666666666666</v>
      </c>
      <c r="I35" s="108" t="s">
        <v>117</v>
      </c>
      <c r="J35" s="88" t="str">
        <f t="shared" si="1"/>
        <v/>
      </c>
      <c r="K35" s="86">
        <f t="shared" si="4"/>
        <v>0.12499999999999999</v>
      </c>
    </row>
    <row r="36" spans="1:11" ht="36" customHeight="1" x14ac:dyDescent="0.3">
      <c r="A36" s="133"/>
      <c r="B36" s="129" t="s">
        <v>140</v>
      </c>
      <c r="C36" s="129" t="s">
        <v>318</v>
      </c>
      <c r="D36" s="45" t="str">
        <f t="shared" si="6"/>
        <v>X</v>
      </c>
      <c r="E36" s="39" t="str">
        <f t="shared" si="5"/>
        <v/>
      </c>
      <c r="F36" s="90">
        <f t="shared" si="2"/>
        <v>1</v>
      </c>
      <c r="G36" s="78">
        <f t="shared" si="0"/>
        <v>0</v>
      </c>
      <c r="H36" s="79">
        <f t="shared" si="3"/>
        <v>12.666666666666666</v>
      </c>
      <c r="I36" s="108" t="s">
        <v>118</v>
      </c>
      <c r="J36" s="88" t="str">
        <f t="shared" si="1"/>
        <v/>
      </c>
      <c r="K36" s="86">
        <f t="shared" si="4"/>
        <v>4.1666666666666657E-2</v>
      </c>
    </row>
    <row r="37" spans="1:11" ht="36" customHeight="1" x14ac:dyDescent="0.3">
      <c r="A37" s="133"/>
      <c r="B37" s="129" t="s">
        <v>318</v>
      </c>
      <c r="C37" s="129" t="s">
        <v>134</v>
      </c>
      <c r="D37" s="45" t="str">
        <f t="shared" si="6"/>
        <v>X</v>
      </c>
      <c r="E37" s="39" t="str">
        <f t="shared" si="5"/>
        <v/>
      </c>
      <c r="F37" s="90">
        <f t="shared" si="2"/>
        <v>7</v>
      </c>
      <c r="G37" s="78">
        <f t="shared" si="0"/>
        <v>0</v>
      </c>
      <c r="H37" s="79">
        <f t="shared" si="3"/>
        <v>19.666666666666664</v>
      </c>
      <c r="I37" s="108" t="s">
        <v>117</v>
      </c>
      <c r="J37" s="88" t="str">
        <f t="shared" si="1"/>
        <v/>
      </c>
      <c r="K37" s="86">
        <f t="shared" si="4"/>
        <v>0.29166666666666669</v>
      </c>
    </row>
    <row r="38" spans="1:11" ht="36" customHeight="1" x14ac:dyDescent="0.3">
      <c r="A38" s="133"/>
      <c r="B38" s="129" t="s">
        <v>134</v>
      </c>
      <c r="C38" s="129" t="s">
        <v>333</v>
      </c>
      <c r="D38" s="45" t="str">
        <f t="shared" si="6"/>
        <v>X</v>
      </c>
      <c r="E38" s="39" t="str">
        <f t="shared" si="5"/>
        <v/>
      </c>
      <c r="F38" s="90">
        <f t="shared" si="2"/>
        <v>1</v>
      </c>
      <c r="G38" s="78">
        <f t="shared" si="0"/>
        <v>10</v>
      </c>
      <c r="H38" s="79">
        <f t="shared" si="3"/>
        <v>20.833333333333332</v>
      </c>
      <c r="I38" s="108" t="s">
        <v>118</v>
      </c>
      <c r="J38" s="88" t="str">
        <f t="shared" si="1"/>
        <v/>
      </c>
      <c r="K38" s="86">
        <f t="shared" si="4"/>
        <v>4.8611111111111049E-2</v>
      </c>
    </row>
    <row r="39" spans="1:11" ht="36" customHeight="1" x14ac:dyDescent="0.3">
      <c r="A39" s="133"/>
      <c r="B39" s="129" t="s">
        <v>333</v>
      </c>
      <c r="C39" s="129" t="s">
        <v>353</v>
      </c>
      <c r="D39" s="45" t="str">
        <f t="shared" si="6"/>
        <v>X</v>
      </c>
      <c r="E39" s="39" t="str">
        <f t="shared" si="5"/>
        <v/>
      </c>
      <c r="F39" s="90">
        <f t="shared" si="2"/>
        <v>1</v>
      </c>
      <c r="G39" s="78">
        <f t="shared" si="0"/>
        <v>20</v>
      </c>
      <c r="H39" s="79">
        <f t="shared" si="3"/>
        <v>22.166666666666664</v>
      </c>
      <c r="I39" s="108" t="s">
        <v>117</v>
      </c>
      <c r="J39" s="88" t="str">
        <f t="shared" si="1"/>
        <v/>
      </c>
      <c r="K39" s="86">
        <f t="shared" si="4"/>
        <v>5.555555555555558E-2</v>
      </c>
    </row>
    <row r="40" spans="1:11" ht="36" customHeight="1" x14ac:dyDescent="0.3">
      <c r="A40" s="133"/>
      <c r="B40" s="129" t="s">
        <v>353</v>
      </c>
      <c r="C40" s="129" t="s">
        <v>583</v>
      </c>
      <c r="D40" s="45" t="str">
        <f t="shared" si="6"/>
        <v>X</v>
      </c>
      <c r="E40" s="39" t="str">
        <f t="shared" si="5"/>
        <v/>
      </c>
      <c r="F40" s="90">
        <f t="shared" si="2"/>
        <v>0</v>
      </c>
      <c r="G40" s="78">
        <f t="shared" si="0"/>
        <v>10</v>
      </c>
      <c r="H40" s="79">
        <f t="shared" si="3"/>
        <v>22.333333333333332</v>
      </c>
      <c r="I40" s="108" t="s">
        <v>866</v>
      </c>
      <c r="J40" s="88" t="str">
        <f t="shared" si="1"/>
        <v/>
      </c>
      <c r="K40" s="86">
        <f t="shared" si="4"/>
        <v>6.9444444444445308E-3</v>
      </c>
    </row>
    <row r="41" spans="1:11" ht="36" customHeight="1" x14ac:dyDescent="0.3">
      <c r="A41" s="133"/>
      <c r="B41" s="129" t="s">
        <v>583</v>
      </c>
      <c r="C41" s="129" t="s">
        <v>252</v>
      </c>
      <c r="D41" s="45" t="str">
        <f t="shared" si="6"/>
        <v>X</v>
      </c>
      <c r="E41" s="39" t="str">
        <f t="shared" si="5"/>
        <v/>
      </c>
      <c r="F41" s="90">
        <f t="shared" si="2"/>
        <v>0</v>
      </c>
      <c r="G41" s="78">
        <f t="shared" si="0"/>
        <v>30</v>
      </c>
      <c r="H41" s="79">
        <f t="shared" si="3"/>
        <v>22.833333333333332</v>
      </c>
      <c r="I41" s="108" t="s">
        <v>117</v>
      </c>
      <c r="J41" s="88" t="str">
        <f t="shared" si="1"/>
        <v/>
      </c>
      <c r="K41" s="86">
        <f t="shared" si="4"/>
        <v>2.083333333333337E-2</v>
      </c>
    </row>
    <row r="42" spans="1:11" ht="36" customHeight="1" x14ac:dyDescent="0.3">
      <c r="A42" s="133"/>
      <c r="B42" s="129" t="s">
        <v>252</v>
      </c>
      <c r="C42" s="129" t="s">
        <v>412</v>
      </c>
      <c r="D42" s="45" t="str">
        <f t="shared" si="6"/>
        <v>X</v>
      </c>
      <c r="E42" s="39" t="str">
        <f t="shared" si="5"/>
        <v/>
      </c>
      <c r="F42" s="90">
        <f t="shared" si="2"/>
        <v>0</v>
      </c>
      <c r="G42" s="78">
        <f t="shared" si="0"/>
        <v>20</v>
      </c>
      <c r="H42" s="79">
        <f t="shared" si="3"/>
        <v>23.166666666666664</v>
      </c>
      <c r="I42" s="108" t="s">
        <v>867</v>
      </c>
      <c r="J42" s="88" t="str">
        <f t="shared" si="1"/>
        <v/>
      </c>
      <c r="K42" s="86">
        <f t="shared" si="4"/>
        <v>1.388888888888884E-2</v>
      </c>
    </row>
    <row r="43" spans="1:11" ht="36" customHeight="1" x14ac:dyDescent="0.3">
      <c r="A43" s="133"/>
      <c r="B43" s="129" t="s">
        <v>412</v>
      </c>
      <c r="C43" s="129" t="s">
        <v>332</v>
      </c>
      <c r="D43" s="45" t="str">
        <f t="shared" si="6"/>
        <v/>
      </c>
      <c r="E43" s="39" t="str">
        <f t="shared" si="5"/>
        <v>X</v>
      </c>
      <c r="F43" s="90">
        <f t="shared" si="2"/>
        <v>0</v>
      </c>
      <c r="G43" s="78">
        <f t="shared" si="0"/>
        <v>0</v>
      </c>
      <c r="H43" s="79">
        <f t="shared" si="3"/>
        <v>23.166666666666664</v>
      </c>
      <c r="I43" s="108" t="s">
        <v>853</v>
      </c>
      <c r="J43" s="88">
        <f t="shared" si="1"/>
        <v>3.4722222222222099E-2</v>
      </c>
      <c r="K43" s="86" t="str">
        <f t="shared" si="4"/>
        <v/>
      </c>
    </row>
    <row r="44" spans="1:11" ht="36" customHeight="1" x14ac:dyDescent="0.3">
      <c r="A44" s="133"/>
      <c r="B44" s="129" t="s">
        <v>332</v>
      </c>
      <c r="C44" s="129" t="s">
        <v>136</v>
      </c>
      <c r="D44" s="45" t="str">
        <f t="shared" si="6"/>
        <v>X</v>
      </c>
      <c r="E44" s="39" t="str">
        <f t="shared" si="5"/>
        <v/>
      </c>
      <c r="F44" s="90">
        <f t="shared" si="2"/>
        <v>3</v>
      </c>
      <c r="G44" s="78">
        <f t="shared" si="0"/>
        <v>40</v>
      </c>
      <c r="H44" s="79">
        <f t="shared" si="3"/>
        <v>26.833333333333332</v>
      </c>
      <c r="I44" s="108" t="s">
        <v>117</v>
      </c>
      <c r="J44" s="88" t="str">
        <f t="shared" si="1"/>
        <v/>
      </c>
      <c r="K44" s="86">
        <f t="shared" si="4"/>
        <v>0.1527777777777779</v>
      </c>
    </row>
    <row r="45" spans="1:11" ht="36" customHeight="1" x14ac:dyDescent="0.3">
      <c r="A45" s="133"/>
      <c r="B45" s="129" t="s">
        <v>136</v>
      </c>
      <c r="C45" s="129" t="s">
        <v>143</v>
      </c>
      <c r="D45" s="45" t="str">
        <f t="shared" si="6"/>
        <v>X</v>
      </c>
      <c r="E45" s="39" t="str">
        <f t="shared" si="5"/>
        <v/>
      </c>
      <c r="F45" s="90">
        <f t="shared" si="2"/>
        <v>0</v>
      </c>
      <c r="G45" s="78">
        <f t="shared" si="0"/>
        <v>30</v>
      </c>
      <c r="H45" s="79">
        <f t="shared" si="3"/>
        <v>27.333333333333332</v>
      </c>
      <c r="I45" s="108" t="s">
        <v>118</v>
      </c>
      <c r="J45" s="88" t="str">
        <f t="shared" si="1"/>
        <v/>
      </c>
      <c r="K45" s="86">
        <f t="shared" si="4"/>
        <v>2.0833333333333259E-2</v>
      </c>
    </row>
    <row r="46" spans="1:11" ht="36" customHeight="1" x14ac:dyDescent="0.3">
      <c r="A46" s="133"/>
      <c r="B46" s="129" t="s">
        <v>143</v>
      </c>
      <c r="C46" s="129" t="s">
        <v>863</v>
      </c>
      <c r="D46" s="45" t="str">
        <f t="shared" si="6"/>
        <v>X</v>
      </c>
      <c r="E46" s="39" t="str">
        <f t="shared" si="5"/>
        <v/>
      </c>
      <c r="F46" s="90">
        <f t="shared" si="2"/>
        <v>1</v>
      </c>
      <c r="G46" s="78">
        <f t="shared" si="0"/>
        <v>55</v>
      </c>
      <c r="H46" s="79">
        <f t="shared" si="3"/>
        <v>29.25</v>
      </c>
      <c r="I46" s="108" t="s">
        <v>117</v>
      </c>
      <c r="J46" s="88" t="str">
        <f t="shared" si="1"/>
        <v/>
      </c>
      <c r="K46" s="86">
        <f t="shared" si="4"/>
        <v>7.986111111111116E-2</v>
      </c>
    </row>
    <row r="47" spans="1:11" ht="36" customHeight="1" x14ac:dyDescent="0.3">
      <c r="A47" s="137"/>
      <c r="B47" s="129" t="s">
        <v>863</v>
      </c>
      <c r="C47" s="129" t="s">
        <v>125</v>
      </c>
      <c r="D47" s="45" t="str">
        <f t="shared" si="6"/>
        <v/>
      </c>
      <c r="E47" s="39" t="str">
        <f t="shared" si="5"/>
        <v>X</v>
      </c>
      <c r="F47" s="90">
        <f t="shared" si="2"/>
        <v>0</v>
      </c>
      <c r="G47" s="78">
        <f t="shared" si="0"/>
        <v>0</v>
      </c>
      <c r="H47" s="79">
        <f t="shared" si="3"/>
        <v>29.25</v>
      </c>
      <c r="I47" s="108" t="s">
        <v>853</v>
      </c>
      <c r="J47" s="88">
        <f t="shared" si="1"/>
        <v>3.4722222222222099E-3</v>
      </c>
      <c r="K47" s="86" t="str">
        <f t="shared" si="4"/>
        <v/>
      </c>
    </row>
    <row r="48" spans="1:11" ht="36" customHeight="1" x14ac:dyDescent="0.3">
      <c r="A48" s="136">
        <v>44847</v>
      </c>
      <c r="B48" s="129" t="s">
        <v>126</v>
      </c>
      <c r="C48" s="129" t="s">
        <v>140</v>
      </c>
      <c r="D48" s="45" t="str">
        <f t="shared" si="6"/>
        <v/>
      </c>
      <c r="E48" s="39" t="str">
        <f t="shared" si="5"/>
        <v>X</v>
      </c>
      <c r="F48" s="90">
        <f t="shared" si="2"/>
        <v>0</v>
      </c>
      <c r="G48" s="78">
        <f t="shared" si="0"/>
        <v>0</v>
      </c>
      <c r="H48" s="79">
        <f t="shared" si="3"/>
        <v>29.25</v>
      </c>
      <c r="I48" s="108" t="s">
        <v>853</v>
      </c>
      <c r="J48" s="88">
        <f t="shared" si="1"/>
        <v>0.22916666666666666</v>
      </c>
      <c r="K48" s="86" t="str">
        <f t="shared" si="4"/>
        <v/>
      </c>
    </row>
    <row r="49" spans="1:11" ht="36" customHeight="1" x14ac:dyDescent="0.3">
      <c r="A49" s="133"/>
      <c r="B49" s="129" t="s">
        <v>140</v>
      </c>
      <c r="C49" s="129" t="s">
        <v>355</v>
      </c>
      <c r="D49" s="45" t="str">
        <f t="shared" si="6"/>
        <v>X</v>
      </c>
      <c r="E49" s="39" t="str">
        <f t="shared" si="5"/>
        <v/>
      </c>
      <c r="F49" s="90">
        <f t="shared" si="2"/>
        <v>3</v>
      </c>
      <c r="G49" s="78">
        <f t="shared" si="0"/>
        <v>10</v>
      </c>
      <c r="H49" s="79">
        <f t="shared" si="3"/>
        <v>32.416666666666664</v>
      </c>
      <c r="I49" s="108" t="s">
        <v>117</v>
      </c>
      <c r="J49" s="88" t="str">
        <f t="shared" si="1"/>
        <v/>
      </c>
      <c r="K49" s="86">
        <f t="shared" si="4"/>
        <v>0.13194444444444445</v>
      </c>
    </row>
    <row r="50" spans="1:11" ht="36" customHeight="1" x14ac:dyDescent="0.3">
      <c r="A50" s="133"/>
      <c r="B50" s="129" t="s">
        <v>355</v>
      </c>
      <c r="C50" s="129" t="s">
        <v>229</v>
      </c>
      <c r="D50" s="45" t="str">
        <f t="shared" si="6"/>
        <v>X</v>
      </c>
      <c r="E50" s="39" t="str">
        <f t="shared" si="5"/>
        <v/>
      </c>
      <c r="F50" s="90">
        <f t="shared" si="2"/>
        <v>0</v>
      </c>
      <c r="G50" s="78">
        <f t="shared" si="0"/>
        <v>30</v>
      </c>
      <c r="H50" s="79">
        <f t="shared" si="3"/>
        <v>32.916666666666664</v>
      </c>
      <c r="I50" s="108" t="s">
        <v>868</v>
      </c>
      <c r="J50" s="88" t="str">
        <f t="shared" si="1"/>
        <v/>
      </c>
      <c r="K50" s="86">
        <f t="shared" si="4"/>
        <v>2.0833333333333315E-2</v>
      </c>
    </row>
    <row r="51" spans="1:11" ht="36" customHeight="1" x14ac:dyDescent="0.3">
      <c r="A51" s="133"/>
      <c r="B51" s="129" t="s">
        <v>229</v>
      </c>
      <c r="C51" s="129" t="s">
        <v>132</v>
      </c>
      <c r="D51" s="45" t="str">
        <f t="shared" si="6"/>
        <v>X</v>
      </c>
      <c r="E51" s="39" t="str">
        <f t="shared" si="5"/>
        <v/>
      </c>
      <c r="F51" s="90">
        <f t="shared" si="2"/>
        <v>1</v>
      </c>
      <c r="G51" s="78">
        <f t="shared" si="0"/>
        <v>20</v>
      </c>
      <c r="H51" s="79">
        <f t="shared" si="3"/>
        <v>34.25</v>
      </c>
      <c r="I51" s="108" t="s">
        <v>869</v>
      </c>
      <c r="J51" s="88" t="str">
        <f t="shared" si="1"/>
        <v/>
      </c>
      <c r="K51" s="86">
        <f t="shared" si="4"/>
        <v>5.555555555555558E-2</v>
      </c>
    </row>
    <row r="52" spans="1:11" ht="36" customHeight="1" x14ac:dyDescent="0.3">
      <c r="A52" s="133"/>
      <c r="B52" s="129" t="s">
        <v>132</v>
      </c>
      <c r="C52" s="129" t="s">
        <v>314</v>
      </c>
      <c r="D52" s="45" t="str">
        <f t="shared" si="6"/>
        <v>X</v>
      </c>
      <c r="E52" s="39" t="str">
        <f t="shared" si="5"/>
        <v/>
      </c>
      <c r="F52" s="90">
        <f t="shared" si="2"/>
        <v>2</v>
      </c>
      <c r="G52" s="78">
        <f t="shared" si="0"/>
        <v>20</v>
      </c>
      <c r="H52" s="79">
        <f t="shared" si="3"/>
        <v>36.583333333333336</v>
      </c>
      <c r="I52" s="108" t="s">
        <v>117</v>
      </c>
      <c r="J52" s="88" t="str">
        <f t="shared" si="1"/>
        <v/>
      </c>
      <c r="K52" s="86">
        <f t="shared" si="4"/>
        <v>9.722222222222221E-2</v>
      </c>
    </row>
    <row r="53" spans="1:11" ht="36" customHeight="1" x14ac:dyDescent="0.3">
      <c r="A53" s="133"/>
      <c r="B53" s="129" t="s">
        <v>314</v>
      </c>
      <c r="C53" s="129" t="s">
        <v>135</v>
      </c>
      <c r="D53" s="45" t="str">
        <f t="shared" si="6"/>
        <v>X</v>
      </c>
      <c r="E53" s="39" t="str">
        <f t="shared" si="5"/>
        <v/>
      </c>
      <c r="F53" s="90">
        <f t="shared" si="2"/>
        <v>1</v>
      </c>
      <c r="G53" s="78">
        <f t="shared" si="0"/>
        <v>10</v>
      </c>
      <c r="H53" s="79">
        <f t="shared" si="3"/>
        <v>37.75</v>
      </c>
      <c r="I53" s="108" t="s">
        <v>870</v>
      </c>
      <c r="J53" s="88" t="str">
        <f t="shared" si="1"/>
        <v/>
      </c>
      <c r="K53" s="86">
        <f t="shared" si="4"/>
        <v>4.861111111111116E-2</v>
      </c>
    </row>
    <row r="54" spans="1:11" ht="36" customHeight="1" x14ac:dyDescent="0.3">
      <c r="A54" s="133"/>
      <c r="B54" s="129" t="s">
        <v>135</v>
      </c>
      <c r="C54" s="129" t="s">
        <v>333</v>
      </c>
      <c r="D54" s="45" t="str">
        <f t="shared" si="6"/>
        <v>X</v>
      </c>
      <c r="E54" s="39" t="str">
        <f t="shared" si="5"/>
        <v/>
      </c>
      <c r="F54" s="90">
        <f t="shared" si="2"/>
        <v>0</v>
      </c>
      <c r="G54" s="78">
        <f t="shared" si="0"/>
        <v>40</v>
      </c>
      <c r="H54" s="79">
        <f t="shared" si="3"/>
        <v>38.416666666666664</v>
      </c>
      <c r="I54" s="108" t="s">
        <v>118</v>
      </c>
      <c r="J54" s="88" t="str">
        <f t="shared" si="1"/>
        <v/>
      </c>
      <c r="K54" s="86">
        <f t="shared" si="4"/>
        <v>2.7777777777777679E-2</v>
      </c>
    </row>
    <row r="55" spans="1:11" ht="36" customHeight="1" x14ac:dyDescent="0.3">
      <c r="A55" s="133"/>
      <c r="B55" s="129" t="s">
        <v>333</v>
      </c>
      <c r="C55" s="129" t="s">
        <v>235</v>
      </c>
      <c r="D55" s="45" t="str">
        <f t="shared" si="6"/>
        <v>X</v>
      </c>
      <c r="E55" s="39" t="str">
        <f t="shared" si="5"/>
        <v/>
      </c>
      <c r="F55" s="90">
        <f t="shared" si="2"/>
        <v>4</v>
      </c>
      <c r="G55" s="78">
        <f t="shared" si="0"/>
        <v>0</v>
      </c>
      <c r="H55" s="79">
        <f t="shared" si="3"/>
        <v>42.416666666666664</v>
      </c>
      <c r="I55" s="108" t="s">
        <v>117</v>
      </c>
      <c r="J55" s="88" t="str">
        <f t="shared" si="1"/>
        <v/>
      </c>
      <c r="K55" s="86">
        <f t="shared" si="4"/>
        <v>0.16666666666666674</v>
      </c>
    </row>
    <row r="56" spans="1:11" ht="36" customHeight="1" x14ac:dyDescent="0.3">
      <c r="A56" s="133"/>
      <c r="B56" s="129" t="s">
        <v>235</v>
      </c>
      <c r="C56" s="129" t="s">
        <v>543</v>
      </c>
      <c r="D56" s="45" t="str">
        <f t="shared" si="6"/>
        <v>X</v>
      </c>
      <c r="E56" s="39" t="str">
        <f t="shared" si="5"/>
        <v/>
      </c>
      <c r="F56" s="90">
        <f t="shared" si="2"/>
        <v>0</v>
      </c>
      <c r="G56" s="78">
        <f t="shared" si="0"/>
        <v>30</v>
      </c>
      <c r="H56" s="79">
        <f t="shared" si="3"/>
        <v>42.916666666666664</v>
      </c>
      <c r="I56" s="108" t="s">
        <v>497</v>
      </c>
      <c r="J56" s="88" t="str">
        <f t="shared" si="1"/>
        <v/>
      </c>
      <c r="K56" s="86">
        <f t="shared" si="4"/>
        <v>2.083333333333337E-2</v>
      </c>
    </row>
    <row r="57" spans="1:11" ht="36" customHeight="1" x14ac:dyDescent="0.3">
      <c r="A57" s="133"/>
      <c r="B57" s="129" t="s">
        <v>543</v>
      </c>
      <c r="C57" s="129" t="s">
        <v>394</v>
      </c>
      <c r="D57" s="45" t="str">
        <f t="shared" si="6"/>
        <v>X</v>
      </c>
      <c r="E57" s="39" t="str">
        <f t="shared" si="5"/>
        <v/>
      </c>
      <c r="F57" s="90">
        <f t="shared" si="2"/>
        <v>0</v>
      </c>
      <c r="G57" s="78">
        <f t="shared" si="0"/>
        <v>50</v>
      </c>
      <c r="H57" s="79">
        <f t="shared" si="3"/>
        <v>43.75</v>
      </c>
      <c r="I57" s="108" t="s">
        <v>117</v>
      </c>
      <c r="J57" s="88" t="str">
        <f t="shared" si="1"/>
        <v/>
      </c>
      <c r="K57" s="86">
        <f t="shared" si="4"/>
        <v>3.472222222222221E-2</v>
      </c>
    </row>
    <row r="58" spans="1:11" ht="36" customHeight="1" x14ac:dyDescent="0.3">
      <c r="A58" s="133"/>
      <c r="B58" s="202" t="s">
        <v>394</v>
      </c>
      <c r="C58" s="203"/>
      <c r="D58" s="45"/>
      <c r="E58" s="39" t="str">
        <f t="shared" si="5"/>
        <v/>
      </c>
      <c r="F58" s="90">
        <f t="shared" si="2"/>
        <v>0</v>
      </c>
      <c r="G58" s="78">
        <f t="shared" si="0"/>
        <v>0</v>
      </c>
      <c r="H58" s="79">
        <f t="shared" si="3"/>
        <v>43.75</v>
      </c>
      <c r="I58" s="109" t="s">
        <v>123</v>
      </c>
      <c r="J58" s="88" t="str">
        <f t="shared" si="1"/>
        <v/>
      </c>
      <c r="K58" s="86" t="str">
        <f t="shared" si="4"/>
        <v/>
      </c>
    </row>
    <row r="59" spans="1:11" ht="33.75" customHeight="1" x14ac:dyDescent="0.3">
      <c r="A59" s="47"/>
      <c r="B59" s="369" t="s">
        <v>25</v>
      </c>
      <c r="C59" s="369"/>
      <c r="D59" s="369"/>
      <c r="E59" s="369"/>
      <c r="F59" s="369"/>
      <c r="G59" s="369"/>
      <c r="H59" s="48">
        <f>H58</f>
        <v>43.75</v>
      </c>
      <c r="I59" s="49"/>
      <c r="J59" s="89">
        <f>SUM(J23:J58)</f>
        <v>0.26736111111111094</v>
      </c>
      <c r="K59" s="86">
        <f>SUM(K23:K58)</f>
        <v>1.822916666666667</v>
      </c>
    </row>
    <row r="60" spans="1:11" ht="33.75" customHeight="1" x14ac:dyDescent="0.3">
      <c r="A60" s="47"/>
      <c r="B60" s="369" t="s">
        <v>64</v>
      </c>
      <c r="C60" s="369"/>
      <c r="D60" s="369"/>
      <c r="E60" s="369"/>
      <c r="F60" s="369"/>
      <c r="G60" s="369"/>
      <c r="H60" s="50">
        <v>72</v>
      </c>
      <c r="I60" s="49"/>
    </row>
    <row r="61" spans="1:11" ht="33.75" customHeight="1" x14ac:dyDescent="0.3">
      <c r="A61" s="47"/>
      <c r="B61" s="363" t="s">
        <v>65</v>
      </c>
      <c r="C61" s="363"/>
      <c r="D61" s="363"/>
      <c r="E61" s="363"/>
      <c r="F61" s="363"/>
      <c r="G61" s="363"/>
      <c r="H61" s="50">
        <f>IF(H60="","",IF(H59&lt;=H60,H60-H59,0))</f>
        <v>28.25</v>
      </c>
      <c r="I61" s="75"/>
    </row>
    <row r="62" spans="1:11" ht="33.75" customHeight="1" x14ac:dyDescent="0.3">
      <c r="A62" s="47"/>
      <c r="B62" s="363" t="s">
        <v>66</v>
      </c>
      <c r="C62" s="363"/>
      <c r="D62" s="363"/>
      <c r="E62" s="363"/>
      <c r="F62" s="363"/>
      <c r="G62" s="363"/>
      <c r="H62" s="50">
        <f>IF(H59&gt;H60,H59-H60,0)</f>
        <v>0</v>
      </c>
      <c r="I62" s="49"/>
    </row>
    <row r="63" spans="1:11" ht="33.75" customHeight="1" x14ac:dyDescent="0.3">
      <c r="A63" s="47"/>
      <c r="B63" s="363" t="s">
        <v>67</v>
      </c>
      <c r="C63" s="363"/>
      <c r="D63" s="363"/>
      <c r="E63" s="363"/>
      <c r="F63" s="363"/>
      <c r="G63" s="363"/>
      <c r="H63" s="74">
        <f>IF(H60="","",IF(H61&gt;H62,ROUND(H61*$B$15*$B$13/24,0),""))</f>
        <v>40432813</v>
      </c>
      <c r="I63" s="49"/>
    </row>
    <row r="64" spans="1:11" ht="33.75" customHeight="1" x14ac:dyDescent="0.3">
      <c r="A64" s="47"/>
      <c r="B64" s="364" t="s">
        <v>68</v>
      </c>
      <c r="C64" s="365"/>
      <c r="D64" s="365"/>
      <c r="E64" s="365"/>
      <c r="F64" s="365"/>
      <c r="G64" s="366"/>
      <c r="H64" s="51" t="str">
        <f>IF(H62&gt;H61,ROUND(H62*$B$17*$B$13/24,0),"")</f>
        <v/>
      </c>
      <c r="I64" s="49"/>
    </row>
    <row r="65" spans="1:9" ht="33.75" customHeight="1" x14ac:dyDescent="0.3">
      <c r="A65" s="367"/>
      <c r="B65" s="367"/>
      <c r="C65" s="367"/>
      <c r="D65" s="367"/>
      <c r="E65" s="367"/>
      <c r="F65" s="367"/>
      <c r="G65" s="367"/>
      <c r="H65" s="367"/>
      <c r="I65" s="367"/>
    </row>
  </sheetData>
  <mergeCells count="17">
    <mergeCell ref="B63:G63"/>
    <mergeCell ref="B64:G64"/>
    <mergeCell ref="A65:I65"/>
    <mergeCell ref="J21:J22"/>
    <mergeCell ref="K21:K22"/>
    <mergeCell ref="B59:G59"/>
    <mergeCell ref="B60:G60"/>
    <mergeCell ref="B61:G61"/>
    <mergeCell ref="B62:G6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58 B23:E58">
    <cfRule type="expression" dxfId="131" priority="2">
      <formula>$E23="X"</formula>
    </cfRule>
  </conditionalFormatting>
  <conditionalFormatting sqref="I23:I28">
    <cfRule type="expression" dxfId="130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0FFA-C609-4B7B-A89D-CA45346625FF}">
  <sheetPr>
    <tabColor rgb="FFFF0000"/>
  </sheetPr>
  <dimension ref="A1:K68"/>
  <sheetViews>
    <sheetView topLeftCell="A10" zoomScale="80" zoomScaleNormal="80" workbookViewId="0">
      <selection activeCell="I8" sqref="I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119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44831.440972222219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44829</v>
      </c>
      <c r="C9" s="34">
        <f>INDEX('TONG HOP'!$B$9:$W$225,MATCH(E3,'TONG HOP'!$B$9:$B$225,0),MATCH(C10,'TONG HOP'!$B$9:$W$9,0))</f>
        <v>44834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44832.291666666664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20150.2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44833.8125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44836.125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44831</v>
      </c>
      <c r="B23" s="202" t="s">
        <v>849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1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849</v>
      </c>
      <c r="C24" s="129" t="s">
        <v>125</v>
      </c>
      <c r="D24" s="45"/>
      <c r="E24" s="39"/>
      <c r="F24" s="90">
        <f t="shared" ref="F24:F61" si="2">IF(AND(D24="",E24=""),0,(IF(AND(C24-B24=1,E24="",E24),24,(IF(D24="X",HOUR(C24-B24),0)))))</f>
        <v>0</v>
      </c>
      <c r="G24" s="82">
        <f t="shared" si="0"/>
        <v>0</v>
      </c>
      <c r="H24" s="82">
        <f t="shared" ref="H24:H25" si="3">(F24+G24/60)+H23</f>
        <v>0</v>
      </c>
      <c r="I24" s="108" t="s">
        <v>851</v>
      </c>
      <c r="J24" s="87" t="str">
        <f t="shared" si="1"/>
        <v/>
      </c>
      <c r="K24" s="86" t="str">
        <f t="shared" ref="K24:K61" si="4">IF(D24="x",(C24-B24),"")</f>
        <v/>
      </c>
    </row>
    <row r="25" spans="1:11" ht="36" customHeight="1" x14ac:dyDescent="0.3">
      <c r="A25" s="134">
        <v>44832</v>
      </c>
      <c r="B25" s="129" t="s">
        <v>126</v>
      </c>
      <c r="C25" s="129" t="s">
        <v>517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851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0"/>
      <c r="B26" s="129" t="s">
        <v>517</v>
      </c>
      <c r="C26" s="129" t="s">
        <v>125</v>
      </c>
      <c r="D26" s="45" t="str">
        <f t="shared" ref="D26" si="5">IF(E26="","X","")</f>
        <v/>
      </c>
      <c r="E26" s="39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ref="F26" si="7">IF(AND(D26="",E26=""),0,(IF(AND(C26-B26=1,E26="",E26),24,(IF(D26="X",HOUR(C26-B26),0)))))</f>
        <v>0</v>
      </c>
      <c r="G26" s="82">
        <f t="shared" ref="G26" si="8">IF(D26="X",MINUTE(C26-B26),0)</f>
        <v>0</v>
      </c>
      <c r="H26" s="79">
        <f>(F26+G26/60)+H25</f>
        <v>0</v>
      </c>
      <c r="I26" s="108" t="s">
        <v>851</v>
      </c>
      <c r="J26" s="87">
        <f t="shared" ref="J26" si="9">IF(E26="x",(C26-B26),"")</f>
        <v>0.70833333333333326</v>
      </c>
      <c r="K26" s="86" t="str">
        <f t="shared" ref="K26" si="10">IF(D26="x",(C26-B26),"")</f>
        <v/>
      </c>
    </row>
    <row r="27" spans="1:11" ht="36" customHeight="1" x14ac:dyDescent="0.3">
      <c r="A27" s="136">
        <v>44833</v>
      </c>
      <c r="B27" s="129" t="s">
        <v>126</v>
      </c>
      <c r="C27" s="129" t="s">
        <v>230</v>
      </c>
      <c r="D27" s="45" t="str">
        <f t="shared" ref="D27:D60" si="11">IF(E27="","X","")</f>
        <v/>
      </c>
      <c r="E27" s="39" t="str">
        <f t="shared" ref="E27:E60" si="12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si="2"/>
        <v>0</v>
      </c>
      <c r="G27" s="82">
        <f t="shared" si="0"/>
        <v>0</v>
      </c>
      <c r="H27" s="79">
        <f t="shared" ref="H27:H61" si="13">(F27+G27/60)+H26</f>
        <v>0</v>
      </c>
      <c r="I27" s="108" t="s">
        <v>851</v>
      </c>
      <c r="J27" s="87">
        <f t="shared" si="1"/>
        <v>0.63888888888888895</v>
      </c>
      <c r="K27" s="86" t="str">
        <f t="shared" si="4"/>
        <v/>
      </c>
    </row>
    <row r="28" spans="1:11" ht="36" customHeight="1" x14ac:dyDescent="0.3">
      <c r="A28" s="133"/>
      <c r="B28" s="129" t="s">
        <v>230</v>
      </c>
      <c r="C28" s="129" t="s">
        <v>502</v>
      </c>
      <c r="D28" s="45" t="str">
        <f t="shared" si="11"/>
        <v/>
      </c>
      <c r="E28" s="39" t="str">
        <f t="shared" si="12"/>
        <v>X</v>
      </c>
      <c r="F28" s="90">
        <f t="shared" si="2"/>
        <v>0</v>
      </c>
      <c r="G28" s="78">
        <f t="shared" si="0"/>
        <v>0</v>
      </c>
      <c r="H28" s="79">
        <f t="shared" si="13"/>
        <v>0</v>
      </c>
      <c r="I28" s="109" t="s">
        <v>852</v>
      </c>
      <c r="J28" s="88">
        <f t="shared" si="1"/>
        <v>6.2499999999999889E-2</v>
      </c>
      <c r="K28" s="86" t="str">
        <f t="shared" si="4"/>
        <v/>
      </c>
    </row>
    <row r="29" spans="1:11" ht="36" customHeight="1" x14ac:dyDescent="0.3">
      <c r="A29" s="133"/>
      <c r="B29" s="129" t="s">
        <v>502</v>
      </c>
      <c r="C29" s="129" t="s">
        <v>141</v>
      </c>
      <c r="D29" s="45" t="str">
        <f t="shared" si="11"/>
        <v/>
      </c>
      <c r="E29" s="39" t="str">
        <f t="shared" si="12"/>
        <v>X</v>
      </c>
      <c r="F29" s="90">
        <f t="shared" si="2"/>
        <v>0</v>
      </c>
      <c r="G29" s="78">
        <f t="shared" si="0"/>
        <v>0</v>
      </c>
      <c r="H29" s="79">
        <f t="shared" si="13"/>
        <v>0</v>
      </c>
      <c r="I29" s="108" t="s">
        <v>853</v>
      </c>
      <c r="J29" s="88">
        <f t="shared" si="1"/>
        <v>9.027777777777779E-2</v>
      </c>
      <c r="K29" s="86" t="str">
        <f t="shared" si="4"/>
        <v/>
      </c>
    </row>
    <row r="30" spans="1:11" ht="36" customHeight="1" x14ac:dyDescent="0.3">
      <c r="A30" s="133"/>
      <c r="B30" s="129" t="s">
        <v>141</v>
      </c>
      <c r="C30" s="129" t="s">
        <v>142</v>
      </c>
      <c r="D30" s="45" t="str">
        <f t="shared" si="11"/>
        <v>X</v>
      </c>
      <c r="E30" s="39" t="str">
        <f t="shared" si="12"/>
        <v/>
      </c>
      <c r="F30" s="90">
        <f t="shared" si="2"/>
        <v>0</v>
      </c>
      <c r="G30" s="78">
        <f t="shared" si="0"/>
        <v>30</v>
      </c>
      <c r="H30" s="79">
        <f t="shared" si="13"/>
        <v>0.5</v>
      </c>
      <c r="I30" s="108" t="s">
        <v>115</v>
      </c>
      <c r="J30" s="88" t="str">
        <f t="shared" si="1"/>
        <v/>
      </c>
      <c r="K30" s="86">
        <f t="shared" si="4"/>
        <v>2.083333333333337E-2</v>
      </c>
    </row>
    <row r="31" spans="1:11" ht="36" customHeight="1" x14ac:dyDescent="0.3">
      <c r="A31" s="133"/>
      <c r="B31" s="202" t="s">
        <v>142</v>
      </c>
      <c r="C31" s="203"/>
      <c r="D31" s="45"/>
      <c r="E31" s="39" t="str">
        <f t="shared" si="12"/>
        <v/>
      </c>
      <c r="F31" s="90">
        <f t="shared" si="2"/>
        <v>0</v>
      </c>
      <c r="G31" s="78">
        <f t="shared" si="0"/>
        <v>0</v>
      </c>
      <c r="H31" s="79">
        <f t="shared" si="13"/>
        <v>0.5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142</v>
      </c>
      <c r="C32" s="129" t="s">
        <v>136</v>
      </c>
      <c r="D32" s="45" t="str">
        <f t="shared" si="11"/>
        <v>X</v>
      </c>
      <c r="E32" s="39" t="str">
        <f t="shared" si="12"/>
        <v/>
      </c>
      <c r="F32" s="90">
        <f t="shared" si="2"/>
        <v>2</v>
      </c>
      <c r="G32" s="78">
        <f t="shared" si="0"/>
        <v>0</v>
      </c>
      <c r="H32" s="79">
        <f t="shared" si="13"/>
        <v>2.5</v>
      </c>
      <c r="I32" s="108" t="s">
        <v>117</v>
      </c>
      <c r="J32" s="88" t="str">
        <f t="shared" si="1"/>
        <v/>
      </c>
      <c r="K32" s="86">
        <f t="shared" si="4"/>
        <v>8.333333333333337E-2</v>
      </c>
    </row>
    <row r="33" spans="1:11" ht="36" customHeight="1" x14ac:dyDescent="0.3">
      <c r="A33" s="133"/>
      <c r="B33" s="129" t="s">
        <v>136</v>
      </c>
      <c r="C33" s="129" t="s">
        <v>143</v>
      </c>
      <c r="D33" s="45" t="str">
        <f t="shared" si="11"/>
        <v>X</v>
      </c>
      <c r="E33" s="39" t="str">
        <f t="shared" si="12"/>
        <v/>
      </c>
      <c r="F33" s="90">
        <f t="shared" si="2"/>
        <v>0</v>
      </c>
      <c r="G33" s="78">
        <f t="shared" si="0"/>
        <v>30</v>
      </c>
      <c r="H33" s="79">
        <f t="shared" si="13"/>
        <v>3</v>
      </c>
      <c r="I33" s="108" t="s">
        <v>118</v>
      </c>
      <c r="J33" s="88" t="str">
        <f t="shared" si="1"/>
        <v/>
      </c>
      <c r="K33" s="86">
        <f t="shared" si="4"/>
        <v>2.0833333333333259E-2</v>
      </c>
    </row>
    <row r="34" spans="1:11" ht="36" customHeight="1" x14ac:dyDescent="0.3">
      <c r="A34" s="137"/>
      <c r="B34" s="129" t="s">
        <v>143</v>
      </c>
      <c r="C34" s="129" t="s">
        <v>125</v>
      </c>
      <c r="D34" s="45" t="str">
        <f t="shared" si="11"/>
        <v/>
      </c>
      <c r="E34" s="39" t="str">
        <f t="shared" si="12"/>
        <v>X</v>
      </c>
      <c r="F34" s="90">
        <f t="shared" si="2"/>
        <v>0</v>
      </c>
      <c r="G34" s="78">
        <f t="shared" si="0"/>
        <v>0</v>
      </c>
      <c r="H34" s="79">
        <f t="shared" si="13"/>
        <v>3</v>
      </c>
      <c r="I34" s="108" t="s">
        <v>853</v>
      </c>
      <c r="J34" s="88">
        <f t="shared" si="1"/>
        <v>8.333333333333337E-2</v>
      </c>
      <c r="K34" s="86" t="str">
        <f t="shared" si="4"/>
        <v/>
      </c>
    </row>
    <row r="35" spans="1:11" ht="36" customHeight="1" x14ac:dyDescent="0.3">
      <c r="A35" s="136">
        <v>44834</v>
      </c>
      <c r="B35" s="129" t="s">
        <v>126</v>
      </c>
      <c r="C35" s="129" t="s">
        <v>127</v>
      </c>
      <c r="D35" s="45" t="str">
        <f t="shared" si="11"/>
        <v/>
      </c>
      <c r="E35" s="39" t="str">
        <f t="shared" si="12"/>
        <v>X</v>
      </c>
      <c r="F35" s="90">
        <f t="shared" si="2"/>
        <v>0</v>
      </c>
      <c r="G35" s="78">
        <f t="shared" si="0"/>
        <v>0</v>
      </c>
      <c r="H35" s="79">
        <f t="shared" si="13"/>
        <v>3</v>
      </c>
      <c r="I35" s="108" t="s">
        <v>853</v>
      </c>
      <c r="J35" s="88">
        <f t="shared" si="1"/>
        <v>0.25</v>
      </c>
      <c r="K35" s="86" t="str">
        <f t="shared" si="4"/>
        <v/>
      </c>
    </row>
    <row r="36" spans="1:11" ht="36" customHeight="1" x14ac:dyDescent="0.3">
      <c r="A36" s="133"/>
      <c r="B36" s="129" t="s">
        <v>127</v>
      </c>
      <c r="C36" s="129" t="s">
        <v>135</v>
      </c>
      <c r="D36" s="45" t="str">
        <f t="shared" si="11"/>
        <v>X</v>
      </c>
      <c r="E36" s="39" t="str">
        <f t="shared" si="12"/>
        <v/>
      </c>
      <c r="F36" s="90">
        <f t="shared" si="2"/>
        <v>8</v>
      </c>
      <c r="G36" s="78">
        <f t="shared" si="0"/>
        <v>0</v>
      </c>
      <c r="H36" s="79">
        <f t="shared" si="13"/>
        <v>11</v>
      </c>
      <c r="I36" s="108" t="s">
        <v>854</v>
      </c>
      <c r="J36" s="88" t="str">
        <f t="shared" si="1"/>
        <v/>
      </c>
      <c r="K36" s="86">
        <f t="shared" si="4"/>
        <v>0.33333333333333337</v>
      </c>
    </row>
    <row r="37" spans="1:11" ht="36" customHeight="1" x14ac:dyDescent="0.3">
      <c r="A37" s="133"/>
      <c r="B37" s="129" t="s">
        <v>135</v>
      </c>
      <c r="C37" s="129" t="s">
        <v>245</v>
      </c>
      <c r="D37" s="45" t="str">
        <f t="shared" si="11"/>
        <v>X</v>
      </c>
      <c r="E37" s="39" t="str">
        <f t="shared" si="12"/>
        <v/>
      </c>
      <c r="F37" s="90">
        <f t="shared" si="2"/>
        <v>1</v>
      </c>
      <c r="G37" s="78">
        <f t="shared" si="0"/>
        <v>10</v>
      </c>
      <c r="H37" s="79">
        <f t="shared" si="13"/>
        <v>12.166666666666666</v>
      </c>
      <c r="I37" s="108" t="s">
        <v>855</v>
      </c>
      <c r="J37" s="88" t="str">
        <f t="shared" si="1"/>
        <v/>
      </c>
      <c r="K37" s="86">
        <f t="shared" si="4"/>
        <v>4.8611111111111049E-2</v>
      </c>
    </row>
    <row r="38" spans="1:11" ht="36" customHeight="1" x14ac:dyDescent="0.3">
      <c r="A38" s="133"/>
      <c r="B38" s="129" t="s">
        <v>245</v>
      </c>
      <c r="C38" s="129" t="s">
        <v>353</v>
      </c>
      <c r="D38" s="45" t="str">
        <f t="shared" si="11"/>
        <v>X</v>
      </c>
      <c r="E38" s="39" t="str">
        <f t="shared" si="12"/>
        <v/>
      </c>
      <c r="F38" s="90">
        <f t="shared" si="2"/>
        <v>0</v>
      </c>
      <c r="G38" s="78">
        <f t="shared" si="0"/>
        <v>50</v>
      </c>
      <c r="H38" s="79">
        <f t="shared" si="13"/>
        <v>13</v>
      </c>
      <c r="I38" s="108" t="s">
        <v>117</v>
      </c>
      <c r="J38" s="88" t="str">
        <f t="shared" si="1"/>
        <v/>
      </c>
      <c r="K38" s="86">
        <f t="shared" si="4"/>
        <v>3.472222222222221E-2</v>
      </c>
    </row>
    <row r="39" spans="1:11" ht="36" customHeight="1" x14ac:dyDescent="0.3">
      <c r="A39" s="133"/>
      <c r="B39" s="129" t="s">
        <v>353</v>
      </c>
      <c r="C39" s="129" t="s">
        <v>661</v>
      </c>
      <c r="D39" s="45" t="str">
        <f t="shared" si="11"/>
        <v/>
      </c>
      <c r="E39" s="39" t="str">
        <f t="shared" si="12"/>
        <v>X</v>
      </c>
      <c r="F39" s="90">
        <f t="shared" si="2"/>
        <v>0</v>
      </c>
      <c r="G39" s="78">
        <f t="shared" si="0"/>
        <v>0</v>
      </c>
      <c r="H39" s="79">
        <f t="shared" si="13"/>
        <v>13</v>
      </c>
      <c r="I39" s="108" t="s">
        <v>853</v>
      </c>
      <c r="J39" s="88">
        <f t="shared" si="1"/>
        <v>6.25E-2</v>
      </c>
      <c r="K39" s="86" t="str">
        <f t="shared" si="4"/>
        <v/>
      </c>
    </row>
    <row r="40" spans="1:11" ht="36" customHeight="1" x14ac:dyDescent="0.3">
      <c r="A40" s="133"/>
      <c r="B40" s="129" t="s">
        <v>661</v>
      </c>
      <c r="C40" s="129" t="s">
        <v>136</v>
      </c>
      <c r="D40" s="45" t="str">
        <f t="shared" si="11"/>
        <v>X</v>
      </c>
      <c r="E40" s="39" t="str">
        <f t="shared" si="12"/>
        <v/>
      </c>
      <c r="F40" s="90">
        <f t="shared" si="2"/>
        <v>4</v>
      </c>
      <c r="G40" s="78">
        <f t="shared" si="0"/>
        <v>0</v>
      </c>
      <c r="H40" s="79">
        <f t="shared" si="13"/>
        <v>17</v>
      </c>
      <c r="I40" s="108" t="s">
        <v>117</v>
      </c>
      <c r="J40" s="88" t="str">
        <f t="shared" si="1"/>
        <v/>
      </c>
      <c r="K40" s="86">
        <f t="shared" si="4"/>
        <v>0.16666666666666674</v>
      </c>
    </row>
    <row r="41" spans="1:11" ht="36" customHeight="1" x14ac:dyDescent="0.3">
      <c r="A41" s="133"/>
      <c r="B41" s="129" t="s">
        <v>136</v>
      </c>
      <c r="C41" s="129" t="s">
        <v>346</v>
      </c>
      <c r="D41" s="45" t="str">
        <f t="shared" si="11"/>
        <v>X</v>
      </c>
      <c r="E41" s="39" t="str">
        <f t="shared" si="12"/>
        <v/>
      </c>
      <c r="F41" s="90">
        <f t="shared" si="2"/>
        <v>1</v>
      </c>
      <c r="G41" s="78">
        <f t="shared" si="0"/>
        <v>0</v>
      </c>
      <c r="H41" s="79">
        <f t="shared" si="13"/>
        <v>18</v>
      </c>
      <c r="I41" s="108" t="s">
        <v>118</v>
      </c>
      <c r="J41" s="88" t="str">
        <f t="shared" si="1"/>
        <v/>
      </c>
      <c r="K41" s="86">
        <f t="shared" si="4"/>
        <v>4.166666666666663E-2</v>
      </c>
    </row>
    <row r="42" spans="1:11" ht="36" customHeight="1" x14ac:dyDescent="0.3">
      <c r="A42" s="133"/>
      <c r="B42" s="129" t="s">
        <v>346</v>
      </c>
      <c r="C42" s="129" t="s">
        <v>600</v>
      </c>
      <c r="D42" s="45" t="str">
        <f t="shared" si="11"/>
        <v>X</v>
      </c>
      <c r="E42" s="39" t="str">
        <f t="shared" si="12"/>
        <v/>
      </c>
      <c r="F42" s="90">
        <f t="shared" si="2"/>
        <v>1</v>
      </c>
      <c r="G42" s="78">
        <f t="shared" si="0"/>
        <v>0</v>
      </c>
      <c r="H42" s="79">
        <f t="shared" si="13"/>
        <v>19</v>
      </c>
      <c r="I42" s="108" t="s">
        <v>117</v>
      </c>
      <c r="J42" s="88" t="str">
        <f t="shared" si="1"/>
        <v/>
      </c>
      <c r="K42" s="86">
        <f t="shared" si="4"/>
        <v>4.166666666666663E-2</v>
      </c>
    </row>
    <row r="43" spans="1:11" ht="36" customHeight="1" x14ac:dyDescent="0.3">
      <c r="A43" s="137"/>
      <c r="B43" s="129" t="s">
        <v>600</v>
      </c>
      <c r="C43" s="129" t="s">
        <v>125</v>
      </c>
      <c r="D43" s="45" t="str">
        <f t="shared" si="11"/>
        <v>X</v>
      </c>
      <c r="E43" s="39" t="str">
        <f t="shared" si="12"/>
        <v/>
      </c>
      <c r="F43" s="90">
        <f t="shared" si="2"/>
        <v>0</v>
      </c>
      <c r="G43" s="78">
        <f t="shared" si="0"/>
        <v>30</v>
      </c>
      <c r="H43" s="79">
        <f t="shared" si="13"/>
        <v>19.5</v>
      </c>
      <c r="I43" s="108" t="s">
        <v>856</v>
      </c>
      <c r="J43" s="88" t="str">
        <f t="shared" si="1"/>
        <v/>
      </c>
      <c r="K43" s="86">
        <f t="shared" si="4"/>
        <v>2.083333333333337E-2</v>
      </c>
    </row>
    <row r="44" spans="1:11" ht="36" customHeight="1" x14ac:dyDescent="0.3">
      <c r="A44" s="136">
        <v>44835</v>
      </c>
      <c r="B44" s="129" t="s">
        <v>126</v>
      </c>
      <c r="C44" s="129" t="s">
        <v>748</v>
      </c>
      <c r="D44" s="45" t="str">
        <f t="shared" si="11"/>
        <v>X</v>
      </c>
      <c r="E44" s="39" t="str">
        <f t="shared" si="12"/>
        <v/>
      </c>
      <c r="F44" s="90">
        <f t="shared" si="2"/>
        <v>0</v>
      </c>
      <c r="G44" s="78">
        <f t="shared" si="0"/>
        <v>10</v>
      </c>
      <c r="H44" s="79">
        <f t="shared" si="13"/>
        <v>19.666666666666668</v>
      </c>
      <c r="I44" s="108" t="s">
        <v>856</v>
      </c>
      <c r="J44" s="88" t="str">
        <f t="shared" si="1"/>
        <v/>
      </c>
      <c r="K44" s="86">
        <f t="shared" si="4"/>
        <v>6.9444444444444441E-3</v>
      </c>
    </row>
    <row r="45" spans="1:11" ht="36" customHeight="1" x14ac:dyDescent="0.3">
      <c r="A45" s="133"/>
      <c r="B45" s="129" t="s">
        <v>748</v>
      </c>
      <c r="C45" s="129" t="s">
        <v>370</v>
      </c>
      <c r="D45" s="45" t="str">
        <f t="shared" si="11"/>
        <v>X</v>
      </c>
      <c r="E45" s="39" t="str">
        <f t="shared" si="12"/>
        <v/>
      </c>
      <c r="F45" s="90">
        <f t="shared" si="2"/>
        <v>2</v>
      </c>
      <c r="G45" s="78">
        <f t="shared" si="0"/>
        <v>10</v>
      </c>
      <c r="H45" s="79">
        <f t="shared" si="13"/>
        <v>21.833333333333336</v>
      </c>
      <c r="I45" s="108" t="s">
        <v>117</v>
      </c>
      <c r="J45" s="88" t="str">
        <f t="shared" si="1"/>
        <v/>
      </c>
      <c r="K45" s="86">
        <f t="shared" si="4"/>
        <v>9.0277777777777776E-2</v>
      </c>
    </row>
    <row r="46" spans="1:11" ht="36" customHeight="1" x14ac:dyDescent="0.3">
      <c r="A46" s="133"/>
      <c r="B46" s="129" t="s">
        <v>370</v>
      </c>
      <c r="C46" s="129" t="s">
        <v>808</v>
      </c>
      <c r="D46" s="45" t="str">
        <f t="shared" si="11"/>
        <v>X</v>
      </c>
      <c r="E46" s="39" t="str">
        <f t="shared" si="12"/>
        <v/>
      </c>
      <c r="F46" s="90">
        <f t="shared" si="2"/>
        <v>0</v>
      </c>
      <c r="G46" s="78">
        <f t="shared" si="0"/>
        <v>50</v>
      </c>
      <c r="H46" s="79">
        <f t="shared" si="13"/>
        <v>22.666666666666668</v>
      </c>
      <c r="I46" s="108" t="s">
        <v>857</v>
      </c>
      <c r="J46" s="88" t="str">
        <f t="shared" si="1"/>
        <v/>
      </c>
      <c r="K46" s="86">
        <f t="shared" si="4"/>
        <v>3.4722222222222224E-2</v>
      </c>
    </row>
    <row r="47" spans="1:11" ht="36" customHeight="1" x14ac:dyDescent="0.3">
      <c r="A47" s="133"/>
      <c r="B47" s="129" t="s">
        <v>808</v>
      </c>
      <c r="C47" s="129" t="s">
        <v>155</v>
      </c>
      <c r="D47" s="45" t="str">
        <f t="shared" si="11"/>
        <v>X</v>
      </c>
      <c r="E47" s="39" t="str">
        <f t="shared" si="12"/>
        <v/>
      </c>
      <c r="F47" s="90">
        <f t="shared" si="2"/>
        <v>1</v>
      </c>
      <c r="G47" s="78">
        <f t="shared" si="0"/>
        <v>50</v>
      </c>
      <c r="H47" s="79">
        <f t="shared" si="13"/>
        <v>24.5</v>
      </c>
      <c r="I47" s="108" t="s">
        <v>117</v>
      </c>
      <c r="J47" s="88" t="str">
        <f t="shared" si="1"/>
        <v/>
      </c>
      <c r="K47" s="86">
        <f t="shared" si="4"/>
        <v>7.6388888888888895E-2</v>
      </c>
    </row>
    <row r="48" spans="1:11" ht="36" customHeight="1" x14ac:dyDescent="0.3">
      <c r="A48" s="133"/>
      <c r="B48" s="129" t="s">
        <v>155</v>
      </c>
      <c r="C48" s="129" t="s">
        <v>452</v>
      </c>
      <c r="D48" s="45" t="str">
        <f t="shared" si="11"/>
        <v/>
      </c>
      <c r="E48" s="39" t="str">
        <f t="shared" si="12"/>
        <v>X</v>
      </c>
      <c r="F48" s="90">
        <f t="shared" si="2"/>
        <v>0</v>
      </c>
      <c r="G48" s="78">
        <f t="shared" si="0"/>
        <v>0</v>
      </c>
      <c r="H48" s="79">
        <f t="shared" si="13"/>
        <v>24.5</v>
      </c>
      <c r="I48" s="108" t="s">
        <v>853</v>
      </c>
      <c r="J48" s="88">
        <f t="shared" si="1"/>
        <v>6.9444444444444448E-2</v>
      </c>
      <c r="K48" s="86" t="str">
        <f t="shared" si="4"/>
        <v/>
      </c>
    </row>
    <row r="49" spans="1:11" ht="36" customHeight="1" x14ac:dyDescent="0.3">
      <c r="A49" s="133"/>
      <c r="B49" s="129" t="s">
        <v>452</v>
      </c>
      <c r="C49" s="129" t="s">
        <v>272</v>
      </c>
      <c r="D49" s="45" t="str">
        <f t="shared" si="11"/>
        <v>X</v>
      </c>
      <c r="E49" s="39" t="str">
        <f t="shared" si="12"/>
        <v/>
      </c>
      <c r="F49" s="90">
        <f t="shared" si="2"/>
        <v>0</v>
      </c>
      <c r="G49" s="78">
        <f t="shared" si="0"/>
        <v>10</v>
      </c>
      <c r="H49" s="79">
        <f t="shared" si="13"/>
        <v>24.666666666666668</v>
      </c>
      <c r="I49" s="108" t="s">
        <v>117</v>
      </c>
      <c r="J49" s="88" t="str">
        <f t="shared" si="1"/>
        <v/>
      </c>
      <c r="K49" s="86">
        <f t="shared" si="4"/>
        <v>6.9444444444444198E-3</v>
      </c>
    </row>
    <row r="50" spans="1:11" ht="36" customHeight="1" x14ac:dyDescent="0.3">
      <c r="A50" s="133"/>
      <c r="B50" s="129" t="s">
        <v>272</v>
      </c>
      <c r="C50" s="129" t="s">
        <v>469</v>
      </c>
      <c r="D50" s="45" t="str">
        <f t="shared" si="11"/>
        <v>X</v>
      </c>
      <c r="E50" s="39" t="str">
        <f t="shared" si="12"/>
        <v/>
      </c>
      <c r="F50" s="90">
        <f t="shared" si="2"/>
        <v>0</v>
      </c>
      <c r="G50" s="78">
        <f t="shared" si="0"/>
        <v>20</v>
      </c>
      <c r="H50" s="79">
        <f t="shared" si="13"/>
        <v>25</v>
      </c>
      <c r="I50" s="108" t="s">
        <v>858</v>
      </c>
      <c r="J50" s="88" t="str">
        <f t="shared" si="1"/>
        <v/>
      </c>
      <c r="K50" s="86">
        <f t="shared" si="4"/>
        <v>1.3888888888888895E-2</v>
      </c>
    </row>
    <row r="51" spans="1:11" ht="36" customHeight="1" x14ac:dyDescent="0.3">
      <c r="A51" s="133"/>
      <c r="B51" s="129" t="s">
        <v>469</v>
      </c>
      <c r="C51" s="129" t="s">
        <v>355</v>
      </c>
      <c r="D51" s="45" t="str">
        <f t="shared" si="11"/>
        <v>X</v>
      </c>
      <c r="E51" s="39" t="str">
        <f t="shared" si="12"/>
        <v/>
      </c>
      <c r="F51" s="90">
        <f t="shared" si="2"/>
        <v>1</v>
      </c>
      <c r="G51" s="78">
        <f t="shared" si="0"/>
        <v>30</v>
      </c>
      <c r="H51" s="79">
        <f t="shared" si="13"/>
        <v>26.5</v>
      </c>
      <c r="I51" s="108" t="s">
        <v>117</v>
      </c>
      <c r="J51" s="88" t="str">
        <f t="shared" si="1"/>
        <v/>
      </c>
      <c r="K51" s="86">
        <f t="shared" si="4"/>
        <v>6.25E-2</v>
      </c>
    </row>
    <row r="52" spans="1:11" ht="36" customHeight="1" x14ac:dyDescent="0.3">
      <c r="A52" s="133"/>
      <c r="B52" s="129" t="s">
        <v>355</v>
      </c>
      <c r="C52" s="129" t="s">
        <v>454</v>
      </c>
      <c r="D52" s="45" t="str">
        <f t="shared" si="11"/>
        <v>X</v>
      </c>
      <c r="E52" s="39" t="str">
        <f t="shared" si="12"/>
        <v/>
      </c>
      <c r="F52" s="90">
        <f t="shared" si="2"/>
        <v>0</v>
      </c>
      <c r="G52" s="78">
        <f t="shared" si="0"/>
        <v>40</v>
      </c>
      <c r="H52" s="79">
        <f t="shared" si="13"/>
        <v>27.166666666666668</v>
      </c>
      <c r="I52" s="108" t="s">
        <v>859</v>
      </c>
      <c r="J52" s="88" t="str">
        <f t="shared" si="1"/>
        <v/>
      </c>
      <c r="K52" s="86">
        <f t="shared" si="4"/>
        <v>2.777777777777779E-2</v>
      </c>
    </row>
    <row r="53" spans="1:11" ht="36" customHeight="1" x14ac:dyDescent="0.3">
      <c r="A53" s="133"/>
      <c r="B53" s="129" t="s">
        <v>454</v>
      </c>
      <c r="C53" s="129" t="s">
        <v>134</v>
      </c>
      <c r="D53" s="45" t="str">
        <f t="shared" si="11"/>
        <v>X</v>
      </c>
      <c r="E53" s="39" t="str">
        <f t="shared" si="12"/>
        <v/>
      </c>
      <c r="F53" s="90">
        <f t="shared" si="2"/>
        <v>4</v>
      </c>
      <c r="G53" s="78">
        <f t="shared" si="0"/>
        <v>10</v>
      </c>
      <c r="H53" s="79">
        <f t="shared" si="13"/>
        <v>31.333333333333336</v>
      </c>
      <c r="I53" s="108" t="s">
        <v>117</v>
      </c>
      <c r="J53" s="88" t="str">
        <f t="shared" si="1"/>
        <v/>
      </c>
      <c r="K53" s="86">
        <f t="shared" si="4"/>
        <v>0.1736111111111111</v>
      </c>
    </row>
    <row r="54" spans="1:11" ht="36" customHeight="1" x14ac:dyDescent="0.3">
      <c r="A54" s="133"/>
      <c r="B54" s="129" t="s">
        <v>134</v>
      </c>
      <c r="C54" s="129" t="s">
        <v>850</v>
      </c>
      <c r="D54" s="45" t="str">
        <f t="shared" si="11"/>
        <v>X</v>
      </c>
      <c r="E54" s="39" t="str">
        <f t="shared" si="12"/>
        <v/>
      </c>
      <c r="F54" s="90">
        <f t="shared" si="2"/>
        <v>0</v>
      </c>
      <c r="G54" s="78">
        <f t="shared" si="0"/>
        <v>55</v>
      </c>
      <c r="H54" s="79">
        <f t="shared" si="13"/>
        <v>32.25</v>
      </c>
      <c r="I54" s="108" t="s">
        <v>118</v>
      </c>
      <c r="J54" s="88" t="str">
        <f t="shared" si="1"/>
        <v/>
      </c>
      <c r="K54" s="86">
        <f t="shared" si="4"/>
        <v>3.819444444444442E-2</v>
      </c>
    </row>
    <row r="55" spans="1:11" ht="36" customHeight="1" x14ac:dyDescent="0.3">
      <c r="A55" s="133"/>
      <c r="B55" s="129" t="s">
        <v>850</v>
      </c>
      <c r="C55" s="129" t="s">
        <v>514</v>
      </c>
      <c r="D55" s="45" t="str">
        <f t="shared" si="11"/>
        <v>X</v>
      </c>
      <c r="E55" s="39" t="str">
        <f t="shared" si="12"/>
        <v/>
      </c>
      <c r="F55" s="90">
        <f t="shared" si="2"/>
        <v>0</v>
      </c>
      <c r="G55" s="78">
        <f t="shared" si="0"/>
        <v>20</v>
      </c>
      <c r="H55" s="79">
        <f t="shared" si="13"/>
        <v>32.583333333333336</v>
      </c>
      <c r="I55" s="108" t="s">
        <v>117</v>
      </c>
      <c r="J55" s="88" t="str">
        <f t="shared" si="1"/>
        <v/>
      </c>
      <c r="K55" s="86">
        <f t="shared" si="4"/>
        <v>1.3888888888888951E-2</v>
      </c>
    </row>
    <row r="56" spans="1:11" ht="36" customHeight="1" x14ac:dyDescent="0.3">
      <c r="A56" s="133"/>
      <c r="B56" s="129" t="s">
        <v>514</v>
      </c>
      <c r="C56" s="129" t="s">
        <v>230</v>
      </c>
      <c r="D56" s="45" t="str">
        <f t="shared" si="11"/>
        <v>X</v>
      </c>
      <c r="E56" s="39" t="str">
        <f t="shared" si="12"/>
        <v/>
      </c>
      <c r="F56" s="90">
        <f t="shared" si="2"/>
        <v>0</v>
      </c>
      <c r="G56" s="78">
        <f t="shared" si="0"/>
        <v>35</v>
      </c>
      <c r="H56" s="79">
        <f t="shared" si="13"/>
        <v>33.166666666666671</v>
      </c>
      <c r="I56" s="108" t="s">
        <v>860</v>
      </c>
      <c r="J56" s="88" t="str">
        <f t="shared" si="1"/>
        <v/>
      </c>
      <c r="K56" s="86">
        <f t="shared" si="4"/>
        <v>2.430555555555558E-2</v>
      </c>
    </row>
    <row r="57" spans="1:11" ht="36" customHeight="1" x14ac:dyDescent="0.3">
      <c r="A57" s="133"/>
      <c r="B57" s="129" t="s">
        <v>230</v>
      </c>
      <c r="C57" s="129" t="s">
        <v>136</v>
      </c>
      <c r="D57" s="45" t="str">
        <f t="shared" si="11"/>
        <v>X</v>
      </c>
      <c r="E57" s="39" t="str">
        <f t="shared" si="12"/>
        <v/>
      </c>
      <c r="F57" s="90">
        <f t="shared" si="2"/>
        <v>6</v>
      </c>
      <c r="G57" s="78">
        <f t="shared" si="0"/>
        <v>10</v>
      </c>
      <c r="H57" s="79">
        <f t="shared" si="13"/>
        <v>39.333333333333336</v>
      </c>
      <c r="I57" s="108" t="s">
        <v>117</v>
      </c>
      <c r="J57" s="88" t="str">
        <f t="shared" si="1"/>
        <v/>
      </c>
      <c r="K57" s="86">
        <f t="shared" si="4"/>
        <v>0.25694444444444442</v>
      </c>
    </row>
    <row r="58" spans="1:11" ht="36" customHeight="1" x14ac:dyDescent="0.3">
      <c r="A58" s="133"/>
      <c r="B58" s="129" t="s">
        <v>136</v>
      </c>
      <c r="C58" s="129" t="s">
        <v>138</v>
      </c>
      <c r="D58" s="45" t="str">
        <f t="shared" si="11"/>
        <v>X</v>
      </c>
      <c r="E58" s="39" t="str">
        <f t="shared" si="12"/>
        <v/>
      </c>
      <c r="F58" s="90">
        <f t="shared" si="2"/>
        <v>1</v>
      </c>
      <c r="G58" s="78">
        <f t="shared" si="0"/>
        <v>10</v>
      </c>
      <c r="H58" s="79">
        <f t="shared" si="13"/>
        <v>40.5</v>
      </c>
      <c r="I58" s="108" t="s">
        <v>118</v>
      </c>
      <c r="J58" s="88" t="str">
        <f t="shared" si="1"/>
        <v/>
      </c>
      <c r="K58" s="86">
        <f t="shared" si="4"/>
        <v>4.861111111111116E-2</v>
      </c>
    </row>
    <row r="59" spans="1:11" ht="36" customHeight="1" x14ac:dyDescent="0.3">
      <c r="A59" s="137"/>
      <c r="B59" s="129" t="s">
        <v>138</v>
      </c>
      <c r="C59" s="129" t="s">
        <v>125</v>
      </c>
      <c r="D59" s="45" t="str">
        <f t="shared" si="11"/>
        <v>X</v>
      </c>
      <c r="E59" s="39" t="str">
        <f t="shared" si="12"/>
        <v/>
      </c>
      <c r="F59" s="90">
        <f t="shared" si="2"/>
        <v>1</v>
      </c>
      <c r="G59" s="78">
        <f t="shared" si="0"/>
        <v>20</v>
      </c>
      <c r="H59" s="79">
        <f t="shared" si="13"/>
        <v>41.833333333333336</v>
      </c>
      <c r="I59" s="108" t="s">
        <v>117</v>
      </c>
      <c r="J59" s="88" t="str">
        <f t="shared" si="1"/>
        <v/>
      </c>
      <c r="K59" s="86">
        <f t="shared" si="4"/>
        <v>5.5555555555555469E-2</v>
      </c>
    </row>
    <row r="60" spans="1:11" ht="36" customHeight="1" x14ac:dyDescent="0.3">
      <c r="A60" s="136">
        <v>44836</v>
      </c>
      <c r="B60" s="129" t="s">
        <v>126</v>
      </c>
      <c r="C60" s="129" t="s">
        <v>295</v>
      </c>
      <c r="D60" s="45" t="str">
        <f t="shared" si="11"/>
        <v>X</v>
      </c>
      <c r="E60" s="39" t="str">
        <f t="shared" si="12"/>
        <v/>
      </c>
      <c r="F60" s="90">
        <f t="shared" si="2"/>
        <v>3</v>
      </c>
      <c r="G60" s="78">
        <f t="shared" si="0"/>
        <v>0</v>
      </c>
      <c r="H60" s="79">
        <f t="shared" si="13"/>
        <v>44.833333333333336</v>
      </c>
      <c r="I60" s="108" t="s">
        <v>117</v>
      </c>
      <c r="J60" s="88" t="str">
        <f t="shared" si="1"/>
        <v/>
      </c>
      <c r="K60" s="86">
        <f t="shared" si="4"/>
        <v>0.125</v>
      </c>
    </row>
    <row r="61" spans="1:11" ht="36" customHeight="1" x14ac:dyDescent="0.3">
      <c r="A61" s="133"/>
      <c r="B61" s="202" t="s">
        <v>295</v>
      </c>
      <c r="C61" s="203"/>
      <c r="D61" s="45"/>
      <c r="E61" s="91"/>
      <c r="F61" s="90">
        <f t="shared" si="2"/>
        <v>0</v>
      </c>
      <c r="G61" s="78">
        <f t="shared" si="0"/>
        <v>0</v>
      </c>
      <c r="H61" s="79">
        <f t="shared" si="13"/>
        <v>44.833333333333336</v>
      </c>
      <c r="I61" s="109" t="s">
        <v>123</v>
      </c>
      <c r="J61" s="88" t="str">
        <f t="shared" si="1"/>
        <v/>
      </c>
      <c r="K61" s="86" t="str">
        <f t="shared" si="4"/>
        <v/>
      </c>
    </row>
    <row r="62" spans="1:11" ht="33.75" customHeight="1" x14ac:dyDescent="0.3">
      <c r="A62" s="47"/>
      <c r="B62" s="369" t="s">
        <v>25</v>
      </c>
      <c r="C62" s="369"/>
      <c r="D62" s="369"/>
      <c r="E62" s="369"/>
      <c r="F62" s="369"/>
      <c r="G62" s="369"/>
      <c r="H62" s="48">
        <f>H61</f>
        <v>44.833333333333336</v>
      </c>
      <c r="I62" s="49"/>
      <c r="J62" s="89">
        <f>SUM(J23:J61)</f>
        <v>1.9652777777777779</v>
      </c>
      <c r="K62" s="86">
        <f>SUM(K23:K61)</f>
        <v>1.8680555555555554</v>
      </c>
    </row>
    <row r="63" spans="1:11" ht="33.75" customHeight="1" x14ac:dyDescent="0.3">
      <c r="A63" s="47"/>
      <c r="B63" s="369" t="s">
        <v>64</v>
      </c>
      <c r="C63" s="369"/>
      <c r="D63" s="369"/>
      <c r="E63" s="369"/>
      <c r="F63" s="369"/>
      <c r="G63" s="369"/>
      <c r="H63" s="50">
        <v>72</v>
      </c>
      <c r="I63" s="49"/>
    </row>
    <row r="64" spans="1:11" ht="33.75" customHeight="1" x14ac:dyDescent="0.3">
      <c r="A64" s="47"/>
      <c r="B64" s="363" t="s">
        <v>65</v>
      </c>
      <c r="C64" s="363"/>
      <c r="D64" s="363"/>
      <c r="E64" s="363"/>
      <c r="F64" s="363"/>
      <c r="G64" s="363"/>
      <c r="H64" s="50">
        <f>IF(H63="","",IF(H62&lt;=H63,H63-H62,0))</f>
        <v>27.166666666666664</v>
      </c>
      <c r="I64" s="75"/>
    </row>
    <row r="65" spans="1:9" ht="33.75" customHeight="1" x14ac:dyDescent="0.3">
      <c r="A65" s="47"/>
      <c r="B65" s="363" t="s">
        <v>66</v>
      </c>
      <c r="C65" s="363"/>
      <c r="D65" s="363"/>
      <c r="E65" s="363"/>
      <c r="F65" s="363"/>
      <c r="G65" s="363"/>
      <c r="H65" s="50">
        <f>IF(H62&gt;H63,H62-H63,0)</f>
        <v>0</v>
      </c>
      <c r="I65" s="49"/>
    </row>
    <row r="66" spans="1:9" ht="33.75" customHeight="1" x14ac:dyDescent="0.3">
      <c r="A66" s="47"/>
      <c r="B66" s="363" t="s">
        <v>67</v>
      </c>
      <c r="C66" s="363"/>
      <c r="D66" s="363"/>
      <c r="E66" s="363"/>
      <c r="F66" s="363"/>
      <c r="G66" s="363"/>
      <c r="H66" s="74">
        <f>IF(H63="","",IF(H64&gt;H65,ROUND(H64*$B$15*$B$13/24,0),""))</f>
        <v>38882292</v>
      </c>
      <c r="I66" s="49"/>
    </row>
    <row r="67" spans="1:9" ht="33.75" customHeight="1" x14ac:dyDescent="0.3">
      <c r="A67" s="47"/>
      <c r="B67" s="364" t="s">
        <v>68</v>
      </c>
      <c r="C67" s="365"/>
      <c r="D67" s="365"/>
      <c r="E67" s="365"/>
      <c r="F67" s="365"/>
      <c r="G67" s="366"/>
      <c r="H67" s="51" t="str">
        <f>IF(H65&gt;H64,ROUND(H65*$B$17*$B$13/24,0),"")</f>
        <v/>
      </c>
      <c r="I67" s="49"/>
    </row>
    <row r="68" spans="1:9" ht="33.75" customHeight="1" x14ac:dyDescent="0.3">
      <c r="A68" s="367"/>
      <c r="B68" s="367"/>
      <c r="C68" s="367"/>
      <c r="D68" s="367"/>
      <c r="E68" s="367"/>
      <c r="F68" s="367"/>
      <c r="G68" s="367"/>
      <c r="H68" s="367"/>
      <c r="I68" s="367"/>
    </row>
  </sheetData>
  <mergeCells count="17">
    <mergeCell ref="B66:G66"/>
    <mergeCell ref="B67:G67"/>
    <mergeCell ref="A68:I68"/>
    <mergeCell ref="J21:J22"/>
    <mergeCell ref="K21:K22"/>
    <mergeCell ref="B62:G62"/>
    <mergeCell ref="B63:G63"/>
    <mergeCell ref="B64:G64"/>
    <mergeCell ref="B65:G6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61:G61 B23:D60 F23:H26 F27:G60 I30:I61 H27:H61">
    <cfRule type="expression" dxfId="129" priority="2">
      <formula>$E23="X"</formula>
    </cfRule>
  </conditionalFormatting>
  <conditionalFormatting sqref="I23:I29">
    <cfRule type="expression" dxfId="128" priority="3">
      <formula>$E23="X"</formula>
    </cfRule>
  </conditionalFormatting>
  <conditionalFormatting sqref="E23:E60">
    <cfRule type="expression" dxfId="12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7720-D069-498D-A8CD-45CFE54EECE6}">
  <sheetPr>
    <tabColor rgb="FFFF0000"/>
  </sheetPr>
  <dimension ref="A1:K82"/>
  <sheetViews>
    <sheetView zoomScale="80" zoomScaleNormal="80" workbookViewId="0">
      <selection activeCell="E18" sqref="E1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111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44817.583333333336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44818</v>
      </c>
      <c r="C9" s="34">
        <f>INDEX('TONG HOP'!$B$9:$W$225,MATCH(E3,'TONG HOP'!$B$9:$B$225,0),MATCH(C10,'TONG HOP'!$B$9:$W$9,0))</f>
        <v>44823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44818.291666666664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19280.36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44823.416666666664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44825.166666666664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44817</v>
      </c>
      <c r="B23" s="293" t="s">
        <v>135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7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75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135</v>
      </c>
      <c r="C24" s="129" t="s">
        <v>379</v>
      </c>
      <c r="D24" s="45"/>
      <c r="E24" s="39"/>
      <c r="F24" s="90">
        <f t="shared" ref="F24:F75" si="2">IF(AND(D24="",E24=""),0,(IF(AND(C24-B24=1,E24="",E24),24,(IF(D24="X",HOUR(C24-B24),0)))))</f>
        <v>0</v>
      </c>
      <c r="G24" s="82">
        <f t="shared" si="0"/>
        <v>0</v>
      </c>
      <c r="H24" s="82">
        <f t="shared" ref="H24:H26" si="3">(F24+G24/60)+H23</f>
        <v>0</v>
      </c>
      <c r="I24" s="108" t="s">
        <v>835</v>
      </c>
      <c r="J24" s="87" t="str">
        <f t="shared" si="1"/>
        <v/>
      </c>
      <c r="K24" s="86" t="str">
        <f t="shared" ref="K24:K75" si="4">IF(D24="x",(C24-B24),"")</f>
        <v/>
      </c>
    </row>
    <row r="25" spans="1:11" ht="36" customHeight="1" x14ac:dyDescent="0.3">
      <c r="A25" s="133"/>
      <c r="B25" s="129" t="s">
        <v>379</v>
      </c>
      <c r="C25" s="129" t="s">
        <v>281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281</v>
      </c>
      <c r="C26" s="129" t="s">
        <v>125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836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4">
        <v>44818</v>
      </c>
      <c r="B27" s="129" t="s">
        <v>126</v>
      </c>
      <c r="C27" s="129" t="s">
        <v>517</v>
      </c>
      <c r="D27" s="45"/>
      <c r="E27" s="39"/>
      <c r="F27" s="90">
        <f t="shared" si="2"/>
        <v>0</v>
      </c>
      <c r="G27" s="78">
        <f t="shared" si="0"/>
        <v>0</v>
      </c>
      <c r="H27" s="79">
        <f>(F27+G27/60)+H26</f>
        <v>0</v>
      </c>
      <c r="I27" s="108" t="s">
        <v>837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0"/>
      <c r="B28" s="129" t="s">
        <v>517</v>
      </c>
      <c r="C28" s="129" t="s">
        <v>125</v>
      </c>
      <c r="D28" s="45" t="str">
        <f t="shared" ref="D28" si="5">IF(E28="","X","")</f>
        <v>X</v>
      </c>
      <c r="E28" s="39" t="str">
        <f t="shared" ref="E28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ref="F28" si="7">IF(AND(D28="",E28=""),0,(IF(AND(C28-B28=1,E28="",E28),24,(IF(D28="X",HOUR(C28-B28),0)))))</f>
        <v>17</v>
      </c>
      <c r="G28" s="78">
        <f t="shared" ref="G28" si="8">IF(D28="X",MINUTE(C28-B28),0)</f>
        <v>0</v>
      </c>
      <c r="H28" s="79">
        <f>(F28+G28/60)+H27</f>
        <v>17</v>
      </c>
      <c r="I28" s="108" t="s">
        <v>837</v>
      </c>
      <c r="J28" s="88" t="str">
        <f t="shared" ref="J28" si="9">IF(E28="x",(C28-B28),"")</f>
        <v/>
      </c>
      <c r="K28" s="86">
        <f t="shared" ref="K28" si="10">IF(D28="x",(C28-B28),"")</f>
        <v>0.70833333333333326</v>
      </c>
    </row>
    <row r="29" spans="1:11" ht="36" customHeight="1" x14ac:dyDescent="0.3">
      <c r="A29" s="130">
        <v>44819</v>
      </c>
      <c r="B29" s="129" t="s">
        <v>126</v>
      </c>
      <c r="C29" s="129" t="s">
        <v>125</v>
      </c>
      <c r="D29" s="45" t="str">
        <f t="shared" ref="D29:D74" si="11">IF(E29="","X","")</f>
        <v>X</v>
      </c>
      <c r="E29" s="39" t="str">
        <f t="shared" ref="E29:E74" si="12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90">
        <f t="shared" si="2"/>
        <v>24</v>
      </c>
      <c r="G29" s="78">
        <f t="shared" si="0"/>
        <v>0</v>
      </c>
      <c r="H29" s="79">
        <f>(F29+G29/60)+H28</f>
        <v>41</v>
      </c>
      <c r="I29" s="108" t="s">
        <v>837</v>
      </c>
      <c r="J29" s="88" t="str">
        <f t="shared" si="1"/>
        <v/>
      </c>
      <c r="K29" s="86">
        <f t="shared" si="4"/>
        <v>1</v>
      </c>
    </row>
    <row r="30" spans="1:11" ht="36" customHeight="1" x14ac:dyDescent="0.3">
      <c r="A30" s="136">
        <v>44820</v>
      </c>
      <c r="B30" s="129" t="s">
        <v>126</v>
      </c>
      <c r="C30" s="129" t="s">
        <v>353</v>
      </c>
      <c r="D30" s="45" t="str">
        <f t="shared" si="11"/>
        <v>X</v>
      </c>
      <c r="E30" s="39" t="str">
        <f t="shared" si="12"/>
        <v/>
      </c>
      <c r="F30" s="90">
        <f t="shared" si="2"/>
        <v>16</v>
      </c>
      <c r="G30" s="78">
        <f t="shared" si="0"/>
        <v>0</v>
      </c>
      <c r="H30" s="79">
        <f>(F30+G30/60)+H29</f>
        <v>57</v>
      </c>
      <c r="I30" s="108" t="s">
        <v>837</v>
      </c>
      <c r="J30" s="88" t="str">
        <f t="shared" si="1"/>
        <v/>
      </c>
      <c r="K30" s="86">
        <f t="shared" si="4"/>
        <v>0.66666666666666663</v>
      </c>
    </row>
    <row r="31" spans="1:11" ht="36" customHeight="1" x14ac:dyDescent="0.3">
      <c r="A31" s="137"/>
      <c r="B31" s="129" t="s">
        <v>353</v>
      </c>
      <c r="C31" s="129" t="s">
        <v>125</v>
      </c>
      <c r="D31" s="45" t="str">
        <f t="shared" si="11"/>
        <v>X</v>
      </c>
      <c r="E31" s="39" t="str">
        <f t="shared" si="12"/>
        <v/>
      </c>
      <c r="F31" s="90">
        <f t="shared" si="2"/>
        <v>8</v>
      </c>
      <c r="G31" s="78">
        <f t="shared" si="0"/>
        <v>0</v>
      </c>
      <c r="H31" s="79">
        <f t="shared" ref="H31:H75" si="13">(F31+G31/60)+H30</f>
        <v>65</v>
      </c>
      <c r="I31" s="108" t="s">
        <v>838</v>
      </c>
      <c r="J31" s="88" t="str">
        <f t="shared" si="1"/>
        <v/>
      </c>
      <c r="K31" s="86">
        <f t="shared" si="4"/>
        <v>0.33333333333333337</v>
      </c>
    </row>
    <row r="32" spans="1:11" ht="36" customHeight="1" x14ac:dyDescent="0.3">
      <c r="A32" s="130">
        <v>44821</v>
      </c>
      <c r="B32" s="129" t="s">
        <v>126</v>
      </c>
      <c r="C32" s="129" t="s">
        <v>125</v>
      </c>
      <c r="D32" s="45" t="str">
        <f t="shared" si="11"/>
        <v>X</v>
      </c>
      <c r="E32" s="39" t="str">
        <f t="shared" si="12"/>
        <v/>
      </c>
      <c r="F32" s="90">
        <f t="shared" si="2"/>
        <v>24</v>
      </c>
      <c r="G32" s="78">
        <f t="shared" si="0"/>
        <v>0</v>
      </c>
      <c r="H32" s="79">
        <f t="shared" si="13"/>
        <v>89</v>
      </c>
      <c r="I32" s="108" t="s">
        <v>838</v>
      </c>
      <c r="J32" s="88" t="str">
        <f t="shared" si="1"/>
        <v/>
      </c>
      <c r="K32" s="86">
        <f t="shared" si="4"/>
        <v>1</v>
      </c>
    </row>
    <row r="33" spans="1:11" ht="36" customHeight="1" x14ac:dyDescent="0.3">
      <c r="A33" s="217">
        <v>44822</v>
      </c>
      <c r="B33" s="129" t="s">
        <v>126</v>
      </c>
      <c r="C33" s="129" t="s">
        <v>155</v>
      </c>
      <c r="D33" s="45" t="str">
        <f t="shared" si="11"/>
        <v>X</v>
      </c>
      <c r="E33" s="39" t="str">
        <f t="shared" si="12"/>
        <v/>
      </c>
      <c r="F33" s="90">
        <f t="shared" si="2"/>
        <v>5</v>
      </c>
      <c r="G33" s="78">
        <f t="shared" si="0"/>
        <v>0</v>
      </c>
      <c r="H33" s="79">
        <f t="shared" si="13"/>
        <v>94</v>
      </c>
      <c r="I33" s="108" t="s">
        <v>838</v>
      </c>
      <c r="J33" s="88" t="str">
        <f t="shared" si="1"/>
        <v/>
      </c>
      <c r="K33" s="86">
        <f t="shared" si="4"/>
        <v>0.20833333333333334</v>
      </c>
    </row>
    <row r="34" spans="1:11" ht="36" customHeight="1" x14ac:dyDescent="0.3">
      <c r="A34" s="217"/>
      <c r="B34" s="129" t="s">
        <v>155</v>
      </c>
      <c r="C34" s="129" t="s">
        <v>452</v>
      </c>
      <c r="D34" s="45" t="str">
        <f t="shared" si="11"/>
        <v/>
      </c>
      <c r="E34" s="39" t="str">
        <f t="shared" si="12"/>
        <v>X</v>
      </c>
      <c r="F34" s="90">
        <f t="shared" si="2"/>
        <v>0</v>
      </c>
      <c r="G34" s="78">
        <f t="shared" si="0"/>
        <v>0</v>
      </c>
      <c r="H34" s="79">
        <f t="shared" si="13"/>
        <v>94</v>
      </c>
      <c r="I34" s="108" t="s">
        <v>788</v>
      </c>
      <c r="J34" s="88">
        <f t="shared" si="1"/>
        <v>6.9444444444444448E-2</v>
      </c>
      <c r="K34" s="86" t="str">
        <f t="shared" si="4"/>
        <v/>
      </c>
    </row>
    <row r="35" spans="1:11" ht="36" customHeight="1" x14ac:dyDescent="0.3">
      <c r="A35" s="217"/>
      <c r="B35" s="202" t="s">
        <v>452</v>
      </c>
      <c r="C35" s="203"/>
      <c r="D35" s="45"/>
      <c r="E35" s="39" t="str">
        <f t="shared" si="12"/>
        <v/>
      </c>
      <c r="F35" s="90">
        <f t="shared" si="2"/>
        <v>0</v>
      </c>
      <c r="G35" s="78">
        <f t="shared" si="0"/>
        <v>0</v>
      </c>
      <c r="H35" s="79">
        <f t="shared" si="13"/>
        <v>94</v>
      </c>
      <c r="I35" s="109" t="s">
        <v>573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217"/>
      <c r="B36" s="129" t="s">
        <v>452</v>
      </c>
      <c r="C36" s="129" t="s">
        <v>298</v>
      </c>
      <c r="D36" s="45" t="str">
        <f t="shared" si="11"/>
        <v>X</v>
      </c>
      <c r="E36" s="39" t="str">
        <f t="shared" si="12"/>
        <v/>
      </c>
      <c r="F36" s="90">
        <f t="shared" si="2"/>
        <v>2</v>
      </c>
      <c r="G36" s="78">
        <f t="shared" si="0"/>
        <v>10</v>
      </c>
      <c r="H36" s="79">
        <f t="shared" si="13"/>
        <v>96.166666666666671</v>
      </c>
      <c r="I36" s="108" t="s">
        <v>811</v>
      </c>
      <c r="J36" s="88" t="str">
        <f t="shared" si="1"/>
        <v/>
      </c>
      <c r="K36" s="86">
        <f t="shared" si="4"/>
        <v>9.027777777777779E-2</v>
      </c>
    </row>
    <row r="37" spans="1:11" ht="36" customHeight="1" x14ac:dyDescent="0.3">
      <c r="A37" s="217"/>
      <c r="B37" s="129" t="s">
        <v>298</v>
      </c>
      <c r="C37" s="129" t="s">
        <v>435</v>
      </c>
      <c r="D37" s="45" t="str">
        <f t="shared" si="11"/>
        <v>X</v>
      </c>
      <c r="E37" s="39" t="str">
        <f t="shared" si="12"/>
        <v/>
      </c>
      <c r="F37" s="90">
        <f t="shared" si="2"/>
        <v>3</v>
      </c>
      <c r="G37" s="78">
        <f t="shared" si="0"/>
        <v>20</v>
      </c>
      <c r="H37" s="79">
        <f t="shared" si="13"/>
        <v>99.5</v>
      </c>
      <c r="I37" s="108" t="s">
        <v>839</v>
      </c>
      <c r="J37" s="88" t="str">
        <f t="shared" si="1"/>
        <v/>
      </c>
      <c r="K37" s="86">
        <f t="shared" si="4"/>
        <v>0.13888888888888884</v>
      </c>
    </row>
    <row r="38" spans="1:11" ht="36" customHeight="1" x14ac:dyDescent="0.3">
      <c r="A38" s="217"/>
      <c r="B38" s="129" t="s">
        <v>435</v>
      </c>
      <c r="C38" s="129" t="s">
        <v>135</v>
      </c>
      <c r="D38" s="45" t="str">
        <f t="shared" si="11"/>
        <v/>
      </c>
      <c r="E38" s="39" t="str">
        <f t="shared" si="12"/>
        <v>X</v>
      </c>
      <c r="F38" s="90">
        <f t="shared" si="2"/>
        <v>0</v>
      </c>
      <c r="G38" s="78">
        <f t="shared" si="0"/>
        <v>0</v>
      </c>
      <c r="H38" s="79">
        <f t="shared" si="13"/>
        <v>99.5</v>
      </c>
      <c r="I38" s="108" t="s">
        <v>812</v>
      </c>
      <c r="J38" s="88">
        <f t="shared" si="1"/>
        <v>7.6388888888888951E-2</v>
      </c>
      <c r="K38" s="86" t="str">
        <f t="shared" si="4"/>
        <v/>
      </c>
    </row>
    <row r="39" spans="1:11" ht="36" customHeight="1" x14ac:dyDescent="0.3">
      <c r="A39" s="217"/>
      <c r="B39" s="129" t="s">
        <v>135</v>
      </c>
      <c r="C39" s="129" t="s">
        <v>125</v>
      </c>
      <c r="D39" s="45" t="str">
        <f t="shared" si="11"/>
        <v>X</v>
      </c>
      <c r="E39" s="39" t="str">
        <f t="shared" si="12"/>
        <v/>
      </c>
      <c r="F39" s="90">
        <f t="shared" si="2"/>
        <v>10</v>
      </c>
      <c r="G39" s="78">
        <f t="shared" si="0"/>
        <v>0</v>
      </c>
      <c r="H39" s="79">
        <f t="shared" si="13"/>
        <v>109.5</v>
      </c>
      <c r="I39" s="108" t="s">
        <v>839</v>
      </c>
      <c r="J39" s="88" t="str">
        <f t="shared" si="1"/>
        <v/>
      </c>
      <c r="K39" s="86">
        <f t="shared" si="4"/>
        <v>0.41666666666666663</v>
      </c>
    </row>
    <row r="40" spans="1:11" ht="36" customHeight="1" x14ac:dyDescent="0.3">
      <c r="A40" s="136">
        <v>44823</v>
      </c>
      <c r="B40" s="129" t="s">
        <v>126</v>
      </c>
      <c r="C40" s="129" t="s">
        <v>232</v>
      </c>
      <c r="D40" s="45" t="str">
        <f t="shared" si="11"/>
        <v>X</v>
      </c>
      <c r="E40" s="39" t="str">
        <f t="shared" si="12"/>
        <v/>
      </c>
      <c r="F40" s="90">
        <f t="shared" si="2"/>
        <v>10</v>
      </c>
      <c r="G40" s="78">
        <f t="shared" si="0"/>
        <v>0</v>
      </c>
      <c r="H40" s="79">
        <f t="shared" si="13"/>
        <v>119.5</v>
      </c>
      <c r="I40" s="108" t="s">
        <v>839</v>
      </c>
      <c r="J40" s="88" t="str">
        <f t="shared" si="1"/>
        <v/>
      </c>
      <c r="K40" s="86">
        <f t="shared" si="4"/>
        <v>0.41666666666666669</v>
      </c>
    </row>
    <row r="41" spans="1:11" ht="36" customHeight="1" x14ac:dyDescent="0.3">
      <c r="A41" s="133"/>
      <c r="B41" s="293" t="s">
        <v>232</v>
      </c>
      <c r="C41" s="293"/>
      <c r="D41" s="45"/>
      <c r="E41" s="39" t="str">
        <f t="shared" si="12"/>
        <v/>
      </c>
      <c r="F41" s="90">
        <f t="shared" si="2"/>
        <v>0</v>
      </c>
      <c r="G41" s="78">
        <f t="shared" si="0"/>
        <v>0</v>
      </c>
      <c r="H41" s="79">
        <f t="shared" si="13"/>
        <v>119.5</v>
      </c>
      <c r="I41" s="109" t="s">
        <v>116</v>
      </c>
      <c r="J41" s="88" t="str">
        <f t="shared" si="1"/>
        <v/>
      </c>
      <c r="K41" s="86" t="str">
        <f t="shared" si="4"/>
        <v/>
      </c>
    </row>
    <row r="42" spans="1:11" ht="36" customHeight="1" x14ac:dyDescent="0.3">
      <c r="A42" s="133"/>
      <c r="B42" s="129" t="s">
        <v>232</v>
      </c>
      <c r="C42" s="129" t="s">
        <v>134</v>
      </c>
      <c r="D42" s="45" t="str">
        <f t="shared" si="11"/>
        <v>X</v>
      </c>
      <c r="E42" s="39" t="str">
        <f t="shared" si="12"/>
        <v/>
      </c>
      <c r="F42" s="90">
        <f t="shared" si="2"/>
        <v>3</v>
      </c>
      <c r="G42" s="78">
        <f t="shared" si="0"/>
        <v>30</v>
      </c>
      <c r="H42" s="79">
        <f t="shared" si="13"/>
        <v>123</v>
      </c>
      <c r="I42" s="108" t="s">
        <v>117</v>
      </c>
      <c r="J42" s="88" t="str">
        <f t="shared" si="1"/>
        <v/>
      </c>
      <c r="K42" s="86">
        <f t="shared" si="4"/>
        <v>0.14583333333333331</v>
      </c>
    </row>
    <row r="43" spans="1:11" ht="36" customHeight="1" x14ac:dyDescent="0.3">
      <c r="A43" s="133"/>
      <c r="B43" s="129" t="s">
        <v>134</v>
      </c>
      <c r="C43" s="129" t="s">
        <v>333</v>
      </c>
      <c r="D43" s="45" t="str">
        <f t="shared" si="11"/>
        <v>X</v>
      </c>
      <c r="E43" s="39" t="str">
        <f t="shared" si="12"/>
        <v/>
      </c>
      <c r="F43" s="90">
        <f t="shared" si="2"/>
        <v>1</v>
      </c>
      <c r="G43" s="78">
        <f t="shared" si="0"/>
        <v>10</v>
      </c>
      <c r="H43" s="79">
        <f t="shared" si="13"/>
        <v>124.16666666666667</v>
      </c>
      <c r="I43" s="108" t="s">
        <v>118</v>
      </c>
      <c r="J43" s="88" t="str">
        <f t="shared" si="1"/>
        <v/>
      </c>
      <c r="K43" s="86">
        <f t="shared" si="4"/>
        <v>4.8611111111111049E-2</v>
      </c>
    </row>
    <row r="44" spans="1:11" ht="36" customHeight="1" x14ac:dyDescent="0.3">
      <c r="A44" s="133"/>
      <c r="B44" s="129" t="s">
        <v>333</v>
      </c>
      <c r="C44" s="129" t="s">
        <v>412</v>
      </c>
      <c r="D44" s="45" t="str">
        <f t="shared" si="11"/>
        <v>X</v>
      </c>
      <c r="E44" s="39" t="str">
        <f t="shared" si="12"/>
        <v/>
      </c>
      <c r="F44" s="90">
        <f t="shared" si="2"/>
        <v>2</v>
      </c>
      <c r="G44" s="78">
        <f t="shared" si="0"/>
        <v>20</v>
      </c>
      <c r="H44" s="79">
        <f t="shared" si="13"/>
        <v>126.5</v>
      </c>
      <c r="I44" s="108" t="s">
        <v>117</v>
      </c>
      <c r="J44" s="88" t="str">
        <f t="shared" si="1"/>
        <v/>
      </c>
      <c r="K44" s="86">
        <f t="shared" si="4"/>
        <v>9.7222222222222321E-2</v>
      </c>
    </row>
    <row r="45" spans="1:11" ht="36" customHeight="1" x14ac:dyDescent="0.3">
      <c r="A45" s="133"/>
      <c r="B45" s="129" t="s">
        <v>412</v>
      </c>
      <c r="C45" s="129" t="s">
        <v>661</v>
      </c>
      <c r="D45" s="45" t="str">
        <f t="shared" si="11"/>
        <v>X</v>
      </c>
      <c r="E45" s="39" t="str">
        <f t="shared" si="12"/>
        <v/>
      </c>
      <c r="F45" s="90">
        <f t="shared" si="2"/>
        <v>0</v>
      </c>
      <c r="G45" s="78">
        <f t="shared" si="0"/>
        <v>30</v>
      </c>
      <c r="H45" s="79">
        <f t="shared" si="13"/>
        <v>127</v>
      </c>
      <c r="I45" s="108" t="s">
        <v>840</v>
      </c>
      <c r="J45" s="88" t="str">
        <f t="shared" si="1"/>
        <v/>
      </c>
      <c r="K45" s="86">
        <f t="shared" si="4"/>
        <v>2.0833333333333259E-2</v>
      </c>
    </row>
    <row r="46" spans="1:11" ht="36" customHeight="1" x14ac:dyDescent="0.3">
      <c r="A46" s="133"/>
      <c r="B46" s="129" t="s">
        <v>661</v>
      </c>
      <c r="C46" s="129" t="s">
        <v>235</v>
      </c>
      <c r="D46" s="45" t="str">
        <f t="shared" si="11"/>
        <v>X</v>
      </c>
      <c r="E46" s="39" t="str">
        <f t="shared" si="12"/>
        <v/>
      </c>
      <c r="F46" s="90">
        <f t="shared" si="2"/>
        <v>1</v>
      </c>
      <c r="G46" s="78">
        <f t="shared" si="0"/>
        <v>10</v>
      </c>
      <c r="H46" s="79">
        <f t="shared" si="13"/>
        <v>128.16666666666666</v>
      </c>
      <c r="I46" s="108" t="s">
        <v>117</v>
      </c>
      <c r="J46" s="88" t="str">
        <f t="shared" si="1"/>
        <v/>
      </c>
      <c r="K46" s="86">
        <f t="shared" si="4"/>
        <v>4.861111111111116E-2</v>
      </c>
    </row>
    <row r="47" spans="1:11" ht="36" customHeight="1" x14ac:dyDescent="0.3">
      <c r="A47" s="133"/>
      <c r="B47" s="129" t="s">
        <v>235</v>
      </c>
      <c r="C47" s="129" t="s">
        <v>543</v>
      </c>
      <c r="D47" s="45" t="str">
        <f t="shared" si="11"/>
        <v>X</v>
      </c>
      <c r="E47" s="39" t="str">
        <f t="shared" si="12"/>
        <v/>
      </c>
      <c r="F47" s="90">
        <f t="shared" si="2"/>
        <v>0</v>
      </c>
      <c r="G47" s="78">
        <f t="shared" si="0"/>
        <v>30</v>
      </c>
      <c r="H47" s="79">
        <f t="shared" si="13"/>
        <v>128.66666666666666</v>
      </c>
      <c r="I47" s="108" t="s">
        <v>743</v>
      </c>
      <c r="J47" s="88" t="str">
        <f t="shared" si="1"/>
        <v/>
      </c>
      <c r="K47" s="86">
        <f t="shared" si="4"/>
        <v>2.083333333333337E-2</v>
      </c>
    </row>
    <row r="48" spans="1:11" ht="36" customHeight="1" x14ac:dyDescent="0.3">
      <c r="A48" s="133"/>
      <c r="B48" s="129" t="s">
        <v>543</v>
      </c>
      <c r="C48" s="129" t="s">
        <v>785</v>
      </c>
      <c r="D48" s="45" t="str">
        <f t="shared" si="11"/>
        <v>X</v>
      </c>
      <c r="E48" s="39" t="str">
        <f t="shared" si="12"/>
        <v/>
      </c>
      <c r="F48" s="90">
        <f t="shared" si="2"/>
        <v>1</v>
      </c>
      <c r="G48" s="78">
        <f t="shared" si="0"/>
        <v>40</v>
      </c>
      <c r="H48" s="79">
        <f t="shared" si="13"/>
        <v>130.33333333333331</v>
      </c>
      <c r="I48" s="108" t="s">
        <v>117</v>
      </c>
      <c r="J48" s="88" t="str">
        <f t="shared" si="1"/>
        <v/>
      </c>
      <c r="K48" s="86">
        <f t="shared" si="4"/>
        <v>6.9444444444444309E-2</v>
      </c>
    </row>
    <row r="49" spans="1:11" ht="36" customHeight="1" x14ac:dyDescent="0.3">
      <c r="A49" s="133"/>
      <c r="B49" s="129" t="s">
        <v>785</v>
      </c>
      <c r="C49" s="129" t="s">
        <v>263</v>
      </c>
      <c r="D49" s="45" t="str">
        <f t="shared" si="11"/>
        <v>X</v>
      </c>
      <c r="E49" s="39" t="str">
        <f t="shared" si="12"/>
        <v/>
      </c>
      <c r="F49" s="90">
        <f t="shared" si="2"/>
        <v>0</v>
      </c>
      <c r="G49" s="78">
        <f t="shared" si="0"/>
        <v>30</v>
      </c>
      <c r="H49" s="79">
        <f t="shared" si="13"/>
        <v>130.83333333333331</v>
      </c>
      <c r="I49" s="108" t="s">
        <v>841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3"/>
      <c r="B50" s="129" t="s">
        <v>263</v>
      </c>
      <c r="C50" s="129" t="s">
        <v>143</v>
      </c>
      <c r="D50" s="45" t="str">
        <f t="shared" si="11"/>
        <v>X</v>
      </c>
      <c r="E50" s="39" t="str">
        <f t="shared" si="12"/>
        <v/>
      </c>
      <c r="F50" s="90">
        <f t="shared" si="2"/>
        <v>0</v>
      </c>
      <c r="G50" s="78">
        <f t="shared" si="0"/>
        <v>40</v>
      </c>
      <c r="H50" s="79">
        <f t="shared" si="13"/>
        <v>131.49999999999997</v>
      </c>
      <c r="I50" s="108" t="s">
        <v>118</v>
      </c>
      <c r="J50" s="88" t="str">
        <f t="shared" si="1"/>
        <v/>
      </c>
      <c r="K50" s="86">
        <f t="shared" si="4"/>
        <v>2.777777777777779E-2</v>
      </c>
    </row>
    <row r="51" spans="1:11" ht="36" customHeight="1" x14ac:dyDescent="0.3">
      <c r="A51" s="133"/>
      <c r="B51" s="129" t="s">
        <v>143</v>
      </c>
      <c r="C51" s="129" t="s">
        <v>138</v>
      </c>
      <c r="D51" s="45" t="str">
        <f t="shared" si="11"/>
        <v>X</v>
      </c>
      <c r="E51" s="39" t="str">
        <f t="shared" si="12"/>
        <v/>
      </c>
      <c r="F51" s="90">
        <f t="shared" si="2"/>
        <v>0</v>
      </c>
      <c r="G51" s="78">
        <f t="shared" si="0"/>
        <v>40</v>
      </c>
      <c r="H51" s="79">
        <f t="shared" si="13"/>
        <v>132.16666666666663</v>
      </c>
      <c r="I51" s="108" t="s">
        <v>513</v>
      </c>
      <c r="J51" s="88" t="str">
        <f t="shared" si="1"/>
        <v/>
      </c>
      <c r="K51" s="86">
        <f t="shared" si="4"/>
        <v>2.7777777777777901E-2</v>
      </c>
    </row>
    <row r="52" spans="1:11" ht="36" customHeight="1" x14ac:dyDescent="0.3">
      <c r="A52" s="133"/>
      <c r="B52" s="129" t="s">
        <v>138</v>
      </c>
      <c r="C52" s="129" t="s">
        <v>326</v>
      </c>
      <c r="D52" s="45" t="str">
        <f t="shared" si="11"/>
        <v>X</v>
      </c>
      <c r="E52" s="39" t="str">
        <f t="shared" si="12"/>
        <v/>
      </c>
      <c r="F52" s="90">
        <f t="shared" si="2"/>
        <v>1</v>
      </c>
      <c r="G52" s="78">
        <f t="shared" si="0"/>
        <v>10</v>
      </c>
      <c r="H52" s="79">
        <f t="shared" si="13"/>
        <v>133.33333333333329</v>
      </c>
      <c r="I52" s="108" t="s">
        <v>117</v>
      </c>
      <c r="J52" s="88" t="str">
        <f t="shared" si="1"/>
        <v/>
      </c>
      <c r="K52" s="86">
        <f t="shared" si="4"/>
        <v>4.8611111111110938E-2</v>
      </c>
    </row>
    <row r="53" spans="1:11" ht="36" customHeight="1" x14ac:dyDescent="0.3">
      <c r="A53" s="137"/>
      <c r="B53" s="129" t="s">
        <v>326</v>
      </c>
      <c r="C53" s="129" t="s">
        <v>125</v>
      </c>
      <c r="D53" s="45" t="str">
        <f t="shared" si="11"/>
        <v>X</v>
      </c>
      <c r="E53" s="39" t="str">
        <f t="shared" si="12"/>
        <v/>
      </c>
      <c r="F53" s="90">
        <f t="shared" si="2"/>
        <v>0</v>
      </c>
      <c r="G53" s="78">
        <f t="shared" si="0"/>
        <v>10</v>
      </c>
      <c r="H53" s="79">
        <f t="shared" si="13"/>
        <v>133.49999999999994</v>
      </c>
      <c r="I53" s="108" t="s">
        <v>738</v>
      </c>
      <c r="J53" s="88" t="str">
        <f t="shared" si="1"/>
        <v/>
      </c>
      <c r="K53" s="86">
        <f t="shared" si="4"/>
        <v>6.9444444444445308E-3</v>
      </c>
    </row>
    <row r="54" spans="1:11" ht="36" customHeight="1" x14ac:dyDescent="0.3">
      <c r="A54" s="136"/>
      <c r="B54" s="141" t="s">
        <v>126</v>
      </c>
      <c r="C54" s="129" t="s">
        <v>485</v>
      </c>
      <c r="D54" s="45" t="str">
        <f t="shared" si="11"/>
        <v>X</v>
      </c>
      <c r="E54" s="39" t="str">
        <f t="shared" si="12"/>
        <v/>
      </c>
      <c r="F54" s="90">
        <f t="shared" si="2"/>
        <v>0</v>
      </c>
      <c r="G54" s="78">
        <f t="shared" si="0"/>
        <v>30</v>
      </c>
      <c r="H54" s="79">
        <f t="shared" si="13"/>
        <v>133.99999999999994</v>
      </c>
      <c r="I54" s="108" t="s">
        <v>738</v>
      </c>
      <c r="J54" s="88" t="str">
        <f t="shared" si="1"/>
        <v/>
      </c>
      <c r="K54" s="86">
        <f t="shared" si="4"/>
        <v>2.0833333333333332E-2</v>
      </c>
    </row>
    <row r="55" spans="1:11" ht="36" customHeight="1" x14ac:dyDescent="0.3">
      <c r="A55" s="133"/>
      <c r="B55" s="129" t="s">
        <v>485</v>
      </c>
      <c r="C55" s="129" t="s">
        <v>486</v>
      </c>
      <c r="D55" s="45" t="str">
        <f t="shared" si="11"/>
        <v>X</v>
      </c>
      <c r="E55" s="39" t="str">
        <f t="shared" si="12"/>
        <v/>
      </c>
      <c r="F55" s="90">
        <f t="shared" si="2"/>
        <v>1</v>
      </c>
      <c r="G55" s="78">
        <f t="shared" si="0"/>
        <v>40</v>
      </c>
      <c r="H55" s="79">
        <f t="shared" si="13"/>
        <v>135.6666666666666</v>
      </c>
      <c r="I55" s="108" t="s">
        <v>117</v>
      </c>
      <c r="J55" s="88" t="str">
        <f t="shared" si="1"/>
        <v/>
      </c>
      <c r="K55" s="86">
        <f t="shared" si="4"/>
        <v>6.9444444444444448E-2</v>
      </c>
    </row>
    <row r="56" spans="1:11" ht="36" customHeight="1" x14ac:dyDescent="0.3">
      <c r="A56" s="133"/>
      <c r="B56" s="129" t="s">
        <v>486</v>
      </c>
      <c r="C56" s="129" t="s">
        <v>295</v>
      </c>
      <c r="D56" s="45" t="str">
        <f t="shared" si="11"/>
        <v>X</v>
      </c>
      <c r="E56" s="39" t="str">
        <f t="shared" si="12"/>
        <v/>
      </c>
      <c r="F56" s="90">
        <f t="shared" si="2"/>
        <v>0</v>
      </c>
      <c r="G56" s="78">
        <f t="shared" si="0"/>
        <v>50</v>
      </c>
      <c r="H56" s="79">
        <f t="shared" si="13"/>
        <v>136.49999999999994</v>
      </c>
      <c r="I56" s="108" t="s">
        <v>842</v>
      </c>
      <c r="J56" s="88" t="str">
        <f t="shared" si="1"/>
        <v/>
      </c>
      <c r="K56" s="86">
        <f t="shared" si="4"/>
        <v>3.4722222222222224E-2</v>
      </c>
    </row>
    <row r="57" spans="1:11" ht="36" customHeight="1" x14ac:dyDescent="0.3">
      <c r="A57" s="133"/>
      <c r="B57" s="129" t="s">
        <v>295</v>
      </c>
      <c r="C57" s="129" t="s">
        <v>154</v>
      </c>
      <c r="D57" s="45" t="str">
        <f t="shared" si="11"/>
        <v>X</v>
      </c>
      <c r="E57" s="39" t="str">
        <f t="shared" si="12"/>
        <v/>
      </c>
      <c r="F57" s="90">
        <f t="shared" si="2"/>
        <v>0</v>
      </c>
      <c r="G57" s="78">
        <f t="shared" si="0"/>
        <v>30</v>
      </c>
      <c r="H57" s="79">
        <f t="shared" si="13"/>
        <v>136.99999999999994</v>
      </c>
      <c r="I57" s="108" t="s">
        <v>117</v>
      </c>
      <c r="J57" s="88" t="str">
        <f t="shared" si="1"/>
        <v/>
      </c>
      <c r="K57" s="86">
        <f t="shared" si="4"/>
        <v>2.0833333333333343E-2</v>
      </c>
    </row>
    <row r="58" spans="1:11" ht="36" customHeight="1" x14ac:dyDescent="0.3">
      <c r="A58" s="133"/>
      <c r="B58" s="129" t="s">
        <v>154</v>
      </c>
      <c r="C58" s="129" t="s">
        <v>267</v>
      </c>
      <c r="D58" s="45" t="str">
        <f t="shared" si="11"/>
        <v>X</v>
      </c>
      <c r="E58" s="39" t="str">
        <f t="shared" si="12"/>
        <v/>
      </c>
      <c r="F58" s="90">
        <f t="shared" si="2"/>
        <v>0</v>
      </c>
      <c r="G58" s="78">
        <f t="shared" si="0"/>
        <v>30</v>
      </c>
      <c r="H58" s="79">
        <f t="shared" si="13"/>
        <v>137.49999999999994</v>
      </c>
      <c r="I58" s="108" t="s">
        <v>843</v>
      </c>
      <c r="J58" s="88" t="str">
        <f t="shared" si="1"/>
        <v/>
      </c>
      <c r="K58" s="86">
        <f t="shared" si="4"/>
        <v>2.0833333333333315E-2</v>
      </c>
    </row>
    <row r="59" spans="1:11" ht="36" customHeight="1" x14ac:dyDescent="0.3">
      <c r="A59" s="133"/>
      <c r="B59" s="129" t="s">
        <v>267</v>
      </c>
      <c r="C59" s="129" t="s">
        <v>140</v>
      </c>
      <c r="D59" s="45" t="str">
        <f t="shared" si="11"/>
        <v>X</v>
      </c>
      <c r="E59" s="39" t="str">
        <f t="shared" si="12"/>
        <v/>
      </c>
      <c r="F59" s="90">
        <f t="shared" si="2"/>
        <v>1</v>
      </c>
      <c r="G59" s="78">
        <f t="shared" si="0"/>
        <v>30</v>
      </c>
      <c r="H59" s="79">
        <f t="shared" si="13"/>
        <v>138.99999999999994</v>
      </c>
      <c r="I59" s="108" t="s">
        <v>117</v>
      </c>
      <c r="J59" s="88" t="str">
        <f t="shared" si="1"/>
        <v/>
      </c>
      <c r="K59" s="86">
        <f t="shared" si="4"/>
        <v>6.25E-2</v>
      </c>
    </row>
    <row r="60" spans="1:11" ht="36" customHeight="1" x14ac:dyDescent="0.3">
      <c r="A60" s="133"/>
      <c r="B60" s="129" t="s">
        <v>140</v>
      </c>
      <c r="C60" s="129" t="s">
        <v>452</v>
      </c>
      <c r="D60" s="45" t="str">
        <f t="shared" si="11"/>
        <v>X</v>
      </c>
      <c r="E60" s="39" t="str">
        <f t="shared" si="12"/>
        <v/>
      </c>
      <c r="F60" s="90">
        <f t="shared" si="2"/>
        <v>1</v>
      </c>
      <c r="G60" s="78">
        <f t="shared" si="0"/>
        <v>10</v>
      </c>
      <c r="H60" s="79">
        <f t="shared" si="13"/>
        <v>140.1666666666666</v>
      </c>
      <c r="I60" s="108" t="s">
        <v>118</v>
      </c>
      <c r="J60" s="88" t="str">
        <f t="shared" si="1"/>
        <v/>
      </c>
      <c r="K60" s="86">
        <f t="shared" si="4"/>
        <v>4.8611111111111133E-2</v>
      </c>
    </row>
    <row r="61" spans="1:11" ht="36" customHeight="1" x14ac:dyDescent="0.3">
      <c r="A61" s="133"/>
      <c r="B61" s="129" t="s">
        <v>452</v>
      </c>
      <c r="C61" s="129" t="s">
        <v>310</v>
      </c>
      <c r="D61" s="45" t="str">
        <f t="shared" si="11"/>
        <v>X</v>
      </c>
      <c r="E61" s="39" t="str">
        <f t="shared" si="12"/>
        <v/>
      </c>
      <c r="F61" s="90">
        <f t="shared" si="2"/>
        <v>1</v>
      </c>
      <c r="G61" s="78">
        <f t="shared" si="0"/>
        <v>20</v>
      </c>
      <c r="H61" s="79">
        <f t="shared" si="13"/>
        <v>141.49999999999994</v>
      </c>
      <c r="I61" s="108" t="s">
        <v>117</v>
      </c>
      <c r="J61" s="88" t="str">
        <f t="shared" si="1"/>
        <v/>
      </c>
      <c r="K61" s="86">
        <f t="shared" si="4"/>
        <v>5.5555555555555525E-2</v>
      </c>
    </row>
    <row r="62" spans="1:11" ht="36" customHeight="1" x14ac:dyDescent="0.3">
      <c r="A62" s="133"/>
      <c r="B62" s="129" t="s">
        <v>310</v>
      </c>
      <c r="C62" s="129" t="s">
        <v>229</v>
      </c>
      <c r="D62" s="45" t="str">
        <f t="shared" si="11"/>
        <v>X</v>
      </c>
      <c r="E62" s="39" t="str">
        <f t="shared" si="12"/>
        <v/>
      </c>
      <c r="F62" s="90">
        <f t="shared" si="2"/>
        <v>1</v>
      </c>
      <c r="G62" s="78">
        <f t="shared" si="0"/>
        <v>10</v>
      </c>
      <c r="H62" s="79">
        <f t="shared" si="13"/>
        <v>142.6666666666666</v>
      </c>
      <c r="I62" s="108" t="s">
        <v>743</v>
      </c>
      <c r="J62" s="88" t="str">
        <f t="shared" si="1"/>
        <v/>
      </c>
      <c r="K62" s="86">
        <f t="shared" si="4"/>
        <v>4.8611111111111105E-2</v>
      </c>
    </row>
    <row r="63" spans="1:11" ht="36" customHeight="1" x14ac:dyDescent="0.3">
      <c r="A63" s="133"/>
      <c r="B63" s="129" t="s">
        <v>229</v>
      </c>
      <c r="C63" s="129" t="s">
        <v>134</v>
      </c>
      <c r="D63" s="45" t="str">
        <f t="shared" si="11"/>
        <v>X</v>
      </c>
      <c r="E63" s="39" t="str">
        <f t="shared" si="12"/>
        <v/>
      </c>
      <c r="F63" s="90">
        <f t="shared" si="2"/>
        <v>4</v>
      </c>
      <c r="G63" s="78">
        <f t="shared" si="0"/>
        <v>20</v>
      </c>
      <c r="H63" s="79">
        <f t="shared" si="13"/>
        <v>146.99999999999994</v>
      </c>
      <c r="I63" s="108" t="s">
        <v>117</v>
      </c>
      <c r="J63" s="88" t="str">
        <f t="shared" si="1"/>
        <v/>
      </c>
      <c r="K63" s="86">
        <f t="shared" si="4"/>
        <v>0.18055555555555558</v>
      </c>
    </row>
    <row r="64" spans="1:11" ht="36" customHeight="1" x14ac:dyDescent="0.3">
      <c r="A64" s="133"/>
      <c r="B64" s="129" t="s">
        <v>134</v>
      </c>
      <c r="C64" s="129" t="s">
        <v>135</v>
      </c>
      <c r="D64" s="45" t="str">
        <f t="shared" si="11"/>
        <v>X</v>
      </c>
      <c r="E64" s="39" t="str">
        <f t="shared" si="12"/>
        <v/>
      </c>
      <c r="F64" s="90">
        <f t="shared" si="2"/>
        <v>0</v>
      </c>
      <c r="G64" s="78">
        <f t="shared" si="0"/>
        <v>30</v>
      </c>
      <c r="H64" s="79">
        <f t="shared" si="13"/>
        <v>147.49999999999994</v>
      </c>
      <c r="I64" s="108" t="s">
        <v>118</v>
      </c>
      <c r="J64" s="88" t="str">
        <f t="shared" si="1"/>
        <v/>
      </c>
      <c r="K64" s="86">
        <f t="shared" si="4"/>
        <v>2.083333333333337E-2</v>
      </c>
    </row>
    <row r="65" spans="1:11" ht="36" customHeight="1" x14ac:dyDescent="0.3">
      <c r="A65" s="133"/>
      <c r="B65" s="129" t="s">
        <v>135</v>
      </c>
      <c r="C65" s="129" t="s">
        <v>391</v>
      </c>
      <c r="D65" s="45" t="str">
        <f t="shared" si="11"/>
        <v>X</v>
      </c>
      <c r="E65" s="39" t="str">
        <f t="shared" si="12"/>
        <v/>
      </c>
      <c r="F65" s="90">
        <f t="shared" si="2"/>
        <v>0</v>
      </c>
      <c r="G65" s="78">
        <f t="shared" si="0"/>
        <v>30</v>
      </c>
      <c r="H65" s="79">
        <f t="shared" si="13"/>
        <v>147.99999999999994</v>
      </c>
      <c r="I65" s="108" t="s">
        <v>497</v>
      </c>
      <c r="J65" s="88" t="str">
        <f t="shared" si="1"/>
        <v/>
      </c>
      <c r="K65" s="86">
        <f t="shared" si="4"/>
        <v>2.0833333333333259E-2</v>
      </c>
    </row>
    <row r="66" spans="1:11" ht="36" customHeight="1" x14ac:dyDescent="0.3">
      <c r="A66" s="133"/>
      <c r="B66" s="129" t="s">
        <v>391</v>
      </c>
      <c r="C66" s="129" t="s">
        <v>266</v>
      </c>
      <c r="D66" s="45" t="str">
        <f t="shared" si="11"/>
        <v>X</v>
      </c>
      <c r="E66" s="39" t="str">
        <f t="shared" si="12"/>
        <v/>
      </c>
      <c r="F66" s="90">
        <f t="shared" si="2"/>
        <v>5</v>
      </c>
      <c r="G66" s="78">
        <f t="shared" si="0"/>
        <v>40</v>
      </c>
      <c r="H66" s="79">
        <f t="shared" si="13"/>
        <v>153.6666666666666</v>
      </c>
      <c r="I66" s="108" t="s">
        <v>117</v>
      </c>
      <c r="J66" s="88" t="str">
        <f t="shared" si="1"/>
        <v/>
      </c>
      <c r="K66" s="86">
        <f t="shared" si="4"/>
        <v>0.23611111111111116</v>
      </c>
    </row>
    <row r="67" spans="1:11" ht="36" customHeight="1" x14ac:dyDescent="0.3">
      <c r="A67" s="133"/>
      <c r="B67" s="129" t="s">
        <v>266</v>
      </c>
      <c r="C67" s="129" t="s">
        <v>231</v>
      </c>
      <c r="D67" s="45" t="str">
        <f t="shared" si="11"/>
        <v>X</v>
      </c>
      <c r="E67" s="39" t="str">
        <f t="shared" si="12"/>
        <v/>
      </c>
      <c r="F67" s="90">
        <f t="shared" si="2"/>
        <v>0</v>
      </c>
      <c r="G67" s="78">
        <f t="shared" si="0"/>
        <v>50</v>
      </c>
      <c r="H67" s="79">
        <f t="shared" si="13"/>
        <v>154.49999999999994</v>
      </c>
      <c r="I67" s="108" t="s">
        <v>844</v>
      </c>
      <c r="J67" s="88" t="str">
        <f t="shared" si="1"/>
        <v/>
      </c>
      <c r="K67" s="86">
        <f t="shared" si="4"/>
        <v>3.472222222222221E-2</v>
      </c>
    </row>
    <row r="68" spans="1:11" ht="36" customHeight="1" x14ac:dyDescent="0.3">
      <c r="A68" s="133"/>
      <c r="B68" s="129" t="s">
        <v>231</v>
      </c>
      <c r="C68" s="129" t="s">
        <v>136</v>
      </c>
      <c r="D68" s="45" t="str">
        <f t="shared" si="11"/>
        <v>X</v>
      </c>
      <c r="E68" s="39" t="str">
        <f t="shared" si="12"/>
        <v/>
      </c>
      <c r="F68" s="90">
        <f t="shared" si="2"/>
        <v>0</v>
      </c>
      <c r="G68" s="78">
        <f t="shared" si="0"/>
        <v>30</v>
      </c>
      <c r="H68" s="79">
        <f t="shared" si="13"/>
        <v>154.99999999999994</v>
      </c>
      <c r="I68" s="108" t="s">
        <v>117</v>
      </c>
      <c r="J68" s="88" t="str">
        <f t="shared" si="1"/>
        <v/>
      </c>
      <c r="K68" s="86">
        <f t="shared" si="4"/>
        <v>2.083333333333337E-2</v>
      </c>
    </row>
    <row r="69" spans="1:11" ht="36" customHeight="1" x14ac:dyDescent="0.3">
      <c r="A69" s="133"/>
      <c r="B69" s="129" t="s">
        <v>136</v>
      </c>
      <c r="C69" s="129" t="s">
        <v>346</v>
      </c>
      <c r="D69" s="45" t="str">
        <f t="shared" si="11"/>
        <v>X</v>
      </c>
      <c r="E69" s="39" t="str">
        <f t="shared" si="12"/>
        <v/>
      </c>
      <c r="F69" s="90">
        <f t="shared" si="2"/>
        <v>1</v>
      </c>
      <c r="G69" s="78">
        <f t="shared" si="0"/>
        <v>0</v>
      </c>
      <c r="H69" s="79">
        <f t="shared" si="13"/>
        <v>155.99999999999994</v>
      </c>
      <c r="I69" s="108" t="s">
        <v>118</v>
      </c>
      <c r="J69" s="88" t="str">
        <f t="shared" si="1"/>
        <v/>
      </c>
      <c r="K69" s="86">
        <f t="shared" si="4"/>
        <v>4.166666666666663E-2</v>
      </c>
    </row>
    <row r="70" spans="1:11" ht="36" customHeight="1" x14ac:dyDescent="0.3">
      <c r="A70" s="133"/>
      <c r="B70" s="129" t="s">
        <v>346</v>
      </c>
      <c r="C70" s="129" t="s">
        <v>125</v>
      </c>
      <c r="D70" s="45" t="str">
        <f t="shared" si="11"/>
        <v>X</v>
      </c>
      <c r="E70" s="39" t="str">
        <f t="shared" si="12"/>
        <v/>
      </c>
      <c r="F70" s="90">
        <f t="shared" si="2"/>
        <v>1</v>
      </c>
      <c r="G70" s="78">
        <f t="shared" si="0"/>
        <v>30</v>
      </c>
      <c r="H70" s="79">
        <f t="shared" si="13"/>
        <v>157.49999999999994</v>
      </c>
      <c r="I70" s="108" t="s">
        <v>117</v>
      </c>
      <c r="J70" s="88" t="str">
        <f t="shared" si="1"/>
        <v/>
      </c>
      <c r="K70" s="86">
        <f t="shared" si="4"/>
        <v>6.25E-2</v>
      </c>
    </row>
    <row r="71" spans="1:11" ht="36" customHeight="1" x14ac:dyDescent="0.3">
      <c r="A71" s="136">
        <v>44825</v>
      </c>
      <c r="B71" s="129" t="s">
        <v>126</v>
      </c>
      <c r="C71" s="129" t="s">
        <v>485</v>
      </c>
      <c r="D71" s="45" t="str">
        <f t="shared" si="11"/>
        <v>X</v>
      </c>
      <c r="E71" s="39" t="str">
        <f t="shared" si="12"/>
        <v/>
      </c>
      <c r="F71" s="90">
        <f t="shared" si="2"/>
        <v>0</v>
      </c>
      <c r="G71" s="78">
        <f t="shared" si="0"/>
        <v>30</v>
      </c>
      <c r="H71" s="79">
        <f t="shared" si="13"/>
        <v>157.99999999999994</v>
      </c>
      <c r="I71" s="108" t="s">
        <v>845</v>
      </c>
      <c r="J71" s="88" t="str">
        <f t="shared" si="1"/>
        <v/>
      </c>
      <c r="K71" s="86">
        <f t="shared" si="4"/>
        <v>2.0833333333333332E-2</v>
      </c>
    </row>
    <row r="72" spans="1:11" ht="36" customHeight="1" x14ac:dyDescent="0.3">
      <c r="A72" s="133"/>
      <c r="B72" s="129" t="s">
        <v>485</v>
      </c>
      <c r="C72" s="129" t="s">
        <v>295</v>
      </c>
      <c r="D72" s="45" t="str">
        <f t="shared" si="11"/>
        <v>X</v>
      </c>
      <c r="E72" s="39" t="str">
        <f t="shared" si="12"/>
        <v/>
      </c>
      <c r="F72" s="90">
        <f t="shared" si="2"/>
        <v>2</v>
      </c>
      <c r="G72" s="78">
        <f t="shared" si="0"/>
        <v>30</v>
      </c>
      <c r="H72" s="79">
        <f t="shared" si="13"/>
        <v>160.49999999999994</v>
      </c>
      <c r="I72" s="108" t="s">
        <v>117</v>
      </c>
      <c r="J72" s="88" t="str">
        <f t="shared" si="1"/>
        <v/>
      </c>
      <c r="K72" s="86">
        <f t="shared" si="4"/>
        <v>0.10416666666666667</v>
      </c>
    </row>
    <row r="73" spans="1:11" ht="36" customHeight="1" x14ac:dyDescent="0.3">
      <c r="A73" s="133"/>
      <c r="B73" s="129" t="s">
        <v>295</v>
      </c>
      <c r="C73" s="129" t="s">
        <v>154</v>
      </c>
      <c r="D73" s="45" t="str">
        <f t="shared" si="11"/>
        <v>X</v>
      </c>
      <c r="E73" s="39" t="str">
        <f t="shared" si="12"/>
        <v/>
      </c>
      <c r="F73" s="90">
        <f t="shared" si="2"/>
        <v>0</v>
      </c>
      <c r="G73" s="78">
        <f t="shared" si="0"/>
        <v>30</v>
      </c>
      <c r="H73" s="79">
        <f t="shared" si="13"/>
        <v>160.99999999999994</v>
      </c>
      <c r="I73" s="108" t="s">
        <v>843</v>
      </c>
      <c r="J73" s="88" t="str">
        <f t="shared" si="1"/>
        <v/>
      </c>
      <c r="K73" s="86">
        <f t="shared" si="4"/>
        <v>2.0833333333333343E-2</v>
      </c>
    </row>
    <row r="74" spans="1:11" ht="36" customHeight="1" x14ac:dyDescent="0.3">
      <c r="A74" s="133"/>
      <c r="B74" s="129" t="s">
        <v>154</v>
      </c>
      <c r="C74" s="129" t="s">
        <v>267</v>
      </c>
      <c r="D74" s="45" t="str">
        <f t="shared" si="11"/>
        <v>X</v>
      </c>
      <c r="E74" s="39" t="str">
        <f t="shared" si="12"/>
        <v/>
      </c>
      <c r="F74" s="90">
        <f t="shared" si="2"/>
        <v>0</v>
      </c>
      <c r="G74" s="78">
        <f t="shared" si="0"/>
        <v>30</v>
      </c>
      <c r="H74" s="79">
        <f t="shared" si="13"/>
        <v>161.49999999999994</v>
      </c>
      <c r="I74" s="108" t="s">
        <v>117</v>
      </c>
      <c r="J74" s="88" t="str">
        <f t="shared" si="1"/>
        <v/>
      </c>
      <c r="K74" s="86">
        <f t="shared" si="4"/>
        <v>2.0833333333333315E-2</v>
      </c>
    </row>
    <row r="75" spans="1:11" ht="36" customHeight="1" x14ac:dyDescent="0.3">
      <c r="A75" s="133"/>
      <c r="B75" s="202" t="s">
        <v>267</v>
      </c>
      <c r="C75" s="203"/>
      <c r="D75" s="45"/>
      <c r="E75" s="91"/>
      <c r="F75" s="90">
        <f t="shared" si="2"/>
        <v>0</v>
      </c>
      <c r="G75" s="78">
        <f t="shared" si="0"/>
        <v>0</v>
      </c>
      <c r="H75" s="79">
        <f t="shared" si="13"/>
        <v>161.49999999999994</v>
      </c>
      <c r="I75" s="109" t="s">
        <v>123</v>
      </c>
      <c r="J75" s="88" t="str">
        <f t="shared" si="1"/>
        <v/>
      </c>
      <c r="K75" s="86" t="str">
        <f t="shared" si="4"/>
        <v/>
      </c>
    </row>
    <row r="76" spans="1:11" ht="33.75" customHeight="1" x14ac:dyDescent="0.3">
      <c r="A76" s="47"/>
      <c r="B76" s="369" t="s">
        <v>25</v>
      </c>
      <c r="C76" s="369"/>
      <c r="D76" s="369"/>
      <c r="E76" s="369"/>
      <c r="F76" s="369"/>
      <c r="G76" s="369"/>
      <c r="H76" s="48">
        <f>H75</f>
        <v>161.49999999999994</v>
      </c>
      <c r="I76" s="49"/>
      <c r="J76" s="89">
        <f>SUM(J23:J75)</f>
        <v>0.1458333333333334</v>
      </c>
      <c r="K76" s="86">
        <f>SUM(K23:K75)</f>
        <v>6.7291666666666634</v>
      </c>
    </row>
    <row r="77" spans="1:11" ht="33.75" customHeight="1" x14ac:dyDescent="0.3">
      <c r="A77" s="47"/>
      <c r="B77" s="369" t="s">
        <v>64</v>
      </c>
      <c r="C77" s="369"/>
      <c r="D77" s="369"/>
      <c r="E77" s="369"/>
      <c r="F77" s="369"/>
      <c r="G77" s="369"/>
      <c r="H77" s="50">
        <v>72</v>
      </c>
      <c r="I77" s="49"/>
    </row>
    <row r="78" spans="1:11" ht="33.75" customHeight="1" x14ac:dyDescent="0.3">
      <c r="A78" s="47"/>
      <c r="B78" s="363" t="s">
        <v>65</v>
      </c>
      <c r="C78" s="363"/>
      <c r="D78" s="363"/>
      <c r="E78" s="363"/>
      <c r="F78" s="363"/>
      <c r="G78" s="363"/>
      <c r="H78" s="50">
        <f>IF(H77="","",IF(H76&lt;=H77,H77-H76,0))</f>
        <v>0</v>
      </c>
      <c r="I78" s="75"/>
    </row>
    <row r="79" spans="1:11" ht="33.75" customHeight="1" x14ac:dyDescent="0.3">
      <c r="A79" s="47"/>
      <c r="B79" s="363" t="s">
        <v>66</v>
      </c>
      <c r="C79" s="363"/>
      <c r="D79" s="363"/>
      <c r="E79" s="363"/>
      <c r="F79" s="363"/>
      <c r="G79" s="363"/>
      <c r="H79" s="50">
        <f>IF(H76&gt;H77,H76-H77,0)</f>
        <v>89.499999999999943</v>
      </c>
      <c r="I79" s="49"/>
    </row>
    <row r="80" spans="1:11" ht="33.75" customHeight="1" x14ac:dyDescent="0.3">
      <c r="A80" s="47"/>
      <c r="B80" s="363" t="s">
        <v>67</v>
      </c>
      <c r="C80" s="363"/>
      <c r="D80" s="363"/>
      <c r="E80" s="363"/>
      <c r="F80" s="363"/>
      <c r="G80" s="363"/>
      <c r="H80" s="74" t="str">
        <f>IF(H77="","",IF(H78&gt;H79,ROUND(H78*$B$15*$B$13/24,0),""))</f>
        <v/>
      </c>
      <c r="I80" s="49"/>
    </row>
    <row r="81" spans="1:9" ht="33.75" customHeight="1" x14ac:dyDescent="0.3">
      <c r="A81" s="47"/>
      <c r="B81" s="364" t="s">
        <v>68</v>
      </c>
      <c r="C81" s="365"/>
      <c r="D81" s="365"/>
      <c r="E81" s="365"/>
      <c r="F81" s="365"/>
      <c r="G81" s="366"/>
      <c r="H81" s="51">
        <f>IF(H79&gt;H78,ROUND(H79*$B$17*$B$13/24,0),"")</f>
        <v>492854125</v>
      </c>
      <c r="I81" s="49"/>
    </row>
    <row r="82" spans="1:9" ht="33.75" customHeight="1" x14ac:dyDescent="0.3">
      <c r="A82" s="367"/>
      <c r="B82" s="367"/>
      <c r="C82" s="367"/>
      <c r="D82" s="367"/>
      <c r="E82" s="367"/>
      <c r="F82" s="367"/>
      <c r="G82" s="367"/>
      <c r="H82" s="367"/>
      <c r="I82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0:G80"/>
    <mergeCell ref="B81:G81"/>
    <mergeCell ref="A82:I82"/>
    <mergeCell ref="J21:J22"/>
    <mergeCell ref="K21:K22"/>
    <mergeCell ref="B76:G76"/>
    <mergeCell ref="B77:G77"/>
    <mergeCell ref="B78:G78"/>
    <mergeCell ref="B79:G79"/>
  </mergeCells>
  <conditionalFormatting sqref="F23:H28 B75:G75 I30:I75 H29:H75 B23:D74 F29:G74">
    <cfRule type="expression" dxfId="126" priority="2">
      <formula>$E23="X"</formula>
    </cfRule>
  </conditionalFormatting>
  <conditionalFormatting sqref="I23:I29">
    <cfRule type="expression" dxfId="125" priority="3">
      <formula>$E23="X"</formula>
    </cfRule>
  </conditionalFormatting>
  <conditionalFormatting sqref="E23:E74">
    <cfRule type="expression" dxfId="12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E914-0528-466E-B1D8-9DB9FAA18D54}">
  <sheetPr>
    <tabColor rgb="FFFF0000"/>
  </sheetPr>
  <dimension ref="A1:K89"/>
  <sheetViews>
    <sheetView topLeftCell="B4" zoomScale="80" zoomScaleNormal="80" workbookViewId="0">
      <selection activeCell="B35" sqref="B3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109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44814.920138888891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44814</v>
      </c>
      <c r="C9" s="34">
        <f>INDEX('TONG HOP'!$B$9:$W$225,MATCH(E3,'TONG HOP'!$B$9:$B$225,0),MATCH(C10,'TONG HOP'!$B$9:$W$9,0))</f>
        <v>44819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44815.541666666664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19399.68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44821.375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44823.645833333336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0">
        <v>44814</v>
      </c>
      <c r="B23" s="202" t="s">
        <v>822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7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75" si="1">IF(E23="x",(C23-B23),"")</f>
        <v/>
      </c>
      <c r="K23" s="86" t="str">
        <f>IF(D23="x",(C23-B23),"")</f>
        <v/>
      </c>
    </row>
    <row r="24" spans="1:11" ht="36" customHeight="1" x14ac:dyDescent="0.3">
      <c r="A24" s="140"/>
      <c r="B24" s="129" t="s">
        <v>822</v>
      </c>
      <c r="C24" s="141" t="s">
        <v>125</v>
      </c>
      <c r="D24" s="45"/>
      <c r="E24" s="39"/>
      <c r="F24" s="90">
        <f t="shared" ref="F24:F75" si="2">IF(AND(D24="",E24=""),0,(IF(AND(C24-B24=1,E24="",E24),24,(IF(D24="X",HOUR(C24-B24),0)))))</f>
        <v>0</v>
      </c>
      <c r="G24" s="82">
        <f t="shared" si="0"/>
        <v>0</v>
      </c>
      <c r="H24" s="82">
        <f t="shared" ref="H24:H26" si="3">(F24+G24/60)+H23</f>
        <v>0</v>
      </c>
      <c r="I24" s="108" t="s">
        <v>825</v>
      </c>
      <c r="J24" s="87" t="str">
        <f t="shared" si="1"/>
        <v/>
      </c>
      <c r="K24" s="86" t="str">
        <f t="shared" ref="K24:K75" si="4">IF(D24="x",(C24-B24),"")</f>
        <v/>
      </c>
    </row>
    <row r="25" spans="1:11" ht="36" customHeight="1" x14ac:dyDescent="0.3">
      <c r="A25" s="130">
        <v>44815</v>
      </c>
      <c r="B25" s="141" t="s">
        <v>126</v>
      </c>
      <c r="C25" s="141" t="s">
        <v>272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825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1"/>
      <c r="B26" s="141" t="s">
        <v>272</v>
      </c>
      <c r="C26" s="141" t="s">
        <v>156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40"/>
      <c r="B27" s="141" t="s">
        <v>156</v>
      </c>
      <c r="C27" s="141" t="s">
        <v>129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ref="H27:H38" si="5">(F27+G27/60)+H26</f>
        <v>0</v>
      </c>
      <c r="I27" s="108" t="s">
        <v>826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40"/>
      <c r="B28" s="242" t="s">
        <v>129</v>
      </c>
      <c r="C28" s="141" t="s">
        <v>125</v>
      </c>
      <c r="D28" s="45" t="str">
        <f t="shared" ref="D28" si="6">IF(E28="","X","")</f>
        <v>X</v>
      </c>
      <c r="E28" s="39" t="str">
        <f t="shared" ref="E28:E81" si="7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ref="F28" si="8">IF(AND(D28="",E28=""),0,(IF(AND(C28-B28=1,E28="",E28),24,(IF(D28="X",HOUR(C28-B28),0)))))</f>
        <v>11</v>
      </c>
      <c r="G28" s="78">
        <f t="shared" ref="G28" si="9">IF(D28="X",MINUTE(C28-B28),0)</f>
        <v>0</v>
      </c>
      <c r="H28" s="79">
        <f t="shared" si="5"/>
        <v>11</v>
      </c>
      <c r="I28" s="108" t="s">
        <v>826</v>
      </c>
      <c r="J28" s="88" t="str">
        <f t="shared" ref="J28" si="10">IF(E28="x",(C28-B28),"")</f>
        <v/>
      </c>
      <c r="K28" s="86">
        <f t="shared" ref="K28" si="11">IF(D28="x",(C28-B28),"")</f>
        <v>0.45833333333333337</v>
      </c>
    </row>
    <row r="29" spans="1:11" ht="36" customHeight="1" x14ac:dyDescent="0.3">
      <c r="A29" s="134">
        <v>44816</v>
      </c>
      <c r="B29" s="141" t="s">
        <v>126</v>
      </c>
      <c r="C29" s="141" t="s">
        <v>125</v>
      </c>
      <c r="D29" s="45" t="str">
        <f t="shared" ref="D29:D75" si="12">IF(E29="","X","")</f>
        <v>X</v>
      </c>
      <c r="E29" s="39" t="str">
        <f t="shared" si="7"/>
        <v/>
      </c>
      <c r="F29" s="90">
        <f t="shared" si="2"/>
        <v>24</v>
      </c>
      <c r="G29" s="78">
        <f t="shared" si="0"/>
        <v>0</v>
      </c>
      <c r="H29" s="79">
        <f t="shared" si="5"/>
        <v>35</v>
      </c>
      <c r="I29" s="108" t="s">
        <v>826</v>
      </c>
      <c r="J29" s="88" t="str">
        <f t="shared" si="1"/>
        <v/>
      </c>
      <c r="K29" s="86">
        <f t="shared" si="4"/>
        <v>1</v>
      </c>
    </row>
    <row r="30" spans="1:11" ht="36" customHeight="1" x14ac:dyDescent="0.3">
      <c r="A30" s="134">
        <v>44817</v>
      </c>
      <c r="B30" s="141" t="s">
        <v>126</v>
      </c>
      <c r="C30" s="141" t="s">
        <v>125</v>
      </c>
      <c r="D30" s="45" t="str">
        <f t="shared" si="12"/>
        <v>X</v>
      </c>
      <c r="E30" s="39" t="str">
        <f t="shared" si="7"/>
        <v/>
      </c>
      <c r="F30" s="90">
        <f t="shared" si="2"/>
        <v>24</v>
      </c>
      <c r="G30" s="78">
        <f t="shared" si="0"/>
        <v>0</v>
      </c>
      <c r="H30" s="79">
        <f t="shared" si="5"/>
        <v>59</v>
      </c>
      <c r="I30" s="108" t="s">
        <v>827</v>
      </c>
      <c r="J30" s="88" t="str">
        <f t="shared" si="1"/>
        <v/>
      </c>
      <c r="K30" s="86">
        <f t="shared" si="4"/>
        <v>1</v>
      </c>
    </row>
    <row r="31" spans="1:11" ht="36" customHeight="1" x14ac:dyDescent="0.3">
      <c r="A31" s="130">
        <v>44818</v>
      </c>
      <c r="B31" s="141" t="s">
        <v>126</v>
      </c>
      <c r="C31" s="141" t="s">
        <v>141</v>
      </c>
      <c r="D31" s="45" t="str">
        <f t="shared" si="12"/>
        <v>X</v>
      </c>
      <c r="E31" s="39" t="str">
        <f t="shared" si="7"/>
        <v/>
      </c>
      <c r="F31" s="90">
        <f t="shared" si="2"/>
        <v>19</v>
      </c>
      <c r="G31" s="78">
        <f t="shared" si="0"/>
        <v>0</v>
      </c>
      <c r="H31" s="79">
        <f t="shared" si="5"/>
        <v>78</v>
      </c>
      <c r="I31" s="108" t="s">
        <v>827</v>
      </c>
      <c r="J31" s="88" t="str">
        <f t="shared" si="1"/>
        <v/>
      </c>
      <c r="K31" s="86">
        <f t="shared" si="4"/>
        <v>0.79166666666666663</v>
      </c>
    </row>
    <row r="32" spans="1:11" ht="36" customHeight="1" x14ac:dyDescent="0.3">
      <c r="A32" s="140"/>
      <c r="B32" s="141" t="s">
        <v>141</v>
      </c>
      <c r="C32" s="141" t="s">
        <v>125</v>
      </c>
      <c r="D32" s="45" t="str">
        <f t="shared" si="12"/>
        <v>X</v>
      </c>
      <c r="E32" s="39" t="str">
        <f t="shared" si="7"/>
        <v/>
      </c>
      <c r="F32" s="90">
        <f t="shared" si="2"/>
        <v>5</v>
      </c>
      <c r="G32" s="78">
        <f t="shared" si="0"/>
        <v>0</v>
      </c>
      <c r="H32" s="79">
        <f t="shared" si="5"/>
        <v>83</v>
      </c>
      <c r="I32" s="108" t="s">
        <v>828</v>
      </c>
      <c r="J32" s="88" t="str">
        <f t="shared" si="1"/>
        <v/>
      </c>
      <c r="K32" s="86">
        <f t="shared" si="4"/>
        <v>0.20833333333333337</v>
      </c>
    </row>
    <row r="33" spans="1:11" ht="36" customHeight="1" x14ac:dyDescent="0.3">
      <c r="A33" s="134">
        <v>44819</v>
      </c>
      <c r="B33" s="141" t="s">
        <v>126</v>
      </c>
      <c r="C33" s="141" t="s">
        <v>125</v>
      </c>
      <c r="D33" s="45" t="str">
        <f t="shared" si="12"/>
        <v>X</v>
      </c>
      <c r="E33" s="39" t="str">
        <f t="shared" si="7"/>
        <v/>
      </c>
      <c r="F33" s="90">
        <f t="shared" si="2"/>
        <v>24</v>
      </c>
      <c r="G33" s="78">
        <f t="shared" si="0"/>
        <v>0</v>
      </c>
      <c r="H33" s="79">
        <f t="shared" si="5"/>
        <v>107</v>
      </c>
      <c r="I33" s="108" t="s">
        <v>828</v>
      </c>
      <c r="J33" s="88" t="str">
        <f t="shared" si="1"/>
        <v/>
      </c>
      <c r="K33" s="86">
        <f t="shared" si="4"/>
        <v>1</v>
      </c>
    </row>
    <row r="34" spans="1:11" ht="36" customHeight="1" x14ac:dyDescent="0.3">
      <c r="A34" s="134">
        <v>44820</v>
      </c>
      <c r="B34" s="141" t="s">
        <v>126</v>
      </c>
      <c r="C34" s="141" t="s">
        <v>125</v>
      </c>
      <c r="D34" s="45" t="str">
        <f t="shared" si="12"/>
        <v>X</v>
      </c>
      <c r="E34" s="39" t="str">
        <f t="shared" si="7"/>
        <v/>
      </c>
      <c r="F34" s="90">
        <f t="shared" si="2"/>
        <v>24</v>
      </c>
      <c r="G34" s="78">
        <f t="shared" si="0"/>
        <v>0</v>
      </c>
      <c r="H34" s="79">
        <f t="shared" si="5"/>
        <v>131</v>
      </c>
      <c r="I34" s="108" t="s">
        <v>828</v>
      </c>
      <c r="J34" s="88" t="str">
        <f t="shared" si="1"/>
        <v/>
      </c>
      <c r="K34" s="86">
        <f t="shared" si="4"/>
        <v>1</v>
      </c>
    </row>
    <row r="35" spans="1:11" ht="36" customHeight="1" x14ac:dyDescent="0.3">
      <c r="A35" s="130">
        <v>44821</v>
      </c>
      <c r="B35" s="141" t="s">
        <v>126</v>
      </c>
      <c r="C35" s="141" t="s">
        <v>127</v>
      </c>
      <c r="D35" s="45" t="str">
        <f t="shared" si="12"/>
        <v>X</v>
      </c>
      <c r="E35" s="39" t="str">
        <f t="shared" si="7"/>
        <v/>
      </c>
      <c r="F35" s="90">
        <f t="shared" si="2"/>
        <v>6</v>
      </c>
      <c r="G35" s="78">
        <f t="shared" si="0"/>
        <v>0</v>
      </c>
      <c r="H35" s="79">
        <f t="shared" si="5"/>
        <v>137</v>
      </c>
      <c r="I35" s="108" t="s">
        <v>828</v>
      </c>
      <c r="J35" s="88" t="str">
        <f t="shared" si="1"/>
        <v/>
      </c>
      <c r="K35" s="86">
        <f t="shared" si="4"/>
        <v>0.25</v>
      </c>
    </row>
    <row r="36" spans="1:11" ht="36" customHeight="1" x14ac:dyDescent="0.3">
      <c r="A36" s="131"/>
      <c r="B36" s="141" t="s">
        <v>127</v>
      </c>
      <c r="C36" s="141" t="s">
        <v>128</v>
      </c>
      <c r="D36" s="45" t="str">
        <f t="shared" si="12"/>
        <v/>
      </c>
      <c r="E36" s="39" t="str">
        <f t="shared" si="7"/>
        <v>X</v>
      </c>
      <c r="F36" s="90">
        <f t="shared" si="2"/>
        <v>0</v>
      </c>
      <c r="G36" s="78">
        <f t="shared" si="0"/>
        <v>0</v>
      </c>
      <c r="H36" s="79">
        <f t="shared" si="5"/>
        <v>137</v>
      </c>
      <c r="I36" s="108" t="s">
        <v>275</v>
      </c>
      <c r="J36" s="88">
        <f t="shared" si="1"/>
        <v>4.1666666666666685E-2</v>
      </c>
      <c r="K36" s="86" t="str">
        <f t="shared" si="4"/>
        <v/>
      </c>
    </row>
    <row r="37" spans="1:11" ht="36" customHeight="1" x14ac:dyDescent="0.3">
      <c r="A37" s="131"/>
      <c r="B37" s="218" t="s">
        <v>128</v>
      </c>
      <c r="C37" s="219"/>
      <c r="D37" s="45"/>
      <c r="E37" s="39" t="str">
        <f t="shared" si="7"/>
        <v/>
      </c>
      <c r="F37" s="90">
        <f t="shared" si="2"/>
        <v>0</v>
      </c>
      <c r="G37" s="78">
        <f t="shared" si="0"/>
        <v>0</v>
      </c>
      <c r="H37" s="79">
        <f t="shared" si="5"/>
        <v>137</v>
      </c>
      <c r="I37" s="109" t="s">
        <v>276</v>
      </c>
      <c r="J37" s="88" t="str">
        <f t="shared" si="1"/>
        <v/>
      </c>
      <c r="K37" s="86" t="str">
        <f t="shared" si="4"/>
        <v/>
      </c>
    </row>
    <row r="38" spans="1:11" ht="36" customHeight="1" x14ac:dyDescent="0.3">
      <c r="A38" s="131"/>
      <c r="B38" s="141" t="s">
        <v>128</v>
      </c>
      <c r="C38" s="141" t="s">
        <v>131</v>
      </c>
      <c r="D38" s="45" t="str">
        <f t="shared" si="12"/>
        <v>X</v>
      </c>
      <c r="E38" s="39" t="str">
        <f t="shared" si="7"/>
        <v/>
      </c>
      <c r="F38" s="90">
        <f t="shared" si="2"/>
        <v>2</v>
      </c>
      <c r="G38" s="78">
        <f t="shared" si="0"/>
        <v>0</v>
      </c>
      <c r="H38" s="79">
        <f t="shared" si="5"/>
        <v>139</v>
      </c>
      <c r="I38" s="108" t="s">
        <v>829</v>
      </c>
      <c r="J38" s="88" t="str">
        <f t="shared" si="1"/>
        <v/>
      </c>
      <c r="K38" s="86">
        <f t="shared" si="4"/>
        <v>8.3333333333333315E-2</v>
      </c>
    </row>
    <row r="39" spans="1:11" ht="36" customHeight="1" x14ac:dyDescent="0.3">
      <c r="A39" s="131"/>
      <c r="B39" s="202" t="s">
        <v>131</v>
      </c>
      <c r="C39" s="203"/>
      <c r="D39" s="45"/>
      <c r="E39" s="39" t="str">
        <f t="shared" si="7"/>
        <v/>
      </c>
      <c r="F39" s="90">
        <f t="shared" si="2"/>
        <v>0</v>
      </c>
      <c r="G39" s="78">
        <f t="shared" si="0"/>
        <v>0</v>
      </c>
      <c r="H39" s="79">
        <f t="shared" ref="H39:H82" si="13">(F39+G39/60)+H38</f>
        <v>139</v>
      </c>
      <c r="I39" s="109" t="s">
        <v>116</v>
      </c>
      <c r="J39" s="88" t="str">
        <f t="shared" si="1"/>
        <v/>
      </c>
      <c r="K39" s="86" t="str">
        <f t="shared" si="4"/>
        <v/>
      </c>
    </row>
    <row r="40" spans="1:11" ht="36" customHeight="1" x14ac:dyDescent="0.3">
      <c r="A40" s="131"/>
      <c r="B40" s="141" t="s">
        <v>131</v>
      </c>
      <c r="C40" s="141" t="s">
        <v>134</v>
      </c>
      <c r="D40" s="45" t="str">
        <f t="shared" si="12"/>
        <v>X</v>
      </c>
      <c r="E40" s="39" t="str">
        <f t="shared" si="7"/>
        <v/>
      </c>
      <c r="F40" s="90">
        <f t="shared" si="2"/>
        <v>4</v>
      </c>
      <c r="G40" s="78">
        <f t="shared" si="0"/>
        <v>30</v>
      </c>
      <c r="H40" s="79">
        <f t="shared" ref="H40:H47" si="14">(F40+G40/60)+H39</f>
        <v>143.5</v>
      </c>
      <c r="I40" s="108" t="s">
        <v>117</v>
      </c>
      <c r="J40" s="88" t="str">
        <f t="shared" si="1"/>
        <v/>
      </c>
      <c r="K40" s="86">
        <f t="shared" si="4"/>
        <v>0.1875</v>
      </c>
    </row>
    <row r="41" spans="1:11" ht="36" customHeight="1" x14ac:dyDescent="0.3">
      <c r="A41" s="131"/>
      <c r="B41" s="141" t="s">
        <v>134</v>
      </c>
      <c r="C41" s="141" t="s">
        <v>333</v>
      </c>
      <c r="D41" s="45" t="str">
        <f t="shared" si="12"/>
        <v>X</v>
      </c>
      <c r="E41" s="39" t="str">
        <f t="shared" si="7"/>
        <v/>
      </c>
      <c r="F41" s="90">
        <f t="shared" si="2"/>
        <v>1</v>
      </c>
      <c r="G41" s="78">
        <f t="shared" si="0"/>
        <v>10</v>
      </c>
      <c r="H41" s="79">
        <f t="shared" si="14"/>
        <v>144.66666666666666</v>
      </c>
      <c r="I41" s="108" t="s">
        <v>118</v>
      </c>
      <c r="J41" s="88" t="str">
        <f t="shared" si="1"/>
        <v/>
      </c>
      <c r="K41" s="86">
        <f t="shared" si="4"/>
        <v>4.8611111111111049E-2</v>
      </c>
    </row>
    <row r="42" spans="1:11" ht="36" customHeight="1" x14ac:dyDescent="0.3">
      <c r="A42" s="131"/>
      <c r="B42" s="141" t="s">
        <v>333</v>
      </c>
      <c r="C42" s="141" t="s">
        <v>353</v>
      </c>
      <c r="D42" s="45" t="str">
        <f t="shared" si="12"/>
        <v>X</v>
      </c>
      <c r="E42" s="39" t="str">
        <f t="shared" si="7"/>
        <v/>
      </c>
      <c r="F42" s="90">
        <f t="shared" si="2"/>
        <v>1</v>
      </c>
      <c r="G42" s="78">
        <f t="shared" si="0"/>
        <v>20</v>
      </c>
      <c r="H42" s="79">
        <f t="shared" si="14"/>
        <v>146</v>
      </c>
      <c r="I42" s="108" t="s">
        <v>117</v>
      </c>
      <c r="J42" s="88" t="str">
        <f t="shared" si="1"/>
        <v/>
      </c>
      <c r="K42" s="86">
        <f t="shared" si="4"/>
        <v>5.555555555555558E-2</v>
      </c>
    </row>
    <row r="43" spans="1:11" ht="36" customHeight="1" x14ac:dyDescent="0.3">
      <c r="A43" s="131"/>
      <c r="B43" s="141" t="s">
        <v>353</v>
      </c>
      <c r="C43" s="141" t="s">
        <v>412</v>
      </c>
      <c r="D43" s="45" t="str">
        <f t="shared" si="12"/>
        <v>X</v>
      </c>
      <c r="E43" s="39" t="str">
        <f t="shared" si="7"/>
        <v/>
      </c>
      <c r="F43" s="90">
        <f t="shared" si="2"/>
        <v>1</v>
      </c>
      <c r="G43" s="78">
        <f t="shared" si="0"/>
        <v>0</v>
      </c>
      <c r="H43" s="79">
        <f t="shared" si="14"/>
        <v>147</v>
      </c>
      <c r="I43" s="108" t="s">
        <v>830</v>
      </c>
      <c r="J43" s="88" t="str">
        <f t="shared" si="1"/>
        <v/>
      </c>
      <c r="K43" s="86">
        <f t="shared" si="4"/>
        <v>4.1666666666666741E-2</v>
      </c>
    </row>
    <row r="44" spans="1:11" ht="36" customHeight="1" x14ac:dyDescent="0.3">
      <c r="A44" s="131"/>
      <c r="B44" s="141" t="s">
        <v>412</v>
      </c>
      <c r="C44" s="141" t="s">
        <v>332</v>
      </c>
      <c r="D44" s="45" t="str">
        <f t="shared" si="12"/>
        <v>X</v>
      </c>
      <c r="E44" s="39" t="str">
        <f t="shared" si="7"/>
        <v/>
      </c>
      <c r="F44" s="90">
        <f t="shared" si="2"/>
        <v>0</v>
      </c>
      <c r="G44" s="78">
        <f t="shared" si="0"/>
        <v>50</v>
      </c>
      <c r="H44" s="79">
        <f t="shared" si="14"/>
        <v>147.83333333333334</v>
      </c>
      <c r="I44" s="108" t="s">
        <v>117</v>
      </c>
      <c r="J44" s="88" t="str">
        <f t="shared" si="1"/>
        <v/>
      </c>
      <c r="K44" s="86">
        <f t="shared" si="4"/>
        <v>3.4722222222222099E-2</v>
      </c>
    </row>
    <row r="45" spans="1:11" ht="36" customHeight="1" x14ac:dyDescent="0.3">
      <c r="A45" s="131"/>
      <c r="B45" s="141" t="s">
        <v>332</v>
      </c>
      <c r="C45" s="141" t="s">
        <v>543</v>
      </c>
      <c r="D45" s="45" t="str">
        <f t="shared" si="12"/>
        <v/>
      </c>
      <c r="E45" s="39" t="str">
        <f t="shared" si="7"/>
        <v>X</v>
      </c>
      <c r="F45" s="90">
        <f t="shared" si="2"/>
        <v>0</v>
      </c>
      <c r="G45" s="78">
        <f t="shared" si="0"/>
        <v>0</v>
      </c>
      <c r="H45" s="79">
        <f t="shared" si="14"/>
        <v>147.83333333333334</v>
      </c>
      <c r="I45" s="108" t="s">
        <v>472</v>
      </c>
      <c r="J45" s="88">
        <f t="shared" si="1"/>
        <v>5.5555555555555691E-2</v>
      </c>
      <c r="K45" s="86" t="str">
        <f t="shared" si="4"/>
        <v/>
      </c>
    </row>
    <row r="46" spans="1:11" ht="36" customHeight="1" x14ac:dyDescent="0.3">
      <c r="A46" s="131"/>
      <c r="B46" s="141" t="s">
        <v>543</v>
      </c>
      <c r="C46" s="141" t="s">
        <v>621</v>
      </c>
      <c r="D46" s="45" t="str">
        <f t="shared" si="12"/>
        <v>X</v>
      </c>
      <c r="E46" s="39" t="str">
        <f t="shared" si="7"/>
        <v/>
      </c>
      <c r="F46" s="90">
        <f t="shared" si="2"/>
        <v>1</v>
      </c>
      <c r="G46" s="78">
        <f t="shared" si="0"/>
        <v>10</v>
      </c>
      <c r="H46" s="79">
        <f t="shared" si="14"/>
        <v>149</v>
      </c>
      <c r="I46" s="108" t="s">
        <v>117</v>
      </c>
      <c r="J46" s="88" t="str">
        <f t="shared" si="1"/>
        <v/>
      </c>
      <c r="K46" s="86">
        <f t="shared" si="4"/>
        <v>4.8611111111111049E-2</v>
      </c>
    </row>
    <row r="47" spans="1:11" ht="36" customHeight="1" x14ac:dyDescent="0.3">
      <c r="A47" s="131"/>
      <c r="B47" s="141" t="s">
        <v>621</v>
      </c>
      <c r="C47" s="141" t="s">
        <v>785</v>
      </c>
      <c r="D47" s="45" t="str">
        <f t="shared" si="12"/>
        <v>X</v>
      </c>
      <c r="E47" s="39" t="str">
        <f t="shared" si="7"/>
        <v/>
      </c>
      <c r="F47" s="90">
        <f t="shared" si="2"/>
        <v>0</v>
      </c>
      <c r="G47" s="78">
        <f t="shared" si="0"/>
        <v>30</v>
      </c>
      <c r="H47" s="79">
        <f t="shared" si="14"/>
        <v>149.5</v>
      </c>
      <c r="I47" s="108" t="s">
        <v>831</v>
      </c>
      <c r="J47" s="88" t="str">
        <f t="shared" si="1"/>
        <v/>
      </c>
      <c r="K47" s="86">
        <f t="shared" si="4"/>
        <v>2.0833333333333259E-2</v>
      </c>
    </row>
    <row r="48" spans="1:11" ht="36" customHeight="1" x14ac:dyDescent="0.3">
      <c r="A48" s="131"/>
      <c r="B48" s="141" t="s">
        <v>785</v>
      </c>
      <c r="C48" s="141" t="s">
        <v>136</v>
      </c>
      <c r="D48" s="45" t="str">
        <f t="shared" si="12"/>
        <v>X</v>
      </c>
      <c r="E48" s="39" t="str">
        <f t="shared" si="7"/>
        <v/>
      </c>
      <c r="F48" s="90">
        <f t="shared" si="2"/>
        <v>0</v>
      </c>
      <c r="G48" s="78">
        <f t="shared" si="0"/>
        <v>40</v>
      </c>
      <c r="H48" s="79">
        <f t="shared" si="13"/>
        <v>150.16666666666666</v>
      </c>
      <c r="I48" s="108" t="s">
        <v>117</v>
      </c>
      <c r="J48" s="88" t="str">
        <f t="shared" si="1"/>
        <v/>
      </c>
      <c r="K48" s="86">
        <f t="shared" si="4"/>
        <v>2.7777777777777901E-2</v>
      </c>
    </row>
    <row r="49" spans="1:11" ht="36" customHeight="1" x14ac:dyDescent="0.3">
      <c r="A49" s="131"/>
      <c r="B49" s="141" t="s">
        <v>136</v>
      </c>
      <c r="C49" s="141" t="s">
        <v>143</v>
      </c>
      <c r="D49" s="45" t="str">
        <f t="shared" si="12"/>
        <v>X</v>
      </c>
      <c r="E49" s="39" t="str">
        <f t="shared" si="7"/>
        <v/>
      </c>
      <c r="F49" s="90">
        <f t="shared" si="2"/>
        <v>0</v>
      </c>
      <c r="G49" s="78">
        <f t="shared" si="0"/>
        <v>30</v>
      </c>
      <c r="H49" s="79">
        <f>(F49+G49/60)+H48</f>
        <v>150.66666666666666</v>
      </c>
      <c r="I49" s="108" t="s">
        <v>118</v>
      </c>
      <c r="J49" s="88" t="str">
        <f t="shared" si="1"/>
        <v/>
      </c>
      <c r="K49" s="86">
        <f t="shared" si="4"/>
        <v>2.0833333333333259E-2</v>
      </c>
    </row>
    <row r="50" spans="1:11" ht="36" customHeight="1" x14ac:dyDescent="0.3">
      <c r="A50" s="140"/>
      <c r="B50" s="141" t="s">
        <v>143</v>
      </c>
      <c r="C50" s="141" t="s">
        <v>125</v>
      </c>
      <c r="D50" s="45" t="str">
        <f t="shared" si="12"/>
        <v>X</v>
      </c>
      <c r="E50" s="39" t="str">
        <f t="shared" si="7"/>
        <v/>
      </c>
      <c r="F50" s="90">
        <f t="shared" si="2"/>
        <v>2</v>
      </c>
      <c r="G50" s="78">
        <f t="shared" si="0"/>
        <v>0</v>
      </c>
      <c r="H50" s="79">
        <f>(F50+G50/60)+H49</f>
        <v>152.66666666666666</v>
      </c>
      <c r="I50" s="108" t="s">
        <v>117</v>
      </c>
      <c r="J50" s="88" t="str">
        <f t="shared" si="1"/>
        <v/>
      </c>
      <c r="K50" s="86">
        <f t="shared" si="4"/>
        <v>8.333333333333337E-2</v>
      </c>
    </row>
    <row r="51" spans="1:11" ht="36" customHeight="1" x14ac:dyDescent="0.3">
      <c r="A51" s="130">
        <v>44822</v>
      </c>
      <c r="B51" s="141" t="s">
        <v>126</v>
      </c>
      <c r="C51" s="141" t="s">
        <v>823</v>
      </c>
      <c r="D51" s="45" t="str">
        <f t="shared" si="12"/>
        <v>X</v>
      </c>
      <c r="E51" s="39" t="str">
        <f t="shared" si="7"/>
        <v/>
      </c>
      <c r="F51" s="90">
        <f t="shared" si="2"/>
        <v>1</v>
      </c>
      <c r="G51" s="78">
        <f t="shared" si="0"/>
        <v>55</v>
      </c>
      <c r="H51" s="79">
        <f>(F51+G51/60)+H50</f>
        <v>154.58333333333331</v>
      </c>
      <c r="I51" s="108" t="s">
        <v>117</v>
      </c>
      <c r="J51" s="88" t="str">
        <f t="shared" si="1"/>
        <v/>
      </c>
      <c r="K51" s="86">
        <f t="shared" si="4"/>
        <v>7.9861111111111105E-2</v>
      </c>
    </row>
    <row r="52" spans="1:11" ht="36" customHeight="1" x14ac:dyDescent="0.3">
      <c r="A52" s="131"/>
      <c r="B52" s="141" t="s">
        <v>823</v>
      </c>
      <c r="C52" s="141" t="s">
        <v>370</v>
      </c>
      <c r="D52" s="45" t="str">
        <f t="shared" si="12"/>
        <v>X</v>
      </c>
      <c r="E52" s="39" t="str">
        <f t="shared" si="7"/>
        <v/>
      </c>
      <c r="F52" s="90">
        <f t="shared" si="2"/>
        <v>0</v>
      </c>
      <c r="G52" s="78">
        <f t="shared" si="0"/>
        <v>25</v>
      </c>
      <c r="H52" s="79">
        <f t="shared" si="13"/>
        <v>154.99999999999997</v>
      </c>
      <c r="I52" s="108" t="s">
        <v>729</v>
      </c>
      <c r="J52" s="88" t="str">
        <f t="shared" si="1"/>
        <v/>
      </c>
      <c r="K52" s="86">
        <f t="shared" si="4"/>
        <v>1.7361111111111119E-2</v>
      </c>
    </row>
    <row r="53" spans="1:11" ht="36" customHeight="1" x14ac:dyDescent="0.3">
      <c r="A53" s="131"/>
      <c r="B53" s="141" t="s">
        <v>370</v>
      </c>
      <c r="C53" s="141" t="s">
        <v>395</v>
      </c>
      <c r="D53" s="45" t="str">
        <f t="shared" si="12"/>
        <v>X</v>
      </c>
      <c r="E53" s="39" t="str">
        <f t="shared" si="7"/>
        <v/>
      </c>
      <c r="F53" s="90">
        <f t="shared" si="2"/>
        <v>2</v>
      </c>
      <c r="G53" s="78">
        <f t="shared" si="0"/>
        <v>20</v>
      </c>
      <c r="H53" s="79">
        <f t="shared" si="13"/>
        <v>157.33333333333331</v>
      </c>
      <c r="I53" s="108" t="s">
        <v>117</v>
      </c>
      <c r="J53" s="88" t="str">
        <f t="shared" si="1"/>
        <v/>
      </c>
      <c r="K53" s="86">
        <f t="shared" si="4"/>
        <v>9.7222222222222224E-2</v>
      </c>
    </row>
    <row r="54" spans="1:11" ht="36" customHeight="1" x14ac:dyDescent="0.3">
      <c r="A54" s="131"/>
      <c r="B54" s="141" t="s">
        <v>395</v>
      </c>
      <c r="C54" s="141" t="s">
        <v>824</v>
      </c>
      <c r="D54" s="45" t="str">
        <f t="shared" si="12"/>
        <v>X</v>
      </c>
      <c r="E54" s="39" t="str">
        <f t="shared" si="7"/>
        <v/>
      </c>
      <c r="F54" s="90">
        <f t="shared" si="2"/>
        <v>0</v>
      </c>
      <c r="G54" s="78">
        <f t="shared" si="0"/>
        <v>25</v>
      </c>
      <c r="H54" s="79">
        <f>(F54+G54/60)+H53</f>
        <v>157.74999999999997</v>
      </c>
      <c r="I54" s="108" t="s">
        <v>832</v>
      </c>
      <c r="J54" s="88" t="str">
        <f t="shared" si="1"/>
        <v/>
      </c>
      <c r="K54" s="86">
        <f t="shared" si="4"/>
        <v>1.7361111111111105E-2</v>
      </c>
    </row>
    <row r="55" spans="1:11" ht="36" customHeight="1" x14ac:dyDescent="0.3">
      <c r="A55" s="131"/>
      <c r="B55" s="141" t="s">
        <v>824</v>
      </c>
      <c r="C55" s="141" t="s">
        <v>140</v>
      </c>
      <c r="D55" s="45" t="str">
        <f t="shared" si="12"/>
        <v>X</v>
      </c>
      <c r="E55" s="39" t="str">
        <f t="shared" si="7"/>
        <v/>
      </c>
      <c r="F55" s="90">
        <f t="shared" si="2"/>
        <v>0</v>
      </c>
      <c r="G55" s="78">
        <f t="shared" si="0"/>
        <v>25</v>
      </c>
      <c r="H55" s="79">
        <f>(F55+G55/60)+H54</f>
        <v>158.16666666666663</v>
      </c>
      <c r="I55" s="108" t="s">
        <v>117</v>
      </c>
      <c r="J55" s="88" t="str">
        <f t="shared" si="1"/>
        <v/>
      </c>
      <c r="K55" s="86">
        <f t="shared" si="4"/>
        <v>1.7361111111111105E-2</v>
      </c>
    </row>
    <row r="56" spans="1:11" ht="36" customHeight="1" x14ac:dyDescent="0.3">
      <c r="A56" s="140"/>
      <c r="B56" s="141" t="s">
        <v>140</v>
      </c>
      <c r="C56" s="141" t="s">
        <v>318</v>
      </c>
      <c r="D56" s="45" t="str">
        <f t="shared" si="12"/>
        <v>X</v>
      </c>
      <c r="E56" s="39" t="str">
        <f t="shared" si="7"/>
        <v/>
      </c>
      <c r="F56" s="90">
        <f t="shared" si="2"/>
        <v>1</v>
      </c>
      <c r="G56" s="78">
        <f t="shared" si="0"/>
        <v>0</v>
      </c>
      <c r="H56" s="79">
        <f t="shared" si="13"/>
        <v>159.16666666666663</v>
      </c>
      <c r="I56" s="108" t="s">
        <v>118</v>
      </c>
      <c r="J56" s="88" t="str">
        <f t="shared" si="1"/>
        <v/>
      </c>
      <c r="K56" s="86">
        <f t="shared" si="4"/>
        <v>4.1666666666666657E-2</v>
      </c>
    </row>
    <row r="57" spans="1:11" ht="36" customHeight="1" x14ac:dyDescent="0.3">
      <c r="A57" s="130"/>
      <c r="B57" s="141" t="s">
        <v>318</v>
      </c>
      <c r="C57" s="141" t="s">
        <v>156</v>
      </c>
      <c r="D57" s="45" t="str">
        <f t="shared" si="12"/>
        <v>X</v>
      </c>
      <c r="E57" s="39" t="str">
        <f t="shared" si="7"/>
        <v/>
      </c>
      <c r="F57" s="90">
        <f t="shared" si="2"/>
        <v>2</v>
      </c>
      <c r="G57" s="78">
        <f t="shared" si="0"/>
        <v>0</v>
      </c>
      <c r="H57" s="79">
        <f>(F57+G57/60)+H56</f>
        <v>161.16666666666663</v>
      </c>
      <c r="I57" s="108" t="s">
        <v>117</v>
      </c>
      <c r="J57" s="88" t="str">
        <f t="shared" si="1"/>
        <v/>
      </c>
      <c r="K57" s="86">
        <f t="shared" si="4"/>
        <v>8.333333333333337E-2</v>
      </c>
    </row>
    <row r="58" spans="1:11" ht="36" customHeight="1" x14ac:dyDescent="0.3">
      <c r="A58" s="131"/>
      <c r="B58" s="141" t="s">
        <v>156</v>
      </c>
      <c r="C58" s="141" t="s">
        <v>131</v>
      </c>
      <c r="D58" s="45" t="str">
        <f t="shared" si="12"/>
        <v>X</v>
      </c>
      <c r="E58" s="39" t="str">
        <f t="shared" si="7"/>
        <v/>
      </c>
      <c r="F58" s="90">
        <f t="shared" si="2"/>
        <v>0</v>
      </c>
      <c r="G58" s="78">
        <f t="shared" si="0"/>
        <v>30</v>
      </c>
      <c r="H58" s="79">
        <f>(F58+G58/60)+H57</f>
        <v>161.66666666666663</v>
      </c>
      <c r="I58" s="108" t="s">
        <v>833</v>
      </c>
      <c r="J58" s="88" t="str">
        <f t="shared" si="1"/>
        <v/>
      </c>
      <c r="K58" s="86">
        <f t="shared" si="4"/>
        <v>2.0833333333333315E-2</v>
      </c>
    </row>
    <row r="59" spans="1:11" ht="36" customHeight="1" x14ac:dyDescent="0.3">
      <c r="A59" s="131"/>
      <c r="B59" s="141" t="s">
        <v>131</v>
      </c>
      <c r="C59" s="141" t="s">
        <v>268</v>
      </c>
      <c r="D59" s="45" t="str">
        <f t="shared" si="12"/>
        <v>X</v>
      </c>
      <c r="E59" s="39" t="str">
        <f t="shared" si="7"/>
        <v/>
      </c>
      <c r="F59" s="90">
        <f t="shared" si="2"/>
        <v>2</v>
      </c>
      <c r="G59" s="78">
        <f t="shared" si="0"/>
        <v>10</v>
      </c>
      <c r="H59" s="79">
        <f>(F59+G59/60)+H58</f>
        <v>163.83333333333329</v>
      </c>
      <c r="I59" s="108" t="s">
        <v>117</v>
      </c>
      <c r="J59" s="88" t="str">
        <f t="shared" si="1"/>
        <v/>
      </c>
      <c r="K59" s="86">
        <f t="shared" si="4"/>
        <v>9.0277777777777735E-2</v>
      </c>
    </row>
    <row r="60" spans="1:11" ht="36" customHeight="1" x14ac:dyDescent="0.3">
      <c r="A60" s="131"/>
      <c r="B60" s="141" t="s">
        <v>268</v>
      </c>
      <c r="C60" s="141" t="s">
        <v>520</v>
      </c>
      <c r="D60" s="45" t="str">
        <f t="shared" si="12"/>
        <v>X</v>
      </c>
      <c r="E60" s="39" t="str">
        <f t="shared" si="7"/>
        <v/>
      </c>
      <c r="F60" s="90">
        <f t="shared" si="2"/>
        <v>0</v>
      </c>
      <c r="G60" s="78">
        <f t="shared" si="0"/>
        <v>40</v>
      </c>
      <c r="H60" s="79">
        <f>(F60+G60/60)+H59</f>
        <v>164.49999999999994</v>
      </c>
      <c r="I60" s="108" t="s">
        <v>830</v>
      </c>
      <c r="J60" s="88" t="str">
        <f t="shared" si="1"/>
        <v/>
      </c>
      <c r="K60" s="86">
        <f t="shared" si="4"/>
        <v>2.7777777777777846E-2</v>
      </c>
    </row>
    <row r="61" spans="1:11" ht="36" customHeight="1" x14ac:dyDescent="0.3">
      <c r="A61" s="131"/>
      <c r="B61" s="141" t="s">
        <v>520</v>
      </c>
      <c r="C61" s="141" t="s">
        <v>435</v>
      </c>
      <c r="D61" s="45" t="str">
        <f t="shared" si="12"/>
        <v>X</v>
      </c>
      <c r="E61" s="39" t="str">
        <f t="shared" si="7"/>
        <v/>
      </c>
      <c r="F61" s="90">
        <f t="shared" si="2"/>
        <v>0</v>
      </c>
      <c r="G61" s="78">
        <f t="shared" si="0"/>
        <v>20</v>
      </c>
      <c r="H61" s="79">
        <f t="shared" si="13"/>
        <v>164.83333333333329</v>
      </c>
      <c r="I61" s="108" t="s">
        <v>117</v>
      </c>
      <c r="J61" s="88" t="str">
        <f t="shared" si="1"/>
        <v/>
      </c>
      <c r="K61" s="86">
        <f t="shared" si="4"/>
        <v>1.388888888888884E-2</v>
      </c>
    </row>
    <row r="62" spans="1:11" ht="36" customHeight="1" x14ac:dyDescent="0.3">
      <c r="A62" s="131"/>
      <c r="B62" s="141" t="s">
        <v>435</v>
      </c>
      <c r="C62" s="141" t="s">
        <v>135</v>
      </c>
      <c r="D62" s="45" t="str">
        <f t="shared" si="12"/>
        <v/>
      </c>
      <c r="E62" s="39" t="str">
        <f t="shared" si="7"/>
        <v>X</v>
      </c>
      <c r="F62" s="90">
        <f t="shared" si="2"/>
        <v>0</v>
      </c>
      <c r="G62" s="78">
        <f t="shared" si="0"/>
        <v>0</v>
      </c>
      <c r="H62" s="79">
        <f t="shared" si="13"/>
        <v>164.83333333333329</v>
      </c>
      <c r="I62" s="108" t="s">
        <v>472</v>
      </c>
      <c r="J62" s="88">
        <f t="shared" si="1"/>
        <v>7.6388888888888951E-2</v>
      </c>
      <c r="K62" s="86" t="str">
        <f t="shared" si="4"/>
        <v/>
      </c>
    </row>
    <row r="63" spans="1:11" ht="36" customHeight="1" x14ac:dyDescent="0.3">
      <c r="A63" s="131"/>
      <c r="B63" s="141" t="s">
        <v>135</v>
      </c>
      <c r="C63" s="141" t="s">
        <v>391</v>
      </c>
      <c r="D63" s="45" t="str">
        <f t="shared" si="12"/>
        <v>X</v>
      </c>
      <c r="E63" s="39" t="str">
        <f t="shared" si="7"/>
        <v/>
      </c>
      <c r="F63" s="90">
        <f t="shared" si="2"/>
        <v>0</v>
      </c>
      <c r="G63" s="78">
        <f t="shared" si="0"/>
        <v>30</v>
      </c>
      <c r="H63" s="79">
        <f>(F63+G63/60)+H62</f>
        <v>165.33333333333329</v>
      </c>
      <c r="I63" s="108" t="s">
        <v>118</v>
      </c>
      <c r="J63" s="88" t="str">
        <f t="shared" si="1"/>
        <v/>
      </c>
      <c r="K63" s="86">
        <f t="shared" si="4"/>
        <v>2.0833333333333259E-2</v>
      </c>
    </row>
    <row r="64" spans="1:11" ht="36" customHeight="1" x14ac:dyDescent="0.3">
      <c r="A64" s="131"/>
      <c r="B64" s="141" t="s">
        <v>391</v>
      </c>
      <c r="C64" s="141" t="s">
        <v>394</v>
      </c>
      <c r="D64" s="45" t="str">
        <f t="shared" si="12"/>
        <v>X</v>
      </c>
      <c r="E64" s="39" t="str">
        <f t="shared" si="7"/>
        <v/>
      </c>
      <c r="F64" s="90">
        <f t="shared" si="2"/>
        <v>5</v>
      </c>
      <c r="G64" s="78">
        <f t="shared" si="0"/>
        <v>30</v>
      </c>
      <c r="H64" s="79">
        <f>(F64+G64/60)+H63</f>
        <v>170.83333333333329</v>
      </c>
      <c r="I64" s="108" t="s">
        <v>117</v>
      </c>
      <c r="J64" s="88" t="str">
        <f t="shared" si="1"/>
        <v/>
      </c>
      <c r="K64" s="86">
        <f t="shared" si="4"/>
        <v>0.22916666666666674</v>
      </c>
    </row>
    <row r="65" spans="1:11" ht="36" customHeight="1" x14ac:dyDescent="0.3">
      <c r="A65" s="131"/>
      <c r="B65" s="141" t="s">
        <v>394</v>
      </c>
      <c r="C65" s="141" t="s">
        <v>161</v>
      </c>
      <c r="D65" s="45" t="str">
        <f t="shared" si="12"/>
        <v>X</v>
      </c>
      <c r="E65" s="39" t="str">
        <f t="shared" si="7"/>
        <v/>
      </c>
      <c r="F65" s="90">
        <f t="shared" si="2"/>
        <v>0</v>
      </c>
      <c r="G65" s="78">
        <f t="shared" si="0"/>
        <v>30</v>
      </c>
      <c r="H65" s="79">
        <f t="shared" si="13"/>
        <v>171.33333333333329</v>
      </c>
      <c r="I65" s="108" t="s">
        <v>831</v>
      </c>
      <c r="J65" s="88" t="str">
        <f t="shared" si="1"/>
        <v/>
      </c>
      <c r="K65" s="86">
        <f t="shared" si="4"/>
        <v>2.0833333333333259E-2</v>
      </c>
    </row>
    <row r="66" spans="1:11" ht="36" customHeight="1" x14ac:dyDescent="0.3">
      <c r="A66" s="131"/>
      <c r="B66" s="141" t="s">
        <v>161</v>
      </c>
      <c r="C66" s="141" t="s">
        <v>136</v>
      </c>
      <c r="D66" s="45" t="str">
        <f t="shared" si="12"/>
        <v>X</v>
      </c>
      <c r="E66" s="39" t="str">
        <f t="shared" si="7"/>
        <v/>
      </c>
      <c r="F66" s="90">
        <f t="shared" si="2"/>
        <v>1</v>
      </c>
      <c r="G66" s="78">
        <f t="shared" si="0"/>
        <v>0</v>
      </c>
      <c r="H66" s="79">
        <f t="shared" si="13"/>
        <v>172.33333333333329</v>
      </c>
      <c r="I66" s="108" t="s">
        <v>117</v>
      </c>
      <c r="J66" s="88" t="str">
        <f t="shared" si="1"/>
        <v/>
      </c>
      <c r="K66" s="86">
        <f t="shared" si="4"/>
        <v>4.1666666666666741E-2</v>
      </c>
    </row>
    <row r="67" spans="1:11" ht="36" customHeight="1" x14ac:dyDescent="0.3">
      <c r="A67" s="131"/>
      <c r="B67" s="141" t="s">
        <v>136</v>
      </c>
      <c r="C67" s="141" t="s">
        <v>137</v>
      </c>
      <c r="D67" s="45" t="str">
        <f t="shared" si="12"/>
        <v>X</v>
      </c>
      <c r="E67" s="39" t="str">
        <f t="shared" si="7"/>
        <v/>
      </c>
      <c r="F67" s="90">
        <f t="shared" si="2"/>
        <v>0</v>
      </c>
      <c r="G67" s="78">
        <f t="shared" si="0"/>
        <v>50</v>
      </c>
      <c r="H67" s="79">
        <f t="shared" si="13"/>
        <v>173.16666666666663</v>
      </c>
      <c r="I67" s="108" t="s">
        <v>118</v>
      </c>
      <c r="J67" s="88" t="str">
        <f t="shared" si="1"/>
        <v/>
      </c>
      <c r="K67" s="86">
        <f t="shared" si="4"/>
        <v>3.4722222222222099E-2</v>
      </c>
    </row>
    <row r="68" spans="1:11" ht="36" customHeight="1" x14ac:dyDescent="0.3">
      <c r="A68" s="140"/>
      <c r="B68" s="141" t="s">
        <v>137</v>
      </c>
      <c r="C68" s="141" t="s">
        <v>125</v>
      </c>
      <c r="D68" s="45" t="str">
        <f t="shared" si="12"/>
        <v>X</v>
      </c>
      <c r="E68" s="39" t="str">
        <f t="shared" si="7"/>
        <v/>
      </c>
      <c r="F68" s="90">
        <f t="shared" si="2"/>
        <v>1</v>
      </c>
      <c r="G68" s="78">
        <f t="shared" si="0"/>
        <v>40</v>
      </c>
      <c r="H68" s="79">
        <f t="shared" si="13"/>
        <v>174.83333333333329</v>
      </c>
      <c r="I68" s="108" t="s">
        <v>117</v>
      </c>
      <c r="J68" s="88" t="str">
        <f t="shared" si="1"/>
        <v/>
      </c>
      <c r="K68" s="86">
        <f t="shared" si="4"/>
        <v>6.9444444444444531E-2</v>
      </c>
    </row>
    <row r="69" spans="1:11" ht="36" customHeight="1" x14ac:dyDescent="0.3">
      <c r="A69" s="130">
        <v>44823</v>
      </c>
      <c r="B69" s="141" t="s">
        <v>126</v>
      </c>
      <c r="C69" s="141" t="s">
        <v>241</v>
      </c>
      <c r="D69" s="45" t="str">
        <f t="shared" si="12"/>
        <v>X</v>
      </c>
      <c r="E69" s="39" t="str">
        <f t="shared" si="7"/>
        <v/>
      </c>
      <c r="F69" s="90">
        <f t="shared" si="2"/>
        <v>2</v>
      </c>
      <c r="G69" s="78">
        <f t="shared" si="0"/>
        <v>0</v>
      </c>
      <c r="H69" s="79">
        <f>(F69+G69/60)+H68</f>
        <v>176.83333333333329</v>
      </c>
      <c r="I69" s="108" t="s">
        <v>117</v>
      </c>
      <c r="J69" s="88" t="str">
        <f t="shared" si="1"/>
        <v/>
      </c>
      <c r="K69" s="86">
        <f t="shared" si="4"/>
        <v>8.3333333333333329E-2</v>
      </c>
    </row>
    <row r="70" spans="1:11" ht="36" customHeight="1" x14ac:dyDescent="0.3">
      <c r="A70" s="131"/>
      <c r="B70" s="141" t="s">
        <v>241</v>
      </c>
      <c r="C70" s="141" t="s">
        <v>414</v>
      </c>
      <c r="D70" s="45" t="str">
        <f t="shared" si="12"/>
        <v>X</v>
      </c>
      <c r="E70" s="39" t="str">
        <f t="shared" si="7"/>
        <v/>
      </c>
      <c r="F70" s="90">
        <f t="shared" si="2"/>
        <v>0</v>
      </c>
      <c r="G70" s="78">
        <f t="shared" si="0"/>
        <v>30</v>
      </c>
      <c r="H70" s="79">
        <f t="shared" si="13"/>
        <v>177.33333333333329</v>
      </c>
      <c r="I70" s="108" t="s">
        <v>831</v>
      </c>
      <c r="J70" s="88" t="str">
        <f t="shared" si="1"/>
        <v/>
      </c>
      <c r="K70" s="86">
        <f t="shared" si="4"/>
        <v>2.0833333333333343E-2</v>
      </c>
    </row>
    <row r="71" spans="1:11" ht="36" customHeight="1" x14ac:dyDescent="0.3">
      <c r="A71" s="131"/>
      <c r="B71" s="141" t="s">
        <v>414</v>
      </c>
      <c r="C71" s="141" t="s">
        <v>808</v>
      </c>
      <c r="D71" s="45" t="str">
        <f t="shared" si="12"/>
        <v>X</v>
      </c>
      <c r="E71" s="39" t="str">
        <f t="shared" si="7"/>
        <v/>
      </c>
      <c r="F71" s="90">
        <f t="shared" si="2"/>
        <v>0</v>
      </c>
      <c r="G71" s="78">
        <f t="shared" si="0"/>
        <v>40</v>
      </c>
      <c r="H71" s="79">
        <f t="shared" si="13"/>
        <v>177.99999999999994</v>
      </c>
      <c r="I71" s="108" t="s">
        <v>117</v>
      </c>
      <c r="J71" s="88" t="str">
        <f t="shared" si="1"/>
        <v/>
      </c>
      <c r="K71" s="86">
        <f t="shared" si="4"/>
        <v>2.7777777777777776E-2</v>
      </c>
    </row>
    <row r="72" spans="1:11" ht="36" customHeight="1" x14ac:dyDescent="0.3">
      <c r="A72" s="131"/>
      <c r="B72" s="141" t="s">
        <v>808</v>
      </c>
      <c r="C72" s="141" t="s">
        <v>154</v>
      </c>
      <c r="D72" s="45" t="str">
        <f t="shared" si="12"/>
        <v>X</v>
      </c>
      <c r="E72" s="39" t="str">
        <f t="shared" si="7"/>
        <v/>
      </c>
      <c r="F72" s="90">
        <f t="shared" si="2"/>
        <v>0</v>
      </c>
      <c r="G72" s="78">
        <f t="shared" si="0"/>
        <v>20</v>
      </c>
      <c r="H72" s="79">
        <f t="shared" si="13"/>
        <v>178.33333333333329</v>
      </c>
      <c r="I72" s="108" t="s">
        <v>831</v>
      </c>
      <c r="J72" s="88" t="str">
        <f t="shared" si="1"/>
        <v/>
      </c>
      <c r="K72" s="86">
        <f t="shared" si="4"/>
        <v>1.3888888888888895E-2</v>
      </c>
    </row>
    <row r="73" spans="1:11" ht="36" customHeight="1" x14ac:dyDescent="0.3">
      <c r="A73" s="131"/>
      <c r="B73" s="141" t="s">
        <v>154</v>
      </c>
      <c r="C73" s="141" t="s">
        <v>140</v>
      </c>
      <c r="D73" s="45" t="str">
        <f t="shared" si="12"/>
        <v>X</v>
      </c>
      <c r="E73" s="39" t="str">
        <f t="shared" si="7"/>
        <v/>
      </c>
      <c r="F73" s="90">
        <f t="shared" si="2"/>
        <v>2</v>
      </c>
      <c r="G73" s="78">
        <f t="shared" si="0"/>
        <v>0</v>
      </c>
      <c r="H73" s="79">
        <f t="shared" si="13"/>
        <v>180.33333333333329</v>
      </c>
      <c r="I73" s="108" t="s">
        <v>117</v>
      </c>
      <c r="J73" s="88" t="str">
        <f t="shared" si="1"/>
        <v/>
      </c>
      <c r="K73" s="86">
        <f t="shared" si="4"/>
        <v>8.3333333333333315E-2</v>
      </c>
    </row>
    <row r="74" spans="1:11" ht="36" customHeight="1" x14ac:dyDescent="0.3">
      <c r="A74" s="131"/>
      <c r="B74" s="141" t="s">
        <v>140</v>
      </c>
      <c r="C74" s="141" t="s">
        <v>243</v>
      </c>
      <c r="D74" s="45" t="str">
        <f t="shared" si="12"/>
        <v>X</v>
      </c>
      <c r="E74" s="39" t="str">
        <f t="shared" si="7"/>
        <v/>
      </c>
      <c r="F74" s="90">
        <f t="shared" si="2"/>
        <v>0</v>
      </c>
      <c r="G74" s="78">
        <f t="shared" si="0"/>
        <v>50</v>
      </c>
      <c r="H74" s="79">
        <f t="shared" si="13"/>
        <v>181.16666666666663</v>
      </c>
      <c r="I74" s="108" t="s">
        <v>118</v>
      </c>
      <c r="J74" s="88" t="str">
        <f t="shared" si="1"/>
        <v/>
      </c>
      <c r="K74" s="86">
        <f t="shared" si="4"/>
        <v>3.4722222222222238E-2</v>
      </c>
    </row>
    <row r="75" spans="1:11" ht="36" customHeight="1" x14ac:dyDescent="0.3">
      <c r="A75" s="131"/>
      <c r="B75" s="141" t="s">
        <v>243</v>
      </c>
      <c r="C75" s="141" t="s">
        <v>283</v>
      </c>
      <c r="D75" s="45" t="str">
        <f t="shared" si="12"/>
        <v>X</v>
      </c>
      <c r="E75" s="39" t="str">
        <f t="shared" si="7"/>
        <v/>
      </c>
      <c r="F75" s="90">
        <f t="shared" si="2"/>
        <v>1</v>
      </c>
      <c r="G75" s="78">
        <f t="shared" si="0"/>
        <v>30</v>
      </c>
      <c r="H75" s="79">
        <f t="shared" si="13"/>
        <v>182.66666666666663</v>
      </c>
      <c r="I75" s="108" t="s">
        <v>117</v>
      </c>
      <c r="J75" s="88" t="str">
        <f t="shared" si="1"/>
        <v/>
      </c>
      <c r="K75" s="86">
        <f t="shared" si="4"/>
        <v>6.25E-2</v>
      </c>
    </row>
    <row r="76" spans="1:11" ht="36" customHeight="1" x14ac:dyDescent="0.3">
      <c r="A76" s="131"/>
      <c r="B76" s="141" t="s">
        <v>283</v>
      </c>
      <c r="C76" s="141" t="s">
        <v>156</v>
      </c>
      <c r="D76" s="45" t="str">
        <f t="shared" ref="D76:D81" si="15">IF(E76="","X","")</f>
        <v/>
      </c>
      <c r="E76" s="39" t="str">
        <f t="shared" si="7"/>
        <v>X</v>
      </c>
      <c r="F76" s="90">
        <f t="shared" ref="F76:F82" si="16">IF(AND(D76="",E76=""),0,(IF(AND(C76-B76=1,E76="",E76),24,(IF(D76="X",HOUR(C76-B76),0)))))</f>
        <v>0</v>
      </c>
      <c r="G76" s="78">
        <f t="shared" ref="G76:G82" si="17">IF(D76="X",MINUTE(C76-B76),0)</f>
        <v>0</v>
      </c>
      <c r="H76" s="79">
        <f t="shared" si="13"/>
        <v>182.66666666666663</v>
      </c>
      <c r="I76" s="108" t="s">
        <v>472</v>
      </c>
      <c r="J76" s="88">
        <f t="shared" ref="J76:J82" si="18">IF(E76="x",(C76-B76),"")</f>
        <v>2.777777777777779E-2</v>
      </c>
      <c r="K76" s="86" t="str">
        <f t="shared" ref="K76:K82" si="19">IF(D76="x",(C76-B76),"")</f>
        <v/>
      </c>
    </row>
    <row r="77" spans="1:11" ht="36" customHeight="1" x14ac:dyDescent="0.3">
      <c r="A77" s="131"/>
      <c r="B77" s="141" t="s">
        <v>156</v>
      </c>
      <c r="C77" s="141" t="s">
        <v>132</v>
      </c>
      <c r="D77" s="45" t="str">
        <f t="shared" si="15"/>
        <v>X</v>
      </c>
      <c r="E77" s="39" t="str">
        <f t="shared" si="7"/>
        <v/>
      </c>
      <c r="F77" s="90">
        <f t="shared" si="16"/>
        <v>2</v>
      </c>
      <c r="G77" s="78">
        <f t="shared" si="17"/>
        <v>0</v>
      </c>
      <c r="H77" s="79">
        <f t="shared" si="13"/>
        <v>184.66666666666663</v>
      </c>
      <c r="I77" s="108" t="s">
        <v>117</v>
      </c>
      <c r="J77" s="88" t="str">
        <f t="shared" si="18"/>
        <v/>
      </c>
      <c r="K77" s="86">
        <f t="shared" si="19"/>
        <v>8.3333333333333315E-2</v>
      </c>
    </row>
    <row r="78" spans="1:11" ht="36" customHeight="1" x14ac:dyDescent="0.3">
      <c r="A78" s="131"/>
      <c r="B78" s="141" t="s">
        <v>132</v>
      </c>
      <c r="C78" s="141" t="s">
        <v>130</v>
      </c>
      <c r="D78" s="45" t="str">
        <f t="shared" si="15"/>
        <v>X</v>
      </c>
      <c r="E78" s="39" t="str">
        <f t="shared" si="7"/>
        <v/>
      </c>
      <c r="F78" s="90">
        <f t="shared" si="16"/>
        <v>1</v>
      </c>
      <c r="G78" s="78">
        <f t="shared" si="17"/>
        <v>30</v>
      </c>
      <c r="H78" s="79">
        <f t="shared" si="13"/>
        <v>186.16666666666663</v>
      </c>
      <c r="I78" s="108" t="s">
        <v>834</v>
      </c>
      <c r="J78" s="88" t="str">
        <f t="shared" si="18"/>
        <v/>
      </c>
      <c r="K78" s="86">
        <f t="shared" si="19"/>
        <v>6.25E-2</v>
      </c>
    </row>
    <row r="79" spans="1:11" ht="36" customHeight="1" x14ac:dyDescent="0.3">
      <c r="A79" s="131"/>
      <c r="B79" s="141" t="s">
        <v>130</v>
      </c>
      <c r="C79" s="141" t="s">
        <v>134</v>
      </c>
      <c r="D79" s="45" t="str">
        <f t="shared" si="15"/>
        <v>X</v>
      </c>
      <c r="E79" s="39" t="str">
        <f t="shared" si="7"/>
        <v/>
      </c>
      <c r="F79" s="90">
        <f t="shared" si="16"/>
        <v>1</v>
      </c>
      <c r="G79" s="78">
        <f t="shared" si="17"/>
        <v>30</v>
      </c>
      <c r="H79" s="79">
        <f t="shared" si="13"/>
        <v>187.66666666666663</v>
      </c>
      <c r="I79" s="108" t="s">
        <v>117</v>
      </c>
      <c r="J79" s="88" t="str">
        <f t="shared" si="18"/>
        <v/>
      </c>
      <c r="K79" s="86">
        <f t="shared" si="19"/>
        <v>6.25E-2</v>
      </c>
    </row>
    <row r="80" spans="1:11" ht="36" customHeight="1" x14ac:dyDescent="0.3">
      <c r="A80" s="131"/>
      <c r="B80" s="141" t="s">
        <v>134</v>
      </c>
      <c r="C80" s="141" t="s">
        <v>333</v>
      </c>
      <c r="D80" s="45" t="str">
        <f t="shared" si="15"/>
        <v>X</v>
      </c>
      <c r="E80" s="39" t="str">
        <f t="shared" si="7"/>
        <v/>
      </c>
      <c r="F80" s="90">
        <f t="shared" si="16"/>
        <v>1</v>
      </c>
      <c r="G80" s="78">
        <f t="shared" si="17"/>
        <v>10</v>
      </c>
      <c r="H80" s="79">
        <f t="shared" si="13"/>
        <v>188.83333333333329</v>
      </c>
      <c r="I80" s="108" t="s">
        <v>118</v>
      </c>
      <c r="J80" s="88" t="str">
        <f t="shared" si="18"/>
        <v/>
      </c>
      <c r="K80" s="86">
        <f t="shared" si="19"/>
        <v>4.8611111111111049E-2</v>
      </c>
    </row>
    <row r="81" spans="1:11" ht="36" customHeight="1" x14ac:dyDescent="0.3">
      <c r="A81" s="131"/>
      <c r="B81" s="141" t="s">
        <v>333</v>
      </c>
      <c r="C81" s="141" t="s">
        <v>227</v>
      </c>
      <c r="D81" s="45" t="str">
        <f t="shared" si="15"/>
        <v>X</v>
      </c>
      <c r="E81" s="39" t="str">
        <f t="shared" si="7"/>
        <v/>
      </c>
      <c r="F81" s="90">
        <f t="shared" si="16"/>
        <v>0</v>
      </c>
      <c r="G81" s="78">
        <f t="shared" si="17"/>
        <v>50</v>
      </c>
      <c r="H81" s="79">
        <f t="shared" si="13"/>
        <v>189.66666666666663</v>
      </c>
      <c r="I81" s="108" t="s">
        <v>117</v>
      </c>
      <c r="J81" s="88" t="str">
        <f t="shared" si="18"/>
        <v/>
      </c>
      <c r="K81" s="86">
        <f t="shared" si="19"/>
        <v>3.4722222222222321E-2</v>
      </c>
    </row>
    <row r="82" spans="1:11" ht="36" customHeight="1" x14ac:dyDescent="0.3">
      <c r="A82" s="131"/>
      <c r="B82" s="202" t="s">
        <v>227</v>
      </c>
      <c r="C82" s="203"/>
      <c r="D82" s="45"/>
      <c r="E82" s="91"/>
      <c r="F82" s="90">
        <f t="shared" si="16"/>
        <v>0</v>
      </c>
      <c r="G82" s="78">
        <f t="shared" si="17"/>
        <v>0</v>
      </c>
      <c r="H82" s="79">
        <f t="shared" si="13"/>
        <v>189.66666666666663</v>
      </c>
      <c r="I82" s="109" t="s">
        <v>548</v>
      </c>
      <c r="J82" s="88" t="str">
        <f t="shared" si="18"/>
        <v/>
      </c>
      <c r="K82" s="86" t="str">
        <f t="shared" si="19"/>
        <v/>
      </c>
    </row>
    <row r="83" spans="1:11" ht="33.75" customHeight="1" x14ac:dyDescent="0.3">
      <c r="A83" s="47"/>
      <c r="B83" s="369" t="s">
        <v>25</v>
      </c>
      <c r="C83" s="369"/>
      <c r="D83" s="369"/>
      <c r="E83" s="369"/>
      <c r="F83" s="369"/>
      <c r="G83" s="369"/>
      <c r="H83" s="48">
        <f>H82</f>
        <v>189.66666666666663</v>
      </c>
      <c r="I83" s="49"/>
      <c r="J83" s="89">
        <f>SUM(J23:J82)</f>
        <v>0.20138888888888912</v>
      </c>
      <c r="K83" s="86">
        <f>SUM(K23:K82)</f>
        <v>7.9027777777777732</v>
      </c>
    </row>
    <row r="84" spans="1:11" ht="33.75" customHeight="1" x14ac:dyDescent="0.3">
      <c r="A84" s="47"/>
      <c r="B84" s="369" t="s">
        <v>64</v>
      </c>
      <c r="C84" s="369"/>
      <c r="D84" s="369"/>
      <c r="E84" s="369"/>
      <c r="F84" s="369"/>
      <c r="G84" s="369"/>
      <c r="H84" s="50">
        <v>72</v>
      </c>
      <c r="I84" s="49"/>
    </row>
    <row r="85" spans="1:11" ht="33.75" customHeight="1" x14ac:dyDescent="0.3">
      <c r="A85" s="47"/>
      <c r="B85" s="363" t="s">
        <v>65</v>
      </c>
      <c r="C85" s="363"/>
      <c r="D85" s="363"/>
      <c r="E85" s="363"/>
      <c r="F85" s="363"/>
      <c r="G85" s="363"/>
      <c r="H85" s="50">
        <f>IF(H84="","",IF(H83&lt;=H84,H84-H83,0))</f>
        <v>0</v>
      </c>
      <c r="I85" s="75"/>
    </row>
    <row r="86" spans="1:11" ht="33.75" customHeight="1" x14ac:dyDescent="0.3">
      <c r="A86" s="47"/>
      <c r="B86" s="363" t="s">
        <v>66</v>
      </c>
      <c r="C86" s="363"/>
      <c r="D86" s="363"/>
      <c r="E86" s="363"/>
      <c r="F86" s="363"/>
      <c r="G86" s="363"/>
      <c r="H86" s="50">
        <f>IF(H83&gt;H84,H83-H84,0)</f>
        <v>117.66666666666663</v>
      </c>
      <c r="I86" s="49"/>
    </row>
    <row r="87" spans="1:11" ht="33.75" customHeight="1" x14ac:dyDescent="0.3">
      <c r="A87" s="47"/>
      <c r="B87" s="363" t="s">
        <v>67</v>
      </c>
      <c r="C87" s="363"/>
      <c r="D87" s="363"/>
      <c r="E87" s="363"/>
      <c r="F87" s="363"/>
      <c r="G87" s="363"/>
      <c r="H87" s="74" t="str">
        <f>IF(H84="","",IF(H85&gt;H86,ROUND(H85*$B$15*$B$13/24,0),""))</f>
        <v/>
      </c>
      <c r="I87" s="49"/>
    </row>
    <row r="88" spans="1:11" ht="33.75" customHeight="1" x14ac:dyDescent="0.3">
      <c r="A88" s="47"/>
      <c r="B88" s="364" t="s">
        <v>68</v>
      </c>
      <c r="C88" s="365"/>
      <c r="D88" s="365"/>
      <c r="E88" s="365"/>
      <c r="F88" s="365"/>
      <c r="G88" s="366"/>
      <c r="H88" s="51">
        <f>IF(H86&gt;H85,ROUND(H86*$B$17*$B$13/24,0),"")</f>
        <v>647837367</v>
      </c>
      <c r="I88" s="49"/>
    </row>
    <row r="89" spans="1:11" ht="33.75" customHeight="1" x14ac:dyDescent="0.3">
      <c r="A89" s="367"/>
      <c r="B89" s="367"/>
      <c r="C89" s="367"/>
      <c r="D89" s="367"/>
      <c r="E89" s="367"/>
      <c r="F89" s="367"/>
      <c r="G89" s="367"/>
      <c r="H89" s="367"/>
      <c r="I89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7:G87"/>
    <mergeCell ref="B88:G88"/>
    <mergeCell ref="A89:I89"/>
    <mergeCell ref="J21:J22"/>
    <mergeCell ref="K21:K22"/>
    <mergeCell ref="B83:G83"/>
    <mergeCell ref="B84:G84"/>
    <mergeCell ref="B85:G85"/>
    <mergeCell ref="B86:G86"/>
  </mergeCells>
  <conditionalFormatting sqref="B82:G82 F23:H28 I30:I82 H29:H82 B23:D81 F29:G81">
    <cfRule type="expression" dxfId="123" priority="2">
      <formula>$E23="X"</formula>
    </cfRule>
  </conditionalFormatting>
  <conditionalFormatting sqref="I23:I29">
    <cfRule type="expression" dxfId="122" priority="3">
      <formula>$E23="X"</formula>
    </cfRule>
  </conditionalFormatting>
  <conditionalFormatting sqref="E23:E81">
    <cfRule type="expression" dxfId="12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B45-B33A-4CF3-B8B7-681B1FE69987}">
  <sheetPr>
    <tabColor rgb="FFFF0000"/>
  </sheetPr>
  <dimension ref="A1:K75"/>
  <sheetViews>
    <sheetView topLeftCell="C25" zoomScale="80" zoomScaleNormal="80" workbookViewId="0">
      <selection activeCell="H27" sqref="H2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107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44814.416666666664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44814</v>
      </c>
      <c r="C9" s="34">
        <f>INDEX('TONG HOP'!$B$9:$W$225,MATCH(E3,'TONG HOP'!$B$9:$B$225,0),MATCH(C10,'TONG HOP'!$B$9:$W$9,0))</f>
        <v>44819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44814.541666666664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19100.68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44818.791666666664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44821.131944444445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44814</v>
      </c>
      <c r="B23" s="293" t="s">
        <v>232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6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8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232</v>
      </c>
      <c r="C24" s="129" t="s">
        <v>129</v>
      </c>
      <c r="D24" s="45"/>
      <c r="E24" s="39"/>
      <c r="F24" s="90">
        <f t="shared" ref="F24:F68" si="2">IF(AND(D24="",E24=""),0,(IF(AND(C24-B24=1,E24="",E24),24,(IF(D24="X",HOUR(C24-B24),0)))))</f>
        <v>0</v>
      </c>
      <c r="G24" s="82">
        <f t="shared" si="0"/>
        <v>0</v>
      </c>
      <c r="H24" s="82">
        <f t="shared" ref="H24" si="3">(F24+G24/60)+H23</f>
        <v>0</v>
      </c>
      <c r="I24" s="108" t="s">
        <v>809</v>
      </c>
      <c r="J24" s="87" t="str">
        <f t="shared" si="1"/>
        <v/>
      </c>
      <c r="K24" s="86" t="str">
        <f t="shared" ref="K24:K68" si="4">IF(D24="x",(C24-B24),"")</f>
        <v/>
      </c>
    </row>
    <row r="25" spans="1:11" ht="36" customHeight="1" x14ac:dyDescent="0.3">
      <c r="A25" s="133"/>
      <c r="B25" s="129" t="s">
        <v>129</v>
      </c>
      <c r="C25" s="129" t="s">
        <v>160</v>
      </c>
      <c r="D25" s="45" t="str">
        <f t="shared" ref="D25" si="5">IF(E25="","X","")</f>
        <v>X</v>
      </c>
      <c r="E25" s="39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/>
      </c>
      <c r="F25" s="90">
        <f t="shared" ref="F25" si="7">IF(AND(D25="",E25=""),0,(IF(AND(C25-B25=1,E25="",E25),24,(IF(D25="X",HOUR(C25-B25),0)))))</f>
        <v>2</v>
      </c>
      <c r="G25" s="82">
        <f t="shared" ref="G25" si="8">IF(D25="X",MINUTE(C25-B25),0)</f>
        <v>0</v>
      </c>
      <c r="H25" s="82">
        <f t="shared" ref="H25:H68" si="9">(F25+G25/60)+H24</f>
        <v>2</v>
      </c>
      <c r="I25" s="108" t="s">
        <v>809</v>
      </c>
      <c r="J25" s="87" t="str">
        <f t="shared" ref="J25" si="10">IF(E25="x",(C25-B25),"")</f>
        <v/>
      </c>
      <c r="K25" s="86">
        <f t="shared" ref="K25" si="11">IF(D25="x",(C25-B25),"")</f>
        <v>8.333333333333337E-2</v>
      </c>
    </row>
    <row r="26" spans="1:11" ht="36" customHeight="1" x14ac:dyDescent="0.3">
      <c r="A26" s="133"/>
      <c r="B26" s="129" t="s">
        <v>160</v>
      </c>
      <c r="C26" s="129" t="s">
        <v>412</v>
      </c>
      <c r="D26" s="45" t="str">
        <f t="shared" ref="D26:D67" si="12">IF(E26="","X","")</f>
        <v/>
      </c>
      <c r="E26" s="39" t="str">
        <f t="shared" ref="E26:E68" si="13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si="2"/>
        <v>0</v>
      </c>
      <c r="G26" s="82">
        <f t="shared" si="0"/>
        <v>0</v>
      </c>
      <c r="H26" s="82">
        <f t="shared" si="9"/>
        <v>2</v>
      </c>
      <c r="I26" s="109" t="s">
        <v>114</v>
      </c>
      <c r="J26" s="87">
        <f t="shared" si="1"/>
        <v>8.333333333333337E-2</v>
      </c>
      <c r="K26" s="86" t="str">
        <f t="shared" si="4"/>
        <v/>
      </c>
    </row>
    <row r="27" spans="1:11" ht="36" customHeight="1" x14ac:dyDescent="0.3">
      <c r="A27" s="137"/>
      <c r="B27" s="129" t="s">
        <v>412</v>
      </c>
      <c r="C27" s="129" t="s">
        <v>125</v>
      </c>
      <c r="D27" s="45" t="str">
        <f t="shared" si="12"/>
        <v>X</v>
      </c>
      <c r="E27" s="39" t="str">
        <f t="shared" si="13"/>
        <v/>
      </c>
      <c r="F27" s="90">
        <f t="shared" si="2"/>
        <v>7</v>
      </c>
      <c r="G27" s="82">
        <f t="shared" si="0"/>
        <v>0</v>
      </c>
      <c r="H27" s="82">
        <f t="shared" si="9"/>
        <v>9</v>
      </c>
      <c r="I27" s="108" t="s">
        <v>809</v>
      </c>
      <c r="J27" s="87" t="str">
        <f t="shared" si="1"/>
        <v/>
      </c>
      <c r="K27" s="86">
        <f t="shared" si="4"/>
        <v>0.29166666666666663</v>
      </c>
    </row>
    <row r="28" spans="1:11" ht="36" customHeight="1" x14ac:dyDescent="0.3">
      <c r="A28" s="134">
        <v>44815</v>
      </c>
      <c r="B28" s="129" t="s">
        <v>126</v>
      </c>
      <c r="C28" s="129" t="s">
        <v>125</v>
      </c>
      <c r="D28" s="45" t="str">
        <f t="shared" si="12"/>
        <v>X</v>
      </c>
      <c r="E28" s="39" t="str">
        <f t="shared" si="13"/>
        <v/>
      </c>
      <c r="F28" s="90">
        <f t="shared" si="2"/>
        <v>24</v>
      </c>
      <c r="G28" s="78">
        <f t="shared" si="0"/>
        <v>0</v>
      </c>
      <c r="H28" s="82">
        <f t="shared" si="9"/>
        <v>33</v>
      </c>
      <c r="I28" s="108" t="s">
        <v>809</v>
      </c>
      <c r="J28" s="88" t="str">
        <f t="shared" si="1"/>
        <v/>
      </c>
      <c r="K28" s="86">
        <f t="shared" si="4"/>
        <v>1</v>
      </c>
    </row>
    <row r="29" spans="1:11" ht="36" customHeight="1" x14ac:dyDescent="0.3">
      <c r="A29" s="130">
        <v>44816</v>
      </c>
      <c r="B29" s="129" t="s">
        <v>126</v>
      </c>
      <c r="C29" s="129" t="s">
        <v>125</v>
      </c>
      <c r="D29" s="45" t="str">
        <f t="shared" si="12"/>
        <v>X</v>
      </c>
      <c r="E29" s="39" t="str">
        <f t="shared" si="13"/>
        <v/>
      </c>
      <c r="F29" s="90">
        <f t="shared" si="2"/>
        <v>24</v>
      </c>
      <c r="G29" s="78">
        <f t="shared" si="0"/>
        <v>0</v>
      </c>
      <c r="H29" s="82">
        <f t="shared" si="9"/>
        <v>57</v>
      </c>
      <c r="I29" s="108" t="s">
        <v>810</v>
      </c>
      <c r="J29" s="88" t="str">
        <f t="shared" si="1"/>
        <v/>
      </c>
      <c r="K29" s="86">
        <f t="shared" si="4"/>
        <v>1</v>
      </c>
    </row>
    <row r="30" spans="1:11" ht="36" customHeight="1" x14ac:dyDescent="0.3">
      <c r="A30" s="130">
        <v>44817</v>
      </c>
      <c r="B30" s="129" t="s">
        <v>126</v>
      </c>
      <c r="C30" s="129" t="s">
        <v>125</v>
      </c>
      <c r="D30" s="45" t="str">
        <f t="shared" si="12"/>
        <v>X</v>
      </c>
      <c r="E30" s="39" t="str">
        <f t="shared" si="13"/>
        <v/>
      </c>
      <c r="F30" s="90">
        <f t="shared" si="2"/>
        <v>24</v>
      </c>
      <c r="G30" s="78">
        <f t="shared" si="0"/>
        <v>0</v>
      </c>
      <c r="H30" s="82">
        <f t="shared" si="9"/>
        <v>81</v>
      </c>
      <c r="I30" s="108" t="s">
        <v>810</v>
      </c>
      <c r="J30" s="88" t="str">
        <f t="shared" si="1"/>
        <v/>
      </c>
      <c r="K30" s="86">
        <f t="shared" si="4"/>
        <v>1</v>
      </c>
    </row>
    <row r="31" spans="1:11" ht="36" customHeight="1" x14ac:dyDescent="0.3">
      <c r="A31" s="136">
        <v>44818</v>
      </c>
      <c r="B31" s="129" t="s">
        <v>126</v>
      </c>
      <c r="C31" s="129" t="s">
        <v>160</v>
      </c>
      <c r="D31" s="45" t="str">
        <f t="shared" si="12"/>
        <v>X</v>
      </c>
      <c r="E31" s="39" t="str">
        <f t="shared" si="13"/>
        <v/>
      </c>
      <c r="F31" s="90">
        <f t="shared" si="2"/>
        <v>15</v>
      </c>
      <c r="G31" s="78">
        <f t="shared" si="0"/>
        <v>0</v>
      </c>
      <c r="H31" s="82">
        <f t="shared" si="9"/>
        <v>96</v>
      </c>
      <c r="I31" s="108" t="s">
        <v>810</v>
      </c>
      <c r="J31" s="88" t="str">
        <f t="shared" si="1"/>
        <v/>
      </c>
      <c r="K31" s="86">
        <f t="shared" si="4"/>
        <v>0.625</v>
      </c>
    </row>
    <row r="32" spans="1:11" ht="36" customHeight="1" x14ac:dyDescent="0.3">
      <c r="A32" s="133"/>
      <c r="B32" s="129" t="s">
        <v>160</v>
      </c>
      <c r="C32" s="129" t="s">
        <v>412</v>
      </c>
      <c r="D32" s="45" t="str">
        <f t="shared" si="12"/>
        <v/>
      </c>
      <c r="E32" s="39" t="str">
        <f t="shared" si="13"/>
        <v>X</v>
      </c>
      <c r="F32" s="90">
        <f t="shared" si="2"/>
        <v>0</v>
      </c>
      <c r="G32" s="78">
        <f t="shared" si="0"/>
        <v>0</v>
      </c>
      <c r="H32" s="82">
        <f t="shared" si="9"/>
        <v>96</v>
      </c>
      <c r="I32" s="108" t="s">
        <v>788</v>
      </c>
      <c r="J32" s="88">
        <f t="shared" si="1"/>
        <v>8.333333333333337E-2</v>
      </c>
      <c r="K32" s="86" t="str">
        <f t="shared" si="4"/>
        <v/>
      </c>
    </row>
    <row r="33" spans="1:11" ht="36" customHeight="1" x14ac:dyDescent="0.3">
      <c r="A33" s="133"/>
      <c r="B33" s="202" t="s">
        <v>412</v>
      </c>
      <c r="C33" s="203"/>
      <c r="D33" s="45"/>
      <c r="E33" s="39" t="str">
        <f t="shared" si="13"/>
        <v/>
      </c>
      <c r="F33" s="90">
        <f t="shared" si="2"/>
        <v>0</v>
      </c>
      <c r="G33" s="78">
        <f t="shared" si="0"/>
        <v>0</v>
      </c>
      <c r="H33" s="82">
        <f t="shared" si="9"/>
        <v>96</v>
      </c>
      <c r="I33" s="109" t="s">
        <v>722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29" t="s">
        <v>412</v>
      </c>
      <c r="C34" s="129" t="s">
        <v>234</v>
      </c>
      <c r="D34" s="45" t="str">
        <f t="shared" si="12"/>
        <v>X</v>
      </c>
      <c r="E34" s="39" t="str">
        <f t="shared" si="13"/>
        <v/>
      </c>
      <c r="F34" s="90">
        <f t="shared" si="2"/>
        <v>1</v>
      </c>
      <c r="G34" s="78">
        <f t="shared" si="0"/>
        <v>0</v>
      </c>
      <c r="H34" s="82">
        <f t="shared" si="9"/>
        <v>97</v>
      </c>
      <c r="I34" s="108" t="s">
        <v>811</v>
      </c>
      <c r="J34" s="88" t="str">
        <f t="shared" si="1"/>
        <v/>
      </c>
      <c r="K34" s="86">
        <f t="shared" si="4"/>
        <v>4.166666666666663E-2</v>
      </c>
    </row>
    <row r="35" spans="1:11" ht="36" customHeight="1" x14ac:dyDescent="0.3">
      <c r="A35" s="133"/>
      <c r="B35" s="129" t="s">
        <v>234</v>
      </c>
      <c r="C35" s="129" t="s">
        <v>141</v>
      </c>
      <c r="D35" s="45" t="str">
        <f t="shared" si="12"/>
        <v/>
      </c>
      <c r="E35" s="39" t="str">
        <f t="shared" si="13"/>
        <v>X</v>
      </c>
      <c r="F35" s="90">
        <f t="shared" si="2"/>
        <v>0</v>
      </c>
      <c r="G35" s="78">
        <f t="shared" si="0"/>
        <v>0</v>
      </c>
      <c r="H35" s="82">
        <f t="shared" si="9"/>
        <v>97</v>
      </c>
      <c r="I35" s="108" t="s">
        <v>812</v>
      </c>
      <c r="J35" s="88">
        <f t="shared" si="1"/>
        <v>4.166666666666663E-2</v>
      </c>
      <c r="K35" s="86" t="str">
        <f t="shared" si="4"/>
        <v/>
      </c>
    </row>
    <row r="36" spans="1:11" ht="36" customHeight="1" x14ac:dyDescent="0.3">
      <c r="A36" s="133"/>
      <c r="B36" s="202" t="s">
        <v>141</v>
      </c>
      <c r="C36" s="203"/>
      <c r="D36" s="45"/>
      <c r="E36" s="39" t="str">
        <f t="shared" si="13"/>
        <v/>
      </c>
      <c r="F36" s="90">
        <f t="shared" si="2"/>
        <v>0</v>
      </c>
      <c r="G36" s="78">
        <f t="shared" si="0"/>
        <v>0</v>
      </c>
      <c r="H36" s="82">
        <f t="shared" si="9"/>
        <v>97</v>
      </c>
      <c r="I36" s="109" t="s">
        <v>116</v>
      </c>
      <c r="J36" s="88" t="str">
        <f t="shared" si="1"/>
        <v/>
      </c>
      <c r="K36" s="86" t="str">
        <f t="shared" si="4"/>
        <v/>
      </c>
    </row>
    <row r="37" spans="1:11" ht="36" customHeight="1" x14ac:dyDescent="0.3">
      <c r="A37" s="133"/>
      <c r="B37" s="129" t="s">
        <v>141</v>
      </c>
      <c r="C37" s="129" t="s">
        <v>136</v>
      </c>
      <c r="D37" s="45" t="str">
        <f t="shared" si="12"/>
        <v>X</v>
      </c>
      <c r="E37" s="39" t="str">
        <f t="shared" si="13"/>
        <v/>
      </c>
      <c r="F37" s="90">
        <f t="shared" si="2"/>
        <v>2</v>
      </c>
      <c r="G37" s="78">
        <f t="shared" si="0"/>
        <v>30</v>
      </c>
      <c r="H37" s="82">
        <f t="shared" si="9"/>
        <v>99.5</v>
      </c>
      <c r="I37" s="108" t="s">
        <v>117</v>
      </c>
      <c r="J37" s="88" t="str">
        <f t="shared" si="1"/>
        <v/>
      </c>
      <c r="K37" s="86">
        <f t="shared" si="4"/>
        <v>0.10416666666666674</v>
      </c>
    </row>
    <row r="38" spans="1:11" ht="36" customHeight="1" x14ac:dyDescent="0.3">
      <c r="A38" s="133"/>
      <c r="B38" s="129" t="s">
        <v>136</v>
      </c>
      <c r="C38" s="129" t="s">
        <v>143</v>
      </c>
      <c r="D38" s="45" t="str">
        <f t="shared" si="12"/>
        <v>X</v>
      </c>
      <c r="E38" s="39" t="str">
        <f t="shared" si="13"/>
        <v/>
      </c>
      <c r="F38" s="90">
        <f t="shared" si="2"/>
        <v>0</v>
      </c>
      <c r="G38" s="78">
        <f t="shared" si="0"/>
        <v>30</v>
      </c>
      <c r="H38" s="82">
        <f t="shared" si="9"/>
        <v>100</v>
      </c>
      <c r="I38" s="108" t="s">
        <v>118</v>
      </c>
      <c r="J38" s="88" t="str">
        <f t="shared" si="1"/>
        <v/>
      </c>
      <c r="K38" s="86">
        <f t="shared" si="4"/>
        <v>2.0833333333333259E-2</v>
      </c>
    </row>
    <row r="39" spans="1:11" ht="36" customHeight="1" x14ac:dyDescent="0.3">
      <c r="A39" s="133"/>
      <c r="B39" s="129" t="s">
        <v>143</v>
      </c>
      <c r="C39" s="129" t="s">
        <v>125</v>
      </c>
      <c r="D39" s="45" t="str">
        <f t="shared" si="12"/>
        <v>X</v>
      </c>
      <c r="E39" s="39" t="str">
        <f t="shared" si="13"/>
        <v/>
      </c>
      <c r="F39" s="90">
        <f t="shared" si="2"/>
        <v>2</v>
      </c>
      <c r="G39" s="78">
        <f t="shared" si="0"/>
        <v>0</v>
      </c>
      <c r="H39" s="82">
        <f t="shared" si="9"/>
        <v>102</v>
      </c>
      <c r="I39" s="108" t="s">
        <v>813</v>
      </c>
      <c r="J39" s="88" t="str">
        <f t="shared" si="1"/>
        <v/>
      </c>
      <c r="K39" s="86">
        <f t="shared" si="4"/>
        <v>8.333333333333337E-2</v>
      </c>
    </row>
    <row r="40" spans="1:11" ht="36" customHeight="1" x14ac:dyDescent="0.3">
      <c r="A40" s="136">
        <v>44819</v>
      </c>
      <c r="B40" s="141" t="s">
        <v>126</v>
      </c>
      <c r="C40" s="129" t="s">
        <v>127</v>
      </c>
      <c r="D40" s="45" t="str">
        <f t="shared" si="12"/>
        <v>X</v>
      </c>
      <c r="E40" s="39" t="str">
        <f t="shared" si="13"/>
        <v/>
      </c>
      <c r="F40" s="90">
        <f t="shared" si="2"/>
        <v>6</v>
      </c>
      <c r="G40" s="78">
        <f t="shared" si="0"/>
        <v>0</v>
      </c>
      <c r="H40" s="82">
        <f t="shared" si="9"/>
        <v>108</v>
      </c>
      <c r="I40" s="108" t="s">
        <v>813</v>
      </c>
      <c r="J40" s="88" t="str">
        <f t="shared" si="1"/>
        <v/>
      </c>
      <c r="K40" s="86">
        <f t="shared" si="4"/>
        <v>0.25</v>
      </c>
    </row>
    <row r="41" spans="1:11" ht="36" customHeight="1" x14ac:dyDescent="0.3">
      <c r="A41" s="133"/>
      <c r="B41" s="129" t="s">
        <v>127</v>
      </c>
      <c r="C41" s="129" t="s">
        <v>640</v>
      </c>
      <c r="D41" s="45" t="str">
        <f t="shared" si="12"/>
        <v>X</v>
      </c>
      <c r="E41" s="39" t="str">
        <f t="shared" si="13"/>
        <v/>
      </c>
      <c r="F41" s="90">
        <f t="shared" si="2"/>
        <v>7</v>
      </c>
      <c r="G41" s="78">
        <f t="shared" si="0"/>
        <v>20</v>
      </c>
      <c r="H41" s="82">
        <f t="shared" si="9"/>
        <v>115.33333333333333</v>
      </c>
      <c r="I41" s="108" t="s">
        <v>814</v>
      </c>
      <c r="J41" s="88" t="str">
        <f t="shared" si="1"/>
        <v/>
      </c>
      <c r="K41" s="86">
        <f t="shared" si="4"/>
        <v>0.30555555555555558</v>
      </c>
    </row>
    <row r="42" spans="1:11" ht="36" customHeight="1" x14ac:dyDescent="0.3">
      <c r="A42" s="133"/>
      <c r="B42" s="129" t="s">
        <v>640</v>
      </c>
      <c r="C42" s="129" t="s">
        <v>244</v>
      </c>
      <c r="D42" s="45" t="str">
        <f t="shared" si="12"/>
        <v>X</v>
      </c>
      <c r="E42" s="39" t="str">
        <f t="shared" si="13"/>
        <v/>
      </c>
      <c r="F42" s="90">
        <f t="shared" si="2"/>
        <v>1</v>
      </c>
      <c r="G42" s="78">
        <f t="shared" si="0"/>
        <v>0</v>
      </c>
      <c r="H42" s="82">
        <f t="shared" si="9"/>
        <v>116.33333333333333</v>
      </c>
      <c r="I42" s="108" t="s">
        <v>117</v>
      </c>
      <c r="J42" s="88" t="str">
        <f t="shared" si="1"/>
        <v/>
      </c>
      <c r="K42" s="86">
        <f t="shared" si="4"/>
        <v>4.166666666666663E-2</v>
      </c>
    </row>
    <row r="43" spans="1:11" ht="36" customHeight="1" x14ac:dyDescent="0.3">
      <c r="A43" s="133"/>
      <c r="B43" s="129" t="s">
        <v>244</v>
      </c>
      <c r="C43" s="129" t="s">
        <v>583</v>
      </c>
      <c r="D43" s="45" t="str">
        <f t="shared" si="12"/>
        <v/>
      </c>
      <c r="E43" s="39" t="str">
        <f t="shared" si="13"/>
        <v>X</v>
      </c>
      <c r="F43" s="90">
        <f t="shared" si="2"/>
        <v>0</v>
      </c>
      <c r="G43" s="78">
        <f t="shared" si="0"/>
        <v>0</v>
      </c>
      <c r="H43" s="82">
        <f t="shared" si="9"/>
        <v>116.33333333333333</v>
      </c>
      <c r="I43" s="108" t="s">
        <v>815</v>
      </c>
      <c r="J43" s="88">
        <f t="shared" si="1"/>
        <v>7.6388888888888951E-2</v>
      </c>
      <c r="K43" s="86" t="str">
        <f t="shared" si="4"/>
        <v/>
      </c>
    </row>
    <row r="44" spans="1:11" ht="36" customHeight="1" x14ac:dyDescent="0.3">
      <c r="A44" s="133"/>
      <c r="B44" s="129" t="s">
        <v>583</v>
      </c>
      <c r="C44" s="129" t="s">
        <v>661</v>
      </c>
      <c r="D44" s="45" t="str">
        <f t="shared" si="12"/>
        <v>X</v>
      </c>
      <c r="E44" s="39" t="str">
        <f t="shared" si="13"/>
        <v/>
      </c>
      <c r="F44" s="90">
        <f t="shared" si="2"/>
        <v>1</v>
      </c>
      <c r="G44" s="78">
        <f t="shared" si="0"/>
        <v>20</v>
      </c>
      <c r="H44" s="82">
        <f t="shared" si="9"/>
        <v>117.66666666666666</v>
      </c>
      <c r="I44" s="108" t="s">
        <v>117</v>
      </c>
      <c r="J44" s="88" t="str">
        <f t="shared" si="1"/>
        <v/>
      </c>
      <c r="K44" s="86">
        <f t="shared" si="4"/>
        <v>5.5555555555555469E-2</v>
      </c>
    </row>
    <row r="45" spans="1:11" ht="36" customHeight="1" x14ac:dyDescent="0.3">
      <c r="A45" s="133"/>
      <c r="B45" s="129" t="s">
        <v>661</v>
      </c>
      <c r="C45" s="129" t="s">
        <v>234</v>
      </c>
      <c r="D45" s="45" t="str">
        <f t="shared" si="12"/>
        <v>X</v>
      </c>
      <c r="E45" s="39" t="str">
        <f t="shared" si="13"/>
        <v/>
      </c>
      <c r="F45" s="90">
        <f t="shared" si="2"/>
        <v>0</v>
      </c>
      <c r="G45" s="78">
        <f t="shared" si="0"/>
        <v>30</v>
      </c>
      <c r="H45" s="82">
        <f t="shared" si="9"/>
        <v>118.16666666666666</v>
      </c>
      <c r="I45" s="108" t="s">
        <v>816</v>
      </c>
      <c r="J45" s="88" t="str">
        <f t="shared" si="1"/>
        <v/>
      </c>
      <c r="K45" s="86">
        <f t="shared" si="4"/>
        <v>2.083333333333337E-2</v>
      </c>
    </row>
    <row r="46" spans="1:11" ht="36" customHeight="1" x14ac:dyDescent="0.3">
      <c r="A46" s="133"/>
      <c r="B46" s="129" t="s">
        <v>234</v>
      </c>
      <c r="C46" s="129" t="s">
        <v>136</v>
      </c>
      <c r="D46" s="45" t="str">
        <f t="shared" si="12"/>
        <v>X</v>
      </c>
      <c r="E46" s="39" t="str">
        <f t="shared" si="13"/>
        <v/>
      </c>
      <c r="F46" s="90">
        <f t="shared" si="2"/>
        <v>3</v>
      </c>
      <c r="G46" s="78">
        <f t="shared" si="0"/>
        <v>30</v>
      </c>
      <c r="H46" s="82">
        <f t="shared" si="9"/>
        <v>121.66666666666666</v>
      </c>
      <c r="I46" s="108" t="s">
        <v>117</v>
      </c>
      <c r="J46" s="88" t="str">
        <f t="shared" si="1"/>
        <v/>
      </c>
      <c r="K46" s="86">
        <f t="shared" si="4"/>
        <v>0.14583333333333337</v>
      </c>
    </row>
    <row r="47" spans="1:11" ht="36" customHeight="1" x14ac:dyDescent="0.3">
      <c r="A47" s="133"/>
      <c r="B47" s="129" t="s">
        <v>136</v>
      </c>
      <c r="C47" s="129" t="s">
        <v>346</v>
      </c>
      <c r="D47" s="45" t="str">
        <f t="shared" si="12"/>
        <v>X</v>
      </c>
      <c r="E47" s="39" t="str">
        <f t="shared" si="13"/>
        <v/>
      </c>
      <c r="F47" s="90">
        <f t="shared" si="2"/>
        <v>1</v>
      </c>
      <c r="G47" s="78">
        <f t="shared" si="0"/>
        <v>0</v>
      </c>
      <c r="H47" s="82">
        <f t="shared" si="9"/>
        <v>122.66666666666666</v>
      </c>
      <c r="I47" s="108" t="s">
        <v>118</v>
      </c>
      <c r="J47" s="88" t="str">
        <f t="shared" si="1"/>
        <v/>
      </c>
      <c r="K47" s="86">
        <f t="shared" si="4"/>
        <v>4.166666666666663E-2</v>
      </c>
    </row>
    <row r="48" spans="1:11" ht="36" customHeight="1" x14ac:dyDescent="0.3">
      <c r="A48" s="137"/>
      <c r="B48" s="129" t="s">
        <v>346</v>
      </c>
      <c r="C48" s="129" t="s">
        <v>125</v>
      </c>
      <c r="D48" s="45" t="str">
        <f t="shared" si="12"/>
        <v>X</v>
      </c>
      <c r="E48" s="39" t="str">
        <f t="shared" si="13"/>
        <v/>
      </c>
      <c r="F48" s="90">
        <f t="shared" si="2"/>
        <v>1</v>
      </c>
      <c r="G48" s="78">
        <f t="shared" si="0"/>
        <v>30</v>
      </c>
      <c r="H48" s="82">
        <f t="shared" si="9"/>
        <v>124.16666666666666</v>
      </c>
      <c r="I48" s="108" t="s">
        <v>117</v>
      </c>
      <c r="J48" s="88" t="str">
        <f t="shared" si="1"/>
        <v/>
      </c>
      <c r="K48" s="86">
        <f t="shared" si="4"/>
        <v>6.25E-2</v>
      </c>
    </row>
    <row r="49" spans="1:11" ht="36" customHeight="1" x14ac:dyDescent="0.3">
      <c r="A49" s="136">
        <v>44820</v>
      </c>
      <c r="B49" s="129" t="s">
        <v>126</v>
      </c>
      <c r="C49" s="129" t="s">
        <v>369</v>
      </c>
      <c r="D49" s="45" t="str">
        <f t="shared" si="12"/>
        <v>X</v>
      </c>
      <c r="E49" s="39" t="str">
        <f t="shared" si="13"/>
        <v/>
      </c>
      <c r="F49" s="90">
        <f t="shared" si="2"/>
        <v>1</v>
      </c>
      <c r="G49" s="78">
        <f t="shared" si="0"/>
        <v>0</v>
      </c>
      <c r="H49" s="82">
        <f t="shared" si="9"/>
        <v>125.16666666666666</v>
      </c>
      <c r="I49" s="108" t="s">
        <v>117</v>
      </c>
      <c r="J49" s="88" t="str">
        <f t="shared" si="1"/>
        <v/>
      </c>
      <c r="K49" s="86">
        <f t="shared" si="4"/>
        <v>4.1666666666666664E-2</v>
      </c>
    </row>
    <row r="50" spans="1:11" ht="36" customHeight="1" x14ac:dyDescent="0.3">
      <c r="A50" s="133"/>
      <c r="B50" s="129" t="s">
        <v>369</v>
      </c>
      <c r="C50" s="129" t="s">
        <v>249</v>
      </c>
      <c r="D50" s="45" t="str">
        <f t="shared" si="12"/>
        <v>X</v>
      </c>
      <c r="E50" s="39" t="str">
        <f t="shared" si="13"/>
        <v/>
      </c>
      <c r="F50" s="90">
        <f t="shared" si="2"/>
        <v>0</v>
      </c>
      <c r="G50" s="78">
        <f t="shared" si="0"/>
        <v>40</v>
      </c>
      <c r="H50" s="82">
        <f t="shared" si="9"/>
        <v>125.83333333333333</v>
      </c>
      <c r="I50" s="108" t="s">
        <v>817</v>
      </c>
      <c r="J50" s="88" t="str">
        <f t="shared" si="1"/>
        <v/>
      </c>
      <c r="K50" s="86">
        <f t="shared" si="4"/>
        <v>2.7777777777777769E-2</v>
      </c>
    </row>
    <row r="51" spans="1:11" ht="36" customHeight="1" x14ac:dyDescent="0.3">
      <c r="A51" s="133"/>
      <c r="B51" s="129" t="s">
        <v>249</v>
      </c>
      <c r="C51" s="129" t="s">
        <v>140</v>
      </c>
      <c r="D51" s="45" t="str">
        <f t="shared" si="12"/>
        <v>X</v>
      </c>
      <c r="E51" s="39" t="str">
        <f t="shared" si="13"/>
        <v/>
      </c>
      <c r="F51" s="90">
        <f t="shared" si="2"/>
        <v>3</v>
      </c>
      <c r="G51" s="78">
        <f t="shared" si="0"/>
        <v>50</v>
      </c>
      <c r="H51" s="82">
        <f t="shared" si="9"/>
        <v>129.66666666666666</v>
      </c>
      <c r="I51" s="108" t="s">
        <v>117</v>
      </c>
      <c r="J51" s="88" t="str">
        <f t="shared" si="1"/>
        <v/>
      </c>
      <c r="K51" s="86">
        <f t="shared" si="4"/>
        <v>0.15972222222222221</v>
      </c>
    </row>
    <row r="52" spans="1:11" ht="36" customHeight="1" x14ac:dyDescent="0.3">
      <c r="A52" s="133"/>
      <c r="B52" s="129" t="s">
        <v>140</v>
      </c>
      <c r="C52" s="129" t="s">
        <v>243</v>
      </c>
      <c r="D52" s="45" t="str">
        <f t="shared" si="12"/>
        <v>X</v>
      </c>
      <c r="E52" s="39" t="str">
        <f t="shared" si="13"/>
        <v/>
      </c>
      <c r="F52" s="90">
        <f t="shared" si="2"/>
        <v>0</v>
      </c>
      <c r="G52" s="78">
        <f t="shared" si="0"/>
        <v>50</v>
      </c>
      <c r="H52" s="82">
        <f t="shared" si="9"/>
        <v>130.5</v>
      </c>
      <c r="I52" s="108" t="s">
        <v>118</v>
      </c>
      <c r="J52" s="88" t="str">
        <f t="shared" si="1"/>
        <v/>
      </c>
      <c r="K52" s="86">
        <f t="shared" si="4"/>
        <v>3.4722222222222238E-2</v>
      </c>
    </row>
    <row r="53" spans="1:11" ht="36" customHeight="1" x14ac:dyDescent="0.3">
      <c r="A53" s="133"/>
      <c r="B53" s="129" t="s">
        <v>243</v>
      </c>
      <c r="C53" s="129" t="s">
        <v>133</v>
      </c>
      <c r="D53" s="45" t="str">
        <f t="shared" si="12"/>
        <v>X</v>
      </c>
      <c r="E53" s="39" t="str">
        <f t="shared" si="13"/>
        <v/>
      </c>
      <c r="F53" s="90">
        <f t="shared" si="2"/>
        <v>5</v>
      </c>
      <c r="G53" s="78">
        <f t="shared" si="0"/>
        <v>10</v>
      </c>
      <c r="H53" s="82">
        <f t="shared" si="9"/>
        <v>135.66666666666666</v>
      </c>
      <c r="I53" s="108" t="s">
        <v>117</v>
      </c>
      <c r="J53" s="88" t="str">
        <f t="shared" si="1"/>
        <v/>
      </c>
      <c r="K53" s="86">
        <f t="shared" si="4"/>
        <v>0.21527777777777779</v>
      </c>
    </row>
    <row r="54" spans="1:11" ht="36" customHeight="1" x14ac:dyDescent="0.3">
      <c r="A54" s="133"/>
      <c r="B54" s="129" t="s">
        <v>133</v>
      </c>
      <c r="C54" s="129" t="s">
        <v>520</v>
      </c>
      <c r="D54" s="45" t="str">
        <f t="shared" si="12"/>
        <v>X</v>
      </c>
      <c r="E54" s="39" t="str">
        <f t="shared" si="13"/>
        <v/>
      </c>
      <c r="F54" s="90">
        <f t="shared" si="2"/>
        <v>0</v>
      </c>
      <c r="G54" s="78">
        <f t="shared" si="0"/>
        <v>20</v>
      </c>
      <c r="H54" s="82">
        <f t="shared" si="9"/>
        <v>136</v>
      </c>
      <c r="I54" s="108" t="s">
        <v>818</v>
      </c>
      <c r="J54" s="88" t="str">
        <f t="shared" si="1"/>
        <v/>
      </c>
      <c r="K54" s="86">
        <f t="shared" si="4"/>
        <v>1.3888888888888895E-2</v>
      </c>
    </row>
    <row r="55" spans="1:11" ht="36" customHeight="1" x14ac:dyDescent="0.3">
      <c r="A55" s="133"/>
      <c r="B55" s="129" t="s">
        <v>520</v>
      </c>
      <c r="C55" s="129" t="s">
        <v>134</v>
      </c>
      <c r="D55" s="45" t="str">
        <f t="shared" si="12"/>
        <v>X</v>
      </c>
      <c r="E55" s="39" t="str">
        <f t="shared" si="13"/>
        <v/>
      </c>
      <c r="F55" s="90">
        <f t="shared" si="2"/>
        <v>1</v>
      </c>
      <c r="G55" s="78">
        <f t="shared" si="0"/>
        <v>40</v>
      </c>
      <c r="H55" s="82">
        <f t="shared" si="9"/>
        <v>137.66666666666666</v>
      </c>
      <c r="I55" s="108" t="s">
        <v>117</v>
      </c>
      <c r="J55" s="88" t="str">
        <f t="shared" si="1"/>
        <v/>
      </c>
      <c r="K55" s="86">
        <f t="shared" si="4"/>
        <v>6.944444444444442E-2</v>
      </c>
    </row>
    <row r="56" spans="1:11" ht="36" customHeight="1" x14ac:dyDescent="0.3">
      <c r="A56" s="133"/>
      <c r="B56" s="129" t="s">
        <v>134</v>
      </c>
      <c r="C56" s="129" t="s">
        <v>135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30</v>
      </c>
      <c r="H56" s="82">
        <f t="shared" si="9"/>
        <v>138.16666666666666</v>
      </c>
      <c r="I56" s="108" t="s">
        <v>118</v>
      </c>
      <c r="J56" s="88" t="str">
        <f t="shared" si="1"/>
        <v/>
      </c>
      <c r="K56" s="86">
        <f t="shared" si="4"/>
        <v>2.083333333333337E-2</v>
      </c>
    </row>
    <row r="57" spans="1:11" ht="36" customHeight="1" x14ac:dyDescent="0.3">
      <c r="A57" s="133"/>
      <c r="B57" s="129" t="s">
        <v>135</v>
      </c>
      <c r="C57" s="129" t="s">
        <v>583</v>
      </c>
      <c r="D57" s="45" t="str">
        <f t="shared" si="12"/>
        <v/>
      </c>
      <c r="E57" s="39" t="str">
        <f t="shared" si="13"/>
        <v>X</v>
      </c>
      <c r="F57" s="90">
        <f t="shared" si="2"/>
        <v>0</v>
      </c>
      <c r="G57" s="78">
        <f t="shared" si="0"/>
        <v>0</v>
      </c>
      <c r="H57" s="82">
        <f t="shared" si="9"/>
        <v>138.16666666666666</v>
      </c>
      <c r="I57" s="108" t="s">
        <v>815</v>
      </c>
      <c r="J57" s="88">
        <f t="shared" si="1"/>
        <v>9.027777777777779E-2</v>
      </c>
      <c r="K57" s="86" t="str">
        <f t="shared" si="4"/>
        <v/>
      </c>
    </row>
    <row r="58" spans="1:11" ht="36" customHeight="1" x14ac:dyDescent="0.3">
      <c r="A58" s="133"/>
      <c r="B58" s="129" t="s">
        <v>583</v>
      </c>
      <c r="C58" s="129" t="s">
        <v>281</v>
      </c>
      <c r="D58" s="45" t="str">
        <f t="shared" si="12"/>
        <v>X</v>
      </c>
      <c r="E58" s="39" t="str">
        <f t="shared" si="13"/>
        <v/>
      </c>
      <c r="F58" s="90">
        <f t="shared" si="2"/>
        <v>0</v>
      </c>
      <c r="G58" s="78">
        <f t="shared" si="0"/>
        <v>20</v>
      </c>
      <c r="H58" s="82">
        <f t="shared" si="9"/>
        <v>138.5</v>
      </c>
      <c r="I58" s="108" t="s">
        <v>117</v>
      </c>
      <c r="J58" s="88" t="str">
        <f t="shared" si="1"/>
        <v/>
      </c>
      <c r="K58" s="86">
        <f t="shared" si="4"/>
        <v>1.388888888888884E-2</v>
      </c>
    </row>
    <row r="59" spans="1:11" ht="36" customHeight="1" x14ac:dyDescent="0.3">
      <c r="A59" s="133"/>
      <c r="B59" s="129" t="s">
        <v>281</v>
      </c>
      <c r="C59" s="129" t="s">
        <v>412</v>
      </c>
      <c r="D59" s="45" t="str">
        <f t="shared" si="12"/>
        <v>X</v>
      </c>
      <c r="E59" s="39" t="str">
        <f t="shared" si="13"/>
        <v/>
      </c>
      <c r="F59" s="90">
        <f t="shared" si="2"/>
        <v>0</v>
      </c>
      <c r="G59" s="78">
        <f t="shared" si="0"/>
        <v>30</v>
      </c>
      <c r="H59" s="82">
        <f t="shared" si="9"/>
        <v>139</v>
      </c>
      <c r="I59" s="108" t="s">
        <v>819</v>
      </c>
      <c r="J59" s="88" t="str">
        <f t="shared" si="1"/>
        <v/>
      </c>
      <c r="K59" s="86">
        <f t="shared" si="4"/>
        <v>2.083333333333337E-2</v>
      </c>
    </row>
    <row r="60" spans="1:11" ht="36" customHeight="1" x14ac:dyDescent="0.3">
      <c r="A60" s="133"/>
      <c r="B60" s="129" t="s">
        <v>412</v>
      </c>
      <c r="C60" s="129" t="s">
        <v>661</v>
      </c>
      <c r="D60" s="45" t="str">
        <f t="shared" si="12"/>
        <v>X</v>
      </c>
      <c r="E60" s="39" t="str">
        <f t="shared" si="13"/>
        <v/>
      </c>
      <c r="F60" s="90">
        <f t="shared" si="2"/>
        <v>0</v>
      </c>
      <c r="G60" s="78">
        <f t="shared" si="0"/>
        <v>30</v>
      </c>
      <c r="H60" s="82">
        <f t="shared" si="9"/>
        <v>139.5</v>
      </c>
      <c r="I60" s="108" t="s">
        <v>117</v>
      </c>
      <c r="J60" s="88" t="str">
        <f t="shared" si="1"/>
        <v/>
      </c>
      <c r="K60" s="86">
        <f t="shared" si="4"/>
        <v>2.0833333333333259E-2</v>
      </c>
    </row>
    <row r="61" spans="1:11" ht="36" customHeight="1" x14ac:dyDescent="0.3">
      <c r="A61" s="133"/>
      <c r="B61" s="129" t="s">
        <v>661</v>
      </c>
      <c r="C61" s="129" t="s">
        <v>266</v>
      </c>
      <c r="D61" s="45" t="str">
        <f t="shared" si="12"/>
        <v>X</v>
      </c>
      <c r="E61" s="39" t="str">
        <f t="shared" si="13"/>
        <v/>
      </c>
      <c r="F61" s="90">
        <f t="shared" si="2"/>
        <v>2</v>
      </c>
      <c r="G61" s="78">
        <f t="shared" si="0"/>
        <v>40</v>
      </c>
      <c r="H61" s="82">
        <f t="shared" si="9"/>
        <v>142.16666666666666</v>
      </c>
      <c r="I61" s="108" t="s">
        <v>819</v>
      </c>
      <c r="J61" s="88" t="str">
        <f t="shared" si="1"/>
        <v/>
      </c>
      <c r="K61" s="86">
        <f t="shared" si="4"/>
        <v>0.11111111111111116</v>
      </c>
    </row>
    <row r="62" spans="1:11" ht="36" customHeight="1" x14ac:dyDescent="0.3">
      <c r="A62" s="133"/>
      <c r="B62" s="129" t="s">
        <v>266</v>
      </c>
      <c r="C62" s="129" t="s">
        <v>136</v>
      </c>
      <c r="D62" s="45" t="str">
        <f t="shared" si="12"/>
        <v>X</v>
      </c>
      <c r="E62" s="39" t="str">
        <f t="shared" si="13"/>
        <v/>
      </c>
      <c r="F62" s="90">
        <f t="shared" si="2"/>
        <v>1</v>
      </c>
      <c r="G62" s="78">
        <f t="shared" si="0"/>
        <v>20</v>
      </c>
      <c r="H62" s="82">
        <f t="shared" si="9"/>
        <v>143.5</v>
      </c>
      <c r="I62" s="108" t="s">
        <v>117</v>
      </c>
      <c r="J62" s="88" t="str">
        <f t="shared" si="1"/>
        <v/>
      </c>
      <c r="K62" s="86">
        <f t="shared" si="4"/>
        <v>5.555555555555558E-2</v>
      </c>
    </row>
    <row r="63" spans="1:11" ht="36" customHeight="1" x14ac:dyDescent="0.3">
      <c r="A63" s="133"/>
      <c r="B63" s="129" t="s">
        <v>136</v>
      </c>
      <c r="C63" s="129" t="s">
        <v>138</v>
      </c>
      <c r="D63" s="45" t="str">
        <f t="shared" si="12"/>
        <v>X</v>
      </c>
      <c r="E63" s="39" t="str">
        <f t="shared" si="13"/>
        <v/>
      </c>
      <c r="F63" s="90">
        <f t="shared" si="2"/>
        <v>1</v>
      </c>
      <c r="G63" s="78">
        <f t="shared" si="0"/>
        <v>10</v>
      </c>
      <c r="H63" s="82">
        <f t="shared" si="9"/>
        <v>144.66666666666666</v>
      </c>
      <c r="I63" s="108" t="s">
        <v>118</v>
      </c>
      <c r="J63" s="88" t="str">
        <f t="shared" si="1"/>
        <v/>
      </c>
      <c r="K63" s="86">
        <f t="shared" si="4"/>
        <v>4.861111111111116E-2</v>
      </c>
    </row>
    <row r="64" spans="1:11" ht="36" customHeight="1" x14ac:dyDescent="0.3">
      <c r="A64" s="133"/>
      <c r="B64" s="129" t="s">
        <v>138</v>
      </c>
      <c r="C64" s="129" t="s">
        <v>139</v>
      </c>
      <c r="D64" s="45" t="str">
        <f t="shared" si="12"/>
        <v>X</v>
      </c>
      <c r="E64" s="39" t="str">
        <f t="shared" si="13"/>
        <v/>
      </c>
      <c r="F64" s="90">
        <f t="shared" si="2"/>
        <v>0</v>
      </c>
      <c r="G64" s="78">
        <f t="shared" si="0"/>
        <v>30</v>
      </c>
      <c r="H64" s="82">
        <f t="shared" si="9"/>
        <v>145.16666666666666</v>
      </c>
      <c r="I64" s="108" t="s">
        <v>117</v>
      </c>
      <c r="J64" s="88" t="str">
        <f t="shared" si="1"/>
        <v/>
      </c>
      <c r="K64" s="86">
        <f t="shared" si="4"/>
        <v>2.0833333333333259E-2</v>
      </c>
    </row>
    <row r="65" spans="1:11" ht="36" customHeight="1" x14ac:dyDescent="0.3">
      <c r="A65" s="133"/>
      <c r="B65" s="129" t="s">
        <v>139</v>
      </c>
      <c r="C65" s="129" t="s">
        <v>326</v>
      </c>
      <c r="D65" s="45" t="str">
        <f t="shared" si="12"/>
        <v>X</v>
      </c>
      <c r="E65" s="39" t="str">
        <f t="shared" si="13"/>
        <v/>
      </c>
      <c r="F65" s="90">
        <f t="shared" si="2"/>
        <v>0</v>
      </c>
      <c r="G65" s="78">
        <f t="shared" si="0"/>
        <v>40</v>
      </c>
      <c r="H65" s="82">
        <f t="shared" si="9"/>
        <v>145.83333333333331</v>
      </c>
      <c r="I65" s="108" t="s">
        <v>820</v>
      </c>
      <c r="J65" s="88" t="str">
        <f t="shared" si="1"/>
        <v/>
      </c>
      <c r="K65" s="86">
        <f t="shared" si="4"/>
        <v>2.7777777777777679E-2</v>
      </c>
    </row>
    <row r="66" spans="1:11" ht="36" customHeight="1" x14ac:dyDescent="0.3">
      <c r="A66" s="137"/>
      <c r="B66" s="129" t="s">
        <v>326</v>
      </c>
      <c r="C66" s="129" t="s">
        <v>125</v>
      </c>
      <c r="D66" s="45" t="str">
        <f t="shared" si="12"/>
        <v>X</v>
      </c>
      <c r="E66" s="39" t="str">
        <f t="shared" si="13"/>
        <v/>
      </c>
      <c r="F66" s="90">
        <f t="shared" si="2"/>
        <v>0</v>
      </c>
      <c r="G66" s="78">
        <f t="shared" si="0"/>
        <v>10</v>
      </c>
      <c r="H66" s="82">
        <f t="shared" si="9"/>
        <v>145.99999999999997</v>
      </c>
      <c r="I66" s="108" t="s">
        <v>117</v>
      </c>
      <c r="J66" s="88" t="str">
        <f t="shared" si="1"/>
        <v/>
      </c>
      <c r="K66" s="86">
        <f t="shared" si="4"/>
        <v>6.9444444444445308E-3</v>
      </c>
    </row>
    <row r="67" spans="1:11" ht="36" customHeight="1" x14ac:dyDescent="0.3">
      <c r="A67" s="136">
        <v>44821</v>
      </c>
      <c r="B67" s="129" t="s">
        <v>126</v>
      </c>
      <c r="C67" s="129" t="s">
        <v>808</v>
      </c>
      <c r="D67" s="45" t="str">
        <f t="shared" si="12"/>
        <v>X</v>
      </c>
      <c r="E67" s="39" t="str">
        <f t="shared" si="13"/>
        <v/>
      </c>
      <c r="F67" s="90">
        <f t="shared" si="2"/>
        <v>3</v>
      </c>
      <c r="G67" s="78">
        <f t="shared" si="0"/>
        <v>10</v>
      </c>
      <c r="H67" s="82">
        <f t="shared" si="9"/>
        <v>149.16666666666663</v>
      </c>
      <c r="I67" s="108" t="s">
        <v>821</v>
      </c>
      <c r="J67" s="88" t="str">
        <f t="shared" si="1"/>
        <v/>
      </c>
      <c r="K67" s="86">
        <f t="shared" si="4"/>
        <v>0.13194444444444445</v>
      </c>
    </row>
    <row r="68" spans="1:11" ht="36" customHeight="1" x14ac:dyDescent="0.3">
      <c r="A68" s="133"/>
      <c r="B68" s="202" t="s">
        <v>808</v>
      </c>
      <c r="C68" s="203"/>
      <c r="D68" s="45"/>
      <c r="E68" s="39" t="str">
        <f t="shared" si="13"/>
        <v/>
      </c>
      <c r="F68" s="90">
        <f t="shared" si="2"/>
        <v>0</v>
      </c>
      <c r="G68" s="78">
        <f t="shared" si="0"/>
        <v>0</v>
      </c>
      <c r="H68" s="82">
        <f t="shared" si="9"/>
        <v>149.16666666666663</v>
      </c>
      <c r="I68" s="109" t="s">
        <v>123</v>
      </c>
      <c r="J68" s="88" t="str">
        <f t="shared" si="1"/>
        <v/>
      </c>
      <c r="K68" s="86" t="str">
        <f t="shared" si="4"/>
        <v/>
      </c>
    </row>
    <row r="69" spans="1:11" ht="33.75" customHeight="1" x14ac:dyDescent="0.3">
      <c r="A69" s="47"/>
      <c r="B69" s="369" t="s">
        <v>25</v>
      </c>
      <c r="C69" s="369"/>
      <c r="D69" s="369"/>
      <c r="E69" s="369"/>
      <c r="F69" s="369"/>
      <c r="G69" s="369"/>
      <c r="H69" s="48">
        <f>H68</f>
        <v>149.16666666666663</v>
      </c>
      <c r="I69" s="49"/>
      <c r="J69" s="89">
        <f>SUM(J23:J68)</f>
        <v>0.37500000000000011</v>
      </c>
      <c r="K69" s="86">
        <f>SUM(K23:K68)</f>
        <v>6.2152777777777768</v>
      </c>
    </row>
    <row r="70" spans="1:11" ht="33.75" customHeight="1" x14ac:dyDescent="0.3">
      <c r="A70" s="47"/>
      <c r="B70" s="369" t="s">
        <v>64</v>
      </c>
      <c r="C70" s="369"/>
      <c r="D70" s="369"/>
      <c r="E70" s="369"/>
      <c r="F70" s="369"/>
      <c r="G70" s="369"/>
      <c r="H70" s="50">
        <v>72</v>
      </c>
      <c r="I70" s="49"/>
    </row>
    <row r="71" spans="1:11" ht="33.75" customHeight="1" x14ac:dyDescent="0.3">
      <c r="A71" s="47"/>
      <c r="B71" s="363" t="s">
        <v>65</v>
      </c>
      <c r="C71" s="363"/>
      <c r="D71" s="363"/>
      <c r="E71" s="363"/>
      <c r="F71" s="363"/>
      <c r="G71" s="363"/>
      <c r="H71" s="50">
        <f>IF(H70="","",IF(H69&lt;=H70,H70-H69,0))</f>
        <v>0</v>
      </c>
      <c r="I71" s="75"/>
    </row>
    <row r="72" spans="1:11" ht="33.75" customHeight="1" x14ac:dyDescent="0.3">
      <c r="A72" s="47"/>
      <c r="B72" s="363" t="s">
        <v>66</v>
      </c>
      <c r="C72" s="363"/>
      <c r="D72" s="363"/>
      <c r="E72" s="363"/>
      <c r="F72" s="363"/>
      <c r="G72" s="363"/>
      <c r="H72" s="50">
        <f>IF(H69&gt;H70,H69-H70,0)</f>
        <v>77.166666666666629</v>
      </c>
      <c r="I72" s="49"/>
    </row>
    <row r="73" spans="1:11" ht="33.75" customHeight="1" x14ac:dyDescent="0.3">
      <c r="A73" s="47"/>
      <c r="B73" s="363" t="s">
        <v>67</v>
      </c>
      <c r="C73" s="363"/>
      <c r="D73" s="363"/>
      <c r="E73" s="363"/>
      <c r="F73" s="363"/>
      <c r="G73" s="363"/>
      <c r="H73" s="74" t="str">
        <f>IF(H70="","",IF(H71&gt;H72,ROUND(H71*$B$15*$B$13/24,0),""))</f>
        <v/>
      </c>
      <c r="I73" s="49"/>
    </row>
    <row r="74" spans="1:11" ht="33.75" customHeight="1" x14ac:dyDescent="0.3">
      <c r="A74" s="47"/>
      <c r="B74" s="364" t="s">
        <v>68</v>
      </c>
      <c r="C74" s="365"/>
      <c r="D74" s="365"/>
      <c r="E74" s="365"/>
      <c r="F74" s="365"/>
      <c r="G74" s="366"/>
      <c r="H74" s="51">
        <f>IF(H72&gt;H71,ROUND(H72*$B$17*$B$13/24,0),"")</f>
        <v>424937542</v>
      </c>
      <c r="I74" s="49"/>
    </row>
    <row r="75" spans="1:11" ht="33.75" customHeight="1" x14ac:dyDescent="0.3">
      <c r="A75" s="367"/>
      <c r="B75" s="367"/>
      <c r="C75" s="367"/>
      <c r="D75" s="367"/>
      <c r="E75" s="367"/>
      <c r="F75" s="367"/>
      <c r="G75" s="367"/>
      <c r="H75" s="367"/>
      <c r="I75" s="367"/>
    </row>
  </sheetData>
  <mergeCells count="17">
    <mergeCell ref="B73:G73"/>
    <mergeCell ref="B74:G74"/>
    <mergeCell ref="A75:I75"/>
    <mergeCell ref="J21:J22"/>
    <mergeCell ref="K21:K22"/>
    <mergeCell ref="B69:G69"/>
    <mergeCell ref="B70:G70"/>
    <mergeCell ref="B71:G71"/>
    <mergeCell ref="B72:G7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68 I30:I68 F23:H68">
    <cfRule type="expression" dxfId="120" priority="2">
      <formula>$E23="X"</formula>
    </cfRule>
  </conditionalFormatting>
  <conditionalFormatting sqref="I23:I29">
    <cfRule type="expression" dxfId="119" priority="3">
      <formula>$E23="X"</formula>
    </cfRule>
  </conditionalFormatting>
  <conditionalFormatting sqref="E23:E68">
    <cfRule type="expression" dxfId="11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EFE3-D930-44C3-A81D-5D9744FE7895}">
  <sheetPr>
    <tabColor rgb="FFFF0000"/>
  </sheetPr>
  <dimension ref="A1:K79"/>
  <sheetViews>
    <sheetView topLeftCell="A28" zoomScale="80" zoomScaleNormal="80" workbookViewId="0">
      <selection activeCell="I29" sqref="I29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105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44808.375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44809</v>
      </c>
      <c r="C9" s="34">
        <f>INDEX('TONG HOP'!$B$9:$W$225,MATCH(E3,'TONG HOP'!$B$9:$B$225,0),MATCH(C10,'TONG HOP'!$B$9:$W$9,0))</f>
        <v>44814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44809.291666666664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20542.64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44811.486111111109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44813.604166666664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44808</v>
      </c>
      <c r="B23" s="202" t="s">
        <v>131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72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72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131</v>
      </c>
      <c r="C24" s="129" t="s">
        <v>455</v>
      </c>
      <c r="D24" s="45"/>
      <c r="E24" s="39"/>
      <c r="F24" s="90">
        <f t="shared" ref="F24:F72" si="2">IF(AND(D24="",E24=""),0,(IF(AND(C24-B24=1,E24="",E24),24,(IF(D24="X",HOUR(C24-B24),0)))))</f>
        <v>0</v>
      </c>
      <c r="G24" s="82">
        <f t="shared" si="0"/>
        <v>0</v>
      </c>
      <c r="H24" s="82">
        <f t="shared" ref="H24:H27" si="3">(F24+G24/60)+H23</f>
        <v>0</v>
      </c>
      <c r="I24" s="108" t="s">
        <v>601</v>
      </c>
      <c r="J24" s="87" t="str">
        <f t="shared" si="1"/>
        <v/>
      </c>
      <c r="K24" s="86" t="str">
        <f t="shared" ref="K24:K72" si="4">IF(D24="x",(C24-B24),"")</f>
        <v/>
      </c>
    </row>
    <row r="25" spans="1:11" ht="36" customHeight="1" x14ac:dyDescent="0.3">
      <c r="A25" s="133"/>
      <c r="B25" s="129" t="s">
        <v>455</v>
      </c>
      <c r="C25" s="129" t="s">
        <v>133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29" t="s">
        <v>133</v>
      </c>
      <c r="C26" s="129" t="s">
        <v>125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798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4">
        <v>44809</v>
      </c>
      <c r="B27" s="129" t="s">
        <v>126</v>
      </c>
      <c r="C27" s="129" t="s">
        <v>517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798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4"/>
      <c r="B28" s="129" t="s">
        <v>517</v>
      </c>
      <c r="C28" s="129" t="s">
        <v>125</v>
      </c>
      <c r="D28" s="45" t="str">
        <f t="shared" ref="D28:D71" si="5">IF(E28="","X","")</f>
        <v>X</v>
      </c>
      <c r="E28" s="39" t="str">
        <f t="shared" ref="E28:E72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ref="F28" si="7">IF(AND(D28="",E28=""),0,(IF(AND(C28-B28=1,E28="",E28),24,(IF(D28="X",HOUR(C28-B28),0)))))</f>
        <v>17</v>
      </c>
      <c r="G28" s="78">
        <f t="shared" ref="G28" si="8">IF(D28="X",MINUTE(C28-B28),0)</f>
        <v>0</v>
      </c>
      <c r="H28" s="79">
        <f>(F28+G28/60)+H27</f>
        <v>17</v>
      </c>
      <c r="I28" s="108" t="s">
        <v>798</v>
      </c>
      <c r="J28" s="88" t="str">
        <f t="shared" ref="J28" si="9">IF(E28="x",(C28-B28),"")</f>
        <v/>
      </c>
      <c r="K28" s="86">
        <f t="shared" ref="K28" si="10">IF(D28="x",(C28-B28),"")</f>
        <v>0.70833333333333326</v>
      </c>
    </row>
    <row r="29" spans="1:11" ht="36" customHeight="1" x14ac:dyDescent="0.3">
      <c r="A29" s="134">
        <v>44810</v>
      </c>
      <c r="B29" s="129" t="s">
        <v>126</v>
      </c>
      <c r="C29" s="129" t="s">
        <v>125</v>
      </c>
      <c r="D29" s="45" t="str">
        <f t="shared" si="5"/>
        <v>X</v>
      </c>
      <c r="E29" s="39" t="str">
        <f t="shared" si="6"/>
        <v/>
      </c>
      <c r="F29" s="90">
        <f t="shared" si="2"/>
        <v>24</v>
      </c>
      <c r="G29" s="78">
        <f t="shared" si="0"/>
        <v>0</v>
      </c>
      <c r="H29" s="79">
        <f>(F29+G29/60)+H28</f>
        <v>41</v>
      </c>
      <c r="I29" s="108" t="s">
        <v>798</v>
      </c>
      <c r="J29" s="88" t="str">
        <f t="shared" si="1"/>
        <v/>
      </c>
      <c r="K29" s="86">
        <f t="shared" si="4"/>
        <v>1</v>
      </c>
    </row>
    <row r="30" spans="1:11" ht="36" customHeight="1" x14ac:dyDescent="0.3">
      <c r="A30" s="136">
        <v>44811</v>
      </c>
      <c r="B30" s="129" t="s">
        <v>126</v>
      </c>
      <c r="C30" s="129" t="s">
        <v>310</v>
      </c>
      <c r="D30" s="45" t="str">
        <f t="shared" si="5"/>
        <v>X</v>
      </c>
      <c r="E30" s="39" t="str">
        <f t="shared" si="6"/>
        <v/>
      </c>
      <c r="F30" s="90">
        <f t="shared" si="2"/>
        <v>8</v>
      </c>
      <c r="G30" s="78">
        <f t="shared" si="0"/>
        <v>0</v>
      </c>
      <c r="H30" s="79">
        <f t="shared" ref="H30:H72" si="11">(F30+G30/60)+H29</f>
        <v>49</v>
      </c>
      <c r="I30" s="108" t="s">
        <v>109</v>
      </c>
      <c r="J30" s="88" t="str">
        <f t="shared" si="1"/>
        <v/>
      </c>
      <c r="K30" s="86">
        <f t="shared" si="4"/>
        <v>0.33333333333333331</v>
      </c>
    </row>
    <row r="31" spans="1:11" ht="36" customHeight="1" x14ac:dyDescent="0.3">
      <c r="A31" s="133"/>
      <c r="B31" s="129" t="s">
        <v>310</v>
      </c>
      <c r="C31" s="129" t="s">
        <v>131</v>
      </c>
      <c r="D31" s="45" t="str">
        <f t="shared" si="5"/>
        <v/>
      </c>
      <c r="E31" s="39" t="str">
        <f t="shared" si="6"/>
        <v>X</v>
      </c>
      <c r="F31" s="90">
        <f t="shared" si="2"/>
        <v>0</v>
      </c>
      <c r="G31" s="78">
        <f t="shared" si="0"/>
        <v>0</v>
      </c>
      <c r="H31" s="79">
        <f t="shared" si="11"/>
        <v>49</v>
      </c>
      <c r="I31" s="108" t="s">
        <v>275</v>
      </c>
      <c r="J31" s="88">
        <f t="shared" si="1"/>
        <v>4.1666666666666685E-2</v>
      </c>
      <c r="K31" s="86" t="str">
        <f t="shared" si="4"/>
        <v/>
      </c>
    </row>
    <row r="32" spans="1:11" ht="36" customHeight="1" x14ac:dyDescent="0.3">
      <c r="A32" s="133"/>
      <c r="B32" s="202" t="s">
        <v>131</v>
      </c>
      <c r="C32" s="203"/>
      <c r="D32" s="45"/>
      <c r="E32" s="39" t="str">
        <f t="shared" si="6"/>
        <v/>
      </c>
      <c r="F32" s="90">
        <f t="shared" si="2"/>
        <v>0</v>
      </c>
      <c r="G32" s="78">
        <f t="shared" si="0"/>
        <v>0</v>
      </c>
      <c r="H32" s="79">
        <f t="shared" si="11"/>
        <v>49</v>
      </c>
      <c r="I32" s="109" t="s">
        <v>276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29" t="s">
        <v>131</v>
      </c>
      <c r="C33" s="129" t="s">
        <v>132</v>
      </c>
      <c r="D33" s="45" t="str">
        <f t="shared" si="5"/>
        <v>X</v>
      </c>
      <c r="E33" s="39" t="str">
        <f t="shared" si="6"/>
        <v/>
      </c>
      <c r="F33" s="90">
        <f t="shared" si="2"/>
        <v>1</v>
      </c>
      <c r="G33" s="78">
        <f t="shared" si="0"/>
        <v>30</v>
      </c>
      <c r="H33" s="79">
        <f t="shared" si="11"/>
        <v>50.5</v>
      </c>
      <c r="I33" s="269" t="s">
        <v>799</v>
      </c>
      <c r="J33" s="88" t="str">
        <f t="shared" si="1"/>
        <v/>
      </c>
      <c r="K33" s="86">
        <f t="shared" si="4"/>
        <v>6.25E-2</v>
      </c>
    </row>
    <row r="34" spans="1:11" ht="36" customHeight="1" x14ac:dyDescent="0.3">
      <c r="A34" s="133"/>
      <c r="B34" s="129" t="s">
        <v>132</v>
      </c>
      <c r="C34" s="129" t="s">
        <v>269</v>
      </c>
      <c r="D34" s="45" t="str">
        <f t="shared" si="5"/>
        <v>X</v>
      </c>
      <c r="E34" s="39" t="str">
        <f t="shared" si="6"/>
        <v/>
      </c>
      <c r="F34" s="90">
        <f t="shared" si="2"/>
        <v>1</v>
      </c>
      <c r="G34" s="78">
        <f t="shared" si="0"/>
        <v>10</v>
      </c>
      <c r="H34" s="79">
        <f t="shared" si="11"/>
        <v>51.666666666666664</v>
      </c>
      <c r="I34" s="108" t="s">
        <v>115</v>
      </c>
      <c r="J34" s="88" t="str">
        <f t="shared" si="1"/>
        <v/>
      </c>
      <c r="K34" s="86">
        <f t="shared" si="4"/>
        <v>4.8611111111111105E-2</v>
      </c>
    </row>
    <row r="35" spans="1:11" ht="36" customHeight="1" x14ac:dyDescent="0.3">
      <c r="A35" s="133"/>
      <c r="B35" s="202" t="s">
        <v>269</v>
      </c>
      <c r="C35" s="203"/>
      <c r="D35" s="45"/>
      <c r="E35" s="39" t="str">
        <f t="shared" si="6"/>
        <v/>
      </c>
      <c r="F35" s="90">
        <f t="shared" si="2"/>
        <v>0</v>
      </c>
      <c r="G35" s="78">
        <f t="shared" si="0"/>
        <v>0</v>
      </c>
      <c r="H35" s="79">
        <f t="shared" si="11"/>
        <v>51.666666666666664</v>
      </c>
      <c r="I35" s="109" t="s">
        <v>116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133"/>
      <c r="B36" s="129" t="s">
        <v>269</v>
      </c>
      <c r="C36" s="129" t="s">
        <v>130</v>
      </c>
      <c r="D36" s="45" t="str">
        <f t="shared" si="5"/>
        <v>X</v>
      </c>
      <c r="E36" s="39" t="str">
        <f t="shared" si="6"/>
        <v/>
      </c>
      <c r="F36" s="90">
        <f t="shared" si="2"/>
        <v>0</v>
      </c>
      <c r="G36" s="78">
        <f t="shared" si="0"/>
        <v>20</v>
      </c>
      <c r="H36" s="79">
        <f t="shared" si="11"/>
        <v>52</v>
      </c>
      <c r="I36" s="108" t="s">
        <v>117</v>
      </c>
      <c r="J36" s="88" t="str">
        <f t="shared" si="1"/>
        <v/>
      </c>
      <c r="K36" s="86">
        <f t="shared" si="4"/>
        <v>1.3888888888888895E-2</v>
      </c>
    </row>
    <row r="37" spans="1:11" ht="36" customHeight="1" x14ac:dyDescent="0.3">
      <c r="A37" s="133"/>
      <c r="B37" s="129" t="s">
        <v>130</v>
      </c>
      <c r="C37" s="129" t="s">
        <v>246</v>
      </c>
      <c r="D37" s="45" t="str">
        <f t="shared" si="5"/>
        <v>X</v>
      </c>
      <c r="E37" s="39" t="str">
        <f t="shared" si="6"/>
        <v/>
      </c>
      <c r="F37" s="90">
        <f t="shared" si="2"/>
        <v>3</v>
      </c>
      <c r="G37" s="78">
        <f t="shared" si="0"/>
        <v>40</v>
      </c>
      <c r="H37" s="79">
        <f t="shared" si="11"/>
        <v>55.666666666666664</v>
      </c>
      <c r="I37" s="108" t="s">
        <v>800</v>
      </c>
      <c r="J37" s="88" t="str">
        <f t="shared" si="1"/>
        <v/>
      </c>
      <c r="K37" s="86">
        <f t="shared" si="4"/>
        <v>0.15277777777777779</v>
      </c>
    </row>
    <row r="38" spans="1:11" ht="36" customHeight="1" x14ac:dyDescent="0.3">
      <c r="A38" s="133"/>
      <c r="B38" s="129" t="s">
        <v>246</v>
      </c>
      <c r="C38" s="129" t="s">
        <v>228</v>
      </c>
      <c r="D38" s="45" t="str">
        <f t="shared" si="5"/>
        <v/>
      </c>
      <c r="E38" s="39" t="str">
        <f t="shared" si="6"/>
        <v>X</v>
      </c>
      <c r="F38" s="90">
        <f t="shared" si="2"/>
        <v>0</v>
      </c>
      <c r="G38" s="78">
        <f t="shared" si="0"/>
        <v>0</v>
      </c>
      <c r="H38" s="79">
        <f t="shared" si="11"/>
        <v>55.666666666666664</v>
      </c>
      <c r="I38" s="108" t="s">
        <v>801</v>
      </c>
      <c r="J38" s="88">
        <f t="shared" si="1"/>
        <v>2.7777777777777679E-2</v>
      </c>
      <c r="K38" s="86" t="str">
        <f t="shared" si="4"/>
        <v/>
      </c>
    </row>
    <row r="39" spans="1:11" ht="36" customHeight="1" x14ac:dyDescent="0.3">
      <c r="A39" s="133"/>
      <c r="B39" s="129" t="s">
        <v>228</v>
      </c>
      <c r="C39" s="129" t="s">
        <v>136</v>
      </c>
      <c r="D39" s="45" t="str">
        <f t="shared" si="5"/>
        <v>X</v>
      </c>
      <c r="E39" s="39" t="str">
        <f t="shared" si="6"/>
        <v/>
      </c>
      <c r="F39" s="90">
        <f t="shared" si="2"/>
        <v>5</v>
      </c>
      <c r="G39" s="78">
        <f t="shared" si="0"/>
        <v>10</v>
      </c>
      <c r="H39" s="79">
        <f t="shared" si="11"/>
        <v>60.833333333333329</v>
      </c>
      <c r="I39" s="108" t="s">
        <v>117</v>
      </c>
      <c r="J39" s="88" t="str">
        <f t="shared" si="1"/>
        <v/>
      </c>
      <c r="K39" s="86">
        <f t="shared" si="4"/>
        <v>0.2152777777777779</v>
      </c>
    </row>
    <row r="40" spans="1:11" ht="36" customHeight="1" x14ac:dyDescent="0.3">
      <c r="A40" s="133"/>
      <c r="B40" s="129" t="s">
        <v>136</v>
      </c>
      <c r="C40" s="129" t="s">
        <v>346</v>
      </c>
      <c r="D40" s="45" t="str">
        <f t="shared" si="5"/>
        <v>X</v>
      </c>
      <c r="E40" s="39" t="str">
        <f t="shared" si="6"/>
        <v/>
      </c>
      <c r="F40" s="90">
        <f t="shared" si="2"/>
        <v>1</v>
      </c>
      <c r="G40" s="78">
        <f t="shared" si="0"/>
        <v>0</v>
      </c>
      <c r="H40" s="79">
        <f t="shared" si="11"/>
        <v>61.833333333333329</v>
      </c>
      <c r="I40" s="108" t="s">
        <v>525</v>
      </c>
      <c r="J40" s="88" t="str">
        <f t="shared" si="1"/>
        <v/>
      </c>
      <c r="K40" s="86">
        <f t="shared" si="4"/>
        <v>4.166666666666663E-2</v>
      </c>
    </row>
    <row r="41" spans="1:11" ht="36" customHeight="1" x14ac:dyDescent="0.3">
      <c r="A41" s="137"/>
      <c r="B41" s="129" t="s">
        <v>346</v>
      </c>
      <c r="C41" s="129" t="s">
        <v>125</v>
      </c>
      <c r="D41" s="45" t="str">
        <f t="shared" si="5"/>
        <v>X</v>
      </c>
      <c r="E41" s="39" t="str">
        <f t="shared" si="6"/>
        <v/>
      </c>
      <c r="F41" s="90">
        <f t="shared" si="2"/>
        <v>1</v>
      </c>
      <c r="G41" s="78">
        <f t="shared" si="0"/>
        <v>30</v>
      </c>
      <c r="H41" s="79">
        <f t="shared" si="11"/>
        <v>63.333333333333329</v>
      </c>
      <c r="I41" s="108" t="s">
        <v>117</v>
      </c>
      <c r="J41" s="88" t="str">
        <f t="shared" si="1"/>
        <v/>
      </c>
      <c r="K41" s="86">
        <f t="shared" si="4"/>
        <v>6.25E-2</v>
      </c>
    </row>
    <row r="42" spans="1:11" ht="36" customHeight="1" x14ac:dyDescent="0.3">
      <c r="A42" s="136">
        <v>44812</v>
      </c>
      <c r="B42" s="129" t="s">
        <v>126</v>
      </c>
      <c r="C42" s="129" t="s">
        <v>251</v>
      </c>
      <c r="D42" s="45" t="str">
        <f t="shared" si="5"/>
        <v>X</v>
      </c>
      <c r="E42" s="39" t="str">
        <f t="shared" si="6"/>
        <v/>
      </c>
      <c r="F42" s="90">
        <f t="shared" si="2"/>
        <v>5</v>
      </c>
      <c r="G42" s="78">
        <f t="shared" si="0"/>
        <v>20</v>
      </c>
      <c r="H42" s="79">
        <f t="shared" si="11"/>
        <v>68.666666666666657</v>
      </c>
      <c r="I42" s="108" t="s">
        <v>117</v>
      </c>
      <c r="J42" s="88" t="str">
        <f t="shared" si="1"/>
        <v/>
      </c>
      <c r="K42" s="86">
        <f t="shared" si="4"/>
        <v>0.22222222222222221</v>
      </c>
    </row>
    <row r="43" spans="1:11" ht="36" customHeight="1" x14ac:dyDescent="0.3">
      <c r="A43" s="133"/>
      <c r="B43" s="129" t="s">
        <v>251</v>
      </c>
      <c r="C43" s="129" t="s">
        <v>128</v>
      </c>
      <c r="D43" s="45" t="str">
        <f t="shared" si="5"/>
        <v/>
      </c>
      <c r="E43" s="39" t="str">
        <f t="shared" si="6"/>
        <v>X</v>
      </c>
      <c r="F43" s="90">
        <f t="shared" si="2"/>
        <v>0</v>
      </c>
      <c r="G43" s="78">
        <f t="shared" si="0"/>
        <v>0</v>
      </c>
      <c r="H43" s="79">
        <f t="shared" si="11"/>
        <v>68.666666666666657</v>
      </c>
      <c r="I43" s="108" t="s">
        <v>801</v>
      </c>
      <c r="J43" s="88">
        <f t="shared" si="1"/>
        <v>6.9444444444444475E-2</v>
      </c>
      <c r="K43" s="86" t="str">
        <f t="shared" si="4"/>
        <v/>
      </c>
    </row>
    <row r="44" spans="1:11" ht="36" customHeight="1" x14ac:dyDescent="0.3">
      <c r="A44" s="133"/>
      <c r="B44" s="129" t="s">
        <v>128</v>
      </c>
      <c r="C44" s="129" t="s">
        <v>131</v>
      </c>
      <c r="D44" s="45" t="str">
        <f t="shared" si="5"/>
        <v>X</v>
      </c>
      <c r="E44" s="39" t="str">
        <f t="shared" si="6"/>
        <v/>
      </c>
      <c r="F44" s="90">
        <f t="shared" si="2"/>
        <v>2</v>
      </c>
      <c r="G44" s="78">
        <f t="shared" si="0"/>
        <v>0</v>
      </c>
      <c r="H44" s="79">
        <f t="shared" si="11"/>
        <v>70.666666666666657</v>
      </c>
      <c r="I44" s="108" t="s">
        <v>117</v>
      </c>
      <c r="J44" s="88" t="str">
        <f t="shared" si="1"/>
        <v/>
      </c>
      <c r="K44" s="86">
        <f t="shared" si="4"/>
        <v>8.3333333333333315E-2</v>
      </c>
    </row>
    <row r="45" spans="1:11" ht="36" customHeight="1" x14ac:dyDescent="0.3">
      <c r="A45" s="133"/>
      <c r="B45" s="129" t="s">
        <v>131</v>
      </c>
      <c r="C45" s="129" t="s">
        <v>378</v>
      </c>
      <c r="D45" s="45" t="str">
        <f t="shared" si="5"/>
        <v>X</v>
      </c>
      <c r="E45" s="39" t="str">
        <f t="shared" si="6"/>
        <v/>
      </c>
      <c r="F45" s="90">
        <f t="shared" si="2"/>
        <v>0</v>
      </c>
      <c r="G45" s="78">
        <f t="shared" si="0"/>
        <v>30</v>
      </c>
      <c r="H45" s="79">
        <f t="shared" si="11"/>
        <v>71.166666666666657</v>
      </c>
      <c r="I45" s="108" t="s">
        <v>802</v>
      </c>
      <c r="J45" s="88" t="str">
        <f t="shared" si="1"/>
        <v/>
      </c>
      <c r="K45" s="86">
        <f t="shared" si="4"/>
        <v>2.0833333333333315E-2</v>
      </c>
    </row>
    <row r="46" spans="1:11" ht="36" customHeight="1" x14ac:dyDescent="0.3">
      <c r="A46" s="133"/>
      <c r="B46" s="129" t="s">
        <v>378</v>
      </c>
      <c r="C46" s="129" t="s">
        <v>455</v>
      </c>
      <c r="D46" s="45" t="str">
        <f t="shared" si="5"/>
        <v>X</v>
      </c>
      <c r="E46" s="39" t="str">
        <f t="shared" si="6"/>
        <v/>
      </c>
      <c r="F46" s="90">
        <f t="shared" si="2"/>
        <v>0</v>
      </c>
      <c r="G46" s="78">
        <f t="shared" si="0"/>
        <v>20</v>
      </c>
      <c r="H46" s="79">
        <f t="shared" si="11"/>
        <v>71.499999999999986</v>
      </c>
      <c r="I46" s="108" t="s">
        <v>117</v>
      </c>
      <c r="J46" s="88" t="str">
        <f t="shared" si="1"/>
        <v/>
      </c>
      <c r="K46" s="86">
        <f t="shared" si="4"/>
        <v>1.3888888888888951E-2</v>
      </c>
    </row>
    <row r="47" spans="1:11" ht="36" customHeight="1" x14ac:dyDescent="0.3">
      <c r="A47" s="133"/>
      <c r="B47" s="129" t="s">
        <v>455</v>
      </c>
      <c r="C47" s="129" t="s">
        <v>356</v>
      </c>
      <c r="D47" s="45" t="str">
        <f t="shared" si="5"/>
        <v>X</v>
      </c>
      <c r="E47" s="39" t="str">
        <f t="shared" si="6"/>
        <v/>
      </c>
      <c r="F47" s="90">
        <f t="shared" si="2"/>
        <v>1</v>
      </c>
      <c r="G47" s="78">
        <f t="shared" si="0"/>
        <v>30</v>
      </c>
      <c r="H47" s="79">
        <f t="shared" si="11"/>
        <v>72.999999999999986</v>
      </c>
      <c r="I47" s="108" t="s">
        <v>567</v>
      </c>
      <c r="J47" s="88" t="str">
        <f t="shared" si="1"/>
        <v/>
      </c>
      <c r="K47" s="86">
        <f t="shared" si="4"/>
        <v>6.25E-2</v>
      </c>
    </row>
    <row r="48" spans="1:11" ht="36" customHeight="1" x14ac:dyDescent="0.3">
      <c r="A48" s="133"/>
      <c r="B48" s="129" t="s">
        <v>356</v>
      </c>
      <c r="C48" s="129" t="s">
        <v>133</v>
      </c>
      <c r="D48" s="45" t="str">
        <f t="shared" si="5"/>
        <v>X</v>
      </c>
      <c r="E48" s="39" t="str">
        <f t="shared" si="6"/>
        <v/>
      </c>
      <c r="F48" s="90">
        <f t="shared" si="2"/>
        <v>0</v>
      </c>
      <c r="G48" s="78">
        <f t="shared" si="0"/>
        <v>10</v>
      </c>
      <c r="H48" s="79">
        <f t="shared" si="11"/>
        <v>73.166666666666657</v>
      </c>
      <c r="I48" s="108" t="s">
        <v>117</v>
      </c>
      <c r="J48" s="88" t="str">
        <f t="shared" si="1"/>
        <v/>
      </c>
      <c r="K48" s="86">
        <f t="shared" si="4"/>
        <v>6.9444444444444198E-3</v>
      </c>
    </row>
    <row r="49" spans="1:11" ht="36" customHeight="1" x14ac:dyDescent="0.3">
      <c r="A49" s="133"/>
      <c r="B49" s="129" t="s">
        <v>133</v>
      </c>
      <c r="C49" s="129" t="s">
        <v>130</v>
      </c>
      <c r="D49" s="45" t="str">
        <f t="shared" si="5"/>
        <v/>
      </c>
      <c r="E49" s="39" t="str">
        <f t="shared" si="6"/>
        <v>X</v>
      </c>
      <c r="F49" s="90">
        <f t="shared" si="2"/>
        <v>0</v>
      </c>
      <c r="G49" s="78">
        <f t="shared" si="0"/>
        <v>0</v>
      </c>
      <c r="H49" s="79">
        <f t="shared" si="11"/>
        <v>73.166666666666657</v>
      </c>
      <c r="I49" s="108" t="s">
        <v>801</v>
      </c>
      <c r="J49" s="88">
        <f t="shared" si="1"/>
        <v>2.0833333333333315E-2</v>
      </c>
      <c r="K49" s="86" t="str">
        <f t="shared" si="4"/>
        <v/>
      </c>
    </row>
    <row r="50" spans="1:11" ht="36" customHeight="1" x14ac:dyDescent="0.3">
      <c r="A50" s="133"/>
      <c r="B50" s="129" t="s">
        <v>130</v>
      </c>
      <c r="C50" s="129" t="s">
        <v>157</v>
      </c>
      <c r="D50" s="45" t="str">
        <f t="shared" si="5"/>
        <v>X</v>
      </c>
      <c r="E50" s="39" t="str">
        <f t="shared" si="6"/>
        <v/>
      </c>
      <c r="F50" s="90">
        <f t="shared" si="2"/>
        <v>0</v>
      </c>
      <c r="G50" s="78">
        <f t="shared" si="0"/>
        <v>30</v>
      </c>
      <c r="H50" s="79">
        <f t="shared" si="11"/>
        <v>73.666666666666657</v>
      </c>
      <c r="I50" s="108" t="s">
        <v>117</v>
      </c>
      <c r="J50" s="88" t="str">
        <f t="shared" si="1"/>
        <v/>
      </c>
      <c r="K50" s="86">
        <f t="shared" si="4"/>
        <v>2.083333333333337E-2</v>
      </c>
    </row>
    <row r="51" spans="1:11" ht="36" customHeight="1" x14ac:dyDescent="0.3">
      <c r="A51" s="133"/>
      <c r="B51" s="129" t="s">
        <v>157</v>
      </c>
      <c r="C51" s="129" t="s">
        <v>314</v>
      </c>
      <c r="D51" s="45" t="str">
        <f t="shared" si="5"/>
        <v>X</v>
      </c>
      <c r="E51" s="39" t="str">
        <f t="shared" si="6"/>
        <v/>
      </c>
      <c r="F51" s="90">
        <f t="shared" si="2"/>
        <v>0</v>
      </c>
      <c r="G51" s="78">
        <f t="shared" si="0"/>
        <v>20</v>
      </c>
      <c r="H51" s="79">
        <f t="shared" si="11"/>
        <v>73.999999999999986</v>
      </c>
      <c r="I51" s="108" t="s">
        <v>803</v>
      </c>
      <c r="J51" s="88" t="str">
        <f t="shared" si="1"/>
        <v/>
      </c>
      <c r="K51" s="86">
        <f t="shared" si="4"/>
        <v>1.388888888888884E-2</v>
      </c>
    </row>
    <row r="52" spans="1:11" ht="36" customHeight="1" x14ac:dyDescent="0.3">
      <c r="A52" s="133"/>
      <c r="B52" s="129" t="s">
        <v>314</v>
      </c>
      <c r="C52" s="129" t="s">
        <v>134</v>
      </c>
      <c r="D52" s="45" t="str">
        <f t="shared" si="5"/>
        <v>X</v>
      </c>
      <c r="E52" s="39" t="str">
        <f t="shared" si="6"/>
        <v/>
      </c>
      <c r="F52" s="90">
        <f t="shared" si="2"/>
        <v>0</v>
      </c>
      <c r="G52" s="78">
        <f t="shared" si="0"/>
        <v>40</v>
      </c>
      <c r="H52" s="79">
        <f t="shared" si="11"/>
        <v>74.666666666666657</v>
      </c>
      <c r="I52" s="108" t="s">
        <v>117</v>
      </c>
      <c r="J52" s="88" t="str">
        <f t="shared" si="1"/>
        <v/>
      </c>
      <c r="K52" s="86">
        <f t="shared" si="4"/>
        <v>2.777777777777779E-2</v>
      </c>
    </row>
    <row r="53" spans="1:11" ht="36" customHeight="1" x14ac:dyDescent="0.3">
      <c r="A53" s="133"/>
      <c r="B53" s="129" t="s">
        <v>134</v>
      </c>
      <c r="C53" s="129" t="s">
        <v>333</v>
      </c>
      <c r="D53" s="45" t="str">
        <f t="shared" si="5"/>
        <v>X</v>
      </c>
      <c r="E53" s="39" t="str">
        <f t="shared" si="6"/>
        <v/>
      </c>
      <c r="F53" s="90">
        <f t="shared" si="2"/>
        <v>1</v>
      </c>
      <c r="G53" s="78">
        <f t="shared" si="0"/>
        <v>10</v>
      </c>
      <c r="H53" s="79">
        <f t="shared" si="11"/>
        <v>75.833333333333329</v>
      </c>
      <c r="I53" s="108" t="s">
        <v>525</v>
      </c>
      <c r="J53" s="88" t="str">
        <f t="shared" si="1"/>
        <v/>
      </c>
      <c r="K53" s="86">
        <f t="shared" si="4"/>
        <v>4.8611111111111049E-2</v>
      </c>
    </row>
    <row r="54" spans="1:11" ht="36" customHeight="1" x14ac:dyDescent="0.3">
      <c r="A54" s="133"/>
      <c r="B54" s="129" t="s">
        <v>333</v>
      </c>
      <c r="C54" s="129" t="s">
        <v>227</v>
      </c>
      <c r="D54" s="45" t="str">
        <f t="shared" si="5"/>
        <v>X</v>
      </c>
      <c r="E54" s="39" t="str">
        <f t="shared" si="6"/>
        <v/>
      </c>
      <c r="F54" s="90">
        <f t="shared" si="2"/>
        <v>0</v>
      </c>
      <c r="G54" s="78">
        <f t="shared" si="0"/>
        <v>50</v>
      </c>
      <c r="H54" s="79">
        <f t="shared" si="11"/>
        <v>76.666666666666657</v>
      </c>
      <c r="I54" s="108" t="s">
        <v>117</v>
      </c>
      <c r="J54" s="88" t="str">
        <f t="shared" si="1"/>
        <v/>
      </c>
      <c r="K54" s="86">
        <f t="shared" si="4"/>
        <v>3.4722222222222321E-2</v>
      </c>
    </row>
    <row r="55" spans="1:11" ht="36" customHeight="1" x14ac:dyDescent="0.3">
      <c r="A55" s="133"/>
      <c r="B55" s="129" t="s">
        <v>227</v>
      </c>
      <c r="C55" s="129" t="s">
        <v>228</v>
      </c>
      <c r="D55" s="45" t="str">
        <f t="shared" si="5"/>
        <v/>
      </c>
      <c r="E55" s="39" t="str">
        <f t="shared" si="6"/>
        <v>X</v>
      </c>
      <c r="F55" s="90">
        <f t="shared" si="2"/>
        <v>0</v>
      </c>
      <c r="G55" s="78">
        <f t="shared" si="0"/>
        <v>0</v>
      </c>
      <c r="H55" s="79">
        <f t="shared" si="11"/>
        <v>76.666666666666657</v>
      </c>
      <c r="I55" s="108" t="s">
        <v>801</v>
      </c>
      <c r="J55" s="88">
        <f t="shared" si="1"/>
        <v>3.4722222222222099E-2</v>
      </c>
      <c r="K55" s="86" t="str">
        <f t="shared" si="4"/>
        <v/>
      </c>
    </row>
    <row r="56" spans="1:11" ht="36" customHeight="1" x14ac:dyDescent="0.3">
      <c r="A56" s="133"/>
      <c r="B56" s="129" t="s">
        <v>228</v>
      </c>
      <c r="C56" s="129" t="s">
        <v>142</v>
      </c>
      <c r="D56" s="45" t="str">
        <f t="shared" si="5"/>
        <v>X</v>
      </c>
      <c r="E56" s="39" t="str">
        <f t="shared" si="6"/>
        <v/>
      </c>
      <c r="F56" s="90">
        <f t="shared" si="2"/>
        <v>3</v>
      </c>
      <c r="G56" s="78">
        <f t="shared" si="0"/>
        <v>10</v>
      </c>
      <c r="H56" s="79">
        <f t="shared" si="11"/>
        <v>79.833333333333329</v>
      </c>
      <c r="I56" s="108" t="s">
        <v>117</v>
      </c>
      <c r="J56" s="88" t="str">
        <f t="shared" si="1"/>
        <v/>
      </c>
      <c r="K56" s="86">
        <f t="shared" si="4"/>
        <v>0.13194444444444453</v>
      </c>
    </row>
    <row r="57" spans="1:11" ht="36" customHeight="1" x14ac:dyDescent="0.3">
      <c r="A57" s="133"/>
      <c r="B57" s="129" t="s">
        <v>142</v>
      </c>
      <c r="C57" s="129" t="s">
        <v>394</v>
      </c>
      <c r="D57" s="45" t="str">
        <f t="shared" si="5"/>
        <v>X</v>
      </c>
      <c r="E57" s="39" t="str">
        <f t="shared" si="6"/>
        <v/>
      </c>
      <c r="F57" s="90">
        <f t="shared" si="2"/>
        <v>0</v>
      </c>
      <c r="G57" s="78">
        <f t="shared" si="0"/>
        <v>30</v>
      </c>
      <c r="H57" s="79">
        <f t="shared" si="11"/>
        <v>80.333333333333329</v>
      </c>
      <c r="I57" s="108" t="s">
        <v>804</v>
      </c>
      <c r="J57" s="88" t="str">
        <f t="shared" si="1"/>
        <v/>
      </c>
      <c r="K57" s="86">
        <f t="shared" si="4"/>
        <v>2.083333333333337E-2</v>
      </c>
    </row>
    <row r="58" spans="1:11" ht="36" customHeight="1" x14ac:dyDescent="0.3">
      <c r="A58" s="133"/>
      <c r="B58" s="129" t="s">
        <v>394</v>
      </c>
      <c r="C58" s="129" t="s">
        <v>136</v>
      </c>
      <c r="D58" s="45" t="str">
        <f t="shared" si="5"/>
        <v>X</v>
      </c>
      <c r="E58" s="39" t="str">
        <f t="shared" si="6"/>
        <v/>
      </c>
      <c r="F58" s="90">
        <f t="shared" si="2"/>
        <v>1</v>
      </c>
      <c r="G58" s="78">
        <f t="shared" si="0"/>
        <v>30</v>
      </c>
      <c r="H58" s="79">
        <f t="shared" si="11"/>
        <v>81.833333333333329</v>
      </c>
      <c r="I58" s="108" t="s">
        <v>117</v>
      </c>
      <c r="J58" s="88" t="str">
        <f t="shared" si="1"/>
        <v/>
      </c>
      <c r="K58" s="86">
        <f t="shared" si="4"/>
        <v>6.25E-2</v>
      </c>
    </row>
    <row r="59" spans="1:11" ht="36" customHeight="1" x14ac:dyDescent="0.3">
      <c r="A59" s="133"/>
      <c r="B59" s="129" t="s">
        <v>136</v>
      </c>
      <c r="C59" s="129" t="s">
        <v>346</v>
      </c>
      <c r="D59" s="45" t="str">
        <f t="shared" si="5"/>
        <v>X</v>
      </c>
      <c r="E59" s="39" t="str">
        <f t="shared" si="6"/>
        <v/>
      </c>
      <c r="F59" s="90">
        <f t="shared" si="2"/>
        <v>1</v>
      </c>
      <c r="G59" s="78">
        <f t="shared" si="0"/>
        <v>0</v>
      </c>
      <c r="H59" s="79">
        <f t="shared" si="11"/>
        <v>82.833333333333329</v>
      </c>
      <c r="I59" s="108" t="s">
        <v>525</v>
      </c>
      <c r="J59" s="88" t="str">
        <f t="shared" si="1"/>
        <v/>
      </c>
      <c r="K59" s="86">
        <f t="shared" si="4"/>
        <v>4.166666666666663E-2</v>
      </c>
    </row>
    <row r="60" spans="1:11" ht="36" customHeight="1" x14ac:dyDescent="0.3">
      <c r="A60" s="137"/>
      <c r="B60" s="129" t="s">
        <v>346</v>
      </c>
      <c r="C60" s="129" t="s">
        <v>125</v>
      </c>
      <c r="D60" s="45" t="str">
        <f t="shared" si="5"/>
        <v>X</v>
      </c>
      <c r="E60" s="39" t="str">
        <f t="shared" si="6"/>
        <v/>
      </c>
      <c r="F60" s="90">
        <f t="shared" si="2"/>
        <v>1</v>
      </c>
      <c r="G60" s="78">
        <f t="shared" si="0"/>
        <v>30</v>
      </c>
      <c r="H60" s="79">
        <f t="shared" si="11"/>
        <v>84.333333333333329</v>
      </c>
      <c r="I60" s="108" t="s">
        <v>117</v>
      </c>
      <c r="J60" s="88" t="str">
        <f t="shared" si="1"/>
        <v/>
      </c>
      <c r="K60" s="86">
        <f t="shared" si="4"/>
        <v>6.25E-2</v>
      </c>
    </row>
    <row r="61" spans="1:11" ht="36" customHeight="1" x14ac:dyDescent="0.3">
      <c r="A61" s="136">
        <v>44813</v>
      </c>
      <c r="B61" s="129" t="s">
        <v>126</v>
      </c>
      <c r="C61" s="129" t="s">
        <v>716</v>
      </c>
      <c r="D61" s="45" t="str">
        <f t="shared" si="5"/>
        <v>X</v>
      </c>
      <c r="E61" s="39" t="str">
        <f t="shared" si="6"/>
        <v/>
      </c>
      <c r="F61" s="90">
        <f t="shared" si="2"/>
        <v>0</v>
      </c>
      <c r="G61" s="78">
        <f t="shared" si="0"/>
        <v>50</v>
      </c>
      <c r="H61" s="79">
        <f t="shared" si="11"/>
        <v>85.166666666666657</v>
      </c>
      <c r="I61" s="108" t="s">
        <v>117</v>
      </c>
      <c r="J61" s="88" t="str">
        <f t="shared" si="1"/>
        <v/>
      </c>
      <c r="K61" s="86">
        <f t="shared" si="4"/>
        <v>3.4722222222222224E-2</v>
      </c>
    </row>
    <row r="62" spans="1:11" ht="36" customHeight="1" x14ac:dyDescent="0.3">
      <c r="A62" s="133"/>
      <c r="B62" s="129" t="s">
        <v>716</v>
      </c>
      <c r="C62" s="129" t="s">
        <v>153</v>
      </c>
      <c r="D62" s="45" t="str">
        <f t="shared" si="5"/>
        <v>X</v>
      </c>
      <c r="E62" s="39" t="str">
        <f t="shared" si="6"/>
        <v/>
      </c>
      <c r="F62" s="90">
        <f t="shared" si="2"/>
        <v>0</v>
      </c>
      <c r="G62" s="78">
        <f t="shared" si="0"/>
        <v>40</v>
      </c>
      <c r="H62" s="79">
        <f t="shared" si="11"/>
        <v>85.833333333333329</v>
      </c>
      <c r="I62" s="108" t="s">
        <v>805</v>
      </c>
      <c r="J62" s="88" t="str">
        <f t="shared" si="1"/>
        <v/>
      </c>
      <c r="K62" s="86">
        <f t="shared" si="4"/>
        <v>2.7777777777777776E-2</v>
      </c>
    </row>
    <row r="63" spans="1:11" ht="36" customHeight="1" x14ac:dyDescent="0.3">
      <c r="A63" s="133"/>
      <c r="B63" s="129" t="s">
        <v>153</v>
      </c>
      <c r="C63" s="129" t="s">
        <v>295</v>
      </c>
      <c r="D63" s="45" t="str">
        <f t="shared" si="5"/>
        <v>X</v>
      </c>
      <c r="E63" s="39" t="str">
        <f t="shared" si="6"/>
        <v/>
      </c>
      <c r="F63" s="90">
        <f t="shared" si="2"/>
        <v>1</v>
      </c>
      <c r="G63" s="78">
        <f t="shared" si="0"/>
        <v>30</v>
      </c>
      <c r="H63" s="79">
        <f t="shared" si="11"/>
        <v>87.333333333333329</v>
      </c>
      <c r="I63" s="108" t="s">
        <v>117</v>
      </c>
      <c r="J63" s="88" t="str">
        <f t="shared" si="1"/>
        <v/>
      </c>
      <c r="K63" s="86">
        <f t="shared" si="4"/>
        <v>6.25E-2</v>
      </c>
    </row>
    <row r="64" spans="1:11" ht="36" customHeight="1" x14ac:dyDescent="0.3">
      <c r="A64" s="133"/>
      <c r="B64" s="129" t="s">
        <v>295</v>
      </c>
      <c r="C64" s="129" t="s">
        <v>154</v>
      </c>
      <c r="D64" s="45" t="str">
        <f t="shared" si="5"/>
        <v>X</v>
      </c>
      <c r="E64" s="39" t="str">
        <f t="shared" si="6"/>
        <v/>
      </c>
      <c r="F64" s="90">
        <f t="shared" si="2"/>
        <v>0</v>
      </c>
      <c r="G64" s="78">
        <f t="shared" si="0"/>
        <v>30</v>
      </c>
      <c r="H64" s="79">
        <f t="shared" si="11"/>
        <v>87.833333333333329</v>
      </c>
      <c r="I64" s="108" t="s">
        <v>743</v>
      </c>
      <c r="J64" s="88" t="str">
        <f t="shared" si="1"/>
        <v/>
      </c>
      <c r="K64" s="86">
        <f t="shared" si="4"/>
        <v>2.0833333333333343E-2</v>
      </c>
    </row>
    <row r="65" spans="1:11" ht="36" customHeight="1" x14ac:dyDescent="0.3">
      <c r="A65" s="133"/>
      <c r="B65" s="129" t="s">
        <v>154</v>
      </c>
      <c r="C65" s="129" t="s">
        <v>140</v>
      </c>
      <c r="D65" s="45" t="str">
        <f t="shared" si="5"/>
        <v>X</v>
      </c>
      <c r="E65" s="39" t="str">
        <f t="shared" si="6"/>
        <v/>
      </c>
      <c r="F65" s="90">
        <f t="shared" si="2"/>
        <v>2</v>
      </c>
      <c r="G65" s="78">
        <f t="shared" si="0"/>
        <v>0</v>
      </c>
      <c r="H65" s="79">
        <f t="shared" si="11"/>
        <v>89.833333333333329</v>
      </c>
      <c r="I65" s="108" t="s">
        <v>117</v>
      </c>
      <c r="J65" s="88" t="str">
        <f t="shared" si="1"/>
        <v/>
      </c>
      <c r="K65" s="86">
        <f t="shared" si="4"/>
        <v>8.3333333333333315E-2</v>
      </c>
    </row>
    <row r="66" spans="1:11" ht="36" customHeight="1" x14ac:dyDescent="0.3">
      <c r="A66" s="133"/>
      <c r="B66" s="129" t="s">
        <v>140</v>
      </c>
      <c r="C66" s="129" t="s">
        <v>272</v>
      </c>
      <c r="D66" s="45" t="str">
        <f t="shared" si="5"/>
        <v>X</v>
      </c>
      <c r="E66" s="39" t="str">
        <f t="shared" si="6"/>
        <v/>
      </c>
      <c r="F66" s="90">
        <f t="shared" si="2"/>
        <v>1</v>
      </c>
      <c r="G66" s="78">
        <f t="shared" si="0"/>
        <v>20</v>
      </c>
      <c r="H66" s="79">
        <f t="shared" si="11"/>
        <v>91.166666666666657</v>
      </c>
      <c r="I66" s="108" t="s">
        <v>525</v>
      </c>
      <c r="J66" s="88" t="str">
        <f t="shared" si="1"/>
        <v/>
      </c>
      <c r="K66" s="86">
        <f t="shared" si="4"/>
        <v>5.5555555555555552E-2</v>
      </c>
    </row>
    <row r="67" spans="1:11" ht="36" customHeight="1" x14ac:dyDescent="0.3">
      <c r="A67" s="133"/>
      <c r="B67" s="129" t="s">
        <v>272</v>
      </c>
      <c r="C67" s="129" t="s">
        <v>378</v>
      </c>
      <c r="D67" s="45" t="str">
        <f t="shared" si="5"/>
        <v>X</v>
      </c>
      <c r="E67" s="39" t="str">
        <f t="shared" si="6"/>
        <v/>
      </c>
      <c r="F67" s="90">
        <f t="shared" si="2"/>
        <v>2</v>
      </c>
      <c r="G67" s="78">
        <f t="shared" si="0"/>
        <v>40</v>
      </c>
      <c r="H67" s="79">
        <f t="shared" si="11"/>
        <v>93.833333333333329</v>
      </c>
      <c r="I67" s="108" t="s">
        <v>117</v>
      </c>
      <c r="J67" s="88" t="str">
        <f t="shared" si="1"/>
        <v/>
      </c>
      <c r="K67" s="86">
        <f t="shared" si="4"/>
        <v>0.1111111111111111</v>
      </c>
    </row>
    <row r="68" spans="1:11" ht="36" customHeight="1" x14ac:dyDescent="0.3">
      <c r="A68" s="133"/>
      <c r="B68" s="129" t="s">
        <v>378</v>
      </c>
      <c r="C68" s="129" t="s">
        <v>233</v>
      </c>
      <c r="D68" s="45" t="str">
        <f t="shared" si="5"/>
        <v>X</v>
      </c>
      <c r="E68" s="39" t="str">
        <f t="shared" si="6"/>
        <v/>
      </c>
      <c r="F68" s="90">
        <f t="shared" si="2"/>
        <v>1</v>
      </c>
      <c r="G68" s="78">
        <f t="shared" si="0"/>
        <v>20</v>
      </c>
      <c r="H68" s="79">
        <f t="shared" si="11"/>
        <v>95.166666666666657</v>
      </c>
      <c r="I68" s="108" t="s">
        <v>806</v>
      </c>
      <c r="J68" s="88" t="str">
        <f t="shared" si="1"/>
        <v/>
      </c>
      <c r="K68" s="86">
        <f t="shared" si="4"/>
        <v>5.555555555555558E-2</v>
      </c>
    </row>
    <row r="69" spans="1:11" ht="36" customHeight="1" x14ac:dyDescent="0.3">
      <c r="A69" s="133"/>
      <c r="B69" s="129" t="s">
        <v>233</v>
      </c>
      <c r="C69" s="129" t="s">
        <v>157</v>
      </c>
      <c r="D69" s="45" t="str">
        <f t="shared" si="5"/>
        <v>X</v>
      </c>
      <c r="E69" s="39" t="str">
        <f t="shared" si="6"/>
        <v/>
      </c>
      <c r="F69" s="90">
        <f t="shared" si="2"/>
        <v>1</v>
      </c>
      <c r="G69" s="78">
        <f t="shared" si="0"/>
        <v>40</v>
      </c>
      <c r="H69" s="79">
        <f t="shared" si="11"/>
        <v>96.833333333333329</v>
      </c>
      <c r="I69" s="108" t="s">
        <v>117</v>
      </c>
      <c r="J69" s="88" t="str">
        <f t="shared" si="1"/>
        <v/>
      </c>
      <c r="K69" s="86">
        <f t="shared" si="4"/>
        <v>6.9444444444444475E-2</v>
      </c>
    </row>
    <row r="70" spans="1:11" ht="36" customHeight="1" x14ac:dyDescent="0.3">
      <c r="A70" s="133"/>
      <c r="B70" s="129" t="s">
        <v>157</v>
      </c>
      <c r="C70" s="129" t="s">
        <v>129</v>
      </c>
      <c r="D70" s="45" t="str">
        <f t="shared" si="5"/>
        <v>X</v>
      </c>
      <c r="E70" s="39" t="str">
        <f t="shared" si="6"/>
        <v/>
      </c>
      <c r="F70" s="90">
        <f t="shared" si="2"/>
        <v>0</v>
      </c>
      <c r="G70" s="78">
        <f t="shared" si="0"/>
        <v>30</v>
      </c>
      <c r="H70" s="79">
        <f t="shared" si="11"/>
        <v>97.333333333333329</v>
      </c>
      <c r="I70" s="108" t="s">
        <v>807</v>
      </c>
      <c r="J70" s="88" t="str">
        <f t="shared" si="1"/>
        <v/>
      </c>
      <c r="K70" s="86">
        <f t="shared" si="4"/>
        <v>2.0833333333333259E-2</v>
      </c>
    </row>
    <row r="71" spans="1:11" ht="36" customHeight="1" x14ac:dyDescent="0.3">
      <c r="A71" s="133"/>
      <c r="B71" s="129" t="s">
        <v>129</v>
      </c>
      <c r="C71" s="129" t="s">
        <v>391</v>
      </c>
      <c r="D71" s="45" t="str">
        <f t="shared" si="5"/>
        <v>X</v>
      </c>
      <c r="E71" s="39" t="str">
        <f t="shared" si="6"/>
        <v/>
      </c>
      <c r="F71" s="90">
        <f t="shared" si="2"/>
        <v>1</v>
      </c>
      <c r="G71" s="78">
        <f t="shared" si="0"/>
        <v>30</v>
      </c>
      <c r="H71" s="79">
        <f t="shared" si="11"/>
        <v>98.833333333333329</v>
      </c>
      <c r="I71" s="108" t="s">
        <v>117</v>
      </c>
      <c r="J71" s="88" t="str">
        <f t="shared" si="1"/>
        <v/>
      </c>
      <c r="K71" s="86">
        <f t="shared" si="4"/>
        <v>6.25E-2</v>
      </c>
    </row>
    <row r="72" spans="1:11" ht="36" customHeight="1" x14ac:dyDescent="0.3">
      <c r="A72" s="133"/>
      <c r="B72" s="202" t="s">
        <v>391</v>
      </c>
      <c r="C72" s="203"/>
      <c r="D72" s="45"/>
      <c r="E72" s="39" t="str">
        <f t="shared" si="6"/>
        <v/>
      </c>
      <c r="F72" s="90">
        <f t="shared" si="2"/>
        <v>0</v>
      </c>
      <c r="G72" s="78">
        <f t="shared" si="0"/>
        <v>0</v>
      </c>
      <c r="H72" s="79">
        <f t="shared" si="11"/>
        <v>98.833333333333329</v>
      </c>
      <c r="I72" s="109" t="s">
        <v>123</v>
      </c>
      <c r="J72" s="88" t="str">
        <f t="shared" si="1"/>
        <v/>
      </c>
      <c r="K72" s="86" t="str">
        <f t="shared" si="4"/>
        <v/>
      </c>
    </row>
    <row r="73" spans="1:11" ht="33.75" customHeight="1" x14ac:dyDescent="0.3">
      <c r="A73" s="47"/>
      <c r="B73" s="369" t="s">
        <v>25</v>
      </c>
      <c r="C73" s="369"/>
      <c r="D73" s="369"/>
      <c r="E73" s="369"/>
      <c r="F73" s="369"/>
      <c r="G73" s="369"/>
      <c r="H73" s="48">
        <f>H72</f>
        <v>98.833333333333329</v>
      </c>
      <c r="I73" s="49"/>
      <c r="J73" s="89">
        <f>SUM(J23:J72)</f>
        <v>0.19444444444444425</v>
      </c>
      <c r="K73" s="86">
        <f>SUM(K23:K72)</f>
        <v>4.1180555555555562</v>
      </c>
    </row>
    <row r="74" spans="1:11" ht="33.75" customHeight="1" x14ac:dyDescent="0.3">
      <c r="A74" s="47"/>
      <c r="B74" s="369" t="s">
        <v>64</v>
      </c>
      <c r="C74" s="369"/>
      <c r="D74" s="369"/>
      <c r="E74" s="369"/>
      <c r="F74" s="369"/>
      <c r="G74" s="369"/>
      <c r="H74" s="50">
        <v>72</v>
      </c>
      <c r="I74" s="49"/>
    </row>
    <row r="75" spans="1:11" ht="33.75" customHeight="1" x14ac:dyDescent="0.3">
      <c r="A75" s="47"/>
      <c r="B75" s="363" t="s">
        <v>65</v>
      </c>
      <c r="C75" s="363"/>
      <c r="D75" s="363"/>
      <c r="E75" s="363"/>
      <c r="F75" s="363"/>
      <c r="G75" s="363"/>
      <c r="H75" s="50">
        <f>IF(H74="","",IF(H73&lt;=H74,H74-H73,0))</f>
        <v>0</v>
      </c>
      <c r="I75" s="75"/>
    </row>
    <row r="76" spans="1:11" ht="33.75" customHeight="1" x14ac:dyDescent="0.3">
      <c r="A76" s="47"/>
      <c r="B76" s="363" t="s">
        <v>66</v>
      </c>
      <c r="C76" s="363"/>
      <c r="D76" s="363"/>
      <c r="E76" s="363"/>
      <c r="F76" s="363"/>
      <c r="G76" s="363"/>
      <c r="H76" s="50">
        <f>IF(H73&gt;H74,H73-H74,0)</f>
        <v>26.833333333333329</v>
      </c>
      <c r="I76" s="49"/>
    </row>
    <row r="77" spans="1:11" ht="33.75" customHeight="1" x14ac:dyDescent="0.3">
      <c r="A77" s="47"/>
      <c r="B77" s="363" t="s">
        <v>67</v>
      </c>
      <c r="C77" s="363"/>
      <c r="D77" s="363"/>
      <c r="E77" s="363"/>
      <c r="F77" s="363"/>
      <c r="G77" s="363"/>
      <c r="H77" s="74" t="str">
        <f>IF(H74="","",IF(H75&gt;H76,ROUND(H75*$B$15*$B$13/24,0),""))</f>
        <v/>
      </c>
      <c r="I77" s="49"/>
    </row>
    <row r="78" spans="1:11" ht="33.75" customHeight="1" x14ac:dyDescent="0.3">
      <c r="A78" s="47"/>
      <c r="B78" s="364" t="s">
        <v>68</v>
      </c>
      <c r="C78" s="365"/>
      <c r="D78" s="365"/>
      <c r="E78" s="365"/>
      <c r="F78" s="365"/>
      <c r="G78" s="366"/>
      <c r="H78" s="51">
        <f>IF(H76&gt;H75,ROUND(H76*$B$17*$B$13/24,0),"")</f>
        <v>143464417</v>
      </c>
      <c r="I78" s="49"/>
    </row>
    <row r="79" spans="1:11" ht="33.75" customHeight="1" x14ac:dyDescent="0.3">
      <c r="A79" s="367"/>
      <c r="B79" s="367"/>
      <c r="C79" s="367"/>
      <c r="D79" s="367"/>
      <c r="E79" s="367"/>
      <c r="F79" s="367"/>
      <c r="G79" s="367"/>
      <c r="H79" s="367"/>
      <c r="I79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7:G77"/>
    <mergeCell ref="B78:G78"/>
    <mergeCell ref="A79:I79"/>
    <mergeCell ref="J21:J22"/>
    <mergeCell ref="K21:K22"/>
    <mergeCell ref="B73:G73"/>
    <mergeCell ref="B74:G74"/>
    <mergeCell ref="B75:G75"/>
    <mergeCell ref="B76:G76"/>
  </mergeCells>
  <conditionalFormatting sqref="B23:E72 F23:H29 F30:I72">
    <cfRule type="expression" dxfId="117" priority="2">
      <formula>$E23="X"</formula>
    </cfRule>
  </conditionalFormatting>
  <conditionalFormatting sqref="I23:I29">
    <cfRule type="expression" dxfId="116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11FE-8254-4FCD-9F13-E7503ECF72B5}">
  <sheetPr>
    <tabColor rgb="FFFF0000"/>
  </sheetPr>
  <dimension ref="A1:K86"/>
  <sheetViews>
    <sheetView topLeftCell="A13" zoomScale="80" zoomScaleNormal="80" workbookViewId="0">
      <selection activeCell="D11" sqref="D11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e">
        <f>INDEX('TONG HOP'!$B$9:$W$225,MATCH(E3,'TONG HOP'!$B$9:$B$225,0),MATCH(C2,'TONG HOP'!$B$9:$W$9,0))</f>
        <v>#N/A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/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e">
        <f>INDEX('TONG HOP'!$B$9:$W$225,MATCH(E3,'TONG HOP'!$B$9:$B$225,0),MATCH(B8,'TONG HOP'!$B$9:$W$9,0))</f>
        <v>#N/A</v>
      </c>
      <c r="C7" s="27"/>
      <c r="D7" s="27"/>
      <c r="E7" s="27"/>
      <c r="F7" s="28" t="s">
        <v>45</v>
      </c>
      <c r="G7" s="29"/>
      <c r="H7" s="30" t="e">
        <f>INDEX('TONG HOP'!$B$9:$W$225,MATCH(E3,'TONG HOP'!$B$9:$B$225,0),MATCH(H8,'TONG HOP'!$B$9:$W$9,0))</f>
        <v>#N/A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 t="e">
        <f>INDEX('TONG HOP'!$B$9:$W$225,MATCH(E3,'TONG HOP'!$B$9:$B$225,0),MATCH(B10,'TONG HOP'!$B$9:$W$9,0))</f>
        <v>#N/A</v>
      </c>
      <c r="C9" s="34" t="e">
        <f>INDEX('TONG HOP'!$B$9:$W$225,MATCH(E3,'TONG HOP'!$B$9:$B$225,0),MATCH(C10,'TONG HOP'!$B$9:$W$9,0))</f>
        <v>#N/A</v>
      </c>
      <c r="D9" s="35"/>
      <c r="E9" s="35"/>
      <c r="F9" s="18" t="s">
        <v>18</v>
      </c>
      <c r="G9" s="18"/>
      <c r="H9" s="30" t="e">
        <f>INDEX('TONG HOP'!$B$9:$W$225,MATCH(E3,'TONG HOP'!$B$9:$B$225,0),MATCH(H10,'TONG HOP'!$B$9:$W$9,0))</f>
        <v>#N/A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 t="e">
        <f>INDEX('TONG HOP'!$B$9:$W$225,MATCH(E3,'TONG HOP'!$B$9:$B$225,0),MATCH(B12,'TONG HOP'!$B$9:$W$9,0))</f>
        <v>#N/A</v>
      </c>
      <c r="C11" s="27" t="s">
        <v>1</v>
      </c>
      <c r="D11" s="35"/>
      <c r="E11" s="35"/>
      <c r="F11" s="28" t="s">
        <v>47</v>
      </c>
      <c r="G11" s="28"/>
      <c r="H11" s="30" t="e">
        <f>INDEX('TONG HOP'!$B$9:$W$225,MATCH(E3,'TONG HOP'!$B$9:$B$225,0),MATCH(H12,'TONG HOP'!$B$9:$W$9,0))</f>
        <v>#N/A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 t="e">
        <f>INDEX('TONG HOP'!$B$9:$W$225,MATCH(E3,'TONG HOP'!$B$9:$B$225,0),MATCH(B14,'TONG HOP'!$B$9:$W$9,0))</f>
        <v>#N/A</v>
      </c>
      <c r="C13" s="37" t="s">
        <v>2</v>
      </c>
      <c r="D13" s="37"/>
      <c r="E13" s="37"/>
      <c r="F13" s="28" t="s">
        <v>48</v>
      </c>
      <c r="H13" s="30" t="e">
        <f>INDEX('TONG HOP'!$B$9:$W$225,MATCH(E3,'TONG HOP'!$B$9:$B$225,0),MATCH(H14,'TONG HOP'!$B$9:$W$9,0))</f>
        <v>#N/A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e">
        <f>INDEX('TONG HOP'!$B$9:$W$225,MATCH(E3,'TONG HOP'!$B$9:$B$225,0),MATCH(H18,'TONG HOP'!$B$9:$W$9,0))</f>
        <v>#N/A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83"/>
      <c r="B23" s="82"/>
      <c r="C23" s="82"/>
      <c r="D23" s="45" t="str">
        <f t="shared" ref="D23:D79" si="0">IF(E23="","X","")</f>
        <v>X</v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/>
      </c>
      <c r="F23" s="90">
        <f>IF(AND(D23="",E23=""),0,(IF(AND(C23-B23=1,E23="",E23),24,(IF(D23="X",HOUR(C23-B23),0)))))</f>
        <v>0</v>
      </c>
      <c r="G23" s="82">
        <f t="shared" ref="G23:G79" si="1">IF(D23="X",MINUTE(C23-B23),0)</f>
        <v>0</v>
      </c>
      <c r="H23" s="82">
        <f>(F23+G23/60)+H22</f>
        <v>0</v>
      </c>
      <c r="I23" s="82"/>
      <c r="J23" s="87" t="str">
        <f t="shared" ref="J23:J79" si="2">IF(E23="x",(C23-B23),"")</f>
        <v/>
      </c>
      <c r="K23" s="86">
        <f>IF(D23="x",(C23-B23),"")</f>
        <v>0</v>
      </c>
    </row>
    <row r="24" spans="1:11" ht="36" customHeight="1" x14ac:dyDescent="0.3">
      <c r="A24" s="85"/>
      <c r="B24" s="82"/>
      <c r="C24" s="82"/>
      <c r="D24" s="45" t="str">
        <f t="shared" si="0"/>
        <v>X</v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90">
        <f t="shared" ref="F24:F79" si="4">IF(AND(D24="",E24=""),0,(IF(AND(C24-B24=1,E24="",E24),24,(IF(D24="X",HOUR(C24-B24),0)))))</f>
        <v>0</v>
      </c>
      <c r="G24" s="82">
        <f t="shared" si="1"/>
        <v>0</v>
      </c>
      <c r="H24" s="82">
        <f t="shared" ref="H24:H79" si="5">(F24+G24/60)+H23</f>
        <v>0</v>
      </c>
      <c r="I24" s="82"/>
      <c r="J24" s="87" t="str">
        <f t="shared" si="2"/>
        <v/>
      </c>
      <c r="K24" s="86">
        <f t="shared" ref="K24:K79" si="6">IF(D24="x",(C24-B24),"")</f>
        <v>0</v>
      </c>
    </row>
    <row r="25" spans="1:11" ht="36" customHeight="1" x14ac:dyDescent="0.3">
      <c r="A25" s="83"/>
      <c r="B25" s="82"/>
      <c r="C25" s="82"/>
      <c r="D25" s="45" t="str">
        <f t="shared" si="0"/>
        <v>X</v>
      </c>
      <c r="E25" s="39" t="str">
        <f t="shared" si="3"/>
        <v/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82"/>
      <c r="J25" s="87" t="str">
        <f t="shared" si="2"/>
        <v/>
      </c>
      <c r="K25" s="86">
        <f t="shared" si="6"/>
        <v>0</v>
      </c>
    </row>
    <row r="26" spans="1:11" ht="36" customHeight="1" x14ac:dyDescent="0.3">
      <c r="A26" s="84"/>
      <c r="B26" s="82"/>
      <c r="C26" s="82"/>
      <c r="D26" s="45" t="str">
        <f t="shared" si="0"/>
        <v>X</v>
      </c>
      <c r="E26" s="39" t="str">
        <f t="shared" si="3"/>
        <v/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82"/>
      <c r="J26" s="87" t="str">
        <f t="shared" si="2"/>
        <v/>
      </c>
      <c r="K26" s="86">
        <f t="shared" si="6"/>
        <v>0</v>
      </c>
    </row>
    <row r="27" spans="1:11" ht="36" customHeight="1" x14ac:dyDescent="0.3">
      <c r="A27" s="84"/>
      <c r="B27" s="81"/>
      <c r="C27" s="223"/>
      <c r="D27" s="45" t="str">
        <f t="shared" si="0"/>
        <v>X</v>
      </c>
      <c r="E27" s="39" t="str">
        <f t="shared" si="3"/>
        <v/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82"/>
      <c r="J27" s="88" t="str">
        <f t="shared" si="2"/>
        <v/>
      </c>
      <c r="K27" s="86">
        <f t="shared" si="6"/>
        <v>0</v>
      </c>
    </row>
    <row r="28" spans="1:11" ht="36" customHeight="1" x14ac:dyDescent="0.3">
      <c r="A28" s="84"/>
      <c r="B28" s="81"/>
      <c r="C28" s="223"/>
      <c r="D28" s="45" t="str">
        <f t="shared" si="0"/>
        <v>X</v>
      </c>
      <c r="E28" s="39" t="str">
        <f t="shared" si="3"/>
        <v/>
      </c>
      <c r="F28" s="90">
        <f t="shared" si="4"/>
        <v>0</v>
      </c>
      <c r="G28" s="78">
        <f t="shared" si="1"/>
        <v>0</v>
      </c>
      <c r="H28" s="79">
        <f t="shared" si="5"/>
        <v>0</v>
      </c>
      <c r="I28" s="82"/>
      <c r="J28" s="88" t="str">
        <f t="shared" si="2"/>
        <v/>
      </c>
      <c r="K28" s="86">
        <f t="shared" si="6"/>
        <v>0</v>
      </c>
    </row>
    <row r="29" spans="1:11" ht="36" customHeight="1" x14ac:dyDescent="0.3">
      <c r="A29" s="84"/>
      <c r="B29" s="81"/>
      <c r="C29" s="223"/>
      <c r="D29" s="45" t="str">
        <f t="shared" si="0"/>
        <v>X</v>
      </c>
      <c r="E29" s="91"/>
      <c r="F29" s="90">
        <f t="shared" si="4"/>
        <v>0</v>
      </c>
      <c r="G29" s="78">
        <f t="shared" si="1"/>
        <v>0</v>
      </c>
      <c r="H29" s="79">
        <f t="shared" si="5"/>
        <v>0</v>
      </c>
      <c r="I29" s="80"/>
      <c r="J29" s="88" t="str">
        <f t="shared" si="2"/>
        <v/>
      </c>
      <c r="K29" s="86">
        <f t="shared" si="6"/>
        <v>0</v>
      </c>
    </row>
    <row r="30" spans="1:11" ht="36" customHeight="1" x14ac:dyDescent="0.3">
      <c r="A30" s="85"/>
      <c r="B30" s="81"/>
      <c r="C30" s="223"/>
      <c r="D30" s="45" t="str">
        <f t="shared" si="0"/>
        <v>X</v>
      </c>
      <c r="E30" s="91"/>
      <c r="F30" s="90">
        <f t="shared" si="4"/>
        <v>0</v>
      </c>
      <c r="G30" s="78">
        <f t="shared" si="1"/>
        <v>0</v>
      </c>
      <c r="H30" s="79">
        <f t="shared" si="5"/>
        <v>0</v>
      </c>
      <c r="I30" s="80"/>
      <c r="J30" s="88" t="str">
        <f t="shared" si="2"/>
        <v/>
      </c>
      <c r="K30" s="86">
        <f t="shared" si="6"/>
        <v>0</v>
      </c>
    </row>
    <row r="31" spans="1:11" ht="36" customHeight="1" x14ac:dyDescent="0.3">
      <c r="A31" s="83"/>
      <c r="B31" s="81"/>
      <c r="C31" s="223"/>
      <c r="D31" s="45" t="str">
        <f t="shared" si="0"/>
        <v>X</v>
      </c>
      <c r="E31" s="91"/>
      <c r="F31" s="90">
        <f t="shared" si="4"/>
        <v>0</v>
      </c>
      <c r="G31" s="78">
        <f t="shared" si="1"/>
        <v>0</v>
      </c>
      <c r="H31" s="79">
        <f t="shared" si="5"/>
        <v>0</v>
      </c>
      <c r="I31" s="80"/>
      <c r="J31" s="88" t="str">
        <f t="shared" si="2"/>
        <v/>
      </c>
      <c r="K31" s="86">
        <f t="shared" si="6"/>
        <v>0</v>
      </c>
    </row>
    <row r="32" spans="1:11" ht="36" customHeight="1" x14ac:dyDescent="0.3">
      <c r="A32" s="84"/>
      <c r="B32" s="81"/>
      <c r="C32" s="223"/>
      <c r="D32" s="45" t="str">
        <f t="shared" si="0"/>
        <v>X</v>
      </c>
      <c r="E32" s="91"/>
      <c r="F32" s="90">
        <f t="shared" si="4"/>
        <v>0</v>
      </c>
      <c r="G32" s="78">
        <f t="shared" si="1"/>
        <v>0</v>
      </c>
      <c r="H32" s="79">
        <f t="shared" si="5"/>
        <v>0</v>
      </c>
      <c r="I32" s="80"/>
      <c r="J32" s="88" t="str">
        <f t="shared" si="2"/>
        <v/>
      </c>
      <c r="K32" s="86">
        <f t="shared" si="6"/>
        <v>0</v>
      </c>
    </row>
    <row r="33" spans="1:11" ht="36" customHeight="1" x14ac:dyDescent="0.3">
      <c r="A33" s="84"/>
      <c r="B33" s="81"/>
      <c r="C33" s="223"/>
      <c r="D33" s="45" t="str">
        <f t="shared" si="0"/>
        <v>X</v>
      </c>
      <c r="E33" s="91"/>
      <c r="F33" s="90">
        <f t="shared" si="4"/>
        <v>0</v>
      </c>
      <c r="G33" s="78">
        <f t="shared" si="1"/>
        <v>0</v>
      </c>
      <c r="H33" s="79">
        <f t="shared" si="5"/>
        <v>0</v>
      </c>
      <c r="I33" s="80"/>
      <c r="J33" s="88" t="str">
        <f t="shared" si="2"/>
        <v/>
      </c>
      <c r="K33" s="86">
        <f t="shared" si="6"/>
        <v>0</v>
      </c>
    </row>
    <row r="34" spans="1:11" ht="36" customHeight="1" x14ac:dyDescent="0.3">
      <c r="A34" s="84"/>
      <c r="B34" s="81"/>
      <c r="C34" s="223"/>
      <c r="D34" s="45" t="str">
        <f t="shared" si="0"/>
        <v>X</v>
      </c>
      <c r="E34" s="91"/>
      <c r="F34" s="90">
        <f t="shared" si="4"/>
        <v>0</v>
      </c>
      <c r="G34" s="78">
        <f t="shared" si="1"/>
        <v>0</v>
      </c>
      <c r="H34" s="79">
        <f t="shared" si="5"/>
        <v>0</v>
      </c>
      <c r="I34" s="80"/>
      <c r="J34" s="88" t="str">
        <f t="shared" si="2"/>
        <v/>
      </c>
      <c r="K34" s="86">
        <f t="shared" si="6"/>
        <v>0</v>
      </c>
    </row>
    <row r="35" spans="1:11" ht="36" customHeight="1" x14ac:dyDescent="0.3">
      <c r="A35" s="84"/>
      <c r="B35" s="81"/>
      <c r="C35" s="223"/>
      <c r="D35" s="45" t="str">
        <f t="shared" si="0"/>
        <v>X</v>
      </c>
      <c r="E35" s="91"/>
      <c r="F35" s="90">
        <f t="shared" si="4"/>
        <v>0</v>
      </c>
      <c r="G35" s="78">
        <f t="shared" si="1"/>
        <v>0</v>
      </c>
      <c r="H35" s="79">
        <f t="shared" si="5"/>
        <v>0</v>
      </c>
      <c r="I35" s="80"/>
      <c r="J35" s="88" t="str">
        <f t="shared" si="2"/>
        <v/>
      </c>
      <c r="K35" s="86">
        <f t="shared" si="6"/>
        <v>0</v>
      </c>
    </row>
    <row r="36" spans="1:11" ht="36" customHeight="1" x14ac:dyDescent="0.3">
      <c r="A36" s="84"/>
      <c r="B36" s="81"/>
      <c r="C36" s="223"/>
      <c r="D36" s="45" t="str">
        <f t="shared" si="0"/>
        <v>X</v>
      </c>
      <c r="E36" s="91"/>
      <c r="F36" s="90">
        <f t="shared" si="4"/>
        <v>0</v>
      </c>
      <c r="G36" s="78">
        <f t="shared" si="1"/>
        <v>0</v>
      </c>
      <c r="H36" s="79">
        <f t="shared" si="5"/>
        <v>0</v>
      </c>
      <c r="I36" s="80"/>
      <c r="J36" s="88" t="str">
        <f t="shared" si="2"/>
        <v/>
      </c>
      <c r="K36" s="86">
        <f t="shared" si="6"/>
        <v>0</v>
      </c>
    </row>
    <row r="37" spans="1:11" ht="36" customHeight="1" x14ac:dyDescent="0.3">
      <c r="A37" s="84"/>
      <c r="B37" s="81"/>
      <c r="C37" s="223"/>
      <c r="D37" s="45" t="str">
        <f t="shared" si="0"/>
        <v>X</v>
      </c>
      <c r="E37" s="91"/>
      <c r="F37" s="90">
        <f t="shared" si="4"/>
        <v>0</v>
      </c>
      <c r="G37" s="78">
        <f t="shared" si="1"/>
        <v>0</v>
      </c>
      <c r="H37" s="79">
        <f t="shared" si="5"/>
        <v>0</v>
      </c>
      <c r="I37" s="80"/>
      <c r="J37" s="88" t="str">
        <f t="shared" si="2"/>
        <v/>
      </c>
      <c r="K37" s="86">
        <f t="shared" si="6"/>
        <v>0</v>
      </c>
    </row>
    <row r="38" spans="1:11" ht="36" customHeight="1" x14ac:dyDescent="0.3">
      <c r="A38" s="85"/>
      <c r="B38" s="81"/>
      <c r="C38" s="223"/>
      <c r="D38" s="45" t="str">
        <f t="shared" si="0"/>
        <v>X</v>
      </c>
      <c r="E38" s="91"/>
      <c r="F38" s="90">
        <f t="shared" si="4"/>
        <v>0</v>
      </c>
      <c r="G38" s="78">
        <f t="shared" si="1"/>
        <v>0</v>
      </c>
      <c r="H38" s="79">
        <f t="shared" si="5"/>
        <v>0</v>
      </c>
      <c r="I38" s="80"/>
      <c r="J38" s="88" t="str">
        <f t="shared" si="2"/>
        <v/>
      </c>
      <c r="K38" s="86">
        <f t="shared" si="6"/>
        <v>0</v>
      </c>
    </row>
    <row r="39" spans="1:11" ht="36" customHeight="1" x14ac:dyDescent="0.3">
      <c r="A39" s="83"/>
      <c r="B39" s="81"/>
      <c r="C39" s="223"/>
      <c r="D39" s="45" t="str">
        <f t="shared" si="0"/>
        <v>X</v>
      </c>
      <c r="E39" s="91"/>
      <c r="F39" s="90">
        <f t="shared" si="4"/>
        <v>0</v>
      </c>
      <c r="G39" s="78">
        <f t="shared" si="1"/>
        <v>0</v>
      </c>
      <c r="H39" s="79">
        <f t="shared" si="5"/>
        <v>0</v>
      </c>
      <c r="I39" s="80"/>
      <c r="J39" s="88" t="str">
        <f t="shared" si="2"/>
        <v/>
      </c>
      <c r="K39" s="86">
        <f t="shared" si="6"/>
        <v>0</v>
      </c>
    </row>
    <row r="40" spans="1:11" ht="36" customHeight="1" x14ac:dyDescent="0.3">
      <c r="A40" s="84"/>
      <c r="B40" s="81"/>
      <c r="C40" s="223"/>
      <c r="D40" s="45" t="str">
        <f t="shared" si="0"/>
        <v>X</v>
      </c>
      <c r="E40" s="91"/>
      <c r="F40" s="90">
        <f t="shared" si="4"/>
        <v>0</v>
      </c>
      <c r="G40" s="78">
        <f t="shared" si="1"/>
        <v>0</v>
      </c>
      <c r="H40" s="79">
        <f t="shared" si="5"/>
        <v>0</v>
      </c>
      <c r="I40" s="80"/>
      <c r="J40" s="88" t="str">
        <f t="shared" si="2"/>
        <v/>
      </c>
      <c r="K40" s="86">
        <f t="shared" si="6"/>
        <v>0</v>
      </c>
    </row>
    <row r="41" spans="1:11" ht="36" customHeight="1" x14ac:dyDescent="0.3">
      <c r="A41" s="84"/>
      <c r="B41" s="81"/>
      <c r="C41" s="223"/>
      <c r="D41" s="45" t="str">
        <f t="shared" si="0"/>
        <v>X</v>
      </c>
      <c r="E41" s="91"/>
      <c r="F41" s="90">
        <f t="shared" si="4"/>
        <v>0</v>
      </c>
      <c r="G41" s="78">
        <f t="shared" si="1"/>
        <v>0</v>
      </c>
      <c r="H41" s="79">
        <f t="shared" si="5"/>
        <v>0</v>
      </c>
      <c r="I41" s="80"/>
      <c r="J41" s="88" t="str">
        <f t="shared" si="2"/>
        <v/>
      </c>
      <c r="K41" s="86">
        <f t="shared" si="6"/>
        <v>0</v>
      </c>
    </row>
    <row r="42" spans="1:11" ht="36" customHeight="1" x14ac:dyDescent="0.3">
      <c r="A42" s="84"/>
      <c r="B42" s="81"/>
      <c r="C42" s="223"/>
      <c r="D42" s="45" t="str">
        <f t="shared" si="0"/>
        <v>X</v>
      </c>
      <c r="E42" s="91"/>
      <c r="F42" s="90">
        <f t="shared" si="4"/>
        <v>0</v>
      </c>
      <c r="G42" s="78">
        <f t="shared" si="1"/>
        <v>0</v>
      </c>
      <c r="H42" s="79">
        <f t="shared" si="5"/>
        <v>0</v>
      </c>
      <c r="I42" s="80"/>
      <c r="J42" s="88" t="str">
        <f t="shared" si="2"/>
        <v/>
      </c>
      <c r="K42" s="86">
        <f t="shared" si="6"/>
        <v>0</v>
      </c>
    </row>
    <row r="43" spans="1:11" ht="36" customHeight="1" x14ac:dyDescent="0.3">
      <c r="A43" s="84"/>
      <c r="B43" s="81"/>
      <c r="C43" s="223"/>
      <c r="D43" s="45" t="str">
        <f t="shared" si="0"/>
        <v>X</v>
      </c>
      <c r="E43" s="91"/>
      <c r="F43" s="90">
        <f t="shared" si="4"/>
        <v>0</v>
      </c>
      <c r="G43" s="78">
        <f t="shared" si="1"/>
        <v>0</v>
      </c>
      <c r="H43" s="79">
        <f t="shared" si="5"/>
        <v>0</v>
      </c>
      <c r="I43" s="80"/>
      <c r="J43" s="88" t="str">
        <f t="shared" si="2"/>
        <v/>
      </c>
      <c r="K43" s="86">
        <f t="shared" si="6"/>
        <v>0</v>
      </c>
    </row>
    <row r="44" spans="1:11" ht="36" customHeight="1" x14ac:dyDescent="0.3">
      <c r="A44" s="84"/>
      <c r="B44" s="81"/>
      <c r="C44" s="223"/>
      <c r="D44" s="45" t="str">
        <f t="shared" si="0"/>
        <v>X</v>
      </c>
      <c r="E44" s="91"/>
      <c r="F44" s="90">
        <f t="shared" si="4"/>
        <v>0</v>
      </c>
      <c r="G44" s="78">
        <f t="shared" si="1"/>
        <v>0</v>
      </c>
      <c r="H44" s="79">
        <f t="shared" si="5"/>
        <v>0</v>
      </c>
      <c r="I44" s="80"/>
      <c r="J44" s="88" t="str">
        <f t="shared" si="2"/>
        <v/>
      </c>
      <c r="K44" s="86">
        <f t="shared" si="6"/>
        <v>0</v>
      </c>
    </row>
    <row r="45" spans="1:11" ht="36" customHeight="1" x14ac:dyDescent="0.3">
      <c r="A45" s="84"/>
      <c r="B45" s="81"/>
      <c r="C45" s="223"/>
      <c r="D45" s="45" t="str">
        <f t="shared" si="0"/>
        <v>X</v>
      </c>
      <c r="E45" s="91"/>
      <c r="F45" s="90">
        <f t="shared" si="4"/>
        <v>0</v>
      </c>
      <c r="G45" s="78">
        <f t="shared" si="1"/>
        <v>0</v>
      </c>
      <c r="H45" s="79">
        <f t="shared" si="5"/>
        <v>0</v>
      </c>
      <c r="I45" s="80"/>
      <c r="J45" s="88" t="str">
        <f t="shared" si="2"/>
        <v/>
      </c>
      <c r="K45" s="86">
        <f t="shared" si="6"/>
        <v>0</v>
      </c>
    </row>
    <row r="46" spans="1:11" ht="36" customHeight="1" x14ac:dyDescent="0.3">
      <c r="A46" s="84"/>
      <c r="B46" s="81"/>
      <c r="C46" s="223"/>
      <c r="D46" s="45" t="str">
        <f t="shared" si="0"/>
        <v>X</v>
      </c>
      <c r="E46" s="91"/>
      <c r="F46" s="90">
        <f t="shared" si="4"/>
        <v>0</v>
      </c>
      <c r="G46" s="78">
        <f t="shared" si="1"/>
        <v>0</v>
      </c>
      <c r="H46" s="79">
        <f t="shared" si="5"/>
        <v>0</v>
      </c>
      <c r="I46" s="80"/>
      <c r="J46" s="88" t="str">
        <f t="shared" si="2"/>
        <v/>
      </c>
      <c r="K46" s="86">
        <f t="shared" si="6"/>
        <v>0</v>
      </c>
    </row>
    <row r="47" spans="1:11" ht="36" customHeight="1" x14ac:dyDescent="0.3">
      <c r="A47" s="84"/>
      <c r="B47" s="81"/>
      <c r="C47" s="223"/>
      <c r="D47" s="45" t="str">
        <f t="shared" si="0"/>
        <v>X</v>
      </c>
      <c r="E47" s="91"/>
      <c r="F47" s="90">
        <f t="shared" si="4"/>
        <v>0</v>
      </c>
      <c r="G47" s="78">
        <f t="shared" si="1"/>
        <v>0</v>
      </c>
      <c r="H47" s="79">
        <f t="shared" si="5"/>
        <v>0</v>
      </c>
      <c r="I47" s="80"/>
      <c r="J47" s="88" t="str">
        <f t="shared" si="2"/>
        <v/>
      </c>
      <c r="K47" s="86">
        <f t="shared" si="6"/>
        <v>0</v>
      </c>
    </row>
    <row r="48" spans="1:11" ht="36" customHeight="1" x14ac:dyDescent="0.3">
      <c r="A48" s="84"/>
      <c r="B48" s="81"/>
      <c r="C48" s="223"/>
      <c r="D48" s="45" t="str">
        <f t="shared" si="0"/>
        <v>X</v>
      </c>
      <c r="E48" s="91"/>
      <c r="F48" s="90">
        <f t="shared" si="4"/>
        <v>0</v>
      </c>
      <c r="G48" s="78">
        <f t="shared" si="1"/>
        <v>0</v>
      </c>
      <c r="H48" s="79">
        <f t="shared" si="5"/>
        <v>0</v>
      </c>
      <c r="I48" s="80"/>
      <c r="J48" s="88" t="str">
        <f t="shared" si="2"/>
        <v/>
      </c>
      <c r="K48" s="86">
        <f t="shared" si="6"/>
        <v>0</v>
      </c>
    </row>
    <row r="49" spans="1:11" ht="36" customHeight="1" x14ac:dyDescent="0.3">
      <c r="A49" s="84"/>
      <c r="B49" s="81"/>
      <c r="C49" s="223"/>
      <c r="D49" s="45" t="str">
        <f t="shared" si="0"/>
        <v>X</v>
      </c>
      <c r="E49" s="91"/>
      <c r="F49" s="90">
        <f t="shared" si="4"/>
        <v>0</v>
      </c>
      <c r="G49" s="78">
        <f t="shared" si="1"/>
        <v>0</v>
      </c>
      <c r="H49" s="79">
        <f t="shared" si="5"/>
        <v>0</v>
      </c>
      <c r="I49" s="80"/>
      <c r="J49" s="88" t="str">
        <f t="shared" si="2"/>
        <v/>
      </c>
      <c r="K49" s="86">
        <f t="shared" si="6"/>
        <v>0</v>
      </c>
    </row>
    <row r="50" spans="1:11" ht="36" customHeight="1" x14ac:dyDescent="0.3">
      <c r="A50" s="84"/>
      <c r="B50" s="81"/>
      <c r="C50" s="223"/>
      <c r="D50" s="45" t="str">
        <f t="shared" si="0"/>
        <v>X</v>
      </c>
      <c r="E50" s="91"/>
      <c r="F50" s="90">
        <f t="shared" si="4"/>
        <v>0</v>
      </c>
      <c r="G50" s="78">
        <f t="shared" si="1"/>
        <v>0</v>
      </c>
      <c r="H50" s="79">
        <f t="shared" si="5"/>
        <v>0</v>
      </c>
      <c r="I50" s="80"/>
      <c r="J50" s="88" t="str">
        <f t="shared" si="2"/>
        <v/>
      </c>
      <c r="K50" s="86">
        <f t="shared" si="6"/>
        <v>0</v>
      </c>
    </row>
    <row r="51" spans="1:11" ht="36" customHeight="1" x14ac:dyDescent="0.3">
      <c r="A51" s="84"/>
      <c r="B51" s="81"/>
      <c r="C51" s="223"/>
      <c r="D51" s="45" t="str">
        <f t="shared" si="0"/>
        <v>X</v>
      </c>
      <c r="E51" s="91"/>
      <c r="F51" s="90">
        <f t="shared" si="4"/>
        <v>0</v>
      </c>
      <c r="G51" s="78">
        <f t="shared" si="1"/>
        <v>0</v>
      </c>
      <c r="H51" s="79">
        <f t="shared" si="5"/>
        <v>0</v>
      </c>
      <c r="I51" s="80"/>
      <c r="J51" s="88" t="str">
        <f t="shared" si="2"/>
        <v/>
      </c>
      <c r="K51" s="86">
        <f t="shared" si="6"/>
        <v>0</v>
      </c>
    </row>
    <row r="52" spans="1:11" ht="36" customHeight="1" x14ac:dyDescent="0.3">
      <c r="A52" s="84"/>
      <c r="B52" s="81"/>
      <c r="C52" s="223"/>
      <c r="D52" s="45" t="str">
        <f t="shared" si="0"/>
        <v>X</v>
      </c>
      <c r="E52" s="91"/>
      <c r="F52" s="90">
        <f t="shared" si="4"/>
        <v>0</v>
      </c>
      <c r="G52" s="78">
        <f t="shared" si="1"/>
        <v>0</v>
      </c>
      <c r="H52" s="79">
        <f t="shared" si="5"/>
        <v>0</v>
      </c>
      <c r="I52" s="80"/>
      <c r="J52" s="88" t="str">
        <f t="shared" si="2"/>
        <v/>
      </c>
      <c r="K52" s="86">
        <f t="shared" si="6"/>
        <v>0</v>
      </c>
    </row>
    <row r="53" spans="1:11" ht="36" customHeight="1" x14ac:dyDescent="0.3">
      <c r="A53" s="84"/>
      <c r="B53" s="81"/>
      <c r="C53" s="223"/>
      <c r="D53" s="45" t="str">
        <f t="shared" si="0"/>
        <v>X</v>
      </c>
      <c r="E53" s="91"/>
      <c r="F53" s="90">
        <f t="shared" si="4"/>
        <v>0</v>
      </c>
      <c r="G53" s="78">
        <f t="shared" si="1"/>
        <v>0</v>
      </c>
      <c r="H53" s="79">
        <f t="shared" si="5"/>
        <v>0</v>
      </c>
      <c r="I53" s="80"/>
      <c r="J53" s="88" t="str">
        <f t="shared" si="2"/>
        <v/>
      </c>
      <c r="K53" s="86">
        <f t="shared" si="6"/>
        <v>0</v>
      </c>
    </row>
    <row r="54" spans="1:11" ht="36" customHeight="1" x14ac:dyDescent="0.3">
      <c r="A54" s="84"/>
      <c r="B54" s="81"/>
      <c r="C54" s="223"/>
      <c r="D54" s="45" t="str">
        <f t="shared" si="0"/>
        <v>X</v>
      </c>
      <c r="E54" s="91"/>
      <c r="F54" s="90">
        <f t="shared" si="4"/>
        <v>0</v>
      </c>
      <c r="G54" s="78">
        <f t="shared" si="1"/>
        <v>0</v>
      </c>
      <c r="H54" s="79">
        <f t="shared" si="5"/>
        <v>0</v>
      </c>
      <c r="I54" s="80"/>
      <c r="J54" s="88" t="str">
        <f t="shared" si="2"/>
        <v/>
      </c>
      <c r="K54" s="86">
        <f t="shared" si="6"/>
        <v>0</v>
      </c>
    </row>
    <row r="55" spans="1:11" ht="36" customHeight="1" x14ac:dyDescent="0.3">
      <c r="A55" s="84"/>
      <c r="B55" s="81"/>
      <c r="C55" s="223"/>
      <c r="D55" s="45" t="str">
        <f t="shared" si="0"/>
        <v>X</v>
      </c>
      <c r="E55" s="91"/>
      <c r="F55" s="90">
        <f t="shared" si="4"/>
        <v>0</v>
      </c>
      <c r="G55" s="78">
        <f t="shared" si="1"/>
        <v>0</v>
      </c>
      <c r="H55" s="79">
        <f t="shared" si="5"/>
        <v>0</v>
      </c>
      <c r="I55" s="80"/>
      <c r="J55" s="88" t="str">
        <f t="shared" si="2"/>
        <v/>
      </c>
      <c r="K55" s="86">
        <f t="shared" si="6"/>
        <v>0</v>
      </c>
    </row>
    <row r="56" spans="1:11" ht="36" customHeight="1" x14ac:dyDescent="0.3">
      <c r="A56" s="85"/>
      <c r="B56" s="81"/>
      <c r="C56" s="223"/>
      <c r="D56" s="45" t="str">
        <f t="shared" si="0"/>
        <v>X</v>
      </c>
      <c r="E56" s="91"/>
      <c r="F56" s="90">
        <f t="shared" si="4"/>
        <v>0</v>
      </c>
      <c r="G56" s="78">
        <f t="shared" si="1"/>
        <v>0</v>
      </c>
      <c r="H56" s="79">
        <f t="shared" si="5"/>
        <v>0</v>
      </c>
      <c r="I56" s="80"/>
      <c r="J56" s="88" t="str">
        <f t="shared" si="2"/>
        <v/>
      </c>
      <c r="K56" s="86">
        <f t="shared" si="6"/>
        <v>0</v>
      </c>
    </row>
    <row r="57" spans="1:11" ht="36" customHeight="1" x14ac:dyDescent="0.3">
      <c r="A57" s="83"/>
      <c r="B57" s="81"/>
      <c r="C57" s="223"/>
      <c r="D57" s="45" t="str">
        <f t="shared" si="0"/>
        <v>X</v>
      </c>
      <c r="E57" s="91"/>
      <c r="F57" s="90">
        <f t="shared" si="4"/>
        <v>0</v>
      </c>
      <c r="G57" s="78">
        <f t="shared" si="1"/>
        <v>0</v>
      </c>
      <c r="H57" s="79">
        <f t="shared" si="5"/>
        <v>0</v>
      </c>
      <c r="I57" s="80"/>
      <c r="J57" s="88" t="str">
        <f t="shared" si="2"/>
        <v/>
      </c>
      <c r="K57" s="86">
        <f t="shared" si="6"/>
        <v>0</v>
      </c>
    </row>
    <row r="58" spans="1:11" ht="36" customHeight="1" x14ac:dyDescent="0.3">
      <c r="A58" s="84"/>
      <c r="B58" s="81"/>
      <c r="C58" s="223"/>
      <c r="D58" s="45" t="str">
        <f t="shared" si="0"/>
        <v>X</v>
      </c>
      <c r="E58" s="91"/>
      <c r="F58" s="90">
        <f t="shared" si="4"/>
        <v>0</v>
      </c>
      <c r="G58" s="78">
        <f t="shared" si="1"/>
        <v>0</v>
      </c>
      <c r="H58" s="79">
        <f t="shared" si="5"/>
        <v>0</v>
      </c>
      <c r="I58" s="80"/>
      <c r="J58" s="88" t="str">
        <f t="shared" si="2"/>
        <v/>
      </c>
      <c r="K58" s="86">
        <f t="shared" si="6"/>
        <v>0</v>
      </c>
    </row>
    <row r="59" spans="1:11" ht="36" customHeight="1" x14ac:dyDescent="0.3">
      <c r="A59" s="84"/>
      <c r="B59" s="81"/>
      <c r="C59" s="223"/>
      <c r="D59" s="45" t="str">
        <f t="shared" si="0"/>
        <v>X</v>
      </c>
      <c r="E59" s="91"/>
      <c r="F59" s="90">
        <f t="shared" si="4"/>
        <v>0</v>
      </c>
      <c r="G59" s="78">
        <f t="shared" si="1"/>
        <v>0</v>
      </c>
      <c r="H59" s="79">
        <f t="shared" si="5"/>
        <v>0</v>
      </c>
      <c r="I59" s="80"/>
      <c r="J59" s="88" t="str">
        <f t="shared" si="2"/>
        <v/>
      </c>
      <c r="K59" s="86">
        <f t="shared" si="6"/>
        <v>0</v>
      </c>
    </row>
    <row r="60" spans="1:11" ht="36" customHeight="1" x14ac:dyDescent="0.3">
      <c r="A60" s="84"/>
      <c r="B60" s="81"/>
      <c r="C60" s="223"/>
      <c r="D60" s="45" t="str">
        <f t="shared" si="0"/>
        <v>X</v>
      </c>
      <c r="E60" s="91"/>
      <c r="F60" s="90">
        <f t="shared" si="4"/>
        <v>0</v>
      </c>
      <c r="G60" s="78">
        <f t="shared" si="1"/>
        <v>0</v>
      </c>
      <c r="H60" s="79">
        <f t="shared" si="5"/>
        <v>0</v>
      </c>
      <c r="I60" s="80"/>
      <c r="J60" s="88" t="str">
        <f t="shared" si="2"/>
        <v/>
      </c>
      <c r="K60" s="86">
        <f t="shared" si="6"/>
        <v>0</v>
      </c>
    </row>
    <row r="61" spans="1:11" ht="36" customHeight="1" x14ac:dyDescent="0.3">
      <c r="A61" s="84"/>
      <c r="B61" s="81"/>
      <c r="C61" s="223"/>
      <c r="D61" s="45" t="str">
        <f t="shared" si="0"/>
        <v>X</v>
      </c>
      <c r="E61" s="91"/>
      <c r="F61" s="90">
        <f t="shared" si="4"/>
        <v>0</v>
      </c>
      <c r="G61" s="78">
        <f t="shared" si="1"/>
        <v>0</v>
      </c>
      <c r="H61" s="79">
        <f t="shared" si="5"/>
        <v>0</v>
      </c>
      <c r="I61" s="80"/>
      <c r="J61" s="88" t="str">
        <f t="shared" si="2"/>
        <v/>
      </c>
      <c r="K61" s="86">
        <f t="shared" si="6"/>
        <v>0</v>
      </c>
    </row>
    <row r="62" spans="1:11" ht="36" customHeight="1" x14ac:dyDescent="0.3">
      <c r="A62" s="84"/>
      <c r="B62" s="81"/>
      <c r="C62" s="223"/>
      <c r="D62" s="45" t="str">
        <f t="shared" si="0"/>
        <v>X</v>
      </c>
      <c r="E62" s="91"/>
      <c r="F62" s="90">
        <f t="shared" si="4"/>
        <v>0</v>
      </c>
      <c r="G62" s="78">
        <f t="shared" si="1"/>
        <v>0</v>
      </c>
      <c r="H62" s="79">
        <f t="shared" si="5"/>
        <v>0</v>
      </c>
      <c r="I62" s="80"/>
      <c r="J62" s="88" t="str">
        <f t="shared" si="2"/>
        <v/>
      </c>
      <c r="K62" s="86">
        <f t="shared" si="6"/>
        <v>0</v>
      </c>
    </row>
    <row r="63" spans="1:11" ht="36" customHeight="1" x14ac:dyDescent="0.3">
      <c r="A63" s="84"/>
      <c r="B63" s="81"/>
      <c r="C63" s="223"/>
      <c r="D63" s="45" t="str">
        <f t="shared" si="0"/>
        <v>X</v>
      </c>
      <c r="E63" s="91"/>
      <c r="F63" s="90">
        <f t="shared" si="4"/>
        <v>0</v>
      </c>
      <c r="G63" s="78">
        <f t="shared" si="1"/>
        <v>0</v>
      </c>
      <c r="H63" s="79">
        <f t="shared" si="5"/>
        <v>0</v>
      </c>
      <c r="I63" s="80"/>
      <c r="J63" s="88" t="str">
        <f t="shared" si="2"/>
        <v/>
      </c>
      <c r="K63" s="86">
        <f t="shared" si="6"/>
        <v>0</v>
      </c>
    </row>
    <row r="64" spans="1:11" ht="36" customHeight="1" x14ac:dyDescent="0.3">
      <c r="A64" s="84"/>
      <c r="B64" s="81"/>
      <c r="C64" s="223"/>
      <c r="D64" s="45" t="str">
        <f t="shared" si="0"/>
        <v>X</v>
      </c>
      <c r="E64" s="91"/>
      <c r="F64" s="90">
        <f t="shared" si="4"/>
        <v>0</v>
      </c>
      <c r="G64" s="78">
        <f t="shared" si="1"/>
        <v>0</v>
      </c>
      <c r="H64" s="79">
        <f t="shared" si="5"/>
        <v>0</v>
      </c>
      <c r="I64" s="80"/>
      <c r="J64" s="88" t="str">
        <f t="shared" si="2"/>
        <v/>
      </c>
      <c r="K64" s="86">
        <f t="shared" si="6"/>
        <v>0</v>
      </c>
    </row>
    <row r="65" spans="1:11" ht="36" customHeight="1" x14ac:dyDescent="0.3">
      <c r="A65" s="84"/>
      <c r="B65" s="81"/>
      <c r="C65" s="223"/>
      <c r="D65" s="45" t="str">
        <f t="shared" si="0"/>
        <v>X</v>
      </c>
      <c r="E65" s="91"/>
      <c r="F65" s="90">
        <f t="shared" si="4"/>
        <v>0</v>
      </c>
      <c r="G65" s="78">
        <f t="shared" si="1"/>
        <v>0</v>
      </c>
      <c r="H65" s="79">
        <f t="shared" si="5"/>
        <v>0</v>
      </c>
      <c r="I65" s="80"/>
      <c r="J65" s="88" t="str">
        <f t="shared" si="2"/>
        <v/>
      </c>
      <c r="K65" s="86">
        <f t="shared" si="6"/>
        <v>0</v>
      </c>
    </row>
    <row r="66" spans="1:11" ht="36" customHeight="1" x14ac:dyDescent="0.3">
      <c r="A66" s="84"/>
      <c r="B66" s="81"/>
      <c r="C66" s="223"/>
      <c r="D66" s="45" t="str">
        <f t="shared" si="0"/>
        <v>X</v>
      </c>
      <c r="E66" s="91"/>
      <c r="F66" s="90">
        <f t="shared" si="4"/>
        <v>0</v>
      </c>
      <c r="G66" s="78">
        <f t="shared" si="1"/>
        <v>0</v>
      </c>
      <c r="H66" s="79">
        <f t="shared" si="5"/>
        <v>0</v>
      </c>
      <c r="I66" s="80"/>
      <c r="J66" s="88" t="str">
        <f t="shared" si="2"/>
        <v/>
      </c>
      <c r="K66" s="86">
        <f t="shared" si="6"/>
        <v>0</v>
      </c>
    </row>
    <row r="67" spans="1:11" ht="36" customHeight="1" x14ac:dyDescent="0.3">
      <c r="A67" s="84"/>
      <c r="B67" s="81"/>
      <c r="C67" s="223"/>
      <c r="D67" s="45" t="str">
        <f t="shared" si="0"/>
        <v>X</v>
      </c>
      <c r="E67" s="91"/>
      <c r="F67" s="90">
        <f t="shared" si="4"/>
        <v>0</v>
      </c>
      <c r="G67" s="78">
        <f t="shared" si="1"/>
        <v>0</v>
      </c>
      <c r="H67" s="79">
        <f t="shared" si="5"/>
        <v>0</v>
      </c>
      <c r="I67" s="80"/>
      <c r="J67" s="88" t="str">
        <f t="shared" si="2"/>
        <v/>
      </c>
      <c r="K67" s="86">
        <f t="shared" si="6"/>
        <v>0</v>
      </c>
    </row>
    <row r="68" spans="1:11" ht="36" customHeight="1" x14ac:dyDescent="0.3">
      <c r="A68" s="84"/>
      <c r="B68" s="81"/>
      <c r="C68" s="223"/>
      <c r="D68" s="45" t="str">
        <f t="shared" si="0"/>
        <v>X</v>
      </c>
      <c r="E68" s="91"/>
      <c r="F68" s="90">
        <f t="shared" si="4"/>
        <v>0</v>
      </c>
      <c r="G68" s="78">
        <f t="shared" si="1"/>
        <v>0</v>
      </c>
      <c r="H68" s="79">
        <f t="shared" si="5"/>
        <v>0</v>
      </c>
      <c r="I68" s="80"/>
      <c r="J68" s="88" t="str">
        <f t="shared" si="2"/>
        <v/>
      </c>
      <c r="K68" s="86">
        <f t="shared" si="6"/>
        <v>0</v>
      </c>
    </row>
    <row r="69" spans="1:11" ht="36" customHeight="1" x14ac:dyDescent="0.3">
      <c r="A69" s="84"/>
      <c r="B69" s="81"/>
      <c r="C69" s="223"/>
      <c r="D69" s="45" t="str">
        <f t="shared" si="0"/>
        <v>X</v>
      </c>
      <c r="E69" s="91"/>
      <c r="F69" s="90">
        <f t="shared" si="4"/>
        <v>0</v>
      </c>
      <c r="G69" s="78">
        <f t="shared" si="1"/>
        <v>0</v>
      </c>
      <c r="H69" s="79">
        <f t="shared" si="5"/>
        <v>0</v>
      </c>
      <c r="I69" s="80"/>
      <c r="J69" s="88" t="str">
        <f t="shared" si="2"/>
        <v/>
      </c>
      <c r="K69" s="86">
        <f t="shared" si="6"/>
        <v>0</v>
      </c>
    </row>
    <row r="70" spans="1:11" ht="36" customHeight="1" x14ac:dyDescent="0.3">
      <c r="A70" s="85"/>
      <c r="B70" s="81"/>
      <c r="C70" s="223"/>
      <c r="D70" s="45" t="str">
        <f t="shared" si="0"/>
        <v>X</v>
      </c>
      <c r="E70" s="91"/>
      <c r="F70" s="90">
        <f t="shared" si="4"/>
        <v>0</v>
      </c>
      <c r="G70" s="78">
        <f t="shared" si="1"/>
        <v>0</v>
      </c>
      <c r="H70" s="79">
        <f t="shared" si="5"/>
        <v>0</v>
      </c>
      <c r="I70" s="80"/>
      <c r="J70" s="88" t="str">
        <f t="shared" si="2"/>
        <v/>
      </c>
      <c r="K70" s="86">
        <f t="shared" si="6"/>
        <v>0</v>
      </c>
    </row>
    <row r="71" spans="1:11" ht="36" customHeight="1" x14ac:dyDescent="0.3">
      <c r="A71" s="83"/>
      <c r="B71" s="81"/>
      <c r="C71" s="223"/>
      <c r="D71" s="45" t="str">
        <f t="shared" si="0"/>
        <v>X</v>
      </c>
      <c r="E71" s="91"/>
      <c r="F71" s="90">
        <f t="shared" si="4"/>
        <v>0</v>
      </c>
      <c r="G71" s="78">
        <f t="shared" si="1"/>
        <v>0</v>
      </c>
      <c r="H71" s="79">
        <f t="shared" si="5"/>
        <v>0</v>
      </c>
      <c r="I71" s="80"/>
      <c r="J71" s="88" t="str">
        <f t="shared" si="2"/>
        <v/>
      </c>
      <c r="K71" s="86">
        <f t="shared" si="6"/>
        <v>0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>
        <f t="shared" si="5"/>
        <v>0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>
        <f t="shared" si="5"/>
        <v>0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>
        <f t="shared" si="5"/>
        <v>0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>
        <f t="shared" si="5"/>
        <v>0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>
        <f t="shared" si="5"/>
        <v>0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>
        <f t="shared" si="5"/>
        <v>0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>
        <f t="shared" si="5"/>
        <v>0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>
        <f t="shared" si="5"/>
        <v>0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>
        <f>H79</f>
        <v>0</v>
      </c>
      <c r="I80" s="49"/>
      <c r="J80" s="89">
        <f>SUM(J23:J79)</f>
        <v>0</v>
      </c>
      <c r="K80" s="86">
        <f>SUM(K23:K79)</f>
        <v>0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>
        <f>IF(H81="","",IF(H80&lt;=H81,H81-H80,0))</f>
        <v>72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>
        <f>IF(H80&gt;H81,H80-H81,0)</f>
        <v>0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#N/A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str">
        <f>IF(H83&gt;H82,ROUND(H83*$B$17*$B$13/24,0),"")</f>
        <v/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9:I79 B23:D28 F23:H28">
    <cfRule type="expression" dxfId="164" priority="2">
      <formula>$E23="X"</formula>
    </cfRule>
  </conditionalFormatting>
  <conditionalFormatting sqref="I23:I28">
    <cfRule type="expression" dxfId="163" priority="3">
      <formula>$E23="X"</formula>
    </cfRule>
  </conditionalFormatting>
  <conditionalFormatting sqref="E23:E28">
    <cfRule type="expression" dxfId="16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CAF7-22BB-410C-8769-A4D62AEF65D2}">
  <sheetPr>
    <tabColor rgb="FFFF0000"/>
  </sheetPr>
  <dimension ref="A1:K113"/>
  <sheetViews>
    <sheetView topLeftCell="A9" zoomScale="80" zoomScaleNormal="80" workbookViewId="0">
      <selection activeCell="D14" sqref="D14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102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44805.138888888891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44799</v>
      </c>
      <c r="C9" s="34">
        <f>INDEX('TONG HOP'!$B$9:$W$225,MATCH(E3,'TONG HOP'!$B$9:$B$225,0),MATCH(C10,'TONG HOP'!$B$9:$W$9,0))</f>
        <v>44804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20551.86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44805.868055555555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44808.951388888891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44805</v>
      </c>
      <c r="B23" s="293" t="s">
        <v>365</v>
      </c>
      <c r="C23" s="293"/>
      <c r="D23" s="45" t="str">
        <f t="shared" ref="D23:D106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106" si="1">IF(D23="X",MINUTE(C23-B23),0)</f>
        <v>0</v>
      </c>
      <c r="H23" s="82">
        <f>(F23+G23/60)+H22</f>
        <v>0</v>
      </c>
      <c r="I23" s="107" t="s">
        <v>108</v>
      </c>
      <c r="J23" s="87">
        <f t="shared" ref="J23:J106" si="2">IF(E23="x",(C23-B23),"")</f>
        <v>-0.1388888888888889</v>
      </c>
      <c r="K23" s="86" t="str">
        <f>IF(D23="x",(C23-B23),"")</f>
        <v/>
      </c>
    </row>
    <row r="24" spans="1:11" ht="36" customHeight="1" x14ac:dyDescent="0.3">
      <c r="A24" s="133"/>
      <c r="B24" s="129" t="s">
        <v>365</v>
      </c>
      <c r="C24" s="129" t="s">
        <v>128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106" si="4">IF(AND(D24="",E24=""),0,(IF(AND(C24-B24=1,E24="",E24),24,(IF(D24="X",HOUR(C24-B24),0)))))</f>
        <v>0</v>
      </c>
      <c r="G24" s="82">
        <f t="shared" si="1"/>
        <v>0</v>
      </c>
      <c r="H24" s="82">
        <f t="shared" ref="H24:H106" si="5">(F24+G24/60)+H23</f>
        <v>0</v>
      </c>
      <c r="I24" s="108" t="s">
        <v>704</v>
      </c>
      <c r="J24" s="87">
        <f t="shared" si="2"/>
        <v>0.15277777777777779</v>
      </c>
      <c r="K24" s="86" t="str">
        <f t="shared" ref="K24:K106" si="6">IF(D24="x",(C24-B24),"")</f>
        <v/>
      </c>
    </row>
    <row r="25" spans="1:11" ht="36" customHeight="1" x14ac:dyDescent="0.3">
      <c r="A25" s="133"/>
      <c r="B25" s="129" t="s">
        <v>128</v>
      </c>
      <c r="C25" s="129" t="s">
        <v>156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9" t="s">
        <v>114</v>
      </c>
      <c r="J25" s="87">
        <f t="shared" si="2"/>
        <v>6.25E-2</v>
      </c>
      <c r="K25" s="86" t="str">
        <f t="shared" si="6"/>
        <v/>
      </c>
    </row>
    <row r="26" spans="1:11" ht="36" customHeight="1" x14ac:dyDescent="0.3">
      <c r="A26" s="133"/>
      <c r="B26" s="129" t="s">
        <v>156</v>
      </c>
      <c r="C26" s="129" t="s">
        <v>227</v>
      </c>
      <c r="D26" s="45" t="str">
        <f t="shared" si="0"/>
        <v>X</v>
      </c>
      <c r="E26" s="39" t="str">
        <f t="shared" si="3"/>
        <v/>
      </c>
      <c r="F26" s="90">
        <f t="shared" si="4"/>
        <v>7</v>
      </c>
      <c r="G26" s="82">
        <f t="shared" si="1"/>
        <v>0</v>
      </c>
      <c r="H26" s="82">
        <f t="shared" si="5"/>
        <v>7</v>
      </c>
      <c r="I26" s="108" t="s">
        <v>787</v>
      </c>
      <c r="J26" s="87" t="str">
        <f t="shared" si="2"/>
        <v/>
      </c>
      <c r="K26" s="86">
        <f t="shared" si="6"/>
        <v>0.29166666666666669</v>
      </c>
    </row>
    <row r="27" spans="1:11" ht="36" customHeight="1" x14ac:dyDescent="0.3">
      <c r="A27" s="133"/>
      <c r="B27" s="129" t="s">
        <v>227</v>
      </c>
      <c r="C27" s="129" t="s">
        <v>661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7</v>
      </c>
      <c r="I27" s="108" t="s">
        <v>788</v>
      </c>
      <c r="J27" s="88">
        <f t="shared" si="2"/>
        <v>8.3333333333333259E-2</v>
      </c>
      <c r="K27" s="86" t="str">
        <f t="shared" si="6"/>
        <v/>
      </c>
    </row>
    <row r="28" spans="1:11" ht="36" customHeight="1" x14ac:dyDescent="0.3">
      <c r="A28" s="133"/>
      <c r="B28" s="202" t="s">
        <v>661</v>
      </c>
      <c r="C28" s="203"/>
      <c r="D28" s="45" t="str">
        <f t="shared" si="0"/>
        <v>X</v>
      </c>
      <c r="E28" s="39" t="str">
        <f t="shared" si="3"/>
        <v/>
      </c>
      <c r="F28" s="90" t="e">
        <f t="shared" si="4"/>
        <v>#NUM!</v>
      </c>
      <c r="G28" s="78" t="e">
        <f t="shared" si="1"/>
        <v>#NUM!</v>
      </c>
      <c r="H28" s="79" t="e">
        <f t="shared" si="5"/>
        <v>#NUM!</v>
      </c>
      <c r="I28" s="109" t="s">
        <v>573</v>
      </c>
      <c r="J28" s="88" t="str">
        <f t="shared" si="2"/>
        <v/>
      </c>
      <c r="K28" s="86">
        <f t="shared" si="6"/>
        <v>-0.72916666666666663</v>
      </c>
    </row>
    <row r="29" spans="1:11" ht="36" customHeight="1" x14ac:dyDescent="0.3">
      <c r="A29" s="133"/>
      <c r="B29" s="129" t="s">
        <v>661</v>
      </c>
      <c r="C29" s="129" t="s">
        <v>161</v>
      </c>
      <c r="D29" s="45" t="str">
        <f t="shared" si="0"/>
        <v>X</v>
      </c>
      <c r="E29" s="91"/>
      <c r="F29" s="90">
        <f t="shared" si="4"/>
        <v>3</v>
      </c>
      <c r="G29" s="78">
        <f t="shared" si="1"/>
        <v>0</v>
      </c>
      <c r="H29" s="79" t="e">
        <f t="shared" si="5"/>
        <v>#NUM!</v>
      </c>
      <c r="I29" s="108" t="s">
        <v>789</v>
      </c>
      <c r="J29" s="88" t="str">
        <f t="shared" si="2"/>
        <v/>
      </c>
      <c r="K29" s="86">
        <f t="shared" si="6"/>
        <v>0.125</v>
      </c>
    </row>
    <row r="30" spans="1:11" ht="36" customHeight="1" x14ac:dyDescent="0.3">
      <c r="A30" s="133"/>
      <c r="B30" s="129" t="s">
        <v>161</v>
      </c>
      <c r="C30" s="129" t="s">
        <v>785</v>
      </c>
      <c r="D30" s="45" t="str">
        <f t="shared" si="0"/>
        <v>X</v>
      </c>
      <c r="E30" s="91"/>
      <c r="F30" s="90">
        <f t="shared" si="4"/>
        <v>0</v>
      </c>
      <c r="G30" s="78">
        <f t="shared" si="1"/>
        <v>20</v>
      </c>
      <c r="H30" s="79" t="e">
        <f t="shared" si="5"/>
        <v>#NUM!</v>
      </c>
      <c r="I30" s="108" t="s">
        <v>115</v>
      </c>
      <c r="J30" s="88" t="str">
        <f t="shared" si="2"/>
        <v/>
      </c>
      <c r="K30" s="86">
        <f t="shared" si="6"/>
        <v>1.388888888888884E-2</v>
      </c>
    </row>
    <row r="31" spans="1:11" ht="36" customHeight="1" x14ac:dyDescent="0.3">
      <c r="A31" s="133"/>
      <c r="B31" s="202" t="s">
        <v>785</v>
      </c>
      <c r="C31" s="203"/>
      <c r="D31" s="45" t="str">
        <f t="shared" si="0"/>
        <v>X</v>
      </c>
      <c r="E31" s="91"/>
      <c r="F31" s="90" t="e">
        <f t="shared" si="4"/>
        <v>#NUM!</v>
      </c>
      <c r="G31" s="78" t="e">
        <f t="shared" si="1"/>
        <v>#NUM!</v>
      </c>
      <c r="H31" s="79" t="e">
        <f t="shared" si="5"/>
        <v>#NUM!</v>
      </c>
      <c r="I31" s="109" t="s">
        <v>116</v>
      </c>
      <c r="J31" s="88" t="str">
        <f t="shared" si="2"/>
        <v/>
      </c>
      <c r="K31" s="86">
        <f t="shared" si="6"/>
        <v>-0.86805555555555547</v>
      </c>
    </row>
    <row r="32" spans="1:11" ht="36" customHeight="1" x14ac:dyDescent="0.3">
      <c r="A32" s="133"/>
      <c r="B32" s="129" t="s">
        <v>785</v>
      </c>
      <c r="C32" s="129" t="s">
        <v>136</v>
      </c>
      <c r="D32" s="45" t="str">
        <f t="shared" si="0"/>
        <v>X</v>
      </c>
      <c r="E32" s="91"/>
      <c r="F32" s="90">
        <f t="shared" si="4"/>
        <v>0</v>
      </c>
      <c r="G32" s="78">
        <f t="shared" si="1"/>
        <v>40</v>
      </c>
      <c r="H32" s="79" t="e">
        <f t="shared" si="5"/>
        <v>#NUM!</v>
      </c>
      <c r="I32" s="108" t="s">
        <v>117</v>
      </c>
      <c r="J32" s="88" t="str">
        <f t="shared" si="2"/>
        <v/>
      </c>
      <c r="K32" s="86">
        <f t="shared" si="6"/>
        <v>2.7777777777777901E-2</v>
      </c>
    </row>
    <row r="33" spans="1:11" ht="36" customHeight="1" x14ac:dyDescent="0.3">
      <c r="A33" s="133"/>
      <c r="B33" s="129" t="s">
        <v>136</v>
      </c>
      <c r="C33" s="129" t="s">
        <v>346</v>
      </c>
      <c r="D33" s="45" t="str">
        <f t="shared" si="0"/>
        <v>X</v>
      </c>
      <c r="E33" s="91"/>
      <c r="F33" s="90">
        <f t="shared" si="4"/>
        <v>1</v>
      </c>
      <c r="G33" s="78">
        <f t="shared" si="1"/>
        <v>0</v>
      </c>
      <c r="H33" s="79" t="e">
        <f t="shared" si="5"/>
        <v>#NUM!</v>
      </c>
      <c r="I33" s="108" t="s">
        <v>118</v>
      </c>
      <c r="J33" s="88" t="str">
        <f t="shared" si="2"/>
        <v/>
      </c>
      <c r="K33" s="86">
        <f t="shared" si="6"/>
        <v>4.166666666666663E-2</v>
      </c>
    </row>
    <row r="34" spans="1:11" ht="36" customHeight="1" x14ac:dyDescent="0.3">
      <c r="A34" s="133"/>
      <c r="B34" s="129" t="s">
        <v>346</v>
      </c>
      <c r="C34" s="129" t="s">
        <v>125</v>
      </c>
      <c r="D34" s="45" t="str">
        <f t="shared" si="0"/>
        <v>X</v>
      </c>
      <c r="E34" s="91"/>
      <c r="F34" s="90">
        <f t="shared" si="4"/>
        <v>1</v>
      </c>
      <c r="G34" s="78">
        <f t="shared" si="1"/>
        <v>30</v>
      </c>
      <c r="H34" s="79" t="e">
        <f t="shared" si="5"/>
        <v>#NUM!</v>
      </c>
      <c r="I34" s="108" t="s">
        <v>117</v>
      </c>
      <c r="J34" s="88" t="str">
        <f t="shared" si="2"/>
        <v/>
      </c>
      <c r="K34" s="86">
        <f t="shared" si="6"/>
        <v>6.25E-2</v>
      </c>
    </row>
    <row r="35" spans="1:11" ht="36" customHeight="1" x14ac:dyDescent="0.3">
      <c r="A35" s="136">
        <v>44806</v>
      </c>
      <c r="B35" s="129" t="s">
        <v>126</v>
      </c>
      <c r="C35" s="129" t="s">
        <v>369</v>
      </c>
      <c r="D35" s="45" t="str">
        <f t="shared" si="0"/>
        <v>X</v>
      </c>
      <c r="E35" s="91"/>
      <c r="F35" s="90">
        <f t="shared" si="4"/>
        <v>1</v>
      </c>
      <c r="G35" s="78">
        <f t="shared" si="1"/>
        <v>0</v>
      </c>
      <c r="H35" s="79" t="e">
        <f t="shared" si="5"/>
        <v>#NUM!</v>
      </c>
      <c r="I35" s="108" t="s">
        <v>117</v>
      </c>
      <c r="J35" s="88" t="str">
        <f t="shared" si="2"/>
        <v/>
      </c>
      <c r="K35" s="86">
        <f t="shared" si="6"/>
        <v>4.1666666666666664E-2</v>
      </c>
    </row>
    <row r="36" spans="1:11" ht="36" customHeight="1" x14ac:dyDescent="0.3">
      <c r="A36" s="133"/>
      <c r="B36" s="129" t="s">
        <v>369</v>
      </c>
      <c r="C36" s="129" t="s">
        <v>154</v>
      </c>
      <c r="D36" s="45" t="str">
        <f t="shared" si="0"/>
        <v>X</v>
      </c>
      <c r="E36" s="91"/>
      <c r="F36" s="90">
        <f t="shared" si="4"/>
        <v>2</v>
      </c>
      <c r="G36" s="78">
        <f t="shared" si="1"/>
        <v>30</v>
      </c>
      <c r="H36" s="79" t="e">
        <f t="shared" si="5"/>
        <v>#NUM!</v>
      </c>
      <c r="I36" s="108" t="s">
        <v>790</v>
      </c>
      <c r="J36" s="88" t="str">
        <f t="shared" si="2"/>
        <v/>
      </c>
      <c r="K36" s="86">
        <f t="shared" si="6"/>
        <v>0.10416666666666669</v>
      </c>
    </row>
    <row r="37" spans="1:11" ht="36" customHeight="1" x14ac:dyDescent="0.3">
      <c r="A37" s="133"/>
      <c r="B37" s="129" t="s">
        <v>154</v>
      </c>
      <c r="C37" s="129" t="s">
        <v>493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20</v>
      </c>
      <c r="H37" s="79" t="e">
        <f t="shared" si="5"/>
        <v>#NUM!</v>
      </c>
      <c r="I37" s="108" t="s">
        <v>117</v>
      </c>
      <c r="J37" s="88" t="str">
        <f t="shared" si="2"/>
        <v/>
      </c>
      <c r="K37" s="86">
        <f t="shared" si="6"/>
        <v>5.5555555555555525E-2</v>
      </c>
    </row>
    <row r="38" spans="1:11" ht="36" customHeight="1" x14ac:dyDescent="0.3">
      <c r="A38" s="133"/>
      <c r="B38" s="129" t="s">
        <v>493</v>
      </c>
      <c r="C38" s="129" t="s">
        <v>588</v>
      </c>
      <c r="D38" s="45" t="str">
        <f t="shared" si="0"/>
        <v>X</v>
      </c>
      <c r="E38" s="91"/>
      <c r="F38" s="90">
        <f t="shared" si="4"/>
        <v>0</v>
      </c>
      <c r="G38" s="78">
        <f t="shared" si="1"/>
        <v>20</v>
      </c>
      <c r="H38" s="79" t="e">
        <f t="shared" si="5"/>
        <v>#NUM!</v>
      </c>
      <c r="I38" s="108" t="s">
        <v>791</v>
      </c>
      <c r="J38" s="88" t="str">
        <f t="shared" si="2"/>
        <v/>
      </c>
      <c r="K38" s="86">
        <f t="shared" si="6"/>
        <v>1.3888888888888923E-2</v>
      </c>
    </row>
    <row r="39" spans="1:11" ht="36" customHeight="1" x14ac:dyDescent="0.3">
      <c r="A39" s="133"/>
      <c r="B39" s="129" t="s">
        <v>588</v>
      </c>
      <c r="C39" s="129" t="s">
        <v>140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20</v>
      </c>
      <c r="H39" s="79" t="e">
        <f t="shared" si="5"/>
        <v>#NUM!</v>
      </c>
      <c r="I39" s="108" t="s">
        <v>117</v>
      </c>
      <c r="J39" s="88" t="str">
        <f t="shared" si="2"/>
        <v/>
      </c>
      <c r="K39" s="86">
        <f t="shared" si="6"/>
        <v>1.3888888888888867E-2</v>
      </c>
    </row>
    <row r="40" spans="1:11" ht="36" customHeight="1" x14ac:dyDescent="0.3">
      <c r="A40" s="133"/>
      <c r="B40" s="129" t="s">
        <v>140</v>
      </c>
      <c r="C40" s="129" t="s">
        <v>127</v>
      </c>
      <c r="D40" s="45" t="str">
        <f t="shared" si="0"/>
        <v>X</v>
      </c>
      <c r="E40" s="91"/>
      <c r="F40" s="90">
        <f t="shared" si="4"/>
        <v>0</v>
      </c>
      <c r="G40" s="78">
        <f t="shared" si="1"/>
        <v>30</v>
      </c>
      <c r="H40" s="79" t="e">
        <f t="shared" si="5"/>
        <v>#NUM!</v>
      </c>
      <c r="I40" s="108" t="s">
        <v>118</v>
      </c>
      <c r="J40" s="88" t="str">
        <f t="shared" si="2"/>
        <v/>
      </c>
      <c r="K40" s="86">
        <f t="shared" si="6"/>
        <v>2.0833333333333343E-2</v>
      </c>
    </row>
    <row r="41" spans="1:11" ht="36" customHeight="1" x14ac:dyDescent="0.3">
      <c r="A41" s="133"/>
      <c r="B41" s="129" t="s">
        <v>127</v>
      </c>
      <c r="C41" s="129" t="s">
        <v>128</v>
      </c>
      <c r="D41" s="45" t="str">
        <f t="shared" si="0"/>
        <v>X</v>
      </c>
      <c r="E41" s="91"/>
      <c r="F41" s="90">
        <f t="shared" si="4"/>
        <v>1</v>
      </c>
      <c r="G41" s="78">
        <f t="shared" si="1"/>
        <v>0</v>
      </c>
      <c r="H41" s="79" t="e">
        <f t="shared" si="5"/>
        <v>#NUM!</v>
      </c>
      <c r="I41" s="108" t="s">
        <v>792</v>
      </c>
      <c r="J41" s="88" t="str">
        <f t="shared" si="2"/>
        <v/>
      </c>
      <c r="K41" s="86">
        <f t="shared" si="6"/>
        <v>4.1666666666666685E-2</v>
      </c>
    </row>
    <row r="42" spans="1:11" ht="36" customHeight="1" x14ac:dyDescent="0.3">
      <c r="A42" s="133"/>
      <c r="B42" s="129" t="s">
        <v>128</v>
      </c>
      <c r="C42" s="129" t="s">
        <v>156</v>
      </c>
      <c r="D42" s="45" t="str">
        <f t="shared" si="0"/>
        <v>X</v>
      </c>
      <c r="E42" s="91"/>
      <c r="F42" s="90">
        <f t="shared" si="4"/>
        <v>1</v>
      </c>
      <c r="G42" s="78">
        <f t="shared" si="1"/>
        <v>30</v>
      </c>
      <c r="H42" s="79" t="e">
        <f t="shared" si="5"/>
        <v>#NUM!</v>
      </c>
      <c r="I42" s="108" t="s">
        <v>117</v>
      </c>
      <c r="J42" s="88" t="str">
        <f t="shared" si="2"/>
        <v/>
      </c>
      <c r="K42" s="86">
        <f t="shared" si="6"/>
        <v>6.25E-2</v>
      </c>
    </row>
    <row r="43" spans="1:11" ht="36" customHeight="1" x14ac:dyDescent="0.3">
      <c r="A43" s="133"/>
      <c r="B43" s="129" t="s">
        <v>156</v>
      </c>
      <c r="C43" s="129" t="s">
        <v>133</v>
      </c>
      <c r="D43" s="45" t="str">
        <f t="shared" si="0"/>
        <v>X</v>
      </c>
      <c r="E43" s="91"/>
      <c r="F43" s="90">
        <f t="shared" si="4"/>
        <v>3</v>
      </c>
      <c r="G43" s="78">
        <f t="shared" si="1"/>
        <v>0</v>
      </c>
      <c r="H43" s="79" t="e">
        <f t="shared" si="5"/>
        <v>#NUM!</v>
      </c>
      <c r="I43" s="108" t="s">
        <v>793</v>
      </c>
      <c r="J43" s="88" t="str">
        <f t="shared" si="2"/>
        <v/>
      </c>
      <c r="K43" s="86">
        <f t="shared" si="6"/>
        <v>0.125</v>
      </c>
    </row>
    <row r="44" spans="1:11" ht="36" customHeight="1" x14ac:dyDescent="0.3">
      <c r="A44" s="133"/>
      <c r="B44" s="129" t="s">
        <v>133</v>
      </c>
      <c r="C44" s="129" t="s">
        <v>435</v>
      </c>
      <c r="D44" s="45" t="str">
        <f t="shared" si="0"/>
        <v>X</v>
      </c>
      <c r="E44" s="91"/>
      <c r="F44" s="90">
        <f t="shared" si="4"/>
        <v>0</v>
      </c>
      <c r="G44" s="78">
        <f t="shared" si="1"/>
        <v>40</v>
      </c>
      <c r="H44" s="79" t="e">
        <f t="shared" si="5"/>
        <v>#NUM!</v>
      </c>
      <c r="I44" s="108" t="s">
        <v>745</v>
      </c>
      <c r="J44" s="88" t="str">
        <f t="shared" si="2"/>
        <v/>
      </c>
      <c r="K44" s="86">
        <f t="shared" si="6"/>
        <v>2.7777777777777735E-2</v>
      </c>
    </row>
    <row r="45" spans="1:11" ht="36" customHeight="1" x14ac:dyDescent="0.3">
      <c r="A45" s="133"/>
      <c r="B45" s="129" t="s">
        <v>435</v>
      </c>
      <c r="C45" s="129" t="s">
        <v>134</v>
      </c>
      <c r="D45" s="45" t="str">
        <f t="shared" si="0"/>
        <v>X</v>
      </c>
      <c r="E45" s="91"/>
      <c r="F45" s="90">
        <f t="shared" si="4"/>
        <v>1</v>
      </c>
      <c r="G45" s="78">
        <f t="shared" si="1"/>
        <v>20</v>
      </c>
      <c r="H45" s="79" t="e">
        <f t="shared" si="5"/>
        <v>#NUM!</v>
      </c>
      <c r="I45" s="108" t="s">
        <v>117</v>
      </c>
      <c r="J45" s="88" t="str">
        <f t="shared" si="2"/>
        <v/>
      </c>
      <c r="K45" s="86">
        <f t="shared" si="6"/>
        <v>5.555555555555558E-2</v>
      </c>
    </row>
    <row r="46" spans="1:11" ht="36" customHeight="1" x14ac:dyDescent="0.3">
      <c r="A46" s="133"/>
      <c r="B46" s="129" t="s">
        <v>134</v>
      </c>
      <c r="C46" s="129" t="s">
        <v>135</v>
      </c>
      <c r="D46" s="45" t="str">
        <f t="shared" si="0"/>
        <v>X</v>
      </c>
      <c r="E46" s="91"/>
      <c r="F46" s="90">
        <f t="shared" si="4"/>
        <v>0</v>
      </c>
      <c r="G46" s="78">
        <f t="shared" si="1"/>
        <v>30</v>
      </c>
      <c r="H46" s="79" t="e">
        <f t="shared" si="5"/>
        <v>#NUM!</v>
      </c>
      <c r="I46" s="108" t="s">
        <v>118</v>
      </c>
      <c r="J46" s="88" t="str">
        <f t="shared" si="2"/>
        <v/>
      </c>
      <c r="K46" s="86">
        <f t="shared" si="6"/>
        <v>2.083333333333337E-2</v>
      </c>
    </row>
    <row r="47" spans="1:11" ht="36" customHeight="1" x14ac:dyDescent="0.3">
      <c r="A47" s="133"/>
      <c r="B47" s="129" t="s">
        <v>135</v>
      </c>
      <c r="C47" s="129" t="s">
        <v>391</v>
      </c>
      <c r="D47" s="45" t="str">
        <f t="shared" si="0"/>
        <v>X</v>
      </c>
      <c r="E47" s="91"/>
      <c r="F47" s="90">
        <f t="shared" si="4"/>
        <v>0</v>
      </c>
      <c r="G47" s="78">
        <f t="shared" si="1"/>
        <v>30</v>
      </c>
      <c r="H47" s="79" t="e">
        <f t="shared" si="5"/>
        <v>#NUM!</v>
      </c>
      <c r="I47" s="108" t="s">
        <v>794</v>
      </c>
      <c r="J47" s="88" t="str">
        <f t="shared" si="2"/>
        <v/>
      </c>
      <c r="K47" s="86">
        <f t="shared" si="6"/>
        <v>2.0833333333333259E-2</v>
      </c>
    </row>
    <row r="48" spans="1:11" ht="36" customHeight="1" x14ac:dyDescent="0.3">
      <c r="A48" s="133"/>
      <c r="B48" s="129" t="s">
        <v>391</v>
      </c>
      <c r="C48" s="129" t="s">
        <v>281</v>
      </c>
      <c r="D48" s="45" t="str">
        <f t="shared" si="0"/>
        <v>X</v>
      </c>
      <c r="E48" s="91"/>
      <c r="F48" s="90">
        <f t="shared" si="4"/>
        <v>2</v>
      </c>
      <c r="G48" s="78">
        <f t="shared" si="1"/>
        <v>0</v>
      </c>
      <c r="H48" s="79" t="e">
        <f t="shared" si="5"/>
        <v>#NUM!</v>
      </c>
      <c r="I48" s="108" t="s">
        <v>117</v>
      </c>
      <c r="J48" s="88" t="str">
        <f t="shared" si="2"/>
        <v/>
      </c>
      <c r="K48" s="86">
        <f t="shared" si="6"/>
        <v>8.333333333333337E-2</v>
      </c>
    </row>
    <row r="49" spans="1:11" ht="36" customHeight="1" x14ac:dyDescent="0.3">
      <c r="A49" s="133"/>
      <c r="B49" s="129" t="s">
        <v>281</v>
      </c>
      <c r="C49" s="129" t="s">
        <v>412</v>
      </c>
      <c r="D49" s="45" t="str">
        <f t="shared" si="0"/>
        <v>X</v>
      </c>
      <c r="E49" s="91"/>
      <c r="F49" s="90">
        <f t="shared" si="4"/>
        <v>0</v>
      </c>
      <c r="G49" s="78">
        <f t="shared" si="1"/>
        <v>30</v>
      </c>
      <c r="H49" s="79" t="e">
        <f t="shared" si="5"/>
        <v>#NUM!</v>
      </c>
      <c r="I49" s="108" t="s">
        <v>795</v>
      </c>
      <c r="J49" s="88" t="str">
        <f t="shared" si="2"/>
        <v/>
      </c>
      <c r="K49" s="86">
        <f t="shared" si="6"/>
        <v>2.083333333333337E-2</v>
      </c>
    </row>
    <row r="50" spans="1:11" ht="36" customHeight="1" x14ac:dyDescent="0.3">
      <c r="A50" s="133"/>
      <c r="B50" s="129" t="s">
        <v>412</v>
      </c>
      <c r="C50" s="129" t="s">
        <v>234</v>
      </c>
      <c r="D50" s="45" t="str">
        <f t="shared" si="0"/>
        <v>X</v>
      </c>
      <c r="E50" s="91"/>
      <c r="F50" s="90">
        <f t="shared" si="4"/>
        <v>1</v>
      </c>
      <c r="G50" s="78">
        <f t="shared" si="1"/>
        <v>0</v>
      </c>
      <c r="H50" s="79" t="e">
        <f t="shared" si="5"/>
        <v>#NUM!</v>
      </c>
      <c r="I50" s="108" t="s">
        <v>117</v>
      </c>
      <c r="J50" s="88" t="str">
        <f t="shared" si="2"/>
        <v/>
      </c>
      <c r="K50" s="86">
        <f t="shared" si="6"/>
        <v>4.166666666666663E-2</v>
      </c>
    </row>
    <row r="51" spans="1:11" ht="36" customHeight="1" x14ac:dyDescent="0.3">
      <c r="A51" s="133"/>
      <c r="B51" s="129" t="s">
        <v>234</v>
      </c>
      <c r="C51" s="129" t="s">
        <v>143</v>
      </c>
      <c r="D51" s="45" t="str">
        <f t="shared" si="0"/>
        <v>X</v>
      </c>
      <c r="E51" s="91"/>
      <c r="F51" s="90">
        <f t="shared" si="4"/>
        <v>4</v>
      </c>
      <c r="G51" s="78">
        <f t="shared" si="1"/>
        <v>0</v>
      </c>
      <c r="H51" s="79" t="e">
        <f t="shared" si="5"/>
        <v>#NUM!</v>
      </c>
      <c r="I51" s="108" t="s">
        <v>796</v>
      </c>
      <c r="J51" s="88" t="str">
        <f t="shared" si="2"/>
        <v/>
      </c>
      <c r="K51" s="86">
        <f t="shared" si="6"/>
        <v>0.16666666666666663</v>
      </c>
    </row>
    <row r="52" spans="1:11" ht="36" customHeight="1" x14ac:dyDescent="0.3">
      <c r="A52" s="137"/>
      <c r="B52" s="129" t="s">
        <v>143</v>
      </c>
      <c r="C52" s="129" t="s">
        <v>125</v>
      </c>
      <c r="D52" s="45" t="str">
        <f t="shared" si="0"/>
        <v>X</v>
      </c>
      <c r="E52" s="91"/>
      <c r="F52" s="90">
        <f t="shared" si="4"/>
        <v>2</v>
      </c>
      <c r="G52" s="78">
        <f t="shared" si="1"/>
        <v>0</v>
      </c>
      <c r="H52" s="79" t="e">
        <f t="shared" si="5"/>
        <v>#NUM!</v>
      </c>
      <c r="I52" s="108" t="s">
        <v>117</v>
      </c>
      <c r="J52" s="88" t="str">
        <f t="shared" si="2"/>
        <v/>
      </c>
      <c r="K52" s="86">
        <f t="shared" si="6"/>
        <v>8.333333333333337E-2</v>
      </c>
    </row>
    <row r="53" spans="1:11" ht="36" customHeight="1" x14ac:dyDescent="0.3">
      <c r="A53" s="136">
        <v>44807</v>
      </c>
      <c r="B53" s="129" t="s">
        <v>126</v>
      </c>
      <c r="C53" s="129" t="s">
        <v>732</v>
      </c>
      <c r="D53" s="45"/>
      <c r="E53" s="91"/>
      <c r="F53" s="90"/>
      <c r="G53" s="78"/>
      <c r="H53" s="79"/>
      <c r="I53" s="108" t="s">
        <v>117</v>
      </c>
      <c r="J53" s="88"/>
      <c r="K53" s="86"/>
    </row>
    <row r="54" spans="1:11" ht="36" customHeight="1" x14ac:dyDescent="0.3">
      <c r="A54" s="133"/>
      <c r="B54" s="129" t="s">
        <v>732</v>
      </c>
      <c r="C54" s="129" t="s">
        <v>786</v>
      </c>
      <c r="D54" s="45"/>
      <c r="E54" s="91"/>
      <c r="F54" s="90"/>
      <c r="G54" s="78"/>
      <c r="H54" s="79"/>
      <c r="I54" s="108" t="s">
        <v>632</v>
      </c>
      <c r="J54" s="88"/>
      <c r="K54" s="86"/>
    </row>
    <row r="55" spans="1:11" ht="36" customHeight="1" x14ac:dyDescent="0.3">
      <c r="A55" s="133"/>
      <c r="B55" s="129" t="s">
        <v>786</v>
      </c>
      <c r="C55" s="129" t="s">
        <v>140</v>
      </c>
      <c r="D55" s="45"/>
      <c r="E55" s="91"/>
      <c r="F55" s="90"/>
      <c r="G55" s="78"/>
      <c r="H55" s="79"/>
      <c r="I55" s="108" t="s">
        <v>117</v>
      </c>
      <c r="J55" s="88"/>
      <c r="K55" s="86"/>
    </row>
    <row r="56" spans="1:11" ht="36" customHeight="1" x14ac:dyDescent="0.3">
      <c r="A56" s="133"/>
      <c r="B56" s="129" t="s">
        <v>140</v>
      </c>
      <c r="C56" s="129" t="s">
        <v>452</v>
      </c>
      <c r="D56" s="45"/>
      <c r="E56" s="91"/>
      <c r="F56" s="90"/>
      <c r="G56" s="78"/>
      <c r="H56" s="79"/>
      <c r="I56" s="108" t="s">
        <v>118</v>
      </c>
      <c r="J56" s="88"/>
      <c r="K56" s="86"/>
    </row>
    <row r="57" spans="1:11" ht="36" customHeight="1" x14ac:dyDescent="0.3">
      <c r="A57" s="133"/>
      <c r="B57" s="129" t="s">
        <v>452</v>
      </c>
      <c r="C57" s="129" t="s">
        <v>571</v>
      </c>
      <c r="D57" s="45"/>
      <c r="E57" s="91"/>
      <c r="F57" s="90"/>
      <c r="G57" s="78"/>
      <c r="H57" s="79"/>
      <c r="I57" s="108" t="s">
        <v>117</v>
      </c>
      <c r="J57" s="88"/>
      <c r="K57" s="86"/>
    </row>
    <row r="58" spans="1:11" ht="36" customHeight="1" x14ac:dyDescent="0.3">
      <c r="A58" s="133"/>
      <c r="B58" s="129" t="s">
        <v>571</v>
      </c>
      <c r="C58" s="129" t="s">
        <v>233</v>
      </c>
      <c r="D58" s="45"/>
      <c r="E58" s="91"/>
      <c r="F58" s="90"/>
      <c r="G58" s="78"/>
      <c r="H58" s="79"/>
      <c r="I58" s="108" t="s">
        <v>632</v>
      </c>
      <c r="J58" s="88"/>
      <c r="K58" s="86"/>
    </row>
    <row r="59" spans="1:11" ht="36" customHeight="1" x14ac:dyDescent="0.3">
      <c r="A59" s="133"/>
      <c r="B59" s="129" t="s">
        <v>233</v>
      </c>
      <c r="C59" s="129" t="s">
        <v>134</v>
      </c>
      <c r="D59" s="45"/>
      <c r="E59" s="91"/>
      <c r="F59" s="90"/>
      <c r="G59" s="78"/>
      <c r="H59" s="79"/>
      <c r="I59" s="108" t="s">
        <v>117</v>
      </c>
      <c r="J59" s="88"/>
      <c r="K59" s="86"/>
    </row>
    <row r="60" spans="1:11" ht="36" customHeight="1" x14ac:dyDescent="0.3">
      <c r="A60" s="133"/>
      <c r="B60" s="129" t="s">
        <v>134</v>
      </c>
      <c r="C60" s="129" t="s">
        <v>135</v>
      </c>
      <c r="D60" s="45"/>
      <c r="E60" s="91"/>
      <c r="F60" s="90"/>
      <c r="G60" s="78"/>
      <c r="H60" s="79"/>
      <c r="I60" s="108" t="s">
        <v>118</v>
      </c>
      <c r="J60" s="88"/>
      <c r="K60" s="86"/>
    </row>
    <row r="61" spans="1:11" ht="36" customHeight="1" x14ac:dyDescent="0.3">
      <c r="A61" s="133"/>
      <c r="B61" s="129" t="s">
        <v>135</v>
      </c>
      <c r="C61" s="129" t="s">
        <v>391</v>
      </c>
      <c r="D61" s="45"/>
      <c r="E61" s="91"/>
      <c r="F61" s="90"/>
      <c r="G61" s="78"/>
      <c r="H61" s="79"/>
      <c r="I61" s="108" t="s">
        <v>794</v>
      </c>
      <c r="J61" s="88"/>
      <c r="K61" s="86"/>
    </row>
    <row r="62" spans="1:11" ht="36" customHeight="1" x14ac:dyDescent="0.3">
      <c r="A62" s="133"/>
      <c r="B62" s="129" t="s">
        <v>391</v>
      </c>
      <c r="C62" s="129" t="s">
        <v>353</v>
      </c>
      <c r="D62" s="45"/>
      <c r="E62" s="91"/>
      <c r="F62" s="90"/>
      <c r="G62" s="78"/>
      <c r="H62" s="79"/>
      <c r="I62" s="108" t="s">
        <v>117</v>
      </c>
      <c r="J62" s="88"/>
      <c r="K62" s="86"/>
    </row>
    <row r="63" spans="1:11" ht="36" customHeight="1" x14ac:dyDescent="0.3">
      <c r="A63" s="133"/>
      <c r="B63" s="129" t="s">
        <v>353</v>
      </c>
      <c r="C63" s="129" t="s">
        <v>281</v>
      </c>
      <c r="D63" s="45"/>
      <c r="E63" s="91"/>
      <c r="F63" s="90"/>
      <c r="G63" s="78"/>
      <c r="H63" s="79"/>
      <c r="I63" s="108" t="s">
        <v>738</v>
      </c>
      <c r="J63" s="88"/>
      <c r="K63" s="86"/>
    </row>
    <row r="64" spans="1:11" ht="36" customHeight="1" x14ac:dyDescent="0.3">
      <c r="A64" s="133"/>
      <c r="B64" s="129" t="s">
        <v>281</v>
      </c>
      <c r="C64" s="129" t="s">
        <v>265</v>
      </c>
      <c r="D64" s="45"/>
      <c r="E64" s="91"/>
      <c r="F64" s="90"/>
      <c r="G64" s="78"/>
      <c r="H64" s="79"/>
      <c r="I64" s="108" t="s">
        <v>117</v>
      </c>
      <c r="J64" s="88"/>
      <c r="K64" s="86"/>
    </row>
    <row r="65" spans="1:11" ht="36" customHeight="1" x14ac:dyDescent="0.3">
      <c r="A65" s="133"/>
      <c r="B65" s="129" t="s">
        <v>265</v>
      </c>
      <c r="C65" s="129" t="s">
        <v>543</v>
      </c>
      <c r="D65" s="45"/>
      <c r="E65" s="91"/>
      <c r="F65" s="90"/>
      <c r="G65" s="78"/>
      <c r="H65" s="79"/>
      <c r="I65" s="108" t="s">
        <v>738</v>
      </c>
      <c r="J65" s="88"/>
      <c r="K65" s="86"/>
    </row>
    <row r="66" spans="1:11" ht="36" customHeight="1" x14ac:dyDescent="0.3">
      <c r="A66" s="133"/>
      <c r="B66" s="129" t="s">
        <v>543</v>
      </c>
      <c r="C66" s="129" t="s">
        <v>136</v>
      </c>
      <c r="D66" s="45"/>
      <c r="E66" s="91"/>
      <c r="F66" s="90"/>
      <c r="G66" s="78"/>
      <c r="H66" s="79"/>
      <c r="I66" s="108" t="s">
        <v>117</v>
      </c>
      <c r="J66" s="88"/>
      <c r="K66" s="86"/>
    </row>
    <row r="67" spans="1:11" ht="36" customHeight="1" x14ac:dyDescent="0.3">
      <c r="A67" s="133"/>
      <c r="B67" s="129" t="s">
        <v>136</v>
      </c>
      <c r="C67" s="129" t="s">
        <v>346</v>
      </c>
      <c r="D67" s="45"/>
      <c r="E67" s="91"/>
      <c r="F67" s="90"/>
      <c r="G67" s="78"/>
      <c r="H67" s="79"/>
      <c r="I67" s="108" t="s">
        <v>118</v>
      </c>
      <c r="J67" s="88"/>
      <c r="K67" s="86"/>
    </row>
    <row r="68" spans="1:11" ht="36" customHeight="1" x14ac:dyDescent="0.3">
      <c r="A68" s="133"/>
      <c r="B68" s="129" t="s">
        <v>346</v>
      </c>
      <c r="C68" s="129" t="s">
        <v>600</v>
      </c>
      <c r="D68" s="45"/>
      <c r="E68" s="91"/>
      <c r="F68" s="90"/>
      <c r="G68" s="78"/>
      <c r="H68" s="79"/>
      <c r="I68" s="108" t="s">
        <v>117</v>
      </c>
      <c r="J68" s="88"/>
      <c r="K68" s="86"/>
    </row>
    <row r="69" spans="1:11" ht="36" customHeight="1" x14ac:dyDescent="0.3">
      <c r="A69" s="133"/>
      <c r="B69" s="129" t="s">
        <v>600</v>
      </c>
      <c r="C69" s="129" t="s">
        <v>125</v>
      </c>
      <c r="D69" s="45"/>
      <c r="E69" s="91"/>
      <c r="F69" s="90"/>
      <c r="G69" s="78"/>
      <c r="H69" s="79"/>
      <c r="I69" s="108" t="s">
        <v>632</v>
      </c>
      <c r="J69" s="88"/>
      <c r="K69" s="86"/>
    </row>
    <row r="70" spans="1:11" ht="36" customHeight="1" x14ac:dyDescent="0.3">
      <c r="A70" s="136">
        <v>44808</v>
      </c>
      <c r="B70" s="129" t="s">
        <v>126</v>
      </c>
      <c r="C70" s="129" t="s">
        <v>587</v>
      </c>
      <c r="D70" s="45"/>
      <c r="E70" s="91"/>
      <c r="F70" s="90"/>
      <c r="G70" s="78"/>
      <c r="H70" s="79"/>
      <c r="I70" s="108" t="s">
        <v>117</v>
      </c>
      <c r="J70" s="88"/>
      <c r="K70" s="86"/>
    </row>
    <row r="71" spans="1:11" ht="36" customHeight="1" x14ac:dyDescent="0.3">
      <c r="A71" s="133"/>
      <c r="B71" s="129" t="s">
        <v>587</v>
      </c>
      <c r="C71" s="129" t="s">
        <v>241</v>
      </c>
      <c r="D71" s="45"/>
      <c r="E71" s="91"/>
      <c r="F71" s="90"/>
      <c r="G71" s="78"/>
      <c r="H71" s="79"/>
      <c r="I71" s="108" t="s">
        <v>222</v>
      </c>
      <c r="J71" s="88"/>
      <c r="K71" s="86"/>
    </row>
    <row r="72" spans="1:11" ht="36" customHeight="1" x14ac:dyDescent="0.3">
      <c r="A72" s="133"/>
      <c r="B72" s="129" t="s">
        <v>241</v>
      </c>
      <c r="C72" s="129" t="s">
        <v>155</v>
      </c>
      <c r="D72" s="45"/>
      <c r="E72" s="91"/>
      <c r="F72" s="90"/>
      <c r="G72" s="78"/>
      <c r="H72" s="79"/>
      <c r="I72" s="108" t="s">
        <v>117</v>
      </c>
      <c r="J72" s="88"/>
      <c r="K72" s="86"/>
    </row>
    <row r="73" spans="1:11" ht="36" customHeight="1" x14ac:dyDescent="0.3">
      <c r="A73" s="133"/>
      <c r="B73" s="129" t="s">
        <v>155</v>
      </c>
      <c r="C73" s="129" t="s">
        <v>433</v>
      </c>
      <c r="D73" s="45"/>
      <c r="E73" s="91"/>
      <c r="F73" s="90"/>
      <c r="G73" s="78"/>
      <c r="H73" s="79"/>
      <c r="I73" s="108" t="s">
        <v>745</v>
      </c>
      <c r="J73" s="88"/>
      <c r="K73" s="86"/>
    </row>
    <row r="74" spans="1:11" ht="36" customHeight="1" x14ac:dyDescent="0.3">
      <c r="A74" s="133"/>
      <c r="B74" s="129" t="s">
        <v>433</v>
      </c>
      <c r="C74" s="129" t="s">
        <v>356</v>
      </c>
      <c r="D74" s="45"/>
      <c r="E74" s="91"/>
      <c r="F74" s="90"/>
      <c r="G74" s="78"/>
      <c r="H74" s="79"/>
      <c r="I74" s="108" t="s">
        <v>117</v>
      </c>
      <c r="J74" s="88"/>
      <c r="K74" s="86"/>
    </row>
    <row r="75" spans="1:11" ht="36" customHeight="1" x14ac:dyDescent="0.3">
      <c r="A75" s="133"/>
      <c r="B75" s="129" t="s">
        <v>356</v>
      </c>
      <c r="C75" s="129" t="s">
        <v>314</v>
      </c>
      <c r="D75" s="45"/>
      <c r="E75" s="91"/>
      <c r="F75" s="90"/>
      <c r="G75" s="78"/>
      <c r="H75" s="79"/>
      <c r="I75" s="108" t="s">
        <v>745</v>
      </c>
      <c r="J75" s="88"/>
      <c r="K75" s="86"/>
    </row>
    <row r="76" spans="1:11" ht="36" customHeight="1" x14ac:dyDescent="0.3">
      <c r="A76" s="133"/>
      <c r="B76" s="129" t="s">
        <v>314</v>
      </c>
      <c r="C76" s="129" t="s">
        <v>135</v>
      </c>
      <c r="D76" s="45"/>
      <c r="E76" s="91"/>
      <c r="F76" s="90"/>
      <c r="G76" s="78"/>
      <c r="H76" s="79"/>
      <c r="I76" s="108" t="s">
        <v>117</v>
      </c>
      <c r="J76" s="88"/>
      <c r="K76" s="86"/>
    </row>
    <row r="77" spans="1:11" ht="36" customHeight="1" x14ac:dyDescent="0.3">
      <c r="A77" s="133"/>
      <c r="B77" s="129" t="s">
        <v>135</v>
      </c>
      <c r="C77" s="129" t="s">
        <v>160</v>
      </c>
      <c r="D77" s="45"/>
      <c r="E77" s="91"/>
      <c r="F77" s="90"/>
      <c r="G77" s="78"/>
      <c r="H77" s="79"/>
      <c r="I77" s="108" t="s">
        <v>797</v>
      </c>
      <c r="J77" s="88"/>
      <c r="K77" s="86"/>
    </row>
    <row r="78" spans="1:11" ht="36" customHeight="1" x14ac:dyDescent="0.3">
      <c r="A78" s="133"/>
      <c r="B78" s="129" t="s">
        <v>160</v>
      </c>
      <c r="C78" s="129" t="s">
        <v>502</v>
      </c>
      <c r="D78" s="45"/>
      <c r="E78" s="91"/>
      <c r="F78" s="90"/>
      <c r="G78" s="78"/>
      <c r="H78" s="79"/>
      <c r="I78" s="108" t="s">
        <v>745</v>
      </c>
      <c r="J78" s="88"/>
      <c r="K78" s="86"/>
    </row>
    <row r="79" spans="1:11" ht="36" customHeight="1" x14ac:dyDescent="0.3">
      <c r="A79" s="133"/>
      <c r="B79" s="129" t="s">
        <v>502</v>
      </c>
      <c r="C79" s="129" t="s">
        <v>381</v>
      </c>
      <c r="D79" s="45"/>
      <c r="E79" s="91"/>
      <c r="F79" s="90"/>
      <c r="G79" s="78"/>
      <c r="H79" s="79"/>
      <c r="I79" s="108" t="s">
        <v>117</v>
      </c>
      <c r="J79" s="88"/>
      <c r="K79" s="86"/>
    </row>
    <row r="80" spans="1:11" ht="36" customHeight="1" x14ac:dyDescent="0.3">
      <c r="A80" s="133"/>
      <c r="B80" s="129" t="s">
        <v>381</v>
      </c>
      <c r="C80" s="129" t="s">
        <v>621</v>
      </c>
      <c r="D80" s="45" t="str">
        <f t="shared" si="0"/>
        <v>X</v>
      </c>
      <c r="E80" s="91"/>
      <c r="F80" s="90">
        <f t="shared" si="4"/>
        <v>1</v>
      </c>
      <c r="G80" s="78">
        <f t="shared" si="1"/>
        <v>0</v>
      </c>
      <c r="H80" s="79" t="e">
        <f>(F80+G80/60)+H52</f>
        <v>#NUM!</v>
      </c>
      <c r="I80" s="108" t="s">
        <v>745</v>
      </c>
      <c r="J80" s="88" t="str">
        <f t="shared" si="2"/>
        <v/>
      </c>
      <c r="K80" s="86">
        <f t="shared" si="6"/>
        <v>4.1666666666666741E-2</v>
      </c>
    </row>
    <row r="81" spans="1:11" ht="36" customHeight="1" x14ac:dyDescent="0.3">
      <c r="A81" s="133"/>
      <c r="B81" s="129" t="s">
        <v>621</v>
      </c>
      <c r="C81" s="129" t="s">
        <v>347</v>
      </c>
      <c r="D81" s="45" t="str">
        <f t="shared" si="0"/>
        <v>X</v>
      </c>
      <c r="E81" s="91"/>
      <c r="F81" s="90">
        <f t="shared" si="4"/>
        <v>2</v>
      </c>
      <c r="G81" s="78">
        <f t="shared" si="1"/>
        <v>30</v>
      </c>
      <c r="H81" s="79" t="e">
        <f t="shared" si="5"/>
        <v>#NUM!</v>
      </c>
      <c r="I81" s="108" t="s">
        <v>117</v>
      </c>
      <c r="J81" s="88" t="str">
        <f t="shared" si="2"/>
        <v/>
      </c>
      <c r="K81" s="86">
        <f t="shared" si="6"/>
        <v>0.10416666666666663</v>
      </c>
    </row>
    <row r="82" spans="1:11" ht="36" customHeight="1" x14ac:dyDescent="0.3">
      <c r="A82" s="133"/>
      <c r="B82" s="202" t="s">
        <v>347</v>
      </c>
      <c r="C82" s="203"/>
      <c r="D82" s="45" t="str">
        <f t="shared" si="0"/>
        <v>X</v>
      </c>
      <c r="E82" s="91"/>
      <c r="F82" s="90" t="e">
        <f t="shared" si="4"/>
        <v>#NUM!</v>
      </c>
      <c r="G82" s="78" t="e">
        <f t="shared" si="1"/>
        <v>#NUM!</v>
      </c>
      <c r="H82" s="79" t="e">
        <f t="shared" si="5"/>
        <v>#NUM!</v>
      </c>
      <c r="I82" s="109" t="s">
        <v>123</v>
      </c>
      <c r="J82" s="88" t="str">
        <f t="shared" si="2"/>
        <v/>
      </c>
      <c r="K82" s="86">
        <f t="shared" si="6"/>
        <v>-0.95138888888888884</v>
      </c>
    </row>
    <row r="83" spans="1:11" ht="36" customHeight="1" x14ac:dyDescent="0.3">
      <c r="A83" s="85"/>
      <c r="B83" s="81"/>
      <c r="C83" s="223"/>
      <c r="D83" s="45" t="str">
        <f t="shared" si="0"/>
        <v>X</v>
      </c>
      <c r="E83" s="91"/>
      <c r="F83" s="90">
        <f t="shared" si="4"/>
        <v>0</v>
      </c>
      <c r="G83" s="78">
        <f t="shared" si="1"/>
        <v>0</v>
      </c>
      <c r="H83" s="79" t="e">
        <f t="shared" si="5"/>
        <v>#NUM!</v>
      </c>
      <c r="I83" s="80"/>
      <c r="J83" s="88" t="str">
        <f t="shared" si="2"/>
        <v/>
      </c>
      <c r="K83" s="86">
        <f t="shared" si="6"/>
        <v>0</v>
      </c>
    </row>
    <row r="84" spans="1:11" ht="36" customHeight="1" x14ac:dyDescent="0.3">
      <c r="A84" s="83"/>
      <c r="B84" s="81"/>
      <c r="C84" s="223"/>
      <c r="D84" s="45" t="str">
        <f t="shared" si="0"/>
        <v>X</v>
      </c>
      <c r="E84" s="91"/>
      <c r="F84" s="90">
        <f t="shared" si="4"/>
        <v>0</v>
      </c>
      <c r="G84" s="78">
        <f t="shared" si="1"/>
        <v>0</v>
      </c>
      <c r="H84" s="79" t="e">
        <f t="shared" si="5"/>
        <v>#NUM!</v>
      </c>
      <c r="I84" s="80"/>
      <c r="J84" s="88" t="str">
        <f t="shared" si="2"/>
        <v/>
      </c>
      <c r="K84" s="86">
        <f t="shared" si="6"/>
        <v>0</v>
      </c>
    </row>
    <row r="85" spans="1:11" ht="36" customHeight="1" x14ac:dyDescent="0.3">
      <c r="A85" s="84"/>
      <c r="B85" s="81"/>
      <c r="C85" s="223"/>
      <c r="D85" s="45" t="str">
        <f t="shared" si="0"/>
        <v>X</v>
      </c>
      <c r="E85" s="91"/>
      <c r="F85" s="90">
        <f t="shared" si="4"/>
        <v>0</v>
      </c>
      <c r="G85" s="78">
        <f t="shared" si="1"/>
        <v>0</v>
      </c>
      <c r="H85" s="79" t="e">
        <f t="shared" si="5"/>
        <v>#NUM!</v>
      </c>
      <c r="I85" s="80"/>
      <c r="J85" s="88" t="str">
        <f t="shared" si="2"/>
        <v/>
      </c>
      <c r="K85" s="86">
        <f t="shared" si="6"/>
        <v>0</v>
      </c>
    </row>
    <row r="86" spans="1:11" ht="36" customHeight="1" x14ac:dyDescent="0.3">
      <c r="A86" s="84"/>
      <c r="B86" s="81"/>
      <c r="C86" s="223"/>
      <c r="D86" s="45" t="str">
        <f t="shared" si="0"/>
        <v>X</v>
      </c>
      <c r="E86" s="91"/>
      <c r="F86" s="90">
        <f t="shared" si="4"/>
        <v>0</v>
      </c>
      <c r="G86" s="78">
        <f t="shared" si="1"/>
        <v>0</v>
      </c>
      <c r="H86" s="79" t="e">
        <f t="shared" si="5"/>
        <v>#NUM!</v>
      </c>
      <c r="I86" s="80"/>
      <c r="J86" s="88" t="str">
        <f t="shared" si="2"/>
        <v/>
      </c>
      <c r="K86" s="86">
        <f t="shared" si="6"/>
        <v>0</v>
      </c>
    </row>
    <row r="87" spans="1:11" ht="36" customHeight="1" x14ac:dyDescent="0.3">
      <c r="A87" s="84"/>
      <c r="B87" s="81"/>
      <c r="C87" s="223"/>
      <c r="D87" s="45" t="str">
        <f t="shared" si="0"/>
        <v>X</v>
      </c>
      <c r="E87" s="91"/>
      <c r="F87" s="90">
        <f t="shared" si="4"/>
        <v>0</v>
      </c>
      <c r="G87" s="78">
        <f t="shared" si="1"/>
        <v>0</v>
      </c>
      <c r="H87" s="79" t="e">
        <f t="shared" si="5"/>
        <v>#NUM!</v>
      </c>
      <c r="I87" s="80"/>
      <c r="J87" s="88" t="str">
        <f t="shared" si="2"/>
        <v/>
      </c>
      <c r="K87" s="86">
        <f t="shared" si="6"/>
        <v>0</v>
      </c>
    </row>
    <row r="88" spans="1:11" ht="36" customHeight="1" x14ac:dyDescent="0.3">
      <c r="A88" s="84"/>
      <c r="B88" s="81"/>
      <c r="C88" s="223"/>
      <c r="D88" s="45" t="str">
        <f t="shared" si="0"/>
        <v>X</v>
      </c>
      <c r="E88" s="91"/>
      <c r="F88" s="90">
        <f t="shared" si="4"/>
        <v>0</v>
      </c>
      <c r="G88" s="78">
        <f t="shared" si="1"/>
        <v>0</v>
      </c>
      <c r="H88" s="79" t="e">
        <f t="shared" si="5"/>
        <v>#NUM!</v>
      </c>
      <c r="I88" s="80"/>
      <c r="J88" s="88" t="str">
        <f t="shared" si="2"/>
        <v/>
      </c>
      <c r="K88" s="86">
        <f t="shared" si="6"/>
        <v>0</v>
      </c>
    </row>
    <row r="89" spans="1:11" ht="36" customHeight="1" x14ac:dyDescent="0.3">
      <c r="A89" s="84"/>
      <c r="B89" s="81"/>
      <c r="C89" s="223"/>
      <c r="D89" s="45" t="str">
        <f t="shared" si="0"/>
        <v>X</v>
      </c>
      <c r="E89" s="91"/>
      <c r="F89" s="90">
        <f t="shared" si="4"/>
        <v>0</v>
      </c>
      <c r="G89" s="78">
        <f t="shared" si="1"/>
        <v>0</v>
      </c>
      <c r="H89" s="79" t="e">
        <f t="shared" si="5"/>
        <v>#NUM!</v>
      </c>
      <c r="I89" s="80"/>
      <c r="J89" s="88" t="str">
        <f t="shared" si="2"/>
        <v/>
      </c>
      <c r="K89" s="86">
        <f t="shared" si="6"/>
        <v>0</v>
      </c>
    </row>
    <row r="90" spans="1:11" ht="36" customHeight="1" x14ac:dyDescent="0.3">
      <c r="A90" s="84"/>
      <c r="B90" s="81"/>
      <c r="C90" s="223"/>
      <c r="D90" s="45" t="str">
        <f t="shared" si="0"/>
        <v>X</v>
      </c>
      <c r="E90" s="91"/>
      <c r="F90" s="90">
        <f t="shared" si="4"/>
        <v>0</v>
      </c>
      <c r="G90" s="78">
        <f t="shared" si="1"/>
        <v>0</v>
      </c>
      <c r="H90" s="79" t="e">
        <f t="shared" si="5"/>
        <v>#NUM!</v>
      </c>
      <c r="I90" s="80"/>
      <c r="J90" s="88" t="str">
        <f t="shared" si="2"/>
        <v/>
      </c>
      <c r="K90" s="86">
        <f t="shared" si="6"/>
        <v>0</v>
      </c>
    </row>
    <row r="91" spans="1:11" ht="36" customHeight="1" x14ac:dyDescent="0.3">
      <c r="A91" s="84"/>
      <c r="B91" s="81"/>
      <c r="C91" s="223"/>
      <c r="D91" s="45" t="str">
        <f t="shared" si="0"/>
        <v>X</v>
      </c>
      <c r="E91" s="91"/>
      <c r="F91" s="90">
        <f t="shared" si="4"/>
        <v>0</v>
      </c>
      <c r="G91" s="78">
        <f t="shared" si="1"/>
        <v>0</v>
      </c>
      <c r="H91" s="79" t="e">
        <f t="shared" si="5"/>
        <v>#NUM!</v>
      </c>
      <c r="I91" s="80"/>
      <c r="J91" s="88" t="str">
        <f t="shared" si="2"/>
        <v/>
      </c>
      <c r="K91" s="86">
        <f t="shared" si="6"/>
        <v>0</v>
      </c>
    </row>
    <row r="92" spans="1:11" ht="36" customHeight="1" x14ac:dyDescent="0.3">
      <c r="A92" s="84"/>
      <c r="B92" s="81"/>
      <c r="C92" s="223"/>
      <c r="D92" s="45" t="str">
        <f t="shared" si="0"/>
        <v>X</v>
      </c>
      <c r="E92" s="91"/>
      <c r="F92" s="90">
        <f t="shared" si="4"/>
        <v>0</v>
      </c>
      <c r="G92" s="78">
        <f t="shared" si="1"/>
        <v>0</v>
      </c>
      <c r="H92" s="79" t="e">
        <f t="shared" si="5"/>
        <v>#NUM!</v>
      </c>
      <c r="I92" s="80"/>
      <c r="J92" s="88" t="str">
        <f t="shared" si="2"/>
        <v/>
      </c>
      <c r="K92" s="86">
        <f t="shared" si="6"/>
        <v>0</v>
      </c>
    </row>
    <row r="93" spans="1:11" ht="36" customHeight="1" x14ac:dyDescent="0.3">
      <c r="A93" s="84"/>
      <c r="B93" s="81"/>
      <c r="C93" s="223"/>
      <c r="D93" s="45" t="str">
        <f t="shared" si="0"/>
        <v>X</v>
      </c>
      <c r="E93" s="91"/>
      <c r="F93" s="90">
        <f t="shared" si="4"/>
        <v>0</v>
      </c>
      <c r="G93" s="78">
        <f t="shared" si="1"/>
        <v>0</v>
      </c>
      <c r="H93" s="79" t="e">
        <f t="shared" si="5"/>
        <v>#NUM!</v>
      </c>
      <c r="I93" s="80"/>
      <c r="J93" s="88" t="str">
        <f t="shared" si="2"/>
        <v/>
      </c>
      <c r="K93" s="86">
        <f t="shared" si="6"/>
        <v>0</v>
      </c>
    </row>
    <row r="94" spans="1:11" ht="36" customHeight="1" x14ac:dyDescent="0.3">
      <c r="A94" s="84"/>
      <c r="B94" s="81"/>
      <c r="C94" s="223"/>
      <c r="D94" s="45" t="str">
        <f t="shared" si="0"/>
        <v>X</v>
      </c>
      <c r="E94" s="91"/>
      <c r="F94" s="90">
        <f t="shared" si="4"/>
        <v>0</v>
      </c>
      <c r="G94" s="78">
        <f t="shared" si="1"/>
        <v>0</v>
      </c>
      <c r="H94" s="79" t="e">
        <f t="shared" si="5"/>
        <v>#NUM!</v>
      </c>
      <c r="I94" s="80"/>
      <c r="J94" s="88" t="str">
        <f t="shared" si="2"/>
        <v/>
      </c>
      <c r="K94" s="86">
        <f t="shared" si="6"/>
        <v>0</v>
      </c>
    </row>
    <row r="95" spans="1:11" ht="36" customHeight="1" x14ac:dyDescent="0.3">
      <c r="A95" s="84"/>
      <c r="B95" s="81"/>
      <c r="C95" s="223"/>
      <c r="D95" s="45" t="str">
        <f t="shared" si="0"/>
        <v>X</v>
      </c>
      <c r="E95" s="91"/>
      <c r="F95" s="90">
        <f t="shared" si="4"/>
        <v>0</v>
      </c>
      <c r="G95" s="78">
        <f t="shared" si="1"/>
        <v>0</v>
      </c>
      <c r="H95" s="79" t="e">
        <f t="shared" si="5"/>
        <v>#NUM!</v>
      </c>
      <c r="I95" s="80"/>
      <c r="J95" s="88" t="str">
        <f t="shared" si="2"/>
        <v/>
      </c>
      <c r="K95" s="86">
        <f t="shared" si="6"/>
        <v>0</v>
      </c>
    </row>
    <row r="96" spans="1:11" ht="36" customHeight="1" x14ac:dyDescent="0.3">
      <c r="A96" s="84"/>
      <c r="B96" s="81"/>
      <c r="C96" s="223"/>
      <c r="D96" s="45" t="str">
        <f t="shared" si="0"/>
        <v>X</v>
      </c>
      <c r="E96" s="91"/>
      <c r="F96" s="90">
        <f t="shared" si="4"/>
        <v>0</v>
      </c>
      <c r="G96" s="78">
        <f t="shared" si="1"/>
        <v>0</v>
      </c>
      <c r="H96" s="79" t="e">
        <f t="shared" si="5"/>
        <v>#NUM!</v>
      </c>
      <c r="I96" s="80"/>
      <c r="J96" s="88" t="str">
        <f t="shared" si="2"/>
        <v/>
      </c>
      <c r="K96" s="86">
        <f t="shared" si="6"/>
        <v>0</v>
      </c>
    </row>
    <row r="97" spans="1:11" ht="36" customHeight="1" x14ac:dyDescent="0.3">
      <c r="A97" s="85"/>
      <c r="B97" s="81"/>
      <c r="C97" s="223"/>
      <c r="D97" s="45" t="str">
        <f t="shared" si="0"/>
        <v>X</v>
      </c>
      <c r="E97" s="91"/>
      <c r="F97" s="90">
        <f t="shared" si="4"/>
        <v>0</v>
      </c>
      <c r="G97" s="78">
        <f t="shared" si="1"/>
        <v>0</v>
      </c>
      <c r="H97" s="79" t="e">
        <f t="shared" si="5"/>
        <v>#NUM!</v>
      </c>
      <c r="I97" s="80"/>
      <c r="J97" s="88" t="str">
        <f t="shared" si="2"/>
        <v/>
      </c>
      <c r="K97" s="86">
        <f t="shared" si="6"/>
        <v>0</v>
      </c>
    </row>
    <row r="98" spans="1:11" ht="36" customHeight="1" x14ac:dyDescent="0.3">
      <c r="A98" s="83"/>
      <c r="B98" s="81"/>
      <c r="C98" s="223"/>
      <c r="D98" s="45" t="str">
        <f t="shared" si="0"/>
        <v>X</v>
      </c>
      <c r="E98" s="91"/>
      <c r="F98" s="90">
        <f t="shared" si="4"/>
        <v>0</v>
      </c>
      <c r="G98" s="78">
        <f t="shared" si="1"/>
        <v>0</v>
      </c>
      <c r="H98" s="79" t="e">
        <f t="shared" si="5"/>
        <v>#NUM!</v>
      </c>
      <c r="I98" s="80"/>
      <c r="J98" s="88" t="str">
        <f t="shared" si="2"/>
        <v/>
      </c>
      <c r="K98" s="86">
        <f t="shared" si="6"/>
        <v>0</v>
      </c>
    </row>
    <row r="99" spans="1:11" ht="36" customHeight="1" x14ac:dyDescent="0.3">
      <c r="A99" s="84"/>
      <c r="B99" s="81"/>
      <c r="C99" s="223"/>
      <c r="D99" s="45" t="str">
        <f t="shared" si="0"/>
        <v>X</v>
      </c>
      <c r="E99" s="91"/>
      <c r="F99" s="90">
        <f t="shared" si="4"/>
        <v>0</v>
      </c>
      <c r="G99" s="78">
        <f t="shared" si="1"/>
        <v>0</v>
      </c>
      <c r="H99" s="79" t="e">
        <f t="shared" si="5"/>
        <v>#NUM!</v>
      </c>
      <c r="I99" s="80"/>
      <c r="J99" s="88" t="str">
        <f t="shared" si="2"/>
        <v/>
      </c>
      <c r="K99" s="86">
        <f t="shared" si="6"/>
        <v>0</v>
      </c>
    </row>
    <row r="100" spans="1:11" ht="36" customHeight="1" x14ac:dyDescent="0.3">
      <c r="A100" s="84"/>
      <c r="B100" s="81"/>
      <c r="C100" s="223"/>
      <c r="D100" s="45" t="str">
        <f t="shared" si="0"/>
        <v>X</v>
      </c>
      <c r="E100" s="91"/>
      <c r="F100" s="90">
        <f t="shared" si="4"/>
        <v>0</v>
      </c>
      <c r="G100" s="78">
        <f t="shared" si="1"/>
        <v>0</v>
      </c>
      <c r="H100" s="79" t="e">
        <f t="shared" si="5"/>
        <v>#NUM!</v>
      </c>
      <c r="I100" s="80"/>
      <c r="J100" s="88" t="str">
        <f t="shared" si="2"/>
        <v/>
      </c>
      <c r="K100" s="86">
        <f t="shared" si="6"/>
        <v>0</v>
      </c>
    </row>
    <row r="101" spans="1:11" ht="36" customHeight="1" x14ac:dyDescent="0.3">
      <c r="A101" s="84"/>
      <c r="B101" s="81"/>
      <c r="C101" s="223"/>
      <c r="D101" s="45" t="str">
        <f t="shared" si="0"/>
        <v>X</v>
      </c>
      <c r="E101" s="91"/>
      <c r="F101" s="90">
        <f t="shared" si="4"/>
        <v>0</v>
      </c>
      <c r="G101" s="78">
        <f t="shared" si="1"/>
        <v>0</v>
      </c>
      <c r="H101" s="79" t="e">
        <f t="shared" si="5"/>
        <v>#NUM!</v>
      </c>
      <c r="I101" s="80"/>
      <c r="J101" s="88" t="str">
        <f t="shared" si="2"/>
        <v/>
      </c>
      <c r="K101" s="86">
        <f t="shared" si="6"/>
        <v>0</v>
      </c>
    </row>
    <row r="102" spans="1:11" ht="36" customHeight="1" x14ac:dyDescent="0.3">
      <c r="A102" s="84"/>
      <c r="B102" s="81"/>
      <c r="C102" s="223"/>
      <c r="D102" s="45" t="str">
        <f t="shared" si="0"/>
        <v>X</v>
      </c>
      <c r="E102" s="91"/>
      <c r="F102" s="90">
        <f t="shared" si="4"/>
        <v>0</v>
      </c>
      <c r="G102" s="78">
        <f t="shared" si="1"/>
        <v>0</v>
      </c>
      <c r="H102" s="79" t="e">
        <f t="shared" si="5"/>
        <v>#NUM!</v>
      </c>
      <c r="I102" s="80"/>
      <c r="J102" s="88" t="str">
        <f t="shared" si="2"/>
        <v/>
      </c>
      <c r="K102" s="86">
        <f t="shared" si="6"/>
        <v>0</v>
      </c>
    </row>
    <row r="103" spans="1:11" ht="36" customHeight="1" x14ac:dyDescent="0.3">
      <c r="A103" s="84"/>
      <c r="B103" s="81"/>
      <c r="C103" s="223"/>
      <c r="D103" s="45" t="str">
        <f t="shared" si="0"/>
        <v>X</v>
      </c>
      <c r="E103" s="91"/>
      <c r="F103" s="90">
        <f t="shared" si="4"/>
        <v>0</v>
      </c>
      <c r="G103" s="78">
        <f t="shared" si="1"/>
        <v>0</v>
      </c>
      <c r="H103" s="79" t="e">
        <f t="shared" si="5"/>
        <v>#NUM!</v>
      </c>
      <c r="I103" s="80"/>
      <c r="J103" s="88" t="str">
        <f t="shared" si="2"/>
        <v/>
      </c>
      <c r="K103" s="86">
        <f t="shared" si="6"/>
        <v>0</v>
      </c>
    </row>
    <row r="104" spans="1:11" ht="36" customHeight="1" x14ac:dyDescent="0.3">
      <c r="A104" s="84"/>
      <c r="B104" s="81"/>
      <c r="C104" s="223"/>
      <c r="D104" s="45" t="str">
        <f t="shared" si="0"/>
        <v>X</v>
      </c>
      <c r="E104" s="91"/>
      <c r="F104" s="90">
        <f t="shared" si="4"/>
        <v>0</v>
      </c>
      <c r="G104" s="78">
        <f t="shared" si="1"/>
        <v>0</v>
      </c>
      <c r="H104" s="79" t="e">
        <f t="shared" si="5"/>
        <v>#NUM!</v>
      </c>
      <c r="I104" s="80"/>
      <c r="J104" s="88" t="str">
        <f t="shared" si="2"/>
        <v/>
      </c>
      <c r="K104" s="86">
        <f t="shared" si="6"/>
        <v>0</v>
      </c>
    </row>
    <row r="105" spans="1:11" ht="36" customHeight="1" x14ac:dyDescent="0.3">
      <c r="A105" s="84"/>
      <c r="B105" s="81"/>
      <c r="C105" s="223"/>
      <c r="D105" s="45" t="str">
        <f t="shared" si="0"/>
        <v>X</v>
      </c>
      <c r="E105" s="91"/>
      <c r="F105" s="90">
        <f t="shared" si="4"/>
        <v>0</v>
      </c>
      <c r="G105" s="78">
        <f t="shared" si="1"/>
        <v>0</v>
      </c>
      <c r="H105" s="79" t="e">
        <f t="shared" si="5"/>
        <v>#NUM!</v>
      </c>
      <c r="I105" s="80"/>
      <c r="J105" s="88" t="str">
        <f t="shared" si="2"/>
        <v/>
      </c>
      <c r="K105" s="86">
        <f t="shared" si="6"/>
        <v>0</v>
      </c>
    </row>
    <row r="106" spans="1:11" ht="36" customHeight="1" x14ac:dyDescent="0.3">
      <c r="A106" s="85"/>
      <c r="B106" s="81"/>
      <c r="C106" s="223"/>
      <c r="D106" s="45" t="str">
        <f t="shared" si="0"/>
        <v>X</v>
      </c>
      <c r="E106" s="91"/>
      <c r="F106" s="90">
        <f t="shared" si="4"/>
        <v>0</v>
      </c>
      <c r="G106" s="78">
        <f t="shared" si="1"/>
        <v>0</v>
      </c>
      <c r="H106" s="79" t="e">
        <f t="shared" si="5"/>
        <v>#NUM!</v>
      </c>
      <c r="I106" s="80"/>
      <c r="J106" s="88" t="str">
        <f t="shared" si="2"/>
        <v/>
      </c>
      <c r="K106" s="86">
        <f t="shared" si="6"/>
        <v>0</v>
      </c>
    </row>
    <row r="107" spans="1:11" ht="33.75" customHeight="1" x14ac:dyDescent="0.3">
      <c r="A107" s="47"/>
      <c r="B107" s="369" t="s">
        <v>25</v>
      </c>
      <c r="C107" s="369"/>
      <c r="D107" s="369"/>
      <c r="E107" s="369"/>
      <c r="F107" s="369"/>
      <c r="G107" s="369"/>
      <c r="H107" s="48" t="e">
        <f>H106</f>
        <v>#NUM!</v>
      </c>
      <c r="I107" s="49"/>
      <c r="J107" s="89">
        <f>SUM(J23:J106)</f>
        <v>0.15972222222222215</v>
      </c>
      <c r="K107" s="86">
        <f>SUM(K23:K106)</f>
        <v>-0.84027777777777735</v>
      </c>
    </row>
    <row r="108" spans="1:11" ht="33.75" customHeight="1" x14ac:dyDescent="0.3">
      <c r="A108" s="47"/>
      <c r="B108" s="369" t="s">
        <v>64</v>
      </c>
      <c r="C108" s="369"/>
      <c r="D108" s="369"/>
      <c r="E108" s="369"/>
      <c r="F108" s="369"/>
      <c r="G108" s="369"/>
      <c r="H108" s="50">
        <v>72</v>
      </c>
      <c r="I108" s="49"/>
    </row>
    <row r="109" spans="1:11" ht="33.75" customHeight="1" x14ac:dyDescent="0.3">
      <c r="A109" s="47"/>
      <c r="B109" s="363" t="s">
        <v>65</v>
      </c>
      <c r="C109" s="363"/>
      <c r="D109" s="363"/>
      <c r="E109" s="363"/>
      <c r="F109" s="363"/>
      <c r="G109" s="363"/>
      <c r="H109" s="50" t="e">
        <f>IF(H108="","",IF(H107&lt;=H108,H108-H107,0))</f>
        <v>#NUM!</v>
      </c>
      <c r="I109" s="75"/>
    </row>
    <row r="110" spans="1:11" ht="33.75" customHeight="1" x14ac:dyDescent="0.3">
      <c r="A110" s="47"/>
      <c r="B110" s="363" t="s">
        <v>66</v>
      </c>
      <c r="C110" s="363"/>
      <c r="D110" s="363"/>
      <c r="E110" s="363"/>
      <c r="F110" s="363"/>
      <c r="G110" s="363"/>
      <c r="H110" s="50" t="e">
        <f>IF(H107&gt;H108,H107-H108,0)</f>
        <v>#NUM!</v>
      </c>
      <c r="I110" s="49"/>
    </row>
    <row r="111" spans="1:11" ht="33.75" customHeight="1" x14ac:dyDescent="0.3">
      <c r="A111" s="47"/>
      <c r="B111" s="363" t="s">
        <v>67</v>
      </c>
      <c r="C111" s="363"/>
      <c r="D111" s="363"/>
      <c r="E111" s="363"/>
      <c r="F111" s="363"/>
      <c r="G111" s="363"/>
      <c r="H111" s="74" t="e">
        <f>IF(H108="","",IF(H109&gt;H110,ROUND(H109*$B$15*$B$13/24,0),""))</f>
        <v>#NUM!</v>
      </c>
      <c r="I111" s="49"/>
    </row>
    <row r="112" spans="1:11" ht="33.75" customHeight="1" x14ac:dyDescent="0.3">
      <c r="A112" s="47"/>
      <c r="B112" s="364" t="s">
        <v>68</v>
      </c>
      <c r="C112" s="365"/>
      <c r="D112" s="365"/>
      <c r="E112" s="365"/>
      <c r="F112" s="365"/>
      <c r="G112" s="366"/>
      <c r="H112" s="51" t="e">
        <f>IF(H110&gt;H109,ROUND(H110*$B$17*$B$13/24,0),"")</f>
        <v>#NUM!</v>
      </c>
      <c r="I112" s="49"/>
    </row>
    <row r="113" spans="1:9" ht="33.75" customHeight="1" x14ac:dyDescent="0.3">
      <c r="A113" s="367"/>
      <c r="B113" s="367"/>
      <c r="C113" s="367"/>
      <c r="D113" s="367"/>
      <c r="E113" s="367"/>
      <c r="F113" s="367"/>
      <c r="G113" s="367"/>
      <c r="H113" s="367"/>
      <c r="I113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111:G111"/>
    <mergeCell ref="B112:G112"/>
    <mergeCell ref="A113:I113"/>
    <mergeCell ref="J21:J22"/>
    <mergeCell ref="K21:K22"/>
    <mergeCell ref="B107:G107"/>
    <mergeCell ref="B108:G108"/>
    <mergeCell ref="B109:G109"/>
    <mergeCell ref="B110:G110"/>
  </mergeCells>
  <conditionalFormatting sqref="B29:I106 B23:D28 F23:H28">
    <cfRule type="expression" dxfId="115" priority="2">
      <formula>$E23="X"</formula>
    </cfRule>
  </conditionalFormatting>
  <conditionalFormatting sqref="I23:I28">
    <cfRule type="expression" dxfId="114" priority="3">
      <formula>$E23="X"</formula>
    </cfRule>
  </conditionalFormatting>
  <conditionalFormatting sqref="E23:E28">
    <cfRule type="expression" dxfId="11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D8F-7C0D-4255-A5B5-F392D1808AE3}">
  <sheetPr>
    <tabColor rgb="FFFF0000"/>
  </sheetPr>
  <dimension ref="A1:K70"/>
  <sheetViews>
    <sheetView topLeftCell="A58" zoomScale="80" zoomScaleNormal="80" workbookViewId="0">
      <selection activeCell="B66" sqref="B66:G6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198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101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44799.21875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44793</v>
      </c>
      <c r="C9" s="34">
        <f>INDEX('TONG HOP'!$B$9:$W$225,MATCH(E3,'TONG HOP'!$B$9:$B$225,0),MATCH(C10,'TONG HOP'!$B$9:$W$9,0))</f>
        <v>44798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13000.34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44802.409722222219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15338.7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44805.548611111109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44799</v>
      </c>
      <c r="B23" s="202" t="s">
        <v>312</v>
      </c>
      <c r="C23" s="203"/>
      <c r="D23" s="45" t="str">
        <f t="shared" ref="D23:D62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63" si="1">IF(D23="X",MINUTE(C23-B23),0)</f>
        <v>0</v>
      </c>
      <c r="H23" s="82">
        <f>(F23+G23/60)+H22</f>
        <v>0</v>
      </c>
      <c r="I23" s="107" t="s">
        <v>108</v>
      </c>
      <c r="J23" s="87">
        <f t="shared" ref="J23:J63" si="2">IF(E23="x",(C23-B23),"")</f>
        <v>-0.21875</v>
      </c>
      <c r="K23" s="86" t="str">
        <f>IF(D23="x",(C23-B23),"")</f>
        <v/>
      </c>
    </row>
    <row r="24" spans="1:11" ht="36" customHeight="1" x14ac:dyDescent="0.3">
      <c r="A24" s="217"/>
      <c r="B24" s="129" t="s">
        <v>312</v>
      </c>
      <c r="C24" s="129" t="s">
        <v>125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63" si="4">IF(AND(D24="",E24=""),0,(IF(AND(C24-B24=1,E24="",E24),24,(IF(D24="X",HOUR(C24-B24),0)))))</f>
        <v>0</v>
      </c>
      <c r="G24" s="82">
        <f t="shared" si="1"/>
        <v>0</v>
      </c>
      <c r="H24" s="82">
        <f t="shared" ref="H24:H63" si="5">(F24+G24/60)+H23</f>
        <v>0</v>
      </c>
      <c r="I24" s="108" t="s">
        <v>662</v>
      </c>
      <c r="J24" s="87">
        <f t="shared" si="2"/>
        <v>0.78125</v>
      </c>
      <c r="K24" s="86" t="str">
        <f t="shared" ref="K24:K63" si="6">IF(D24="x",(C24-B24),"")</f>
        <v/>
      </c>
    </row>
    <row r="25" spans="1:11" ht="36" customHeight="1" x14ac:dyDescent="0.3">
      <c r="A25" s="136">
        <v>44800</v>
      </c>
      <c r="B25" s="129" t="s">
        <v>126</v>
      </c>
      <c r="C25" s="129" t="s">
        <v>268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8" t="s">
        <v>662</v>
      </c>
      <c r="J25" s="87">
        <f t="shared" si="2"/>
        <v>0.46527777777777773</v>
      </c>
      <c r="K25" s="86" t="str">
        <f t="shared" si="6"/>
        <v/>
      </c>
    </row>
    <row r="26" spans="1:11" ht="36" customHeight="1" x14ac:dyDescent="0.3">
      <c r="A26" s="133"/>
      <c r="B26" s="129" t="s">
        <v>268</v>
      </c>
      <c r="C26" s="129" t="s">
        <v>157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109" t="s">
        <v>114</v>
      </c>
      <c r="J26" s="87">
        <f t="shared" si="2"/>
        <v>5.5555555555555636E-2</v>
      </c>
      <c r="K26" s="86" t="str">
        <f t="shared" si="6"/>
        <v/>
      </c>
    </row>
    <row r="27" spans="1:11" ht="36" customHeight="1" x14ac:dyDescent="0.3">
      <c r="A27" s="133"/>
      <c r="B27" s="129" t="s">
        <v>157</v>
      </c>
      <c r="C27" s="129" t="s">
        <v>226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108" t="s">
        <v>285</v>
      </c>
      <c r="J27" s="88">
        <f t="shared" si="2"/>
        <v>5.555555555555558E-2</v>
      </c>
      <c r="K27" s="86" t="str">
        <f t="shared" si="6"/>
        <v/>
      </c>
    </row>
    <row r="28" spans="1:11" ht="36" customHeight="1" x14ac:dyDescent="0.3">
      <c r="A28" s="133"/>
      <c r="B28" s="218" t="s">
        <v>226</v>
      </c>
      <c r="C28" s="219"/>
      <c r="D28" s="45"/>
      <c r="E28" s="39" t="str">
        <f t="shared" si="3"/>
        <v/>
      </c>
      <c r="F28" s="90">
        <f t="shared" si="4"/>
        <v>0</v>
      </c>
      <c r="G28" s="78">
        <f t="shared" si="1"/>
        <v>0</v>
      </c>
      <c r="H28" s="79">
        <f t="shared" si="5"/>
        <v>0</v>
      </c>
      <c r="I28" s="109" t="s">
        <v>590</v>
      </c>
      <c r="J28" s="88" t="str">
        <f t="shared" si="2"/>
        <v/>
      </c>
      <c r="K28" s="86" t="str">
        <f t="shared" si="6"/>
        <v/>
      </c>
    </row>
    <row r="29" spans="1:11" ht="36" customHeight="1" x14ac:dyDescent="0.3">
      <c r="A29" s="133"/>
      <c r="B29" s="129" t="s">
        <v>226</v>
      </c>
      <c r="C29" s="129" t="s">
        <v>230</v>
      </c>
      <c r="D29" s="45" t="str">
        <f t="shared" si="0"/>
        <v>X</v>
      </c>
      <c r="E29" s="91"/>
      <c r="F29" s="90">
        <f t="shared" si="4"/>
        <v>1</v>
      </c>
      <c r="G29" s="78">
        <f t="shared" si="1"/>
        <v>30</v>
      </c>
      <c r="H29" s="79">
        <f t="shared" si="5"/>
        <v>1.5</v>
      </c>
      <c r="I29" s="108" t="s">
        <v>115</v>
      </c>
      <c r="J29" s="88" t="str">
        <f t="shared" si="2"/>
        <v/>
      </c>
      <c r="K29" s="86">
        <f t="shared" si="6"/>
        <v>6.25E-2</v>
      </c>
    </row>
    <row r="30" spans="1:11" ht="36" customHeight="1" x14ac:dyDescent="0.3">
      <c r="A30" s="133"/>
      <c r="B30" s="129" t="s">
        <v>230</v>
      </c>
      <c r="C30" s="129" t="s">
        <v>346</v>
      </c>
      <c r="D30" s="45" t="str">
        <f t="shared" si="0"/>
        <v>X</v>
      </c>
      <c r="E30" s="91"/>
      <c r="F30" s="90">
        <f t="shared" si="4"/>
        <v>7</v>
      </c>
      <c r="G30" s="78">
        <f t="shared" si="1"/>
        <v>10</v>
      </c>
      <c r="H30" s="79">
        <f t="shared" si="5"/>
        <v>8.6666666666666679</v>
      </c>
      <c r="I30" s="108" t="s">
        <v>777</v>
      </c>
      <c r="J30" s="88" t="str">
        <f t="shared" si="2"/>
        <v/>
      </c>
      <c r="K30" s="86">
        <f t="shared" si="6"/>
        <v>0.29861111111111105</v>
      </c>
    </row>
    <row r="31" spans="1:11" ht="36" customHeight="1" x14ac:dyDescent="0.3">
      <c r="A31" s="137"/>
      <c r="B31" s="129" t="s">
        <v>346</v>
      </c>
      <c r="C31" s="129" t="s">
        <v>125</v>
      </c>
      <c r="D31" s="45" t="str">
        <f t="shared" si="0"/>
        <v>X</v>
      </c>
      <c r="E31" s="91"/>
      <c r="F31" s="90">
        <f t="shared" si="4"/>
        <v>1</v>
      </c>
      <c r="G31" s="78">
        <f t="shared" si="1"/>
        <v>30</v>
      </c>
      <c r="H31" s="79">
        <f t="shared" si="5"/>
        <v>10.166666666666668</v>
      </c>
      <c r="I31" s="108" t="s">
        <v>778</v>
      </c>
      <c r="J31" s="88" t="str">
        <f t="shared" si="2"/>
        <v/>
      </c>
      <c r="K31" s="86">
        <f t="shared" si="6"/>
        <v>6.25E-2</v>
      </c>
    </row>
    <row r="32" spans="1:11" ht="36" customHeight="1" x14ac:dyDescent="0.3">
      <c r="A32" s="136">
        <v>44801</v>
      </c>
      <c r="B32" s="129" t="s">
        <v>126</v>
      </c>
      <c r="C32" s="129" t="s">
        <v>369</v>
      </c>
      <c r="D32" s="45" t="str">
        <f t="shared" si="0"/>
        <v>X</v>
      </c>
      <c r="E32" s="91"/>
      <c r="F32" s="90">
        <f t="shared" si="4"/>
        <v>1</v>
      </c>
      <c r="G32" s="78">
        <f t="shared" si="1"/>
        <v>0</v>
      </c>
      <c r="H32" s="79">
        <f t="shared" si="5"/>
        <v>11.166666666666668</v>
      </c>
      <c r="I32" s="108" t="s">
        <v>778</v>
      </c>
      <c r="J32" s="88" t="str">
        <f t="shared" si="2"/>
        <v/>
      </c>
      <c r="K32" s="86">
        <f t="shared" si="6"/>
        <v>4.1666666666666664E-2</v>
      </c>
    </row>
    <row r="33" spans="1:11" ht="36" customHeight="1" x14ac:dyDescent="0.3">
      <c r="A33" s="137"/>
      <c r="B33" s="129" t="s">
        <v>369</v>
      </c>
      <c r="C33" s="129" t="s">
        <v>125</v>
      </c>
      <c r="D33" s="45" t="str">
        <f t="shared" si="0"/>
        <v>X</v>
      </c>
      <c r="E33" s="91"/>
      <c r="F33" s="90">
        <f t="shared" si="4"/>
        <v>23</v>
      </c>
      <c r="G33" s="78">
        <f t="shared" si="1"/>
        <v>0</v>
      </c>
      <c r="H33" s="79">
        <f t="shared" si="5"/>
        <v>34.166666666666671</v>
      </c>
      <c r="I33" s="108" t="s">
        <v>777</v>
      </c>
      <c r="J33" s="88" t="str">
        <f t="shared" si="2"/>
        <v/>
      </c>
      <c r="K33" s="86">
        <f t="shared" si="6"/>
        <v>0.95833333333333337</v>
      </c>
    </row>
    <row r="34" spans="1:11" ht="36" customHeight="1" x14ac:dyDescent="0.3">
      <c r="A34" s="136">
        <v>44802</v>
      </c>
      <c r="B34" s="129" t="s">
        <v>126</v>
      </c>
      <c r="C34" s="129" t="s">
        <v>455</v>
      </c>
      <c r="D34" s="45" t="str">
        <f t="shared" si="0"/>
        <v>X</v>
      </c>
      <c r="E34" s="91"/>
      <c r="F34" s="90">
        <f t="shared" si="4"/>
        <v>9</v>
      </c>
      <c r="G34" s="78">
        <f t="shared" si="1"/>
        <v>50</v>
      </c>
      <c r="H34" s="79">
        <f t="shared" si="5"/>
        <v>44.000000000000007</v>
      </c>
      <c r="I34" s="108" t="s">
        <v>777</v>
      </c>
      <c r="J34" s="88" t="str">
        <f t="shared" si="2"/>
        <v/>
      </c>
      <c r="K34" s="86">
        <f t="shared" si="6"/>
        <v>0.40972222222222227</v>
      </c>
    </row>
    <row r="35" spans="1:11" ht="36" customHeight="1" x14ac:dyDescent="0.3">
      <c r="A35" s="133"/>
      <c r="B35" s="218" t="s">
        <v>455</v>
      </c>
      <c r="C35" s="219"/>
      <c r="D35" s="45"/>
      <c r="E35" s="91"/>
      <c r="F35" s="90">
        <f t="shared" si="4"/>
        <v>0</v>
      </c>
      <c r="G35" s="78">
        <f t="shared" si="1"/>
        <v>0</v>
      </c>
      <c r="H35" s="79">
        <f t="shared" si="5"/>
        <v>44.000000000000007</v>
      </c>
      <c r="I35" s="109" t="s">
        <v>116</v>
      </c>
      <c r="J35" s="88" t="str">
        <f t="shared" si="2"/>
        <v/>
      </c>
      <c r="K35" s="86" t="str">
        <f t="shared" si="6"/>
        <v/>
      </c>
    </row>
    <row r="36" spans="1:11" ht="36" customHeight="1" x14ac:dyDescent="0.3">
      <c r="A36" s="133"/>
      <c r="B36" s="129" t="s">
        <v>455</v>
      </c>
      <c r="C36" s="129" t="s">
        <v>135</v>
      </c>
      <c r="D36" s="45" t="str">
        <f t="shared" si="0"/>
        <v>X</v>
      </c>
      <c r="E36" s="91"/>
      <c r="F36" s="90">
        <f t="shared" si="4"/>
        <v>4</v>
      </c>
      <c r="G36" s="78">
        <f t="shared" si="1"/>
        <v>10</v>
      </c>
      <c r="H36" s="79">
        <f t="shared" si="5"/>
        <v>48.166666666666671</v>
      </c>
      <c r="I36" s="108" t="s">
        <v>117</v>
      </c>
      <c r="J36" s="88" t="str">
        <f t="shared" si="2"/>
        <v/>
      </c>
      <c r="K36" s="86">
        <f t="shared" si="6"/>
        <v>0.1736111111111111</v>
      </c>
    </row>
    <row r="37" spans="1:11" ht="36" customHeight="1" x14ac:dyDescent="0.3">
      <c r="A37" s="133"/>
      <c r="B37" s="129" t="s">
        <v>135</v>
      </c>
      <c r="C37" s="129" t="s">
        <v>333</v>
      </c>
      <c r="D37" s="45" t="str">
        <f t="shared" si="0"/>
        <v>X</v>
      </c>
      <c r="E37" s="91"/>
      <c r="F37" s="90">
        <f t="shared" si="4"/>
        <v>0</v>
      </c>
      <c r="G37" s="78">
        <f t="shared" si="1"/>
        <v>40</v>
      </c>
      <c r="H37" s="79">
        <f t="shared" si="5"/>
        <v>48.833333333333336</v>
      </c>
      <c r="I37" s="108" t="s">
        <v>118</v>
      </c>
      <c r="J37" s="88" t="str">
        <f t="shared" si="2"/>
        <v/>
      </c>
      <c r="K37" s="86">
        <f t="shared" si="6"/>
        <v>2.7777777777777679E-2</v>
      </c>
    </row>
    <row r="38" spans="1:11" ht="36" customHeight="1" x14ac:dyDescent="0.3">
      <c r="A38" s="133"/>
      <c r="B38" s="129" t="s">
        <v>333</v>
      </c>
      <c r="C38" s="129" t="s">
        <v>245</v>
      </c>
      <c r="D38" s="45" t="str">
        <f t="shared" si="0"/>
        <v>X</v>
      </c>
      <c r="E38" s="91"/>
      <c r="F38" s="90">
        <f t="shared" si="4"/>
        <v>0</v>
      </c>
      <c r="G38" s="78">
        <f t="shared" si="1"/>
        <v>30</v>
      </c>
      <c r="H38" s="79">
        <f t="shared" si="5"/>
        <v>49.333333333333336</v>
      </c>
      <c r="I38" s="108" t="s">
        <v>117</v>
      </c>
      <c r="J38" s="88" t="str">
        <f t="shared" si="2"/>
        <v/>
      </c>
      <c r="K38" s="86">
        <f t="shared" si="6"/>
        <v>2.083333333333337E-2</v>
      </c>
    </row>
    <row r="39" spans="1:11" ht="36" customHeight="1" x14ac:dyDescent="0.3">
      <c r="A39" s="133"/>
      <c r="B39" s="129" t="s">
        <v>245</v>
      </c>
      <c r="C39" s="129" t="s">
        <v>246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30</v>
      </c>
      <c r="H39" s="79">
        <f t="shared" si="5"/>
        <v>49.833333333333336</v>
      </c>
      <c r="I39" s="108" t="s">
        <v>779</v>
      </c>
      <c r="J39" s="88" t="str">
        <f t="shared" si="2"/>
        <v/>
      </c>
      <c r="K39" s="86">
        <f t="shared" si="6"/>
        <v>2.083333333333337E-2</v>
      </c>
    </row>
    <row r="40" spans="1:11" ht="36" customHeight="1" x14ac:dyDescent="0.3">
      <c r="A40" s="133"/>
      <c r="B40" s="129" t="s">
        <v>246</v>
      </c>
      <c r="C40" s="129" t="s">
        <v>583</v>
      </c>
      <c r="D40" s="45" t="str">
        <f t="shared" si="0"/>
        <v>X</v>
      </c>
      <c r="E40" s="91"/>
      <c r="F40" s="90">
        <f t="shared" si="4"/>
        <v>0</v>
      </c>
      <c r="G40" s="78">
        <f t="shared" si="1"/>
        <v>30</v>
      </c>
      <c r="H40" s="79">
        <f t="shared" si="5"/>
        <v>50.333333333333336</v>
      </c>
      <c r="I40" s="108" t="s">
        <v>117</v>
      </c>
      <c r="J40" s="88" t="str">
        <f t="shared" si="2"/>
        <v/>
      </c>
      <c r="K40" s="86">
        <f t="shared" si="6"/>
        <v>2.083333333333337E-2</v>
      </c>
    </row>
    <row r="41" spans="1:11" ht="36" customHeight="1" x14ac:dyDescent="0.3">
      <c r="A41" s="137"/>
      <c r="B41" s="129" t="s">
        <v>583</v>
      </c>
      <c r="C41" s="129" t="s">
        <v>125</v>
      </c>
      <c r="D41" s="45" t="str">
        <f t="shared" si="0"/>
        <v>X</v>
      </c>
      <c r="E41" s="91"/>
      <c r="F41" s="90">
        <f t="shared" si="4"/>
        <v>7</v>
      </c>
      <c r="G41" s="78">
        <f t="shared" si="1"/>
        <v>50</v>
      </c>
      <c r="H41" s="79">
        <f t="shared" si="5"/>
        <v>58.166666666666671</v>
      </c>
      <c r="I41" s="108" t="s">
        <v>780</v>
      </c>
      <c r="J41" s="88" t="str">
        <f t="shared" si="2"/>
        <v/>
      </c>
      <c r="K41" s="86">
        <f t="shared" si="6"/>
        <v>0.32638888888888884</v>
      </c>
    </row>
    <row r="42" spans="1:11" ht="36" customHeight="1" x14ac:dyDescent="0.3">
      <c r="A42" s="140">
        <v>44803</v>
      </c>
      <c r="B42" s="129" t="s">
        <v>126</v>
      </c>
      <c r="C42" s="129" t="s">
        <v>125</v>
      </c>
      <c r="D42" s="45" t="str">
        <f t="shared" si="0"/>
        <v>X</v>
      </c>
      <c r="E42" s="91"/>
      <c r="F42" s="90">
        <f t="shared" si="4"/>
        <v>24</v>
      </c>
      <c r="G42" s="78">
        <f t="shared" si="1"/>
        <v>0</v>
      </c>
      <c r="H42" s="79">
        <f t="shared" si="5"/>
        <v>82.166666666666671</v>
      </c>
      <c r="I42" s="108" t="s">
        <v>780</v>
      </c>
      <c r="J42" s="88" t="str">
        <f t="shared" si="2"/>
        <v/>
      </c>
      <c r="K42" s="86">
        <f t="shared" si="6"/>
        <v>1</v>
      </c>
    </row>
    <row r="43" spans="1:11" ht="36" customHeight="1" x14ac:dyDescent="0.3">
      <c r="A43" s="136">
        <v>44804</v>
      </c>
      <c r="B43" s="129" t="s">
        <v>126</v>
      </c>
      <c r="C43" s="129" t="s">
        <v>571</v>
      </c>
      <c r="D43" s="45" t="str">
        <f t="shared" si="0"/>
        <v>X</v>
      </c>
      <c r="E43" s="91"/>
      <c r="F43" s="90">
        <f t="shared" si="4"/>
        <v>10</v>
      </c>
      <c r="G43" s="78">
        <f t="shared" si="1"/>
        <v>20</v>
      </c>
      <c r="H43" s="79">
        <f t="shared" si="5"/>
        <v>92.5</v>
      </c>
      <c r="I43" s="108" t="s">
        <v>780</v>
      </c>
      <c r="J43" s="88" t="str">
        <f t="shared" si="2"/>
        <v/>
      </c>
      <c r="K43" s="86">
        <f t="shared" si="6"/>
        <v>0.43055555555555558</v>
      </c>
    </row>
    <row r="44" spans="1:11" ht="36" customHeight="1" x14ac:dyDescent="0.3">
      <c r="A44" s="133"/>
      <c r="B44" s="129" t="s">
        <v>571</v>
      </c>
      <c r="C44" s="129" t="s">
        <v>134</v>
      </c>
      <c r="D44" s="45" t="str">
        <f t="shared" si="0"/>
        <v>X</v>
      </c>
      <c r="E44" s="91"/>
      <c r="F44" s="90">
        <f t="shared" si="4"/>
        <v>3</v>
      </c>
      <c r="G44" s="78">
        <f t="shared" si="1"/>
        <v>10</v>
      </c>
      <c r="H44" s="79">
        <f t="shared" si="5"/>
        <v>95.666666666666671</v>
      </c>
      <c r="I44" s="108" t="s">
        <v>117</v>
      </c>
      <c r="J44" s="88" t="str">
        <f t="shared" si="2"/>
        <v/>
      </c>
      <c r="K44" s="86">
        <f t="shared" si="6"/>
        <v>0.13194444444444442</v>
      </c>
    </row>
    <row r="45" spans="1:11" ht="36" customHeight="1" x14ac:dyDescent="0.3">
      <c r="A45" s="133"/>
      <c r="B45" s="129" t="s">
        <v>134</v>
      </c>
      <c r="C45" s="129" t="s">
        <v>135</v>
      </c>
      <c r="D45" s="45" t="str">
        <f t="shared" si="0"/>
        <v>X</v>
      </c>
      <c r="E45" s="91"/>
      <c r="F45" s="90">
        <f t="shared" si="4"/>
        <v>0</v>
      </c>
      <c r="G45" s="78">
        <f t="shared" si="1"/>
        <v>30</v>
      </c>
      <c r="H45" s="79">
        <f t="shared" si="5"/>
        <v>96.166666666666671</v>
      </c>
      <c r="I45" s="108" t="s">
        <v>118</v>
      </c>
      <c r="J45" s="88" t="str">
        <f t="shared" si="2"/>
        <v/>
      </c>
      <c r="K45" s="86">
        <f t="shared" si="6"/>
        <v>2.083333333333337E-2</v>
      </c>
    </row>
    <row r="46" spans="1:11" ht="36" customHeight="1" x14ac:dyDescent="0.3">
      <c r="A46" s="133"/>
      <c r="B46" s="129" t="s">
        <v>135</v>
      </c>
      <c r="C46" s="129" t="s">
        <v>141</v>
      </c>
      <c r="D46" s="45" t="str">
        <f t="shared" si="0"/>
        <v>X</v>
      </c>
      <c r="E46" s="91"/>
      <c r="F46" s="90">
        <f t="shared" si="4"/>
        <v>5</v>
      </c>
      <c r="G46" s="78">
        <f t="shared" si="1"/>
        <v>0</v>
      </c>
      <c r="H46" s="79">
        <f t="shared" si="5"/>
        <v>101.16666666666667</v>
      </c>
      <c r="I46" s="108" t="s">
        <v>780</v>
      </c>
      <c r="J46" s="88" t="str">
        <f t="shared" si="2"/>
        <v/>
      </c>
      <c r="K46" s="86">
        <f t="shared" si="6"/>
        <v>0.20833333333333326</v>
      </c>
    </row>
    <row r="47" spans="1:11" ht="36" customHeight="1" x14ac:dyDescent="0.3">
      <c r="A47" s="133"/>
      <c r="B47" s="129" t="s">
        <v>141</v>
      </c>
      <c r="C47" s="129" t="s">
        <v>136</v>
      </c>
      <c r="D47" s="45" t="str">
        <f t="shared" si="0"/>
        <v>X</v>
      </c>
      <c r="E47" s="91"/>
      <c r="F47" s="90">
        <f t="shared" si="4"/>
        <v>2</v>
      </c>
      <c r="G47" s="78">
        <f t="shared" si="1"/>
        <v>30</v>
      </c>
      <c r="H47" s="79">
        <f t="shared" si="5"/>
        <v>103.66666666666667</v>
      </c>
      <c r="I47" s="108" t="s">
        <v>117</v>
      </c>
      <c r="J47" s="88" t="str">
        <f t="shared" si="2"/>
        <v/>
      </c>
      <c r="K47" s="86">
        <f t="shared" si="6"/>
        <v>0.10416666666666674</v>
      </c>
    </row>
    <row r="48" spans="1:11" ht="36" customHeight="1" x14ac:dyDescent="0.3">
      <c r="A48" s="133"/>
      <c r="B48" s="129" t="s">
        <v>136</v>
      </c>
      <c r="C48" s="129" t="s">
        <v>346</v>
      </c>
      <c r="D48" s="45" t="str">
        <f t="shared" si="0"/>
        <v>X</v>
      </c>
      <c r="E48" s="91"/>
      <c r="F48" s="90">
        <f t="shared" si="4"/>
        <v>1</v>
      </c>
      <c r="G48" s="78">
        <f t="shared" si="1"/>
        <v>0</v>
      </c>
      <c r="H48" s="79">
        <f t="shared" si="5"/>
        <v>104.66666666666667</v>
      </c>
      <c r="I48" s="108" t="s">
        <v>118</v>
      </c>
      <c r="J48" s="88" t="str">
        <f t="shared" si="2"/>
        <v/>
      </c>
      <c r="K48" s="86">
        <f t="shared" si="6"/>
        <v>4.166666666666663E-2</v>
      </c>
    </row>
    <row r="49" spans="1:11" ht="36" customHeight="1" x14ac:dyDescent="0.3">
      <c r="A49" s="137"/>
      <c r="B49" s="129" t="s">
        <v>346</v>
      </c>
      <c r="C49" s="129" t="s">
        <v>125</v>
      </c>
      <c r="D49" s="45" t="str">
        <f t="shared" si="0"/>
        <v>X</v>
      </c>
      <c r="E49" s="91"/>
      <c r="F49" s="90">
        <f t="shared" si="4"/>
        <v>1</v>
      </c>
      <c r="G49" s="78">
        <f t="shared" si="1"/>
        <v>30</v>
      </c>
      <c r="H49" s="79">
        <f t="shared" si="5"/>
        <v>106.16666666666667</v>
      </c>
      <c r="I49" s="108" t="s">
        <v>117</v>
      </c>
      <c r="J49" s="88" t="str">
        <f t="shared" si="2"/>
        <v/>
      </c>
      <c r="K49" s="86">
        <f t="shared" si="6"/>
        <v>6.25E-2</v>
      </c>
    </row>
    <row r="50" spans="1:11" ht="36" customHeight="1" x14ac:dyDescent="0.3">
      <c r="A50" s="136">
        <v>44805</v>
      </c>
      <c r="B50" s="129" t="s">
        <v>126</v>
      </c>
      <c r="C50" s="129" t="s">
        <v>270</v>
      </c>
      <c r="D50" s="45" t="str">
        <f t="shared" si="0"/>
        <v>X</v>
      </c>
      <c r="E50" s="91"/>
      <c r="F50" s="90">
        <f t="shared" si="4"/>
        <v>0</v>
      </c>
      <c r="G50" s="78">
        <f t="shared" si="1"/>
        <v>40</v>
      </c>
      <c r="H50" s="79">
        <f t="shared" si="5"/>
        <v>106.83333333333334</v>
      </c>
      <c r="I50" s="108" t="s">
        <v>117</v>
      </c>
      <c r="J50" s="88" t="str">
        <f t="shared" si="2"/>
        <v/>
      </c>
      <c r="K50" s="86">
        <f t="shared" si="6"/>
        <v>2.7777777777777776E-2</v>
      </c>
    </row>
    <row r="51" spans="1:11" ht="36" customHeight="1" x14ac:dyDescent="0.3">
      <c r="A51" s="133"/>
      <c r="B51" s="129" t="s">
        <v>270</v>
      </c>
      <c r="C51" s="129" t="s">
        <v>153</v>
      </c>
      <c r="D51" s="45" t="str">
        <f t="shared" si="0"/>
        <v>X</v>
      </c>
      <c r="E51" s="91"/>
      <c r="F51" s="90">
        <f t="shared" si="4"/>
        <v>0</v>
      </c>
      <c r="G51" s="78">
        <f t="shared" si="1"/>
        <v>50</v>
      </c>
      <c r="H51" s="79">
        <f t="shared" si="5"/>
        <v>107.66666666666667</v>
      </c>
      <c r="I51" s="108" t="s">
        <v>497</v>
      </c>
      <c r="J51" s="88" t="str">
        <f t="shared" si="2"/>
        <v/>
      </c>
      <c r="K51" s="86">
        <f t="shared" si="6"/>
        <v>3.4722222222222224E-2</v>
      </c>
    </row>
    <row r="52" spans="1:11" ht="36" customHeight="1" x14ac:dyDescent="0.3">
      <c r="A52" s="133"/>
      <c r="B52" s="129" t="s">
        <v>153</v>
      </c>
      <c r="C52" s="129" t="s">
        <v>414</v>
      </c>
      <c r="D52" s="45" t="str">
        <f t="shared" si="0"/>
        <v>X</v>
      </c>
      <c r="E52" s="91"/>
      <c r="F52" s="90">
        <f t="shared" si="4"/>
        <v>1</v>
      </c>
      <c r="G52" s="78">
        <f t="shared" si="1"/>
        <v>0</v>
      </c>
      <c r="H52" s="79">
        <f t="shared" si="5"/>
        <v>108.66666666666667</v>
      </c>
      <c r="I52" s="108" t="s">
        <v>117</v>
      </c>
      <c r="J52" s="88" t="str">
        <f t="shared" si="2"/>
        <v/>
      </c>
      <c r="K52" s="86">
        <f t="shared" si="6"/>
        <v>4.1666666666666671E-2</v>
      </c>
    </row>
    <row r="53" spans="1:11" ht="36" customHeight="1" x14ac:dyDescent="0.3">
      <c r="A53" s="133"/>
      <c r="B53" s="129" t="s">
        <v>414</v>
      </c>
      <c r="C53" s="129" t="s">
        <v>295</v>
      </c>
      <c r="D53" s="45" t="str">
        <f t="shared" si="0"/>
        <v>X</v>
      </c>
      <c r="E53" s="91"/>
      <c r="F53" s="90">
        <f t="shared" si="4"/>
        <v>0</v>
      </c>
      <c r="G53" s="78">
        <f t="shared" si="1"/>
        <v>30</v>
      </c>
      <c r="H53" s="79">
        <f t="shared" si="5"/>
        <v>109.16666666666667</v>
      </c>
      <c r="I53" s="108" t="s">
        <v>781</v>
      </c>
      <c r="J53" s="88" t="str">
        <f t="shared" si="2"/>
        <v/>
      </c>
      <c r="K53" s="86">
        <f t="shared" si="6"/>
        <v>2.0833333333333329E-2</v>
      </c>
    </row>
    <row r="54" spans="1:11" ht="36" customHeight="1" x14ac:dyDescent="0.3">
      <c r="A54" s="133"/>
      <c r="B54" s="129" t="s">
        <v>295</v>
      </c>
      <c r="C54" s="129" t="s">
        <v>365</v>
      </c>
      <c r="D54" s="45" t="str">
        <f t="shared" si="0"/>
        <v>X</v>
      </c>
      <c r="E54" s="91"/>
      <c r="F54" s="90">
        <f t="shared" si="4"/>
        <v>0</v>
      </c>
      <c r="G54" s="78">
        <f t="shared" si="1"/>
        <v>20</v>
      </c>
      <c r="H54" s="79">
        <f t="shared" si="5"/>
        <v>109.5</v>
      </c>
      <c r="I54" s="108" t="s">
        <v>117</v>
      </c>
      <c r="J54" s="88" t="str">
        <f t="shared" si="2"/>
        <v/>
      </c>
      <c r="K54" s="86">
        <f t="shared" si="6"/>
        <v>1.3888888888888895E-2</v>
      </c>
    </row>
    <row r="55" spans="1:11" ht="36" customHeight="1" x14ac:dyDescent="0.3">
      <c r="A55" s="133"/>
      <c r="B55" s="129" t="s">
        <v>365</v>
      </c>
      <c r="C55" s="129" t="s">
        <v>284</v>
      </c>
      <c r="D55" s="45" t="str">
        <f t="shared" si="0"/>
        <v>X</v>
      </c>
      <c r="E55" s="91"/>
      <c r="F55" s="90">
        <f t="shared" si="4"/>
        <v>1</v>
      </c>
      <c r="G55" s="78">
        <f t="shared" si="1"/>
        <v>10</v>
      </c>
      <c r="H55" s="79">
        <f t="shared" si="5"/>
        <v>110.66666666666667</v>
      </c>
      <c r="I55" s="108" t="s">
        <v>782</v>
      </c>
      <c r="J55" s="88" t="str">
        <f t="shared" si="2"/>
        <v/>
      </c>
      <c r="K55" s="86">
        <f t="shared" si="6"/>
        <v>4.8611111111111105E-2</v>
      </c>
    </row>
    <row r="56" spans="1:11" ht="36" customHeight="1" x14ac:dyDescent="0.3">
      <c r="A56" s="133"/>
      <c r="B56" s="129" t="s">
        <v>284</v>
      </c>
      <c r="C56" s="129" t="s">
        <v>155</v>
      </c>
      <c r="D56" s="45" t="str">
        <f t="shared" si="0"/>
        <v>X</v>
      </c>
      <c r="E56" s="91"/>
      <c r="F56" s="90">
        <f t="shared" si="4"/>
        <v>0</v>
      </c>
      <c r="G56" s="78">
        <f t="shared" si="1"/>
        <v>30</v>
      </c>
      <c r="H56" s="79">
        <f t="shared" si="5"/>
        <v>111.16666666666667</v>
      </c>
      <c r="I56" s="108" t="s">
        <v>117</v>
      </c>
      <c r="J56" s="88" t="str">
        <f t="shared" si="2"/>
        <v/>
      </c>
      <c r="K56" s="86">
        <f t="shared" si="6"/>
        <v>2.0833333333333343E-2</v>
      </c>
    </row>
    <row r="57" spans="1:11" ht="36" customHeight="1" x14ac:dyDescent="0.3">
      <c r="A57" s="133"/>
      <c r="B57" s="129" t="s">
        <v>155</v>
      </c>
      <c r="C57" s="129" t="s">
        <v>318</v>
      </c>
      <c r="D57" s="45" t="str">
        <f t="shared" si="0"/>
        <v>X</v>
      </c>
      <c r="E57" s="91"/>
      <c r="F57" s="90">
        <f t="shared" si="4"/>
        <v>1</v>
      </c>
      <c r="G57" s="78">
        <f t="shared" si="1"/>
        <v>30</v>
      </c>
      <c r="H57" s="79">
        <f t="shared" si="5"/>
        <v>112.66666666666667</v>
      </c>
      <c r="I57" s="108" t="s">
        <v>783</v>
      </c>
      <c r="J57" s="88" t="str">
        <f t="shared" si="2"/>
        <v/>
      </c>
      <c r="K57" s="86">
        <f t="shared" si="6"/>
        <v>6.2499999999999972E-2</v>
      </c>
    </row>
    <row r="58" spans="1:11" ht="36" customHeight="1" x14ac:dyDescent="0.3">
      <c r="A58" s="133"/>
      <c r="B58" s="129" t="s">
        <v>318</v>
      </c>
      <c r="C58" s="129" t="s">
        <v>131</v>
      </c>
      <c r="D58" s="45" t="str">
        <f t="shared" si="0"/>
        <v>X</v>
      </c>
      <c r="E58" s="91"/>
      <c r="F58" s="90">
        <f t="shared" si="4"/>
        <v>2</v>
      </c>
      <c r="G58" s="78">
        <f t="shared" si="1"/>
        <v>30</v>
      </c>
      <c r="H58" s="79">
        <f t="shared" si="5"/>
        <v>115.16666666666667</v>
      </c>
      <c r="I58" s="108" t="s">
        <v>117</v>
      </c>
      <c r="J58" s="88" t="str">
        <f t="shared" si="2"/>
        <v/>
      </c>
      <c r="K58" s="86">
        <f t="shared" si="6"/>
        <v>0.10416666666666669</v>
      </c>
    </row>
    <row r="59" spans="1:11" ht="36" customHeight="1" x14ac:dyDescent="0.3">
      <c r="A59" s="133"/>
      <c r="B59" s="129" t="s">
        <v>131</v>
      </c>
      <c r="C59" s="129" t="s">
        <v>378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30</v>
      </c>
      <c r="H59" s="79">
        <f t="shared" si="5"/>
        <v>115.66666666666667</v>
      </c>
      <c r="I59" s="108" t="s">
        <v>497</v>
      </c>
      <c r="J59" s="88" t="str">
        <f t="shared" si="2"/>
        <v/>
      </c>
      <c r="K59" s="86">
        <f t="shared" si="6"/>
        <v>2.0833333333333315E-2</v>
      </c>
    </row>
    <row r="60" spans="1:11" ht="36" customHeight="1" x14ac:dyDescent="0.3">
      <c r="A60" s="133"/>
      <c r="B60" s="129" t="s">
        <v>378</v>
      </c>
      <c r="C60" s="129" t="s">
        <v>571</v>
      </c>
      <c r="D60" s="45" t="str">
        <f t="shared" si="0"/>
        <v>X</v>
      </c>
      <c r="E60" s="91"/>
      <c r="F60" s="90">
        <f t="shared" si="4"/>
        <v>0</v>
      </c>
      <c r="G60" s="78">
        <f t="shared" si="1"/>
        <v>50</v>
      </c>
      <c r="H60" s="79">
        <f t="shared" si="5"/>
        <v>116.5</v>
      </c>
      <c r="I60" s="108" t="s">
        <v>117</v>
      </c>
      <c r="J60" s="88" t="str">
        <f t="shared" si="2"/>
        <v/>
      </c>
      <c r="K60" s="86">
        <f t="shared" si="6"/>
        <v>3.4722222222222265E-2</v>
      </c>
    </row>
    <row r="61" spans="1:11" ht="36" customHeight="1" x14ac:dyDescent="0.3">
      <c r="A61" s="133"/>
      <c r="B61" s="129" t="s">
        <v>571</v>
      </c>
      <c r="C61" s="129" t="s">
        <v>233</v>
      </c>
      <c r="D61" s="45" t="str">
        <f t="shared" si="0"/>
        <v>X</v>
      </c>
      <c r="E61" s="91"/>
      <c r="F61" s="90">
        <f t="shared" si="4"/>
        <v>0</v>
      </c>
      <c r="G61" s="78">
        <f t="shared" si="1"/>
        <v>30</v>
      </c>
      <c r="H61" s="79">
        <f t="shared" si="5"/>
        <v>117</v>
      </c>
      <c r="I61" s="108" t="s">
        <v>784</v>
      </c>
      <c r="J61" s="88" t="str">
        <f t="shared" si="2"/>
        <v/>
      </c>
      <c r="K61" s="86">
        <f t="shared" si="6"/>
        <v>2.0833333333333315E-2</v>
      </c>
    </row>
    <row r="62" spans="1:11" ht="36" customHeight="1" x14ac:dyDescent="0.3">
      <c r="A62" s="133"/>
      <c r="B62" s="129" t="s">
        <v>233</v>
      </c>
      <c r="C62" s="129" t="s">
        <v>274</v>
      </c>
      <c r="D62" s="45" t="str">
        <f t="shared" si="0"/>
        <v>X</v>
      </c>
      <c r="E62" s="91"/>
      <c r="F62" s="90">
        <f t="shared" si="4"/>
        <v>2</v>
      </c>
      <c r="G62" s="78">
        <f t="shared" si="1"/>
        <v>20</v>
      </c>
      <c r="H62" s="79">
        <f t="shared" si="5"/>
        <v>119.33333333333333</v>
      </c>
      <c r="I62" s="108" t="s">
        <v>117</v>
      </c>
      <c r="J62" s="88" t="str">
        <f t="shared" si="2"/>
        <v/>
      </c>
      <c r="K62" s="86">
        <f t="shared" si="6"/>
        <v>9.7222222222222154E-2</v>
      </c>
    </row>
    <row r="63" spans="1:11" ht="36" customHeight="1" x14ac:dyDescent="0.3">
      <c r="A63" s="133"/>
      <c r="B63" s="218" t="s">
        <v>274</v>
      </c>
      <c r="C63" s="219"/>
      <c r="D63" s="45"/>
      <c r="E63" s="91"/>
      <c r="F63" s="90">
        <f t="shared" si="4"/>
        <v>0</v>
      </c>
      <c r="G63" s="78">
        <f t="shared" si="1"/>
        <v>0</v>
      </c>
      <c r="H63" s="79">
        <f t="shared" si="5"/>
        <v>119.33333333333333</v>
      </c>
      <c r="I63" s="109" t="s">
        <v>123</v>
      </c>
      <c r="J63" s="88" t="str">
        <f t="shared" si="2"/>
        <v/>
      </c>
      <c r="K63" s="86" t="str">
        <f t="shared" si="6"/>
        <v/>
      </c>
    </row>
    <row r="64" spans="1:11" ht="33.75" customHeight="1" x14ac:dyDescent="0.3">
      <c r="A64" s="47"/>
      <c r="B64" s="369" t="s">
        <v>25</v>
      </c>
      <c r="C64" s="369"/>
      <c r="D64" s="369"/>
      <c r="E64" s="369"/>
      <c r="F64" s="369"/>
      <c r="G64" s="369"/>
      <c r="H64" s="48">
        <f>H63</f>
        <v>119.33333333333333</v>
      </c>
      <c r="I64" s="49"/>
      <c r="J64" s="89">
        <f>SUM(J23:J63)</f>
        <v>1.1388888888888888</v>
      </c>
      <c r="K64" s="86">
        <f>SUM(K23:K63)</f>
        <v>4.9722222222222223</v>
      </c>
    </row>
    <row r="65" spans="1:9" ht="33.75" customHeight="1" x14ac:dyDescent="0.3">
      <c r="A65" s="47"/>
      <c r="B65" s="369" t="s">
        <v>64</v>
      </c>
      <c r="C65" s="369"/>
      <c r="D65" s="369"/>
      <c r="E65" s="369"/>
      <c r="F65" s="369"/>
      <c r="G65" s="369"/>
      <c r="H65" s="50">
        <v>72</v>
      </c>
      <c r="I65" s="49"/>
    </row>
    <row r="66" spans="1:9" ht="33.75" customHeight="1" x14ac:dyDescent="0.3">
      <c r="A66" s="47"/>
      <c r="B66" s="363" t="s">
        <v>65</v>
      </c>
      <c r="C66" s="363"/>
      <c r="D66" s="363"/>
      <c r="E66" s="363"/>
      <c r="F66" s="363"/>
      <c r="G66" s="363"/>
      <c r="H66" s="50">
        <f>IF(H65="","",IF(H64&lt;=H65,H65-H64,0))</f>
        <v>0</v>
      </c>
      <c r="I66" s="75"/>
    </row>
    <row r="67" spans="1:9" ht="33.75" customHeight="1" x14ac:dyDescent="0.3">
      <c r="A67" s="47"/>
      <c r="B67" s="363" t="s">
        <v>66</v>
      </c>
      <c r="C67" s="363"/>
      <c r="D67" s="363"/>
      <c r="E67" s="363"/>
      <c r="F67" s="363"/>
      <c r="G67" s="363"/>
      <c r="H67" s="50">
        <f>IF(H64&gt;H65,H64-H65,0)</f>
        <v>47.333333333333329</v>
      </c>
      <c r="I67" s="49"/>
    </row>
    <row r="68" spans="1:9" ht="33.75" customHeight="1" x14ac:dyDescent="0.3">
      <c r="A68" s="47"/>
      <c r="B68" s="363" t="s">
        <v>67</v>
      </c>
      <c r="C68" s="363"/>
      <c r="D68" s="363"/>
      <c r="E68" s="363"/>
      <c r="F68" s="363"/>
      <c r="G68" s="363"/>
      <c r="H68" s="74" t="str">
        <f>IF(H65="","",IF(H66&gt;H67,ROUND(H66*$B$15*$B$13/24,0),""))</f>
        <v/>
      </c>
      <c r="I68" s="49"/>
    </row>
    <row r="69" spans="1:9" ht="33.75" customHeight="1" x14ac:dyDescent="0.3">
      <c r="A69" s="47"/>
      <c r="B69" s="364" t="s">
        <v>68</v>
      </c>
      <c r="C69" s="365"/>
      <c r="D69" s="365"/>
      <c r="E69" s="365"/>
      <c r="F69" s="365"/>
      <c r="G69" s="366"/>
      <c r="H69" s="51">
        <f>IF(H67&gt;H66,ROUND(H67*$B$17*$B$13/24,0),"")</f>
        <v>181507950</v>
      </c>
      <c r="I69" s="49"/>
    </row>
    <row r="70" spans="1:9" ht="33.75" customHeight="1" x14ac:dyDescent="0.3">
      <c r="A70" s="367"/>
      <c r="B70" s="367"/>
      <c r="C70" s="367"/>
      <c r="D70" s="367"/>
      <c r="E70" s="367"/>
      <c r="F70" s="367"/>
      <c r="G70" s="367"/>
      <c r="H70" s="367"/>
      <c r="I70" s="367"/>
    </row>
  </sheetData>
  <mergeCells count="17">
    <mergeCell ref="B68:G68"/>
    <mergeCell ref="B69:G69"/>
    <mergeCell ref="A70:I70"/>
    <mergeCell ref="J21:J22"/>
    <mergeCell ref="K21:K22"/>
    <mergeCell ref="B64:G64"/>
    <mergeCell ref="B65:G65"/>
    <mergeCell ref="B66:G66"/>
    <mergeCell ref="B67:G6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8 F23:H28 B29:I63">
    <cfRule type="expression" dxfId="112" priority="2">
      <formula>$E23="X"</formula>
    </cfRule>
  </conditionalFormatting>
  <conditionalFormatting sqref="I23:I28">
    <cfRule type="expression" dxfId="111" priority="3">
      <formula>$E23="X"</formula>
    </cfRule>
  </conditionalFormatting>
  <conditionalFormatting sqref="E23:E28">
    <cfRule type="expression" dxfId="11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CEA2-7165-4E10-8C92-B41FA0A7CBF6}">
  <sheetPr>
    <tabColor rgb="FFFF0000"/>
  </sheetPr>
  <dimension ref="A1:K76"/>
  <sheetViews>
    <sheetView zoomScale="80" zoomScaleNormal="80" workbookViewId="0">
      <selection activeCell="D15" sqref="D1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44801.402777777781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44799</v>
      </c>
      <c r="C9" s="34">
        <f>INDEX('TONG HOP'!$B$9:$W$225,MATCH(E3,'TONG HOP'!$B$9:$B$225,0),MATCH(C10,'TONG HOP'!$B$9:$W$9,0))</f>
        <v>44804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44801.541666666664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19229.66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44802.666666666664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44804.777777777781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44801</v>
      </c>
      <c r="B23" s="293" t="s">
        <v>301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69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9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301</v>
      </c>
      <c r="C24" s="129" t="s">
        <v>157</v>
      </c>
      <c r="D24" s="45"/>
      <c r="E24" s="39"/>
      <c r="F24" s="90">
        <f t="shared" ref="F24:F69" si="2">IF(AND(D24="",E24=""),0,(IF(AND(C24-B24=1,E24="",E24),24,(IF(D24="X",HOUR(C24-B24),0)))))</f>
        <v>0</v>
      </c>
      <c r="G24" s="82">
        <f t="shared" si="0"/>
        <v>0</v>
      </c>
      <c r="H24" s="82">
        <f t="shared" ref="H24:H69" si="3">(F24+G24/60)+H23</f>
        <v>0</v>
      </c>
      <c r="I24" s="108" t="s">
        <v>704</v>
      </c>
      <c r="J24" s="87" t="str">
        <f t="shared" si="1"/>
        <v/>
      </c>
      <c r="K24" s="86" t="str">
        <f t="shared" ref="K24:K69" si="4">IF(D24="x",(C24-B24),"")</f>
        <v/>
      </c>
    </row>
    <row r="25" spans="1:11" ht="36" customHeight="1" x14ac:dyDescent="0.3">
      <c r="A25" s="133"/>
      <c r="B25" s="129" t="s">
        <v>157</v>
      </c>
      <c r="C25" s="129" t="s">
        <v>129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129</v>
      </c>
      <c r="C26" s="129" t="s">
        <v>135</v>
      </c>
      <c r="D26" s="45" t="str">
        <f t="shared" ref="D26" si="5">IF(E26="","X","")</f>
        <v/>
      </c>
      <c r="E26" s="39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ref="F26" si="7">IF(AND(D26="",E26=""),0,(IF(AND(C26-B26=1,E26="",E26),24,(IF(D26="X",HOUR(C26-B26),0)))))</f>
        <v>0</v>
      </c>
      <c r="G26" s="82">
        <f t="shared" ref="G26" si="8">IF(D26="X",MINUTE(C26-B26),0)</f>
        <v>0</v>
      </c>
      <c r="H26" s="82">
        <f t="shared" si="3"/>
        <v>0</v>
      </c>
      <c r="I26" s="109" t="s">
        <v>114</v>
      </c>
      <c r="J26" s="87">
        <f t="shared" ref="J26" si="9">IF(E26="x",(C26-B26),"")</f>
        <v>4.1666666666666741E-2</v>
      </c>
      <c r="K26" s="86" t="str">
        <f t="shared" ref="K26" si="10">IF(D26="x",(C26-B26),"")</f>
        <v/>
      </c>
    </row>
    <row r="27" spans="1:11" ht="36" customHeight="1" x14ac:dyDescent="0.3">
      <c r="A27" s="137"/>
      <c r="B27" s="129" t="s">
        <v>135</v>
      </c>
      <c r="C27" s="129" t="s">
        <v>125</v>
      </c>
      <c r="D27" s="45" t="str">
        <f t="shared" ref="D27:D68" si="11">IF(E27="","X","")</f>
        <v>X</v>
      </c>
      <c r="E27" s="39" t="str">
        <f t="shared" ref="E27:E29" si="12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si="2"/>
        <v>10</v>
      </c>
      <c r="G27" s="82">
        <f t="shared" si="0"/>
        <v>0</v>
      </c>
      <c r="H27" s="82">
        <f>(F27+G27/60)+H25</f>
        <v>10</v>
      </c>
      <c r="I27" s="108" t="s">
        <v>768</v>
      </c>
      <c r="J27" s="87" t="str">
        <f t="shared" si="1"/>
        <v/>
      </c>
      <c r="K27" s="86">
        <f t="shared" si="4"/>
        <v>0.41666666666666663</v>
      </c>
    </row>
    <row r="28" spans="1:11" ht="36" customHeight="1" x14ac:dyDescent="0.3">
      <c r="A28" s="136">
        <v>44802</v>
      </c>
      <c r="B28" s="129" t="s">
        <v>126</v>
      </c>
      <c r="C28" s="129" t="s">
        <v>129</v>
      </c>
      <c r="D28" s="45" t="str">
        <f t="shared" si="11"/>
        <v>X</v>
      </c>
      <c r="E28" s="39" t="str">
        <f t="shared" si="12"/>
        <v/>
      </c>
      <c r="F28" s="90">
        <f t="shared" si="2"/>
        <v>13</v>
      </c>
      <c r="G28" s="78">
        <f t="shared" si="0"/>
        <v>0</v>
      </c>
      <c r="H28" s="79">
        <f t="shared" si="3"/>
        <v>23</v>
      </c>
      <c r="I28" s="108" t="s">
        <v>768</v>
      </c>
      <c r="J28" s="88" t="str">
        <f t="shared" si="1"/>
        <v/>
      </c>
      <c r="K28" s="86">
        <f t="shared" si="4"/>
        <v>0.54166666666666663</v>
      </c>
    </row>
    <row r="29" spans="1:11" ht="36" customHeight="1" x14ac:dyDescent="0.3">
      <c r="A29" s="133"/>
      <c r="B29" s="129" t="s">
        <v>129</v>
      </c>
      <c r="C29" s="129" t="s">
        <v>244</v>
      </c>
      <c r="D29" s="45" t="str">
        <f t="shared" si="11"/>
        <v/>
      </c>
      <c r="E29" s="39" t="str">
        <f t="shared" si="12"/>
        <v>X</v>
      </c>
      <c r="F29" s="90">
        <f t="shared" si="2"/>
        <v>0</v>
      </c>
      <c r="G29" s="78">
        <f t="shared" si="0"/>
        <v>0</v>
      </c>
      <c r="H29" s="79">
        <f t="shared" si="3"/>
        <v>23</v>
      </c>
      <c r="I29" s="108" t="s">
        <v>734</v>
      </c>
      <c r="J29" s="88">
        <f t="shared" si="1"/>
        <v>5.555555555555558E-2</v>
      </c>
      <c r="K29" s="86" t="str">
        <f t="shared" si="4"/>
        <v/>
      </c>
    </row>
    <row r="30" spans="1:11" ht="36" customHeight="1" x14ac:dyDescent="0.3">
      <c r="A30" s="133"/>
      <c r="B30" s="202" t="s">
        <v>244</v>
      </c>
      <c r="C30" s="203"/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23</v>
      </c>
      <c r="I30" s="109" t="s">
        <v>722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29" t="s">
        <v>244</v>
      </c>
      <c r="C31" s="129" t="s">
        <v>353</v>
      </c>
      <c r="D31" s="45" t="str">
        <f t="shared" si="11"/>
        <v>X</v>
      </c>
      <c r="E31" s="91"/>
      <c r="F31" s="90">
        <f t="shared" si="2"/>
        <v>1</v>
      </c>
      <c r="G31" s="78">
        <f t="shared" si="0"/>
        <v>40</v>
      </c>
      <c r="H31" s="79">
        <f t="shared" si="3"/>
        <v>24.666666666666668</v>
      </c>
      <c r="I31" s="108" t="s">
        <v>115</v>
      </c>
      <c r="J31" s="88" t="str">
        <f t="shared" si="1"/>
        <v/>
      </c>
      <c r="K31" s="86">
        <f t="shared" si="4"/>
        <v>6.944444444444442E-2</v>
      </c>
    </row>
    <row r="32" spans="1:11" ht="36" customHeight="1" x14ac:dyDescent="0.3">
      <c r="A32" s="133"/>
      <c r="B32" s="202" t="s">
        <v>353</v>
      </c>
      <c r="C32" s="203"/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24.666666666666668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29" t="s">
        <v>353</v>
      </c>
      <c r="C33" s="129" t="s">
        <v>136</v>
      </c>
      <c r="D33" s="45" t="str">
        <f t="shared" si="11"/>
        <v>X</v>
      </c>
      <c r="E33" s="91"/>
      <c r="F33" s="90">
        <f t="shared" si="2"/>
        <v>5</v>
      </c>
      <c r="G33" s="78">
        <f t="shared" si="0"/>
        <v>30</v>
      </c>
      <c r="H33" s="79">
        <f t="shared" si="3"/>
        <v>30.166666666666668</v>
      </c>
      <c r="I33" s="108" t="s">
        <v>117</v>
      </c>
      <c r="J33" s="88" t="str">
        <f t="shared" si="1"/>
        <v/>
      </c>
      <c r="K33" s="86">
        <f t="shared" si="4"/>
        <v>0.22916666666666674</v>
      </c>
    </row>
    <row r="34" spans="1:11" ht="36" customHeight="1" x14ac:dyDescent="0.3">
      <c r="A34" s="133"/>
      <c r="B34" s="129" t="s">
        <v>136</v>
      </c>
      <c r="C34" s="129" t="s">
        <v>143</v>
      </c>
      <c r="D34" s="45" t="str">
        <f t="shared" si="11"/>
        <v>X</v>
      </c>
      <c r="E34" s="91"/>
      <c r="F34" s="90">
        <f t="shared" si="2"/>
        <v>0</v>
      </c>
      <c r="G34" s="78">
        <f t="shared" si="0"/>
        <v>30</v>
      </c>
      <c r="H34" s="79">
        <f t="shared" si="3"/>
        <v>30.666666666666668</v>
      </c>
      <c r="I34" s="108" t="s">
        <v>118</v>
      </c>
      <c r="J34" s="88" t="str">
        <f t="shared" si="1"/>
        <v/>
      </c>
      <c r="K34" s="86">
        <f t="shared" si="4"/>
        <v>2.0833333333333259E-2</v>
      </c>
    </row>
    <row r="35" spans="1:11" ht="36" customHeight="1" x14ac:dyDescent="0.3">
      <c r="A35" s="133"/>
      <c r="B35" s="129" t="s">
        <v>143</v>
      </c>
      <c r="C35" s="129" t="s">
        <v>347</v>
      </c>
      <c r="D35" s="45" t="str">
        <f t="shared" si="11"/>
        <v>X</v>
      </c>
      <c r="E35" s="91"/>
      <c r="F35" s="90">
        <f t="shared" si="2"/>
        <v>0</v>
      </c>
      <c r="G35" s="78">
        <f t="shared" si="0"/>
        <v>50</v>
      </c>
      <c r="H35" s="79">
        <f t="shared" si="3"/>
        <v>31.5</v>
      </c>
      <c r="I35" s="108" t="s">
        <v>769</v>
      </c>
      <c r="J35" s="88" t="str">
        <f t="shared" si="1"/>
        <v/>
      </c>
      <c r="K35" s="86">
        <f t="shared" si="4"/>
        <v>3.472222222222221E-2</v>
      </c>
    </row>
    <row r="36" spans="1:11" ht="36" customHeight="1" x14ac:dyDescent="0.3">
      <c r="A36" s="133"/>
      <c r="B36" s="129" t="s">
        <v>347</v>
      </c>
      <c r="C36" s="129" t="s">
        <v>139</v>
      </c>
      <c r="D36" s="45" t="str">
        <f t="shared" si="11"/>
        <v>X</v>
      </c>
      <c r="E36" s="91"/>
      <c r="F36" s="90">
        <f t="shared" si="2"/>
        <v>0</v>
      </c>
      <c r="G36" s="78">
        <f t="shared" si="0"/>
        <v>20</v>
      </c>
      <c r="H36" s="79">
        <f t="shared" si="3"/>
        <v>31.833333333333332</v>
      </c>
      <c r="I36" s="108" t="s">
        <v>117</v>
      </c>
      <c r="J36" s="88" t="str">
        <f t="shared" si="1"/>
        <v/>
      </c>
      <c r="K36" s="86">
        <f t="shared" si="4"/>
        <v>1.3888888888888951E-2</v>
      </c>
    </row>
    <row r="37" spans="1:11" ht="36" customHeight="1" x14ac:dyDescent="0.3">
      <c r="A37" s="133"/>
      <c r="B37" s="129" t="s">
        <v>139</v>
      </c>
      <c r="C37" s="129" t="s">
        <v>600</v>
      </c>
      <c r="D37" s="45" t="str">
        <f t="shared" si="11"/>
        <v>X</v>
      </c>
      <c r="E37" s="91"/>
      <c r="F37" s="90">
        <f t="shared" si="2"/>
        <v>0</v>
      </c>
      <c r="G37" s="78">
        <f t="shared" si="0"/>
        <v>20</v>
      </c>
      <c r="H37" s="79">
        <f t="shared" si="3"/>
        <v>32.166666666666664</v>
      </c>
      <c r="I37" s="108" t="s">
        <v>745</v>
      </c>
      <c r="J37" s="88" t="str">
        <f t="shared" si="1"/>
        <v/>
      </c>
      <c r="K37" s="86">
        <f t="shared" si="4"/>
        <v>1.388888888888884E-2</v>
      </c>
    </row>
    <row r="38" spans="1:11" ht="36" customHeight="1" x14ac:dyDescent="0.3">
      <c r="A38" s="137"/>
      <c r="B38" s="129" t="s">
        <v>600</v>
      </c>
      <c r="C38" s="129" t="s">
        <v>125</v>
      </c>
      <c r="D38" s="45" t="str">
        <f t="shared" si="11"/>
        <v>X</v>
      </c>
      <c r="E38" s="91"/>
      <c r="F38" s="90">
        <f t="shared" si="2"/>
        <v>0</v>
      </c>
      <c r="G38" s="78">
        <f t="shared" si="0"/>
        <v>30</v>
      </c>
      <c r="H38" s="79">
        <f t="shared" si="3"/>
        <v>32.666666666666664</v>
      </c>
      <c r="I38" s="108" t="s">
        <v>117</v>
      </c>
      <c r="J38" s="88" t="str">
        <f t="shared" si="1"/>
        <v/>
      </c>
      <c r="K38" s="86">
        <f t="shared" si="4"/>
        <v>2.083333333333337E-2</v>
      </c>
    </row>
    <row r="39" spans="1:11" ht="36" customHeight="1" x14ac:dyDescent="0.3">
      <c r="A39" s="136">
        <v>44803</v>
      </c>
      <c r="B39" s="129" t="s">
        <v>126</v>
      </c>
      <c r="C39" s="129" t="s">
        <v>249</v>
      </c>
      <c r="D39" s="45" t="str">
        <f t="shared" si="11"/>
        <v>X</v>
      </c>
      <c r="E39" s="91"/>
      <c r="F39" s="90">
        <f t="shared" si="2"/>
        <v>1</v>
      </c>
      <c r="G39" s="78">
        <f t="shared" si="0"/>
        <v>40</v>
      </c>
      <c r="H39" s="79">
        <f t="shared" si="3"/>
        <v>34.333333333333329</v>
      </c>
      <c r="I39" s="108" t="s">
        <v>117</v>
      </c>
      <c r="J39" s="88" t="str">
        <f t="shared" si="1"/>
        <v/>
      </c>
      <c r="K39" s="86">
        <f t="shared" si="4"/>
        <v>6.9444444444444434E-2</v>
      </c>
    </row>
    <row r="40" spans="1:11" ht="36" customHeight="1" x14ac:dyDescent="0.3">
      <c r="A40" s="133"/>
      <c r="B40" s="129" t="s">
        <v>249</v>
      </c>
      <c r="C40" s="129" t="s">
        <v>486</v>
      </c>
      <c r="D40" s="45" t="str">
        <f t="shared" si="11"/>
        <v>X</v>
      </c>
      <c r="E40" s="91"/>
      <c r="F40" s="90">
        <f t="shared" si="2"/>
        <v>0</v>
      </c>
      <c r="G40" s="78">
        <f t="shared" si="0"/>
        <v>30</v>
      </c>
      <c r="H40" s="79">
        <f t="shared" si="3"/>
        <v>34.833333333333329</v>
      </c>
      <c r="I40" s="108" t="s">
        <v>632</v>
      </c>
      <c r="J40" s="88" t="str">
        <f t="shared" si="1"/>
        <v/>
      </c>
      <c r="K40" s="86">
        <f t="shared" si="4"/>
        <v>2.0833333333333343E-2</v>
      </c>
    </row>
    <row r="41" spans="1:11" ht="36" customHeight="1" x14ac:dyDescent="0.3">
      <c r="A41" s="133"/>
      <c r="B41" s="129" t="s">
        <v>486</v>
      </c>
      <c r="C41" s="129" t="s">
        <v>395</v>
      </c>
      <c r="D41" s="45" t="str">
        <f t="shared" si="11"/>
        <v>X</v>
      </c>
      <c r="E41" s="91"/>
      <c r="F41" s="90">
        <f t="shared" si="2"/>
        <v>2</v>
      </c>
      <c r="G41" s="78">
        <f t="shared" si="0"/>
        <v>30</v>
      </c>
      <c r="H41" s="79">
        <f t="shared" si="3"/>
        <v>37.333333333333329</v>
      </c>
      <c r="I41" s="108" t="s">
        <v>117</v>
      </c>
      <c r="J41" s="88" t="str">
        <f t="shared" si="1"/>
        <v/>
      </c>
      <c r="K41" s="86">
        <f t="shared" si="4"/>
        <v>0.10416666666666667</v>
      </c>
    </row>
    <row r="42" spans="1:11" ht="36" customHeight="1" x14ac:dyDescent="0.3">
      <c r="A42" s="133"/>
      <c r="B42" s="129" t="s">
        <v>395</v>
      </c>
      <c r="C42" s="129" t="s">
        <v>588</v>
      </c>
      <c r="D42" s="45" t="str">
        <f t="shared" si="11"/>
        <v>X</v>
      </c>
      <c r="E42" s="91"/>
      <c r="F42" s="90">
        <f t="shared" si="2"/>
        <v>0</v>
      </c>
      <c r="G42" s="78">
        <f t="shared" si="0"/>
        <v>30</v>
      </c>
      <c r="H42" s="79">
        <f t="shared" si="3"/>
        <v>37.833333333333329</v>
      </c>
      <c r="I42" s="108" t="s">
        <v>770</v>
      </c>
      <c r="J42" s="88" t="str">
        <f t="shared" si="1"/>
        <v/>
      </c>
      <c r="K42" s="86">
        <f t="shared" si="4"/>
        <v>2.0833333333333343E-2</v>
      </c>
    </row>
    <row r="43" spans="1:11" ht="36" customHeight="1" x14ac:dyDescent="0.3">
      <c r="A43" s="133"/>
      <c r="B43" s="129" t="s">
        <v>588</v>
      </c>
      <c r="C43" s="129" t="s">
        <v>140</v>
      </c>
      <c r="D43" s="45" t="str">
        <f t="shared" si="11"/>
        <v>X</v>
      </c>
      <c r="E43" s="91"/>
      <c r="F43" s="90">
        <f t="shared" si="2"/>
        <v>0</v>
      </c>
      <c r="G43" s="78">
        <f t="shared" si="0"/>
        <v>20</v>
      </c>
      <c r="H43" s="79">
        <f t="shared" si="3"/>
        <v>38.166666666666664</v>
      </c>
      <c r="I43" s="108" t="s">
        <v>117</v>
      </c>
      <c r="J43" s="88" t="str">
        <f t="shared" si="1"/>
        <v/>
      </c>
      <c r="K43" s="86">
        <f t="shared" si="4"/>
        <v>1.3888888888888867E-2</v>
      </c>
    </row>
    <row r="44" spans="1:11" ht="36" customHeight="1" x14ac:dyDescent="0.3">
      <c r="A44" s="133"/>
      <c r="B44" s="129" t="s">
        <v>140</v>
      </c>
      <c r="C44" s="129" t="s">
        <v>318</v>
      </c>
      <c r="D44" s="45" t="str">
        <f t="shared" si="11"/>
        <v>X</v>
      </c>
      <c r="E44" s="91"/>
      <c r="F44" s="90">
        <f t="shared" si="2"/>
        <v>1</v>
      </c>
      <c r="G44" s="78">
        <f t="shared" si="0"/>
        <v>0</v>
      </c>
      <c r="H44" s="79">
        <f t="shared" si="3"/>
        <v>39.166666666666664</v>
      </c>
      <c r="I44" s="108" t="s">
        <v>118</v>
      </c>
      <c r="J44" s="88" t="str">
        <f t="shared" si="1"/>
        <v/>
      </c>
      <c r="K44" s="86">
        <f t="shared" si="4"/>
        <v>4.1666666666666657E-2</v>
      </c>
    </row>
    <row r="45" spans="1:11" ht="36" customHeight="1" x14ac:dyDescent="0.3">
      <c r="A45" s="133"/>
      <c r="B45" s="129" t="s">
        <v>318</v>
      </c>
      <c r="C45" s="129" t="s">
        <v>454</v>
      </c>
      <c r="D45" s="45" t="str">
        <f t="shared" si="11"/>
        <v>X</v>
      </c>
      <c r="E45" s="91"/>
      <c r="F45" s="90">
        <f t="shared" si="2"/>
        <v>2</v>
      </c>
      <c r="G45" s="78">
        <f t="shared" si="0"/>
        <v>50</v>
      </c>
      <c r="H45" s="79">
        <f t="shared" si="3"/>
        <v>42</v>
      </c>
      <c r="I45" s="108" t="s">
        <v>117</v>
      </c>
      <c r="J45" s="88" t="str">
        <f t="shared" si="1"/>
        <v/>
      </c>
      <c r="K45" s="86">
        <f t="shared" si="4"/>
        <v>0.11805555555555558</v>
      </c>
    </row>
    <row r="46" spans="1:11" ht="36" customHeight="1" x14ac:dyDescent="0.3">
      <c r="A46" s="133"/>
      <c r="B46" s="129" t="s">
        <v>454</v>
      </c>
      <c r="C46" s="129" t="s">
        <v>232</v>
      </c>
      <c r="D46" s="45" t="str">
        <f t="shared" si="11"/>
        <v>X</v>
      </c>
      <c r="E46" s="91"/>
      <c r="F46" s="90">
        <f t="shared" si="2"/>
        <v>0</v>
      </c>
      <c r="G46" s="78">
        <f t="shared" si="0"/>
        <v>40</v>
      </c>
      <c r="H46" s="79">
        <f t="shared" si="3"/>
        <v>42.666666666666664</v>
      </c>
      <c r="I46" s="108" t="s">
        <v>771</v>
      </c>
      <c r="J46" s="88" t="str">
        <f t="shared" si="1"/>
        <v/>
      </c>
      <c r="K46" s="86">
        <f t="shared" si="4"/>
        <v>2.777777777777779E-2</v>
      </c>
    </row>
    <row r="47" spans="1:11" ht="36" customHeight="1" x14ac:dyDescent="0.3">
      <c r="A47" s="133"/>
      <c r="B47" s="129" t="s">
        <v>232</v>
      </c>
      <c r="C47" s="129" t="s">
        <v>233</v>
      </c>
      <c r="D47" s="45" t="str">
        <f t="shared" si="11"/>
        <v>X</v>
      </c>
      <c r="E47" s="91"/>
      <c r="F47" s="90">
        <f t="shared" si="2"/>
        <v>0</v>
      </c>
      <c r="G47" s="78">
        <f t="shared" si="0"/>
        <v>50</v>
      </c>
      <c r="H47" s="79">
        <f t="shared" si="3"/>
        <v>43.5</v>
      </c>
      <c r="I47" s="108" t="s">
        <v>743</v>
      </c>
      <c r="J47" s="88" t="str">
        <f t="shared" si="1"/>
        <v/>
      </c>
      <c r="K47" s="86">
        <f t="shared" si="4"/>
        <v>3.472222222222221E-2</v>
      </c>
    </row>
    <row r="48" spans="1:11" ht="36" customHeight="1" x14ac:dyDescent="0.3">
      <c r="A48" s="133"/>
      <c r="B48" s="129" t="s">
        <v>233</v>
      </c>
      <c r="C48" s="129" t="s">
        <v>134</v>
      </c>
      <c r="D48" s="45" t="str">
        <f t="shared" si="11"/>
        <v>X</v>
      </c>
      <c r="E48" s="91"/>
      <c r="F48" s="90">
        <f t="shared" si="2"/>
        <v>2</v>
      </c>
      <c r="G48" s="78">
        <f t="shared" si="0"/>
        <v>40</v>
      </c>
      <c r="H48" s="79">
        <f t="shared" si="3"/>
        <v>46.166666666666664</v>
      </c>
      <c r="I48" s="108" t="s">
        <v>117</v>
      </c>
      <c r="J48" s="88" t="str">
        <f t="shared" si="1"/>
        <v/>
      </c>
      <c r="K48" s="86">
        <f t="shared" si="4"/>
        <v>0.1111111111111111</v>
      </c>
    </row>
    <row r="49" spans="1:11" ht="36" customHeight="1" x14ac:dyDescent="0.3">
      <c r="A49" s="133"/>
      <c r="B49" s="129" t="s">
        <v>134</v>
      </c>
      <c r="C49" s="129" t="s">
        <v>245</v>
      </c>
      <c r="D49" s="45" t="str">
        <f t="shared" si="11"/>
        <v>X</v>
      </c>
      <c r="E49" s="91"/>
      <c r="F49" s="90">
        <f t="shared" si="2"/>
        <v>1</v>
      </c>
      <c r="G49" s="78">
        <f t="shared" si="0"/>
        <v>40</v>
      </c>
      <c r="H49" s="79">
        <f t="shared" si="3"/>
        <v>47.833333333333329</v>
      </c>
      <c r="I49" s="108" t="s">
        <v>118</v>
      </c>
      <c r="J49" s="88" t="str">
        <f t="shared" si="1"/>
        <v/>
      </c>
      <c r="K49" s="86">
        <f t="shared" si="4"/>
        <v>6.944444444444442E-2</v>
      </c>
    </row>
    <row r="50" spans="1:11" ht="36" customHeight="1" x14ac:dyDescent="0.3">
      <c r="A50" s="133"/>
      <c r="B50" s="129" t="s">
        <v>245</v>
      </c>
      <c r="C50" s="129" t="s">
        <v>661</v>
      </c>
      <c r="D50" s="45" t="str">
        <f t="shared" si="11"/>
        <v>X</v>
      </c>
      <c r="E50" s="91"/>
      <c r="F50" s="90">
        <f t="shared" si="2"/>
        <v>2</v>
      </c>
      <c r="G50" s="78">
        <f t="shared" si="0"/>
        <v>20</v>
      </c>
      <c r="H50" s="79">
        <f t="shared" si="3"/>
        <v>50.166666666666664</v>
      </c>
      <c r="I50" s="108" t="s">
        <v>117</v>
      </c>
      <c r="J50" s="88" t="str">
        <f t="shared" si="1"/>
        <v/>
      </c>
      <c r="K50" s="86">
        <f t="shared" si="4"/>
        <v>9.722222222222221E-2</v>
      </c>
    </row>
    <row r="51" spans="1:11" ht="36" customHeight="1" x14ac:dyDescent="0.3">
      <c r="A51" s="133"/>
      <c r="B51" s="129" t="s">
        <v>661</v>
      </c>
      <c r="C51" s="129" t="s">
        <v>234</v>
      </c>
      <c r="D51" s="45" t="str">
        <f t="shared" si="11"/>
        <v>X</v>
      </c>
      <c r="E51" s="91"/>
      <c r="F51" s="90">
        <f t="shared" si="2"/>
        <v>0</v>
      </c>
      <c r="G51" s="78">
        <f t="shared" si="0"/>
        <v>30</v>
      </c>
      <c r="H51" s="79">
        <f t="shared" si="3"/>
        <v>50.666666666666664</v>
      </c>
      <c r="I51" s="108" t="s">
        <v>772</v>
      </c>
      <c r="J51" s="88" t="str">
        <f t="shared" si="1"/>
        <v/>
      </c>
      <c r="K51" s="86">
        <f t="shared" si="4"/>
        <v>2.083333333333337E-2</v>
      </c>
    </row>
    <row r="52" spans="1:11" ht="36" customHeight="1" x14ac:dyDescent="0.3">
      <c r="A52" s="133"/>
      <c r="B52" s="129" t="s">
        <v>234</v>
      </c>
      <c r="C52" s="129" t="s">
        <v>380</v>
      </c>
      <c r="D52" s="45" t="str">
        <f t="shared" si="11"/>
        <v>X</v>
      </c>
      <c r="E52" s="91"/>
      <c r="F52" s="90">
        <f t="shared" si="2"/>
        <v>0</v>
      </c>
      <c r="G52" s="78">
        <f t="shared" si="0"/>
        <v>50</v>
      </c>
      <c r="H52" s="79">
        <f t="shared" si="3"/>
        <v>51.5</v>
      </c>
      <c r="I52" s="108" t="s">
        <v>117</v>
      </c>
      <c r="J52" s="88" t="str">
        <f t="shared" si="1"/>
        <v/>
      </c>
      <c r="K52" s="86">
        <f t="shared" si="4"/>
        <v>3.472222222222221E-2</v>
      </c>
    </row>
    <row r="53" spans="1:11" ht="36" customHeight="1" x14ac:dyDescent="0.3">
      <c r="A53" s="133"/>
      <c r="B53" s="129" t="s">
        <v>380</v>
      </c>
      <c r="C53" s="129" t="s">
        <v>381</v>
      </c>
      <c r="D53" s="45" t="str">
        <f t="shared" si="11"/>
        <v>X</v>
      </c>
      <c r="E53" s="91"/>
      <c r="F53" s="90">
        <f t="shared" si="2"/>
        <v>0</v>
      </c>
      <c r="G53" s="78">
        <f t="shared" si="0"/>
        <v>30</v>
      </c>
      <c r="H53" s="79">
        <f t="shared" si="3"/>
        <v>52</v>
      </c>
      <c r="I53" s="108" t="s">
        <v>772</v>
      </c>
      <c r="J53" s="88" t="str">
        <f t="shared" si="1"/>
        <v/>
      </c>
      <c r="K53" s="86">
        <f t="shared" si="4"/>
        <v>2.0833333333333259E-2</v>
      </c>
    </row>
    <row r="54" spans="1:11" ht="36" customHeight="1" x14ac:dyDescent="0.3">
      <c r="A54" s="133"/>
      <c r="B54" s="129" t="s">
        <v>381</v>
      </c>
      <c r="C54" s="129" t="s">
        <v>621</v>
      </c>
      <c r="D54" s="45" t="str">
        <f t="shared" si="11"/>
        <v>X</v>
      </c>
      <c r="E54" s="91"/>
      <c r="F54" s="90">
        <f t="shared" si="2"/>
        <v>1</v>
      </c>
      <c r="G54" s="78">
        <f t="shared" si="0"/>
        <v>0</v>
      </c>
      <c r="H54" s="79">
        <f t="shared" si="3"/>
        <v>53</v>
      </c>
      <c r="I54" s="108" t="s">
        <v>117</v>
      </c>
      <c r="J54" s="88" t="str">
        <f t="shared" si="1"/>
        <v/>
      </c>
      <c r="K54" s="86">
        <f t="shared" si="4"/>
        <v>4.1666666666666741E-2</v>
      </c>
    </row>
    <row r="55" spans="1:11" ht="36" customHeight="1" x14ac:dyDescent="0.3">
      <c r="A55" s="133"/>
      <c r="B55" s="129" t="s">
        <v>621</v>
      </c>
      <c r="C55" s="129" t="s">
        <v>231</v>
      </c>
      <c r="D55" s="45" t="str">
        <f t="shared" si="11"/>
        <v>X</v>
      </c>
      <c r="E55" s="91"/>
      <c r="F55" s="90">
        <f t="shared" si="2"/>
        <v>0</v>
      </c>
      <c r="G55" s="78">
        <f t="shared" si="0"/>
        <v>40</v>
      </c>
      <c r="H55" s="79">
        <f t="shared" si="3"/>
        <v>53.666666666666664</v>
      </c>
      <c r="I55" s="108" t="s">
        <v>772</v>
      </c>
      <c r="J55" s="88" t="str">
        <f t="shared" si="1"/>
        <v/>
      </c>
      <c r="K55" s="86">
        <f t="shared" si="4"/>
        <v>2.777777777777779E-2</v>
      </c>
    </row>
    <row r="56" spans="1:11" ht="36" customHeight="1" x14ac:dyDescent="0.3">
      <c r="A56" s="133"/>
      <c r="B56" s="129" t="s">
        <v>231</v>
      </c>
      <c r="C56" s="129" t="s">
        <v>136</v>
      </c>
      <c r="D56" s="45" t="str">
        <f t="shared" si="11"/>
        <v>X</v>
      </c>
      <c r="E56" s="91"/>
      <c r="F56" s="90">
        <f t="shared" si="2"/>
        <v>0</v>
      </c>
      <c r="G56" s="78">
        <f t="shared" si="0"/>
        <v>30</v>
      </c>
      <c r="H56" s="79">
        <f t="shared" si="3"/>
        <v>54.166666666666664</v>
      </c>
      <c r="I56" s="108" t="s">
        <v>117</v>
      </c>
      <c r="J56" s="88" t="str">
        <f t="shared" si="1"/>
        <v/>
      </c>
      <c r="K56" s="86">
        <f t="shared" si="4"/>
        <v>2.083333333333337E-2</v>
      </c>
    </row>
    <row r="57" spans="1:11" ht="36" customHeight="1" x14ac:dyDescent="0.3">
      <c r="A57" s="133"/>
      <c r="B57" s="129" t="s">
        <v>136</v>
      </c>
      <c r="C57" s="129" t="s">
        <v>346</v>
      </c>
      <c r="D57" s="45" t="str">
        <f t="shared" si="11"/>
        <v>X</v>
      </c>
      <c r="E57" s="91"/>
      <c r="F57" s="90">
        <f t="shared" si="2"/>
        <v>1</v>
      </c>
      <c r="G57" s="78">
        <f t="shared" si="0"/>
        <v>0</v>
      </c>
      <c r="H57" s="79">
        <f t="shared" si="3"/>
        <v>55.166666666666664</v>
      </c>
      <c r="I57" s="108" t="s">
        <v>118</v>
      </c>
      <c r="J57" s="88" t="str">
        <f t="shared" si="1"/>
        <v/>
      </c>
      <c r="K57" s="86">
        <f t="shared" si="4"/>
        <v>4.166666666666663E-2</v>
      </c>
    </row>
    <row r="58" spans="1:11" ht="36" customHeight="1" x14ac:dyDescent="0.3">
      <c r="A58" s="137"/>
      <c r="B58" s="129" t="s">
        <v>346</v>
      </c>
      <c r="C58" s="129" t="s">
        <v>125</v>
      </c>
      <c r="D58" s="45" t="str">
        <f t="shared" si="11"/>
        <v>X</v>
      </c>
      <c r="E58" s="91"/>
      <c r="F58" s="90">
        <f t="shared" si="2"/>
        <v>1</v>
      </c>
      <c r="G58" s="78">
        <f t="shared" si="0"/>
        <v>30</v>
      </c>
      <c r="H58" s="79">
        <f t="shared" si="3"/>
        <v>56.666666666666664</v>
      </c>
      <c r="I58" s="108" t="s">
        <v>117</v>
      </c>
      <c r="J58" s="88" t="str">
        <f t="shared" si="1"/>
        <v/>
      </c>
      <c r="K58" s="86">
        <f t="shared" si="4"/>
        <v>6.25E-2</v>
      </c>
    </row>
    <row r="59" spans="1:11" ht="36" customHeight="1" x14ac:dyDescent="0.3">
      <c r="A59" s="136">
        <v>44804</v>
      </c>
      <c r="B59" s="129" t="s">
        <v>126</v>
      </c>
      <c r="C59" s="129" t="s">
        <v>271</v>
      </c>
      <c r="D59" s="45" t="str">
        <f t="shared" si="11"/>
        <v>X</v>
      </c>
      <c r="E59" s="91"/>
      <c r="F59" s="90">
        <f t="shared" si="2"/>
        <v>1</v>
      </c>
      <c r="G59" s="78">
        <f t="shared" si="0"/>
        <v>20</v>
      </c>
      <c r="H59" s="79">
        <f t="shared" si="3"/>
        <v>58</v>
      </c>
      <c r="I59" s="108" t="s">
        <v>117</v>
      </c>
      <c r="J59" s="88" t="str">
        <f t="shared" si="1"/>
        <v/>
      </c>
      <c r="K59" s="86">
        <f t="shared" si="4"/>
        <v>5.5555555555555552E-2</v>
      </c>
    </row>
    <row r="60" spans="1:11" ht="36" customHeight="1" x14ac:dyDescent="0.3">
      <c r="A60" s="133"/>
      <c r="B60" s="129" t="s">
        <v>271</v>
      </c>
      <c r="C60" s="129" t="s">
        <v>242</v>
      </c>
      <c r="D60" s="45" t="str">
        <f t="shared" si="11"/>
        <v>X</v>
      </c>
      <c r="E60" s="91"/>
      <c r="F60" s="90">
        <f t="shared" si="2"/>
        <v>2</v>
      </c>
      <c r="G60" s="78">
        <f t="shared" si="0"/>
        <v>20</v>
      </c>
      <c r="H60" s="79">
        <f t="shared" si="3"/>
        <v>60.333333333333336</v>
      </c>
      <c r="I60" s="108" t="s">
        <v>745</v>
      </c>
      <c r="J60" s="88" t="str">
        <f t="shared" si="1"/>
        <v/>
      </c>
      <c r="K60" s="86">
        <f t="shared" si="4"/>
        <v>9.722222222222221E-2</v>
      </c>
    </row>
    <row r="61" spans="1:11" ht="36" customHeight="1" x14ac:dyDescent="0.3">
      <c r="A61" s="133"/>
      <c r="B61" s="129" t="s">
        <v>242</v>
      </c>
      <c r="C61" s="129" t="s">
        <v>140</v>
      </c>
      <c r="D61" s="45" t="str">
        <f t="shared" si="11"/>
        <v>X</v>
      </c>
      <c r="E61" s="91"/>
      <c r="F61" s="90">
        <f t="shared" si="2"/>
        <v>1</v>
      </c>
      <c r="G61" s="78">
        <f t="shared" si="0"/>
        <v>50</v>
      </c>
      <c r="H61" s="79">
        <f t="shared" si="3"/>
        <v>62.166666666666671</v>
      </c>
      <c r="I61" s="108" t="s">
        <v>117</v>
      </c>
      <c r="J61" s="88" t="str">
        <f t="shared" si="1"/>
        <v/>
      </c>
      <c r="K61" s="86">
        <f t="shared" si="4"/>
        <v>7.6388888888888895E-2</v>
      </c>
    </row>
    <row r="62" spans="1:11" ht="36" customHeight="1" x14ac:dyDescent="0.3">
      <c r="A62" s="133"/>
      <c r="B62" s="129" t="s">
        <v>140</v>
      </c>
      <c r="C62" s="129" t="s">
        <v>127</v>
      </c>
      <c r="D62" s="45" t="str">
        <f t="shared" si="11"/>
        <v>X</v>
      </c>
      <c r="E62" s="91"/>
      <c r="F62" s="90">
        <f t="shared" si="2"/>
        <v>0</v>
      </c>
      <c r="G62" s="78">
        <f t="shared" si="0"/>
        <v>30</v>
      </c>
      <c r="H62" s="79">
        <f t="shared" si="3"/>
        <v>62.666666666666671</v>
      </c>
      <c r="I62" s="108" t="s">
        <v>118</v>
      </c>
      <c r="J62" s="88" t="str">
        <f t="shared" si="1"/>
        <v/>
      </c>
      <c r="K62" s="86">
        <f t="shared" si="4"/>
        <v>2.0833333333333343E-2</v>
      </c>
    </row>
    <row r="63" spans="1:11" ht="36" customHeight="1" x14ac:dyDescent="0.3">
      <c r="A63" s="133"/>
      <c r="B63" s="129" t="s">
        <v>127</v>
      </c>
      <c r="C63" s="129" t="s">
        <v>767</v>
      </c>
      <c r="D63" s="45" t="str">
        <f t="shared" si="11"/>
        <v>X</v>
      </c>
      <c r="E63" s="91"/>
      <c r="F63" s="90">
        <f t="shared" si="2"/>
        <v>2</v>
      </c>
      <c r="G63" s="78">
        <f t="shared" si="0"/>
        <v>35</v>
      </c>
      <c r="H63" s="79">
        <f t="shared" si="3"/>
        <v>65.25</v>
      </c>
      <c r="I63" s="108" t="s">
        <v>773</v>
      </c>
      <c r="J63" s="88" t="str">
        <f t="shared" si="1"/>
        <v/>
      </c>
      <c r="K63" s="86">
        <f t="shared" si="4"/>
        <v>0.1076388888888889</v>
      </c>
    </row>
    <row r="64" spans="1:11" ht="36" customHeight="1" x14ac:dyDescent="0.3">
      <c r="A64" s="133"/>
      <c r="B64" s="129" t="s">
        <v>767</v>
      </c>
      <c r="C64" s="129" t="s">
        <v>378</v>
      </c>
      <c r="D64" s="45" t="str">
        <f t="shared" si="11"/>
        <v>X</v>
      </c>
      <c r="E64" s="91"/>
      <c r="F64" s="90">
        <f t="shared" si="2"/>
        <v>0</v>
      </c>
      <c r="G64" s="78">
        <f t="shared" si="0"/>
        <v>55</v>
      </c>
      <c r="H64" s="79">
        <f t="shared" si="3"/>
        <v>66.166666666666671</v>
      </c>
      <c r="I64" s="108" t="s">
        <v>117</v>
      </c>
      <c r="J64" s="88" t="str">
        <f t="shared" si="1"/>
        <v/>
      </c>
      <c r="K64" s="86">
        <f t="shared" si="4"/>
        <v>3.819444444444442E-2</v>
      </c>
    </row>
    <row r="65" spans="1:11" ht="36" customHeight="1" x14ac:dyDescent="0.3">
      <c r="A65" s="133"/>
      <c r="B65" s="129" t="s">
        <v>378</v>
      </c>
      <c r="C65" s="129" t="s">
        <v>391</v>
      </c>
      <c r="D65" s="45" t="str">
        <f t="shared" si="11"/>
        <v>X</v>
      </c>
      <c r="E65" s="91"/>
      <c r="F65" s="90">
        <f t="shared" si="2"/>
        <v>5</v>
      </c>
      <c r="G65" s="78">
        <f t="shared" si="0"/>
        <v>0</v>
      </c>
      <c r="H65" s="79">
        <f t="shared" si="3"/>
        <v>71.166666666666671</v>
      </c>
      <c r="I65" s="108" t="s">
        <v>774</v>
      </c>
      <c r="J65" s="88" t="str">
        <f t="shared" si="1"/>
        <v/>
      </c>
      <c r="K65" s="86">
        <f t="shared" si="4"/>
        <v>0.20833333333333331</v>
      </c>
    </row>
    <row r="66" spans="1:11" ht="36" customHeight="1" x14ac:dyDescent="0.3">
      <c r="A66" s="133"/>
      <c r="B66" s="129" t="s">
        <v>391</v>
      </c>
      <c r="C66" s="129" t="s">
        <v>160</v>
      </c>
      <c r="D66" s="45" t="str">
        <f t="shared" si="11"/>
        <v>X</v>
      </c>
      <c r="E66" s="91"/>
      <c r="F66" s="90">
        <f t="shared" si="2"/>
        <v>0</v>
      </c>
      <c r="G66" s="78">
        <f t="shared" si="0"/>
        <v>30</v>
      </c>
      <c r="H66" s="79">
        <f t="shared" si="3"/>
        <v>71.666666666666671</v>
      </c>
      <c r="I66" s="108" t="s">
        <v>117</v>
      </c>
      <c r="J66" s="88" t="str">
        <f t="shared" si="1"/>
        <v/>
      </c>
      <c r="K66" s="86">
        <f t="shared" si="4"/>
        <v>2.083333333333337E-2</v>
      </c>
    </row>
    <row r="67" spans="1:11" ht="36" customHeight="1" x14ac:dyDescent="0.3">
      <c r="A67" s="133"/>
      <c r="B67" s="129" t="s">
        <v>160</v>
      </c>
      <c r="C67" s="129" t="s">
        <v>230</v>
      </c>
      <c r="D67" s="45" t="str">
        <f t="shared" si="11"/>
        <v>X</v>
      </c>
      <c r="E67" s="91"/>
      <c r="F67" s="90">
        <f t="shared" si="2"/>
        <v>0</v>
      </c>
      <c r="G67" s="78">
        <f t="shared" si="0"/>
        <v>20</v>
      </c>
      <c r="H67" s="79">
        <f t="shared" si="3"/>
        <v>72</v>
      </c>
      <c r="I67" s="108" t="s">
        <v>775</v>
      </c>
      <c r="J67" s="88" t="str">
        <f t="shared" si="1"/>
        <v/>
      </c>
      <c r="K67" s="86">
        <f t="shared" si="4"/>
        <v>1.3888888888888951E-2</v>
      </c>
    </row>
    <row r="68" spans="1:11" ht="36" customHeight="1" x14ac:dyDescent="0.3">
      <c r="A68" s="133"/>
      <c r="B68" s="129" t="s">
        <v>230</v>
      </c>
      <c r="C68" s="129" t="s">
        <v>235</v>
      </c>
      <c r="D68" s="45" t="str">
        <f t="shared" si="11"/>
        <v>X</v>
      </c>
      <c r="E68" s="91"/>
      <c r="F68" s="90">
        <f t="shared" si="2"/>
        <v>3</v>
      </c>
      <c r="G68" s="78">
        <f t="shared" si="0"/>
        <v>20</v>
      </c>
      <c r="H68" s="79">
        <f t="shared" si="3"/>
        <v>75.333333333333329</v>
      </c>
      <c r="I68" s="108" t="s">
        <v>117</v>
      </c>
      <c r="J68" s="88" t="str">
        <f t="shared" si="1"/>
        <v/>
      </c>
      <c r="K68" s="86">
        <f t="shared" si="4"/>
        <v>0.13888888888888884</v>
      </c>
    </row>
    <row r="69" spans="1:11" ht="36" customHeight="1" x14ac:dyDescent="0.3">
      <c r="A69" s="133"/>
      <c r="B69" s="202" t="s">
        <v>235</v>
      </c>
      <c r="C69" s="203"/>
      <c r="D69" s="45"/>
      <c r="E69" s="91"/>
      <c r="F69" s="90">
        <f t="shared" si="2"/>
        <v>0</v>
      </c>
      <c r="G69" s="78">
        <f t="shared" si="0"/>
        <v>0</v>
      </c>
      <c r="H69" s="79">
        <f t="shared" si="3"/>
        <v>75.333333333333329</v>
      </c>
      <c r="I69" s="109" t="s">
        <v>123</v>
      </c>
      <c r="J69" s="88" t="str">
        <f t="shared" si="1"/>
        <v/>
      </c>
      <c r="K69" s="86" t="str">
        <f t="shared" si="4"/>
        <v/>
      </c>
    </row>
    <row r="70" spans="1:11" ht="33.75" customHeight="1" x14ac:dyDescent="0.3">
      <c r="A70" s="47"/>
      <c r="B70" s="369" t="s">
        <v>25</v>
      </c>
      <c r="C70" s="369"/>
      <c r="D70" s="369"/>
      <c r="E70" s="369"/>
      <c r="F70" s="369"/>
      <c r="G70" s="369"/>
      <c r="H70" s="48">
        <f>H69</f>
        <v>75.333333333333329</v>
      </c>
      <c r="I70" s="49"/>
      <c r="J70" s="89">
        <f>SUM(J23:J69)</f>
        <v>9.7222222222222321E-2</v>
      </c>
      <c r="K70" s="86">
        <f>SUM(K23:K69)</f>
        <v>3.1388888888888893</v>
      </c>
    </row>
    <row r="71" spans="1:11" ht="33.75" customHeight="1" x14ac:dyDescent="0.3">
      <c r="A71" s="47"/>
      <c r="B71" s="369" t="s">
        <v>64</v>
      </c>
      <c r="C71" s="369"/>
      <c r="D71" s="369"/>
      <c r="E71" s="369"/>
      <c r="F71" s="369"/>
      <c r="G71" s="369"/>
      <c r="H71" s="50">
        <v>72</v>
      </c>
      <c r="I71" s="49"/>
    </row>
    <row r="72" spans="1:11" ht="33.75" customHeight="1" x14ac:dyDescent="0.3">
      <c r="A72" s="47"/>
      <c r="B72" s="363" t="s">
        <v>65</v>
      </c>
      <c r="C72" s="363"/>
      <c r="D72" s="363"/>
      <c r="E72" s="363"/>
      <c r="F72" s="363"/>
      <c r="G72" s="363"/>
      <c r="H72" s="50">
        <f>IF(H71="","",IF(H70&lt;=H71,H71-H70,0))</f>
        <v>0</v>
      </c>
      <c r="I72" s="75"/>
    </row>
    <row r="73" spans="1:11" ht="33.75" customHeight="1" x14ac:dyDescent="0.3">
      <c r="A73" s="47"/>
      <c r="B73" s="363" t="s">
        <v>66</v>
      </c>
      <c r="C73" s="363"/>
      <c r="D73" s="363"/>
      <c r="E73" s="363"/>
      <c r="F73" s="363"/>
      <c r="G73" s="363"/>
      <c r="H73" s="50">
        <f>IF(H70&gt;H71,H70-H71,0)</f>
        <v>3.3333333333333286</v>
      </c>
      <c r="I73" s="49"/>
    </row>
    <row r="74" spans="1:11" ht="33.75" customHeight="1" x14ac:dyDescent="0.3">
      <c r="A74" s="47"/>
      <c r="B74" s="363" t="s">
        <v>67</v>
      </c>
      <c r="C74" s="363"/>
      <c r="D74" s="363"/>
      <c r="E74" s="363"/>
      <c r="F74" s="363"/>
      <c r="G74" s="363"/>
      <c r="H74" s="74" t="str">
        <f>IF(H71="","",IF(H72&gt;H73,ROUND(H72*$B$15*$B$13/24,0),""))</f>
        <v/>
      </c>
      <c r="I74" s="49"/>
    </row>
    <row r="75" spans="1:11" ht="33.75" customHeight="1" x14ac:dyDescent="0.3">
      <c r="A75" s="47"/>
      <c r="B75" s="364" t="s">
        <v>68</v>
      </c>
      <c r="C75" s="365"/>
      <c r="D75" s="365"/>
      <c r="E75" s="365"/>
      <c r="F75" s="365"/>
      <c r="G75" s="366"/>
      <c r="H75" s="51">
        <f>IF(H73&gt;H72,ROUND(H73*$B$17*$B$13/24,0),"")</f>
        <v>18355833</v>
      </c>
      <c r="I75" s="49"/>
    </row>
    <row r="76" spans="1:11" ht="33.75" customHeight="1" x14ac:dyDescent="0.3">
      <c r="A76" s="367"/>
      <c r="B76" s="367"/>
      <c r="C76" s="367"/>
      <c r="D76" s="367"/>
      <c r="E76" s="367"/>
      <c r="F76" s="367"/>
      <c r="G76" s="367"/>
      <c r="H76" s="367"/>
      <c r="I76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4:G74"/>
    <mergeCell ref="B75:G75"/>
    <mergeCell ref="A76:I76"/>
    <mergeCell ref="J21:J22"/>
    <mergeCell ref="K21:K22"/>
    <mergeCell ref="B70:G70"/>
    <mergeCell ref="B71:G71"/>
    <mergeCell ref="B72:G72"/>
    <mergeCell ref="B73:G73"/>
  </mergeCells>
  <conditionalFormatting sqref="B23:D29 F23:H29 B30:I69">
    <cfRule type="expression" dxfId="109" priority="2">
      <formula>$E23="X"</formula>
    </cfRule>
  </conditionalFormatting>
  <conditionalFormatting sqref="I23:I29">
    <cfRule type="expression" dxfId="108" priority="3">
      <formula>$E23="X"</formula>
    </cfRule>
  </conditionalFormatting>
  <conditionalFormatting sqref="E23:E29">
    <cfRule type="expression" dxfId="10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9774-204A-4C99-9DF6-CDEAF7140BAA}">
  <sheetPr>
    <tabColor rgb="FFFF0000"/>
  </sheetPr>
  <dimension ref="A1:K86"/>
  <sheetViews>
    <sheetView topLeftCell="A13" zoomScale="80" zoomScaleNormal="80" workbookViewId="0">
      <selection activeCell="I12" sqref="I1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44799.270833333336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44793</v>
      </c>
      <c r="C9" s="34">
        <f>INDEX('TONG HOP'!$B$9:$W$225,MATCH(E3,'TONG HOP'!$B$9:$B$225,0),MATCH(C10,'TONG HOP'!$B$9:$W$9,0))</f>
        <v>44798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19293.38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44801.652777777781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44803.666666666664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44799</v>
      </c>
      <c r="B23" s="202" t="s">
        <v>318</v>
      </c>
      <c r="C23" s="203"/>
      <c r="D23" s="45" t="str">
        <f t="shared" ref="D23:D79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9" si="1">IF(D23="X",MINUTE(C23-B23),0)</f>
        <v>0</v>
      </c>
      <c r="H23" s="82">
        <f>(F23+G23/60)+H22</f>
        <v>0</v>
      </c>
      <c r="I23" s="107" t="s">
        <v>108</v>
      </c>
      <c r="J23" s="87">
        <f t="shared" ref="J23:J79" si="2">IF(E23="x",(C23-B23),"")</f>
        <v>-0.27083333333333331</v>
      </c>
      <c r="K23" s="86" t="str">
        <f>IF(D23="x",(C23-B23),"")</f>
        <v/>
      </c>
    </row>
    <row r="24" spans="1:11" ht="36" customHeight="1" x14ac:dyDescent="0.3">
      <c r="A24" s="137"/>
      <c r="B24" s="129" t="s">
        <v>318</v>
      </c>
      <c r="C24" s="141" t="s">
        <v>125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79" si="4">IF(AND(D24="",E24=""),0,(IF(AND(C24-B24=1,E24="",E24),24,(IF(D24="X",HOUR(C24-B24),0)))))</f>
        <v>0</v>
      </c>
      <c r="G24" s="82">
        <f t="shared" si="1"/>
        <v>0</v>
      </c>
      <c r="H24" s="82">
        <f t="shared" ref="H24:H79" si="5">(F24+G24/60)+H23</f>
        <v>0</v>
      </c>
      <c r="I24" s="108" t="s">
        <v>755</v>
      </c>
      <c r="J24" s="87">
        <f t="shared" si="2"/>
        <v>0.72916666666666674</v>
      </c>
      <c r="K24" s="86" t="str">
        <f t="shared" ref="K24:K79" si="6">IF(D24="x",(C24-B24),"")</f>
        <v/>
      </c>
    </row>
    <row r="25" spans="1:11" ht="36" customHeight="1" x14ac:dyDescent="0.3">
      <c r="A25" s="136">
        <v>44800</v>
      </c>
      <c r="B25" s="141" t="s">
        <v>126</v>
      </c>
      <c r="C25" s="141" t="s">
        <v>246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8" t="s">
        <v>755</v>
      </c>
      <c r="J25" s="87">
        <f t="shared" si="2"/>
        <v>0.65277777777777779</v>
      </c>
      <c r="K25" s="86" t="str">
        <f t="shared" si="6"/>
        <v/>
      </c>
    </row>
    <row r="26" spans="1:11" ht="36" customHeight="1" x14ac:dyDescent="0.3">
      <c r="A26" s="133"/>
      <c r="B26" s="141" t="s">
        <v>246</v>
      </c>
      <c r="C26" s="141" t="s">
        <v>754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109" t="s">
        <v>114</v>
      </c>
      <c r="J26" s="87">
        <f t="shared" si="2"/>
        <v>8.680555555555558E-2</v>
      </c>
      <c r="K26" s="86" t="str">
        <f t="shared" si="6"/>
        <v/>
      </c>
    </row>
    <row r="27" spans="1:11" ht="36" customHeight="1" x14ac:dyDescent="0.3">
      <c r="A27" s="137"/>
      <c r="B27" s="141" t="s">
        <v>754</v>
      </c>
      <c r="C27" s="141" t="s">
        <v>125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108" t="s">
        <v>756</v>
      </c>
      <c r="J27" s="88">
        <f t="shared" si="2"/>
        <v>0.26041666666666663</v>
      </c>
      <c r="K27" s="86" t="str">
        <f t="shared" si="6"/>
        <v/>
      </c>
    </row>
    <row r="28" spans="1:11" ht="36" customHeight="1" x14ac:dyDescent="0.3">
      <c r="A28" s="136">
        <v>44801</v>
      </c>
      <c r="B28" s="141" t="s">
        <v>126</v>
      </c>
      <c r="C28" s="141" t="s">
        <v>357</v>
      </c>
      <c r="D28" s="45" t="str">
        <f t="shared" si="0"/>
        <v/>
      </c>
      <c r="E28" s="39" t="str">
        <f t="shared" si="3"/>
        <v>X</v>
      </c>
      <c r="F28" s="90">
        <f t="shared" si="4"/>
        <v>0</v>
      </c>
      <c r="G28" s="78">
        <f t="shared" si="1"/>
        <v>0</v>
      </c>
      <c r="H28" s="79">
        <f t="shared" si="5"/>
        <v>0</v>
      </c>
      <c r="I28" s="108" t="s">
        <v>756</v>
      </c>
      <c r="J28" s="88">
        <f t="shared" si="2"/>
        <v>0.52777777777777779</v>
      </c>
      <c r="K28" s="86" t="str">
        <f t="shared" si="6"/>
        <v/>
      </c>
    </row>
    <row r="29" spans="1:11" ht="36" customHeight="1" x14ac:dyDescent="0.3">
      <c r="A29" s="133"/>
      <c r="B29" s="141" t="s">
        <v>357</v>
      </c>
      <c r="C29" s="141" t="s">
        <v>358</v>
      </c>
      <c r="D29" s="45" t="str">
        <f t="shared" si="0"/>
        <v>X</v>
      </c>
      <c r="E29" s="91"/>
      <c r="F29" s="90">
        <f t="shared" si="4"/>
        <v>1</v>
      </c>
      <c r="G29" s="78">
        <f t="shared" si="1"/>
        <v>0</v>
      </c>
      <c r="H29" s="79">
        <f t="shared" si="5"/>
        <v>1</v>
      </c>
      <c r="I29" s="108" t="s">
        <v>275</v>
      </c>
      <c r="J29" s="88" t="str">
        <f t="shared" si="2"/>
        <v/>
      </c>
      <c r="K29" s="86">
        <f t="shared" si="6"/>
        <v>4.166666666666663E-2</v>
      </c>
    </row>
    <row r="30" spans="1:11" ht="36" customHeight="1" x14ac:dyDescent="0.3">
      <c r="A30" s="133"/>
      <c r="B30" s="202" t="s">
        <v>358</v>
      </c>
      <c r="C30" s="203"/>
      <c r="D30" s="45" t="str">
        <f t="shared" si="0"/>
        <v>X</v>
      </c>
      <c r="E30" s="91"/>
      <c r="F30" s="90" t="e">
        <f t="shared" si="4"/>
        <v>#NUM!</v>
      </c>
      <c r="G30" s="78" t="e">
        <f t="shared" si="1"/>
        <v>#NUM!</v>
      </c>
      <c r="H30" s="79" t="e">
        <f t="shared" si="5"/>
        <v>#NUM!</v>
      </c>
      <c r="I30" s="109" t="s">
        <v>276</v>
      </c>
      <c r="J30" s="88" t="str">
        <f t="shared" si="2"/>
        <v/>
      </c>
      <c r="K30" s="86">
        <f t="shared" si="6"/>
        <v>-0.56944444444444442</v>
      </c>
    </row>
    <row r="31" spans="1:11" ht="36" customHeight="1" x14ac:dyDescent="0.3">
      <c r="A31" s="133"/>
      <c r="B31" s="141" t="s">
        <v>358</v>
      </c>
      <c r="C31" s="141" t="s">
        <v>135</v>
      </c>
      <c r="D31" s="45" t="str">
        <f t="shared" si="0"/>
        <v>X</v>
      </c>
      <c r="E31" s="91"/>
      <c r="F31" s="90">
        <f t="shared" si="4"/>
        <v>0</v>
      </c>
      <c r="G31" s="78">
        <f t="shared" si="1"/>
        <v>20</v>
      </c>
      <c r="H31" s="79" t="e">
        <f t="shared" si="5"/>
        <v>#NUM!</v>
      </c>
      <c r="I31" s="108" t="s">
        <v>115</v>
      </c>
      <c r="J31" s="88" t="str">
        <f t="shared" si="2"/>
        <v/>
      </c>
      <c r="K31" s="86">
        <f t="shared" si="6"/>
        <v>1.3888888888888951E-2</v>
      </c>
    </row>
    <row r="32" spans="1:11" ht="36" customHeight="1" x14ac:dyDescent="0.3">
      <c r="A32" s="133"/>
      <c r="B32" s="141" t="s">
        <v>135</v>
      </c>
      <c r="C32" s="141" t="s">
        <v>246</v>
      </c>
      <c r="D32" s="45" t="str">
        <f t="shared" si="0"/>
        <v>X</v>
      </c>
      <c r="E32" s="91"/>
      <c r="F32" s="90">
        <f t="shared" si="4"/>
        <v>1</v>
      </c>
      <c r="G32" s="78">
        <f t="shared" si="1"/>
        <v>40</v>
      </c>
      <c r="H32" s="79" t="e">
        <f t="shared" si="5"/>
        <v>#NUM!</v>
      </c>
      <c r="I32" s="108" t="s">
        <v>757</v>
      </c>
      <c r="J32" s="88" t="str">
        <f t="shared" si="2"/>
        <v/>
      </c>
      <c r="K32" s="86">
        <f t="shared" si="6"/>
        <v>6.944444444444442E-2</v>
      </c>
    </row>
    <row r="33" spans="1:11" ht="36" customHeight="1" x14ac:dyDescent="0.3">
      <c r="A33" s="133"/>
      <c r="B33" s="202" t="s">
        <v>246</v>
      </c>
      <c r="C33" s="203"/>
      <c r="D33" s="45" t="str">
        <f t="shared" si="0"/>
        <v>X</v>
      </c>
      <c r="E33" s="91"/>
      <c r="F33" s="90" t="e">
        <f t="shared" si="4"/>
        <v>#NUM!</v>
      </c>
      <c r="G33" s="78" t="e">
        <f t="shared" si="1"/>
        <v>#NUM!</v>
      </c>
      <c r="H33" s="79" t="e">
        <f t="shared" si="5"/>
        <v>#NUM!</v>
      </c>
      <c r="I33" s="109" t="s">
        <v>116</v>
      </c>
      <c r="J33" s="88" t="str">
        <f t="shared" si="2"/>
        <v/>
      </c>
      <c r="K33" s="86">
        <f t="shared" si="6"/>
        <v>-0.65277777777777779</v>
      </c>
    </row>
    <row r="34" spans="1:11" ht="36" customHeight="1" x14ac:dyDescent="0.3">
      <c r="A34" s="133"/>
      <c r="B34" s="141" t="s">
        <v>246</v>
      </c>
      <c r="C34" s="141" t="s">
        <v>234</v>
      </c>
      <c r="D34" s="45" t="str">
        <f t="shared" si="0"/>
        <v>X</v>
      </c>
      <c r="E34" s="91"/>
      <c r="F34" s="90">
        <f t="shared" si="4"/>
        <v>2</v>
      </c>
      <c r="G34" s="78">
        <f t="shared" si="1"/>
        <v>20</v>
      </c>
      <c r="H34" s="79" t="e">
        <f t="shared" si="5"/>
        <v>#NUM!</v>
      </c>
      <c r="I34" s="108" t="s">
        <v>117</v>
      </c>
      <c r="J34" s="88" t="str">
        <f t="shared" si="2"/>
        <v/>
      </c>
      <c r="K34" s="86">
        <f t="shared" si="6"/>
        <v>9.722222222222221E-2</v>
      </c>
    </row>
    <row r="35" spans="1:11" ht="36" customHeight="1" x14ac:dyDescent="0.3">
      <c r="A35" s="133"/>
      <c r="B35" s="141" t="s">
        <v>234</v>
      </c>
      <c r="C35" s="141" t="s">
        <v>161</v>
      </c>
      <c r="D35" s="45" t="str">
        <f t="shared" si="0"/>
        <v>X</v>
      </c>
      <c r="E35" s="91"/>
      <c r="F35" s="90">
        <f t="shared" si="4"/>
        <v>2</v>
      </c>
      <c r="G35" s="78">
        <f t="shared" si="1"/>
        <v>30</v>
      </c>
      <c r="H35" s="79" t="e">
        <f t="shared" si="5"/>
        <v>#NUM!</v>
      </c>
      <c r="I35" s="108" t="s">
        <v>758</v>
      </c>
      <c r="J35" s="88" t="str">
        <f t="shared" si="2"/>
        <v/>
      </c>
      <c r="K35" s="86">
        <f t="shared" si="6"/>
        <v>0.10416666666666663</v>
      </c>
    </row>
    <row r="36" spans="1:11" ht="36" customHeight="1" x14ac:dyDescent="0.3">
      <c r="A36" s="133"/>
      <c r="B36" s="141" t="s">
        <v>161</v>
      </c>
      <c r="C36" s="141" t="s">
        <v>136</v>
      </c>
      <c r="D36" s="45" t="str">
        <f t="shared" si="0"/>
        <v>X</v>
      </c>
      <c r="E36" s="91"/>
      <c r="F36" s="90">
        <f t="shared" si="4"/>
        <v>1</v>
      </c>
      <c r="G36" s="78">
        <f t="shared" si="1"/>
        <v>0</v>
      </c>
      <c r="H36" s="79" t="e">
        <f t="shared" si="5"/>
        <v>#NUM!</v>
      </c>
      <c r="I36" s="108" t="s">
        <v>117</v>
      </c>
      <c r="J36" s="88" t="str">
        <f t="shared" si="2"/>
        <v/>
      </c>
      <c r="K36" s="86">
        <f t="shared" si="6"/>
        <v>4.1666666666666741E-2</v>
      </c>
    </row>
    <row r="37" spans="1:11" ht="36" customHeight="1" x14ac:dyDescent="0.3">
      <c r="A37" s="133"/>
      <c r="B37" s="141" t="s">
        <v>136</v>
      </c>
      <c r="C37" s="141" t="s">
        <v>143</v>
      </c>
      <c r="D37" s="45" t="str">
        <f t="shared" si="0"/>
        <v>X</v>
      </c>
      <c r="E37" s="91"/>
      <c r="F37" s="90">
        <f t="shared" si="4"/>
        <v>0</v>
      </c>
      <c r="G37" s="78">
        <f t="shared" si="1"/>
        <v>30</v>
      </c>
      <c r="H37" s="79" t="e">
        <f t="shared" si="5"/>
        <v>#NUM!</v>
      </c>
      <c r="I37" s="108" t="s">
        <v>118</v>
      </c>
      <c r="J37" s="88" t="str">
        <f t="shared" si="2"/>
        <v/>
      </c>
      <c r="K37" s="86">
        <f t="shared" si="6"/>
        <v>2.0833333333333259E-2</v>
      </c>
    </row>
    <row r="38" spans="1:11" ht="36" customHeight="1" x14ac:dyDescent="0.3">
      <c r="A38" s="137"/>
      <c r="B38" s="141" t="s">
        <v>143</v>
      </c>
      <c r="C38" s="141" t="s">
        <v>125</v>
      </c>
      <c r="D38" s="45" t="str">
        <f t="shared" si="0"/>
        <v>X</v>
      </c>
      <c r="E38" s="91"/>
      <c r="F38" s="90">
        <f t="shared" si="4"/>
        <v>2</v>
      </c>
      <c r="G38" s="78">
        <f t="shared" si="1"/>
        <v>0</v>
      </c>
      <c r="H38" s="79" t="e">
        <f t="shared" si="5"/>
        <v>#NUM!</v>
      </c>
      <c r="I38" s="108" t="s">
        <v>117</v>
      </c>
      <c r="J38" s="88" t="str">
        <f t="shared" si="2"/>
        <v/>
      </c>
      <c r="K38" s="86">
        <f t="shared" si="6"/>
        <v>8.333333333333337E-2</v>
      </c>
    </row>
    <row r="39" spans="1:11" ht="36" customHeight="1" x14ac:dyDescent="0.3">
      <c r="A39" s="136">
        <v>44802</v>
      </c>
      <c r="B39" s="141" t="s">
        <v>126</v>
      </c>
      <c r="C39" s="141" t="s">
        <v>748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10</v>
      </c>
      <c r="H39" s="79" t="e">
        <f t="shared" si="5"/>
        <v>#NUM!</v>
      </c>
      <c r="I39" s="108" t="s">
        <v>117</v>
      </c>
      <c r="J39" s="88" t="str">
        <f t="shared" si="2"/>
        <v/>
      </c>
      <c r="K39" s="86">
        <f t="shared" si="6"/>
        <v>6.9444444444444441E-3</v>
      </c>
    </row>
    <row r="40" spans="1:11" ht="36" customHeight="1" x14ac:dyDescent="0.3">
      <c r="A40" s="133"/>
      <c r="B40" s="141" t="s">
        <v>748</v>
      </c>
      <c r="C40" s="141" t="s">
        <v>249</v>
      </c>
      <c r="D40" s="45" t="str">
        <f t="shared" si="0"/>
        <v>X</v>
      </c>
      <c r="E40" s="91"/>
      <c r="F40" s="90">
        <f t="shared" si="4"/>
        <v>1</v>
      </c>
      <c r="G40" s="78">
        <f t="shared" si="1"/>
        <v>30</v>
      </c>
      <c r="H40" s="79" t="e">
        <f t="shared" si="5"/>
        <v>#NUM!</v>
      </c>
      <c r="I40" s="108" t="s">
        <v>472</v>
      </c>
      <c r="J40" s="88" t="str">
        <f t="shared" si="2"/>
        <v/>
      </c>
      <c r="K40" s="86">
        <f t="shared" si="6"/>
        <v>6.2499999999999986E-2</v>
      </c>
    </row>
    <row r="41" spans="1:11" ht="36" customHeight="1" x14ac:dyDescent="0.3">
      <c r="A41" s="133"/>
      <c r="B41" s="141" t="s">
        <v>249</v>
      </c>
      <c r="C41" s="141" t="s">
        <v>250</v>
      </c>
      <c r="D41" s="45" t="str">
        <f t="shared" si="0"/>
        <v>X</v>
      </c>
      <c r="E41" s="91"/>
      <c r="F41" s="90">
        <f t="shared" si="4"/>
        <v>1</v>
      </c>
      <c r="G41" s="78">
        <f t="shared" si="1"/>
        <v>0</v>
      </c>
      <c r="H41" s="79" t="e">
        <f t="shared" si="5"/>
        <v>#NUM!</v>
      </c>
      <c r="I41" s="108" t="s">
        <v>117</v>
      </c>
      <c r="J41" s="88" t="str">
        <f t="shared" si="2"/>
        <v/>
      </c>
      <c r="K41" s="86">
        <f t="shared" si="6"/>
        <v>4.1666666666666671E-2</v>
      </c>
    </row>
    <row r="42" spans="1:11" ht="36" customHeight="1" x14ac:dyDescent="0.3">
      <c r="A42" s="133"/>
      <c r="B42" s="141" t="s">
        <v>250</v>
      </c>
      <c r="C42" s="141" t="s">
        <v>242</v>
      </c>
      <c r="D42" s="45" t="str">
        <f t="shared" si="0"/>
        <v>X</v>
      </c>
      <c r="E42" s="91"/>
      <c r="F42" s="90">
        <f t="shared" si="4"/>
        <v>1</v>
      </c>
      <c r="G42" s="78">
        <f t="shared" si="1"/>
        <v>0</v>
      </c>
      <c r="H42" s="79" t="e">
        <f t="shared" si="5"/>
        <v>#NUM!</v>
      </c>
      <c r="I42" s="108" t="s">
        <v>472</v>
      </c>
      <c r="J42" s="88" t="str">
        <f t="shared" si="2"/>
        <v/>
      </c>
      <c r="K42" s="86">
        <f t="shared" si="6"/>
        <v>4.1666666666666657E-2</v>
      </c>
    </row>
    <row r="43" spans="1:11" ht="36" customHeight="1" x14ac:dyDescent="0.3">
      <c r="A43" s="133"/>
      <c r="B43" s="141" t="s">
        <v>242</v>
      </c>
      <c r="C43" s="141" t="s">
        <v>296</v>
      </c>
      <c r="D43" s="45" t="str">
        <f t="shared" si="0"/>
        <v>X</v>
      </c>
      <c r="E43" s="91"/>
      <c r="F43" s="90">
        <f t="shared" si="4"/>
        <v>0</v>
      </c>
      <c r="G43" s="78">
        <f t="shared" si="1"/>
        <v>40</v>
      </c>
      <c r="H43" s="79" t="e">
        <f t="shared" si="5"/>
        <v>#NUM!</v>
      </c>
      <c r="I43" s="108" t="s">
        <v>117</v>
      </c>
      <c r="J43" s="88" t="str">
        <f t="shared" si="2"/>
        <v/>
      </c>
      <c r="K43" s="86">
        <f t="shared" si="6"/>
        <v>2.777777777777779E-2</v>
      </c>
    </row>
    <row r="44" spans="1:11" ht="36" customHeight="1" x14ac:dyDescent="0.3">
      <c r="A44" s="133"/>
      <c r="B44" s="141" t="s">
        <v>296</v>
      </c>
      <c r="C44" s="141" t="s">
        <v>155</v>
      </c>
      <c r="D44" s="45" t="str">
        <f t="shared" si="0"/>
        <v>X</v>
      </c>
      <c r="E44" s="91"/>
      <c r="F44" s="90">
        <f t="shared" si="4"/>
        <v>0</v>
      </c>
      <c r="G44" s="78">
        <f t="shared" si="1"/>
        <v>40</v>
      </c>
      <c r="H44" s="79" t="e">
        <f t="shared" si="5"/>
        <v>#NUM!</v>
      </c>
      <c r="I44" s="108" t="s">
        <v>759</v>
      </c>
      <c r="J44" s="88" t="str">
        <f t="shared" si="2"/>
        <v/>
      </c>
      <c r="K44" s="86">
        <f t="shared" si="6"/>
        <v>2.777777777777779E-2</v>
      </c>
    </row>
    <row r="45" spans="1:11" ht="36" customHeight="1" x14ac:dyDescent="0.3">
      <c r="A45" s="133"/>
      <c r="B45" s="141" t="s">
        <v>155</v>
      </c>
      <c r="C45" s="141" t="s">
        <v>243</v>
      </c>
      <c r="D45" s="45" t="str">
        <f t="shared" si="0"/>
        <v>X</v>
      </c>
      <c r="E45" s="91"/>
      <c r="F45" s="90">
        <f t="shared" si="4"/>
        <v>1</v>
      </c>
      <c r="G45" s="78">
        <f t="shared" si="1"/>
        <v>20</v>
      </c>
      <c r="H45" s="79" t="e">
        <f t="shared" si="5"/>
        <v>#NUM!</v>
      </c>
      <c r="I45" s="108" t="s">
        <v>472</v>
      </c>
      <c r="J45" s="88" t="str">
        <f t="shared" si="2"/>
        <v/>
      </c>
      <c r="K45" s="86">
        <f t="shared" si="6"/>
        <v>5.5555555555555552E-2</v>
      </c>
    </row>
    <row r="46" spans="1:11" ht="36" customHeight="1" x14ac:dyDescent="0.3">
      <c r="A46" s="133"/>
      <c r="B46" s="141" t="s">
        <v>243</v>
      </c>
      <c r="C46" s="141" t="s">
        <v>264</v>
      </c>
      <c r="D46" s="45" t="str">
        <f t="shared" si="0"/>
        <v>X</v>
      </c>
      <c r="E46" s="91"/>
      <c r="F46" s="90">
        <f t="shared" si="4"/>
        <v>6</v>
      </c>
      <c r="G46" s="78">
        <f t="shared" si="1"/>
        <v>0</v>
      </c>
      <c r="H46" s="79" t="e">
        <f t="shared" si="5"/>
        <v>#NUM!</v>
      </c>
      <c r="I46" s="108" t="s">
        <v>117</v>
      </c>
      <c r="J46" s="88" t="str">
        <f t="shared" si="2"/>
        <v/>
      </c>
      <c r="K46" s="86">
        <f t="shared" si="6"/>
        <v>0.25000000000000006</v>
      </c>
    </row>
    <row r="47" spans="1:11" ht="36" customHeight="1" x14ac:dyDescent="0.3">
      <c r="A47" s="133"/>
      <c r="B47" s="141" t="s">
        <v>264</v>
      </c>
      <c r="C47" s="141" t="s">
        <v>314</v>
      </c>
      <c r="D47" s="45" t="str">
        <f t="shared" si="0"/>
        <v>X</v>
      </c>
      <c r="E47" s="91"/>
      <c r="F47" s="90">
        <f t="shared" si="4"/>
        <v>0</v>
      </c>
      <c r="G47" s="78">
        <f t="shared" si="1"/>
        <v>30</v>
      </c>
      <c r="H47" s="79" t="e">
        <f t="shared" si="5"/>
        <v>#NUM!</v>
      </c>
      <c r="I47" s="108" t="s">
        <v>760</v>
      </c>
      <c r="J47" s="88" t="str">
        <f t="shared" si="2"/>
        <v/>
      </c>
      <c r="K47" s="86">
        <f t="shared" si="6"/>
        <v>2.0833333333333259E-2</v>
      </c>
    </row>
    <row r="48" spans="1:11" ht="36" customHeight="1" x14ac:dyDescent="0.3">
      <c r="A48" s="133"/>
      <c r="B48" s="141" t="s">
        <v>314</v>
      </c>
      <c r="C48" s="141" t="s">
        <v>134</v>
      </c>
      <c r="D48" s="45" t="str">
        <f t="shared" si="0"/>
        <v>X</v>
      </c>
      <c r="E48" s="91"/>
      <c r="F48" s="90">
        <f t="shared" si="4"/>
        <v>0</v>
      </c>
      <c r="G48" s="78">
        <f t="shared" si="1"/>
        <v>40</v>
      </c>
      <c r="H48" s="79" t="e">
        <f t="shared" si="5"/>
        <v>#NUM!</v>
      </c>
      <c r="I48" s="108" t="s">
        <v>117</v>
      </c>
      <c r="J48" s="88" t="str">
        <f t="shared" si="2"/>
        <v/>
      </c>
      <c r="K48" s="86">
        <f t="shared" si="6"/>
        <v>2.777777777777779E-2</v>
      </c>
    </row>
    <row r="49" spans="1:11" ht="36" customHeight="1" x14ac:dyDescent="0.3">
      <c r="A49" s="133"/>
      <c r="B49" s="141" t="s">
        <v>134</v>
      </c>
      <c r="C49" s="141" t="s">
        <v>281</v>
      </c>
      <c r="D49" s="45" t="str">
        <f t="shared" si="0"/>
        <v>X</v>
      </c>
      <c r="E49" s="91"/>
      <c r="F49" s="90">
        <f t="shared" si="4"/>
        <v>3</v>
      </c>
      <c r="G49" s="78">
        <f t="shared" si="1"/>
        <v>0</v>
      </c>
      <c r="H49" s="79" t="e">
        <f t="shared" si="5"/>
        <v>#NUM!</v>
      </c>
      <c r="I49" s="108" t="s">
        <v>761</v>
      </c>
      <c r="J49" s="88" t="str">
        <f t="shared" si="2"/>
        <v/>
      </c>
      <c r="K49" s="86">
        <f t="shared" si="6"/>
        <v>0.125</v>
      </c>
    </row>
    <row r="50" spans="1:11" ht="36" customHeight="1" x14ac:dyDescent="0.3">
      <c r="A50" s="133"/>
      <c r="B50" s="141" t="s">
        <v>281</v>
      </c>
      <c r="C50" s="141" t="s">
        <v>431</v>
      </c>
      <c r="D50" s="45" t="str">
        <f t="shared" si="0"/>
        <v>X</v>
      </c>
      <c r="E50" s="91"/>
      <c r="F50" s="90">
        <f t="shared" si="4"/>
        <v>4</v>
      </c>
      <c r="G50" s="78">
        <f t="shared" si="1"/>
        <v>10</v>
      </c>
      <c r="H50" s="79" t="e">
        <f t="shared" si="5"/>
        <v>#NUM!</v>
      </c>
      <c r="I50" s="108" t="s">
        <v>117</v>
      </c>
      <c r="J50" s="88" t="str">
        <f t="shared" si="2"/>
        <v/>
      </c>
      <c r="K50" s="86">
        <f t="shared" si="6"/>
        <v>0.17361111111111116</v>
      </c>
    </row>
    <row r="51" spans="1:11" ht="36" customHeight="1" x14ac:dyDescent="0.3">
      <c r="A51" s="133"/>
      <c r="B51" s="141" t="s">
        <v>431</v>
      </c>
      <c r="C51" s="141" t="s">
        <v>143</v>
      </c>
      <c r="D51" s="45" t="str">
        <f t="shared" si="0"/>
        <v>X</v>
      </c>
      <c r="E51" s="91"/>
      <c r="F51" s="90">
        <f t="shared" si="4"/>
        <v>1</v>
      </c>
      <c r="G51" s="78">
        <f t="shared" si="1"/>
        <v>20</v>
      </c>
      <c r="H51" s="79" t="e">
        <f t="shared" si="5"/>
        <v>#NUM!</v>
      </c>
      <c r="I51" s="108" t="s">
        <v>497</v>
      </c>
      <c r="J51" s="88" t="str">
        <f t="shared" si="2"/>
        <v/>
      </c>
      <c r="K51" s="86">
        <f t="shared" si="6"/>
        <v>5.5555555555555469E-2</v>
      </c>
    </row>
    <row r="52" spans="1:11" ht="36" customHeight="1" x14ac:dyDescent="0.3">
      <c r="A52" s="133"/>
      <c r="B52" s="141" t="s">
        <v>143</v>
      </c>
      <c r="C52" s="141" t="s">
        <v>347</v>
      </c>
      <c r="D52" s="45" t="str">
        <f t="shared" si="0"/>
        <v>X</v>
      </c>
      <c r="E52" s="91"/>
      <c r="F52" s="90">
        <f t="shared" si="4"/>
        <v>0</v>
      </c>
      <c r="G52" s="78">
        <f t="shared" si="1"/>
        <v>50</v>
      </c>
      <c r="H52" s="79" t="e">
        <f t="shared" si="5"/>
        <v>#NUM!</v>
      </c>
      <c r="I52" s="108" t="s">
        <v>762</v>
      </c>
      <c r="J52" s="88" t="str">
        <f t="shared" si="2"/>
        <v/>
      </c>
      <c r="K52" s="86">
        <f t="shared" si="6"/>
        <v>3.472222222222221E-2</v>
      </c>
    </row>
    <row r="53" spans="1:11" ht="36" customHeight="1" x14ac:dyDescent="0.3">
      <c r="A53" s="133"/>
      <c r="B53" s="141" t="s">
        <v>347</v>
      </c>
      <c r="C53" s="141" t="s">
        <v>139</v>
      </c>
      <c r="D53" s="45" t="str">
        <f t="shared" si="0"/>
        <v>X</v>
      </c>
      <c r="E53" s="91"/>
      <c r="F53" s="90">
        <f t="shared" si="4"/>
        <v>0</v>
      </c>
      <c r="G53" s="78">
        <f t="shared" si="1"/>
        <v>20</v>
      </c>
      <c r="H53" s="79" t="e">
        <f t="shared" si="5"/>
        <v>#NUM!</v>
      </c>
      <c r="I53" s="108" t="s">
        <v>117</v>
      </c>
      <c r="J53" s="88" t="str">
        <f t="shared" si="2"/>
        <v/>
      </c>
      <c r="K53" s="86">
        <f t="shared" si="6"/>
        <v>1.3888888888888951E-2</v>
      </c>
    </row>
    <row r="54" spans="1:11" ht="36" customHeight="1" x14ac:dyDescent="0.3">
      <c r="A54" s="133"/>
      <c r="B54" s="141" t="s">
        <v>139</v>
      </c>
      <c r="C54" s="141" t="s">
        <v>600</v>
      </c>
      <c r="D54" s="45" t="str">
        <f t="shared" si="0"/>
        <v>X</v>
      </c>
      <c r="E54" s="91"/>
      <c r="F54" s="90">
        <f t="shared" si="4"/>
        <v>0</v>
      </c>
      <c r="G54" s="78">
        <f t="shared" si="1"/>
        <v>20</v>
      </c>
      <c r="H54" s="79" t="e">
        <f t="shared" si="5"/>
        <v>#NUM!</v>
      </c>
      <c r="I54" s="108" t="s">
        <v>472</v>
      </c>
      <c r="J54" s="88" t="str">
        <f t="shared" si="2"/>
        <v/>
      </c>
      <c r="K54" s="86">
        <f t="shared" si="6"/>
        <v>1.388888888888884E-2</v>
      </c>
    </row>
    <row r="55" spans="1:11" ht="36" customHeight="1" x14ac:dyDescent="0.3">
      <c r="A55" s="137"/>
      <c r="B55" s="141" t="s">
        <v>600</v>
      </c>
      <c r="C55" s="141" t="s">
        <v>125</v>
      </c>
      <c r="D55" s="45" t="str">
        <f t="shared" si="0"/>
        <v>X</v>
      </c>
      <c r="E55" s="91"/>
      <c r="F55" s="90">
        <f t="shared" si="4"/>
        <v>0</v>
      </c>
      <c r="G55" s="78">
        <f t="shared" si="1"/>
        <v>30</v>
      </c>
      <c r="H55" s="79" t="e">
        <f t="shared" si="5"/>
        <v>#NUM!</v>
      </c>
      <c r="I55" s="108" t="s">
        <v>117</v>
      </c>
      <c r="J55" s="88" t="str">
        <f t="shared" si="2"/>
        <v/>
      </c>
      <c r="K55" s="86">
        <f t="shared" si="6"/>
        <v>2.083333333333337E-2</v>
      </c>
    </row>
    <row r="56" spans="1:11" ht="36" customHeight="1" x14ac:dyDescent="0.3">
      <c r="A56" s="136">
        <v>44803</v>
      </c>
      <c r="B56" s="141" t="s">
        <v>126</v>
      </c>
      <c r="C56" s="141" t="s">
        <v>249</v>
      </c>
      <c r="D56" s="45" t="str">
        <f t="shared" si="0"/>
        <v>X</v>
      </c>
      <c r="E56" s="91"/>
      <c r="F56" s="90">
        <f t="shared" si="4"/>
        <v>1</v>
      </c>
      <c r="G56" s="78">
        <f t="shared" si="1"/>
        <v>40</v>
      </c>
      <c r="H56" s="79" t="e">
        <f t="shared" si="5"/>
        <v>#NUM!</v>
      </c>
      <c r="I56" s="108" t="s">
        <v>117</v>
      </c>
      <c r="J56" s="88" t="str">
        <f t="shared" si="2"/>
        <v/>
      </c>
      <c r="K56" s="86">
        <f t="shared" si="6"/>
        <v>6.9444444444444434E-2</v>
      </c>
    </row>
    <row r="57" spans="1:11" ht="36" customHeight="1" x14ac:dyDescent="0.3">
      <c r="A57" s="133"/>
      <c r="B57" s="141" t="s">
        <v>249</v>
      </c>
      <c r="C57" s="141" t="s">
        <v>486</v>
      </c>
      <c r="D57" s="45" t="str">
        <f t="shared" si="0"/>
        <v>X</v>
      </c>
      <c r="E57" s="91"/>
      <c r="F57" s="90">
        <f t="shared" si="4"/>
        <v>0</v>
      </c>
      <c r="G57" s="78">
        <f t="shared" si="1"/>
        <v>30</v>
      </c>
      <c r="H57" s="79" t="e">
        <f t="shared" si="5"/>
        <v>#NUM!</v>
      </c>
      <c r="I57" s="108" t="s">
        <v>763</v>
      </c>
      <c r="J57" s="88" t="str">
        <f t="shared" si="2"/>
        <v/>
      </c>
      <c r="K57" s="86">
        <f t="shared" si="6"/>
        <v>2.0833333333333343E-2</v>
      </c>
    </row>
    <row r="58" spans="1:11" ht="36" customHeight="1" x14ac:dyDescent="0.3">
      <c r="A58" s="133"/>
      <c r="B58" s="141" t="s">
        <v>486</v>
      </c>
      <c r="C58" s="141" t="s">
        <v>395</v>
      </c>
      <c r="D58" s="45" t="str">
        <f t="shared" si="0"/>
        <v>X</v>
      </c>
      <c r="E58" s="91"/>
      <c r="F58" s="90">
        <f t="shared" si="4"/>
        <v>2</v>
      </c>
      <c r="G58" s="78">
        <f t="shared" si="1"/>
        <v>30</v>
      </c>
      <c r="H58" s="79" t="e">
        <f t="shared" si="5"/>
        <v>#NUM!</v>
      </c>
      <c r="I58" s="108" t="s">
        <v>117</v>
      </c>
      <c r="J58" s="88" t="str">
        <f t="shared" si="2"/>
        <v/>
      </c>
      <c r="K58" s="86">
        <f t="shared" si="6"/>
        <v>0.10416666666666667</v>
      </c>
    </row>
    <row r="59" spans="1:11" ht="36" customHeight="1" x14ac:dyDescent="0.3">
      <c r="A59" s="133"/>
      <c r="B59" s="141" t="s">
        <v>395</v>
      </c>
      <c r="C59" s="141" t="s">
        <v>588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30</v>
      </c>
      <c r="H59" s="79" t="e">
        <f t="shared" si="5"/>
        <v>#NUM!</v>
      </c>
      <c r="I59" s="108" t="s">
        <v>764</v>
      </c>
      <c r="J59" s="88" t="str">
        <f t="shared" si="2"/>
        <v/>
      </c>
      <c r="K59" s="86">
        <f t="shared" si="6"/>
        <v>2.0833333333333343E-2</v>
      </c>
    </row>
    <row r="60" spans="1:11" ht="36" customHeight="1" x14ac:dyDescent="0.3">
      <c r="A60" s="133"/>
      <c r="B60" s="141" t="s">
        <v>588</v>
      </c>
      <c r="C60" s="141" t="s">
        <v>140</v>
      </c>
      <c r="D60" s="45" t="str">
        <f t="shared" si="0"/>
        <v>X</v>
      </c>
      <c r="E60" s="91"/>
      <c r="F60" s="90">
        <f t="shared" si="4"/>
        <v>0</v>
      </c>
      <c r="G60" s="78">
        <f t="shared" si="1"/>
        <v>20</v>
      </c>
      <c r="H60" s="79" t="e">
        <f t="shared" si="5"/>
        <v>#NUM!</v>
      </c>
      <c r="I60" s="108" t="s">
        <v>117</v>
      </c>
      <c r="J60" s="88" t="str">
        <f t="shared" si="2"/>
        <v/>
      </c>
      <c r="K60" s="86">
        <f t="shared" si="6"/>
        <v>1.3888888888888867E-2</v>
      </c>
    </row>
    <row r="61" spans="1:11" ht="36" customHeight="1" x14ac:dyDescent="0.3">
      <c r="A61" s="133"/>
      <c r="B61" s="141" t="s">
        <v>140</v>
      </c>
      <c r="C61" s="141" t="s">
        <v>318</v>
      </c>
      <c r="D61" s="45" t="str">
        <f t="shared" si="0"/>
        <v>X</v>
      </c>
      <c r="E61" s="91"/>
      <c r="F61" s="90">
        <f t="shared" si="4"/>
        <v>1</v>
      </c>
      <c r="G61" s="78">
        <f t="shared" si="1"/>
        <v>0</v>
      </c>
      <c r="H61" s="79" t="e">
        <f t="shared" si="5"/>
        <v>#NUM!</v>
      </c>
      <c r="I61" s="108" t="s">
        <v>118</v>
      </c>
      <c r="J61" s="88" t="str">
        <f t="shared" si="2"/>
        <v/>
      </c>
      <c r="K61" s="86">
        <f t="shared" si="6"/>
        <v>4.1666666666666657E-2</v>
      </c>
    </row>
    <row r="62" spans="1:11" ht="36" customHeight="1" x14ac:dyDescent="0.3">
      <c r="A62" s="133"/>
      <c r="B62" s="141" t="s">
        <v>318</v>
      </c>
      <c r="C62" s="141" t="s">
        <v>310</v>
      </c>
      <c r="D62" s="45" t="str">
        <f t="shared" si="0"/>
        <v>X</v>
      </c>
      <c r="E62" s="91"/>
      <c r="F62" s="90">
        <f t="shared" si="4"/>
        <v>1</v>
      </c>
      <c r="G62" s="78">
        <f t="shared" si="1"/>
        <v>30</v>
      </c>
      <c r="H62" s="79" t="e">
        <f t="shared" si="5"/>
        <v>#NUM!</v>
      </c>
      <c r="I62" s="108" t="s">
        <v>117</v>
      </c>
      <c r="J62" s="88" t="str">
        <f t="shared" si="2"/>
        <v/>
      </c>
      <c r="K62" s="86">
        <f t="shared" si="6"/>
        <v>6.25E-2</v>
      </c>
    </row>
    <row r="63" spans="1:11" ht="36" customHeight="1" x14ac:dyDescent="0.3">
      <c r="A63" s="133"/>
      <c r="B63" s="141" t="s">
        <v>310</v>
      </c>
      <c r="C63" s="141" t="s">
        <v>131</v>
      </c>
      <c r="D63" s="45" t="str">
        <f t="shared" si="0"/>
        <v>X</v>
      </c>
      <c r="E63" s="91"/>
      <c r="F63" s="90">
        <f t="shared" si="4"/>
        <v>1</v>
      </c>
      <c r="G63" s="78">
        <f t="shared" si="1"/>
        <v>0</v>
      </c>
      <c r="H63" s="79" t="e">
        <f t="shared" si="5"/>
        <v>#NUM!</v>
      </c>
      <c r="I63" s="108" t="s">
        <v>497</v>
      </c>
      <c r="J63" s="88" t="str">
        <f t="shared" si="2"/>
        <v/>
      </c>
      <c r="K63" s="86">
        <f t="shared" si="6"/>
        <v>4.1666666666666685E-2</v>
      </c>
    </row>
    <row r="64" spans="1:11" ht="36" customHeight="1" x14ac:dyDescent="0.3">
      <c r="A64" s="133"/>
      <c r="B64" s="141" t="s">
        <v>131</v>
      </c>
      <c r="C64" s="141" t="s">
        <v>232</v>
      </c>
      <c r="D64" s="45" t="str">
        <f t="shared" si="0"/>
        <v>X</v>
      </c>
      <c r="E64" s="91"/>
      <c r="F64" s="90">
        <f t="shared" si="4"/>
        <v>1</v>
      </c>
      <c r="G64" s="78">
        <f t="shared" si="1"/>
        <v>0</v>
      </c>
      <c r="H64" s="79" t="e">
        <f t="shared" si="5"/>
        <v>#NUM!</v>
      </c>
      <c r="I64" s="108" t="s">
        <v>117</v>
      </c>
      <c r="J64" s="88" t="str">
        <f t="shared" si="2"/>
        <v/>
      </c>
      <c r="K64" s="86">
        <f t="shared" si="6"/>
        <v>4.1666666666666685E-2</v>
      </c>
    </row>
    <row r="65" spans="1:11" ht="36" customHeight="1" x14ac:dyDescent="0.3">
      <c r="A65" s="133"/>
      <c r="B65" s="141" t="s">
        <v>232</v>
      </c>
      <c r="C65" s="141" t="s">
        <v>233</v>
      </c>
      <c r="D65" s="45" t="str">
        <f t="shared" si="0"/>
        <v>X</v>
      </c>
      <c r="E65" s="91"/>
      <c r="F65" s="90">
        <f t="shared" si="4"/>
        <v>0</v>
      </c>
      <c r="G65" s="78">
        <f t="shared" si="1"/>
        <v>50</v>
      </c>
      <c r="H65" s="79" t="e">
        <f t="shared" si="5"/>
        <v>#NUM!</v>
      </c>
      <c r="I65" s="108" t="s">
        <v>765</v>
      </c>
      <c r="J65" s="88" t="str">
        <f t="shared" si="2"/>
        <v/>
      </c>
      <c r="K65" s="86">
        <f t="shared" si="6"/>
        <v>3.472222222222221E-2</v>
      </c>
    </row>
    <row r="66" spans="1:11" ht="36" customHeight="1" x14ac:dyDescent="0.3">
      <c r="A66" s="133"/>
      <c r="B66" s="141" t="s">
        <v>233</v>
      </c>
      <c r="C66" s="141" t="s">
        <v>269</v>
      </c>
      <c r="D66" s="45" t="str">
        <f t="shared" si="0"/>
        <v>X</v>
      </c>
      <c r="E66" s="91"/>
      <c r="F66" s="90">
        <f t="shared" si="4"/>
        <v>0</v>
      </c>
      <c r="G66" s="78">
        <f t="shared" si="1"/>
        <v>50</v>
      </c>
      <c r="H66" s="79" t="e">
        <f t="shared" si="5"/>
        <v>#NUM!</v>
      </c>
      <c r="I66" s="108" t="s">
        <v>117</v>
      </c>
      <c r="J66" s="88" t="str">
        <f t="shared" si="2"/>
        <v/>
      </c>
      <c r="K66" s="86">
        <f t="shared" si="6"/>
        <v>3.472222222222221E-2</v>
      </c>
    </row>
    <row r="67" spans="1:11" ht="36" customHeight="1" x14ac:dyDescent="0.3">
      <c r="A67" s="133"/>
      <c r="B67" s="141" t="s">
        <v>269</v>
      </c>
      <c r="C67" s="141" t="s">
        <v>264</v>
      </c>
      <c r="D67" s="45" t="str">
        <f t="shared" si="0"/>
        <v>X</v>
      </c>
      <c r="E67" s="91"/>
      <c r="F67" s="90">
        <f t="shared" si="4"/>
        <v>0</v>
      </c>
      <c r="G67" s="78">
        <f t="shared" si="1"/>
        <v>40</v>
      </c>
      <c r="H67" s="79" t="e">
        <f t="shared" si="5"/>
        <v>#NUM!</v>
      </c>
      <c r="I67" s="108" t="s">
        <v>766</v>
      </c>
      <c r="J67" s="88" t="str">
        <f t="shared" si="2"/>
        <v/>
      </c>
      <c r="K67" s="86">
        <f t="shared" si="6"/>
        <v>2.7777777777777846E-2</v>
      </c>
    </row>
    <row r="68" spans="1:11" ht="36" customHeight="1" x14ac:dyDescent="0.3">
      <c r="A68" s="133"/>
      <c r="B68" s="141" t="s">
        <v>264</v>
      </c>
      <c r="C68" s="141" t="s">
        <v>134</v>
      </c>
      <c r="D68" s="45" t="str">
        <f t="shared" si="0"/>
        <v>X</v>
      </c>
      <c r="E68" s="91"/>
      <c r="F68" s="90">
        <f t="shared" si="4"/>
        <v>1</v>
      </c>
      <c r="G68" s="78">
        <f t="shared" si="1"/>
        <v>10</v>
      </c>
      <c r="H68" s="79" t="e">
        <f t="shared" si="5"/>
        <v>#NUM!</v>
      </c>
      <c r="I68" s="108" t="s">
        <v>117</v>
      </c>
      <c r="J68" s="88" t="str">
        <f t="shared" si="2"/>
        <v/>
      </c>
      <c r="K68" s="86">
        <f t="shared" si="6"/>
        <v>4.8611111111111049E-2</v>
      </c>
    </row>
    <row r="69" spans="1:11" ht="36" customHeight="1" x14ac:dyDescent="0.3">
      <c r="A69" s="133"/>
      <c r="B69" s="141" t="s">
        <v>134</v>
      </c>
      <c r="C69" s="141" t="s">
        <v>245</v>
      </c>
      <c r="D69" s="45" t="str">
        <f t="shared" si="0"/>
        <v>X</v>
      </c>
      <c r="E69" s="91"/>
      <c r="F69" s="90">
        <f t="shared" si="4"/>
        <v>1</v>
      </c>
      <c r="G69" s="78">
        <f t="shared" si="1"/>
        <v>40</v>
      </c>
      <c r="H69" s="79" t="e">
        <f t="shared" si="5"/>
        <v>#NUM!</v>
      </c>
      <c r="I69" s="108" t="s">
        <v>118</v>
      </c>
      <c r="J69" s="88" t="str">
        <f t="shared" si="2"/>
        <v/>
      </c>
      <c r="K69" s="86">
        <f t="shared" si="6"/>
        <v>6.944444444444442E-2</v>
      </c>
    </row>
    <row r="70" spans="1:11" ht="36" customHeight="1" x14ac:dyDescent="0.3">
      <c r="A70" s="133"/>
      <c r="B70" s="141" t="s">
        <v>245</v>
      </c>
      <c r="C70" s="141" t="s">
        <v>353</v>
      </c>
      <c r="D70" s="45" t="str">
        <f t="shared" si="0"/>
        <v>X</v>
      </c>
      <c r="E70" s="91"/>
      <c r="F70" s="90">
        <f t="shared" si="4"/>
        <v>0</v>
      </c>
      <c r="G70" s="78">
        <f t="shared" si="1"/>
        <v>50</v>
      </c>
      <c r="H70" s="79" t="e">
        <f t="shared" si="5"/>
        <v>#NUM!</v>
      </c>
      <c r="I70" s="108" t="s">
        <v>117</v>
      </c>
      <c r="J70" s="88" t="str">
        <f t="shared" si="2"/>
        <v/>
      </c>
      <c r="K70" s="86">
        <f t="shared" si="6"/>
        <v>3.472222222222221E-2</v>
      </c>
    </row>
    <row r="71" spans="1:11" ht="36" customHeight="1" x14ac:dyDescent="0.3">
      <c r="A71" s="133"/>
      <c r="B71" s="218" t="s">
        <v>353</v>
      </c>
      <c r="C71" s="219"/>
      <c r="D71" s="45" t="str">
        <f t="shared" si="0"/>
        <v>X</v>
      </c>
      <c r="E71" s="91"/>
      <c r="F71" s="90" t="e">
        <f t="shared" si="4"/>
        <v>#NUM!</v>
      </c>
      <c r="G71" s="78" t="e">
        <f t="shared" si="1"/>
        <v>#NUM!</v>
      </c>
      <c r="H71" s="79" t="e">
        <f t="shared" si="5"/>
        <v>#NUM!</v>
      </c>
      <c r="I71" s="109" t="s">
        <v>548</v>
      </c>
      <c r="J71" s="88" t="str">
        <f t="shared" si="2"/>
        <v/>
      </c>
      <c r="K71" s="86">
        <f t="shared" si="6"/>
        <v>-0.66666666666666663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 t="e">
        <f t="shared" si="5"/>
        <v>#NUM!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 t="e">
        <f t="shared" si="5"/>
        <v>#NUM!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 t="e">
        <f t="shared" si="5"/>
        <v>#NUM!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 t="e">
        <f t="shared" si="5"/>
        <v>#NUM!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 t="e">
        <f t="shared" si="5"/>
        <v>#NUM!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 t="e">
        <f t="shared" si="5"/>
        <v>#NUM!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 t="e">
        <f t="shared" si="5"/>
        <v>#NUM!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 t="e">
        <f t="shared" si="5"/>
        <v>#NUM!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 t="e">
        <f>H79</f>
        <v>#NUM!</v>
      </c>
      <c r="I80" s="49"/>
      <c r="J80" s="89">
        <f>SUM(J23:J79)</f>
        <v>1.9861111111111112</v>
      </c>
      <c r="K80" s="86">
        <f>SUM(K23:K79)</f>
        <v>0.24999999999999989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 t="e">
        <f>IF(H81="","",IF(H80&lt;=H81,H81-H80,0))</f>
        <v>#NUM!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 t="e">
        <f>IF(H80&gt;H81,H80-H81,0)</f>
        <v>#NUM!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#NUM!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e">
        <f>IF(H83&gt;H82,ROUND(H83*$B$17*$B$13/24,0),"")</f>
        <v>#NUM!</v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</mergeCells>
  <conditionalFormatting sqref="B29:I79 B23:D28 F23:H28">
    <cfRule type="expression" dxfId="106" priority="2">
      <formula>$E23="X"</formula>
    </cfRule>
  </conditionalFormatting>
  <conditionalFormatting sqref="I23:I28">
    <cfRule type="expression" dxfId="105" priority="3">
      <formula>$E23="X"</formula>
    </cfRule>
  </conditionalFormatting>
  <conditionalFormatting sqref="E23:E28">
    <cfRule type="expression" dxfId="10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907C-499B-4D50-897A-3B8363E29994}">
  <sheetPr>
    <tabColor rgb="FFFF0000"/>
  </sheetPr>
  <dimension ref="A1:K70"/>
  <sheetViews>
    <sheetView topLeftCell="B2" zoomScale="80" zoomScaleNormal="80" workbookViewId="0">
      <selection activeCell="D12" sqref="D1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44798.777777777781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44793</v>
      </c>
      <c r="C9" s="34">
        <f>INDEX('TONG HOP'!$B$9:$W$225,MATCH(E3,'TONG HOP'!$B$9:$B$225,0),MATCH(C10,'TONG HOP'!$B$9:$W$9,0))</f>
        <v>44798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44799.541666666664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19184.810000000001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44800.607638888891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44802.395833333336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44798</v>
      </c>
      <c r="B23" s="202" t="s">
        <v>235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3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3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235</v>
      </c>
      <c r="C24" s="129" t="s">
        <v>125</v>
      </c>
      <c r="D24" s="45"/>
      <c r="E24" s="39"/>
      <c r="F24" s="90">
        <f t="shared" ref="F24:F63" si="2">IF(AND(D24="",E24=""),0,(IF(AND(C24-B24=1,E24="",E24),24,(IF(D24="X",HOUR(C24-B24),0)))))</f>
        <v>0</v>
      </c>
      <c r="G24" s="82">
        <f t="shared" si="0"/>
        <v>0</v>
      </c>
      <c r="H24" s="82">
        <f t="shared" ref="H24:H63" si="3">(F24+G24/60)+H23</f>
        <v>0</v>
      </c>
      <c r="I24" s="108" t="s">
        <v>749</v>
      </c>
      <c r="J24" s="87" t="str">
        <f t="shared" si="1"/>
        <v/>
      </c>
      <c r="K24" s="86" t="str">
        <f t="shared" ref="K24:K63" si="4">IF(D24="x",(C24-B24),"")</f>
        <v/>
      </c>
    </row>
    <row r="25" spans="1:11" ht="36" customHeight="1" x14ac:dyDescent="0.3">
      <c r="A25" s="217">
        <v>44799</v>
      </c>
      <c r="B25" s="129" t="s">
        <v>126</v>
      </c>
      <c r="C25" s="129" t="s">
        <v>129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749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6"/>
      <c r="B26" s="129" t="s">
        <v>129</v>
      </c>
      <c r="C26" s="129" t="s">
        <v>125</v>
      </c>
      <c r="D26" s="45" t="str">
        <f t="shared" ref="D26" si="5">IF(E26="","X","")</f>
        <v/>
      </c>
      <c r="E26" s="39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ref="F26" si="7">IF(AND(D26="",E26=""),0,(IF(AND(C26-B26=1,E26="",E26),24,(IF(D26="X",HOUR(C26-B26),0)))))</f>
        <v>0</v>
      </c>
      <c r="G26" s="82">
        <f t="shared" ref="G26" si="8">IF(D26="X",MINUTE(C26-B26),0)</f>
        <v>0</v>
      </c>
      <c r="H26" s="82">
        <f t="shared" ref="H26" si="9">(F26+G26/60)+H25</f>
        <v>0</v>
      </c>
      <c r="I26" s="108" t="s">
        <v>749</v>
      </c>
      <c r="J26" s="87">
        <f t="shared" ref="J26" si="10">IF(E26="x",(C26-B26),"")</f>
        <v>0.45833333333333337</v>
      </c>
      <c r="K26" s="86" t="str">
        <f t="shared" ref="K26" si="11">IF(D26="x",(C26-B26),"")</f>
        <v/>
      </c>
    </row>
    <row r="27" spans="1:11" ht="36" customHeight="1" x14ac:dyDescent="0.3">
      <c r="A27" s="136">
        <v>44800</v>
      </c>
      <c r="B27" s="129" t="s">
        <v>126</v>
      </c>
      <c r="C27" s="129" t="s">
        <v>454</v>
      </c>
      <c r="D27" s="45" t="str">
        <f t="shared" ref="D27:D62" si="12">IF(E27="","X","")</f>
        <v/>
      </c>
      <c r="E27" s="39" t="str">
        <f t="shared" ref="E27:E29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si="2"/>
        <v>0</v>
      </c>
      <c r="G27" s="82">
        <f t="shared" si="0"/>
        <v>0</v>
      </c>
      <c r="H27" s="82">
        <f>(F27+G27/60)+H25</f>
        <v>0</v>
      </c>
      <c r="I27" s="108" t="s">
        <v>749</v>
      </c>
      <c r="J27" s="87">
        <f t="shared" si="1"/>
        <v>0.3888888888888889</v>
      </c>
      <c r="K27" s="86" t="str">
        <f t="shared" si="4"/>
        <v/>
      </c>
    </row>
    <row r="28" spans="1:11" ht="36" customHeight="1" x14ac:dyDescent="0.3">
      <c r="A28" s="133"/>
      <c r="B28" s="129" t="s">
        <v>454</v>
      </c>
      <c r="C28" s="129" t="s">
        <v>507</v>
      </c>
      <c r="D28" s="45" t="str">
        <f t="shared" si="12"/>
        <v/>
      </c>
      <c r="E28" s="39" t="str">
        <f t="shared" si="13"/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114</v>
      </c>
      <c r="J28" s="88">
        <f t="shared" si="1"/>
        <v>5.902777777777779E-2</v>
      </c>
      <c r="K28" s="86" t="str">
        <f t="shared" si="4"/>
        <v/>
      </c>
    </row>
    <row r="29" spans="1:11" ht="36" customHeight="1" x14ac:dyDescent="0.3">
      <c r="A29" s="133"/>
      <c r="B29" s="129" t="s">
        <v>507</v>
      </c>
      <c r="C29" s="129" t="s">
        <v>130</v>
      </c>
      <c r="D29" s="45" t="str">
        <f t="shared" si="12"/>
        <v/>
      </c>
      <c r="E29" s="39" t="str">
        <f t="shared" si="13"/>
        <v>X</v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653</v>
      </c>
      <c r="J29" s="88">
        <f t="shared" si="1"/>
        <v>5.2083333333333315E-2</v>
      </c>
      <c r="K29" s="86" t="str">
        <f t="shared" si="4"/>
        <v/>
      </c>
    </row>
    <row r="30" spans="1:11" ht="36" customHeight="1" x14ac:dyDescent="0.3">
      <c r="A30" s="133"/>
      <c r="B30" s="129" t="s">
        <v>130</v>
      </c>
      <c r="C30" s="129" t="s">
        <v>129</v>
      </c>
      <c r="D30" s="45" t="str">
        <f t="shared" si="12"/>
        <v>X</v>
      </c>
      <c r="E30" s="91"/>
      <c r="F30" s="90">
        <f t="shared" si="2"/>
        <v>1</v>
      </c>
      <c r="G30" s="78">
        <f t="shared" si="0"/>
        <v>0</v>
      </c>
      <c r="H30" s="79">
        <f t="shared" si="3"/>
        <v>1</v>
      </c>
      <c r="I30" s="269" t="s">
        <v>275</v>
      </c>
      <c r="J30" s="88" t="str">
        <f t="shared" si="1"/>
        <v/>
      </c>
      <c r="K30" s="86">
        <f t="shared" si="4"/>
        <v>4.166666666666663E-2</v>
      </c>
    </row>
    <row r="31" spans="1:11" ht="36" customHeight="1" x14ac:dyDescent="0.3">
      <c r="A31" s="133"/>
      <c r="B31" s="202" t="s">
        <v>129</v>
      </c>
      <c r="C31" s="203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1</v>
      </c>
      <c r="I31" s="109" t="s">
        <v>654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129</v>
      </c>
      <c r="C32" s="129" t="s">
        <v>747</v>
      </c>
      <c r="D32" s="45" t="str">
        <f t="shared" si="12"/>
        <v>X</v>
      </c>
      <c r="E32" s="91"/>
      <c r="F32" s="90">
        <f t="shared" si="2"/>
        <v>1</v>
      </c>
      <c r="G32" s="78">
        <f t="shared" si="0"/>
        <v>35</v>
      </c>
      <c r="H32" s="79">
        <f t="shared" si="3"/>
        <v>2.5833333333333335</v>
      </c>
      <c r="I32" s="108" t="s">
        <v>115</v>
      </c>
      <c r="J32" s="88" t="str">
        <f t="shared" si="1"/>
        <v/>
      </c>
      <c r="K32" s="86">
        <f t="shared" si="4"/>
        <v>6.5972222222222321E-2</v>
      </c>
    </row>
    <row r="33" spans="1:11" ht="36" customHeight="1" x14ac:dyDescent="0.3">
      <c r="A33" s="133"/>
      <c r="B33" s="202" t="s">
        <v>747</v>
      </c>
      <c r="C33" s="203"/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2.5833333333333335</v>
      </c>
      <c r="I33" s="109" t="s">
        <v>116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29" t="s">
        <v>747</v>
      </c>
      <c r="C34" s="129" t="s">
        <v>381</v>
      </c>
      <c r="D34" s="45" t="str">
        <f t="shared" si="12"/>
        <v>X</v>
      </c>
      <c r="E34" s="91"/>
      <c r="F34" s="90">
        <f t="shared" si="2"/>
        <v>4</v>
      </c>
      <c r="G34" s="78">
        <f t="shared" si="0"/>
        <v>45</v>
      </c>
      <c r="H34" s="79">
        <f t="shared" si="3"/>
        <v>7.3333333333333339</v>
      </c>
      <c r="I34" s="108" t="s">
        <v>117</v>
      </c>
      <c r="J34" s="88" t="str">
        <f t="shared" si="1"/>
        <v/>
      </c>
      <c r="K34" s="86">
        <f t="shared" si="4"/>
        <v>0.19791666666666652</v>
      </c>
    </row>
    <row r="35" spans="1:11" ht="36" customHeight="1" x14ac:dyDescent="0.3">
      <c r="A35" s="133"/>
      <c r="B35" s="129" t="s">
        <v>381</v>
      </c>
      <c r="C35" s="129" t="s">
        <v>382</v>
      </c>
      <c r="D35" s="45" t="str">
        <f t="shared" si="12"/>
        <v>X</v>
      </c>
      <c r="E35" s="91"/>
      <c r="F35" s="90">
        <f t="shared" si="2"/>
        <v>0</v>
      </c>
      <c r="G35" s="78">
        <f t="shared" si="0"/>
        <v>20</v>
      </c>
      <c r="H35" s="79">
        <f t="shared" si="3"/>
        <v>7.666666666666667</v>
      </c>
      <c r="I35" s="108" t="s">
        <v>610</v>
      </c>
      <c r="J35" s="88" t="str">
        <f t="shared" si="1"/>
        <v/>
      </c>
      <c r="K35" s="86">
        <f t="shared" si="4"/>
        <v>1.3888888888889062E-2</v>
      </c>
    </row>
    <row r="36" spans="1:11" ht="36" customHeight="1" x14ac:dyDescent="0.3">
      <c r="A36" s="133"/>
      <c r="B36" s="129" t="s">
        <v>382</v>
      </c>
      <c r="C36" s="129" t="s">
        <v>231</v>
      </c>
      <c r="D36" s="45" t="str">
        <f t="shared" si="12"/>
        <v>X</v>
      </c>
      <c r="E36" s="91"/>
      <c r="F36" s="90">
        <f t="shared" si="2"/>
        <v>1</v>
      </c>
      <c r="G36" s="78">
        <f t="shared" si="0"/>
        <v>20</v>
      </c>
      <c r="H36" s="79">
        <f t="shared" si="3"/>
        <v>9</v>
      </c>
      <c r="I36" s="108" t="s">
        <v>472</v>
      </c>
      <c r="J36" s="88" t="str">
        <f t="shared" si="1"/>
        <v/>
      </c>
      <c r="K36" s="86">
        <f t="shared" si="4"/>
        <v>5.5555555555555469E-2</v>
      </c>
    </row>
    <row r="37" spans="1:11" ht="36" customHeight="1" x14ac:dyDescent="0.3">
      <c r="A37" s="133"/>
      <c r="B37" s="129" t="s">
        <v>231</v>
      </c>
      <c r="C37" s="129" t="s">
        <v>143</v>
      </c>
      <c r="D37" s="45" t="str">
        <f t="shared" si="12"/>
        <v>X</v>
      </c>
      <c r="E37" s="91"/>
      <c r="F37" s="90">
        <f t="shared" si="2"/>
        <v>1</v>
      </c>
      <c r="G37" s="78">
        <f t="shared" si="0"/>
        <v>0</v>
      </c>
      <c r="H37" s="79">
        <f t="shared" si="3"/>
        <v>10</v>
      </c>
      <c r="I37" s="108" t="s">
        <v>117</v>
      </c>
      <c r="J37" s="88" t="str">
        <f t="shared" si="1"/>
        <v/>
      </c>
      <c r="K37" s="86">
        <f t="shared" si="4"/>
        <v>4.166666666666663E-2</v>
      </c>
    </row>
    <row r="38" spans="1:11" ht="36" customHeight="1" x14ac:dyDescent="0.3">
      <c r="A38" s="133"/>
      <c r="B38" s="129" t="s">
        <v>143</v>
      </c>
      <c r="C38" s="129" t="s">
        <v>346</v>
      </c>
      <c r="D38" s="45" t="str">
        <f t="shared" si="12"/>
        <v>X</v>
      </c>
      <c r="E38" s="91"/>
      <c r="F38" s="90">
        <f t="shared" si="2"/>
        <v>0</v>
      </c>
      <c r="G38" s="78">
        <f t="shared" si="0"/>
        <v>30</v>
      </c>
      <c r="H38" s="79">
        <f t="shared" si="3"/>
        <v>10.5</v>
      </c>
      <c r="I38" s="108" t="s">
        <v>750</v>
      </c>
      <c r="J38" s="88" t="str">
        <f t="shared" si="1"/>
        <v/>
      </c>
      <c r="K38" s="86">
        <f t="shared" si="4"/>
        <v>2.083333333333337E-2</v>
      </c>
    </row>
    <row r="39" spans="1:11" ht="36" customHeight="1" x14ac:dyDescent="0.3">
      <c r="A39" s="133"/>
      <c r="B39" s="129" t="s">
        <v>346</v>
      </c>
      <c r="C39" s="129" t="s">
        <v>125</v>
      </c>
      <c r="D39" s="45" t="str">
        <f t="shared" si="12"/>
        <v>X</v>
      </c>
      <c r="E39" s="91"/>
      <c r="F39" s="90">
        <f t="shared" si="2"/>
        <v>1</v>
      </c>
      <c r="G39" s="78">
        <f t="shared" si="0"/>
        <v>30</v>
      </c>
      <c r="H39" s="79">
        <f t="shared" si="3"/>
        <v>12</v>
      </c>
      <c r="I39" s="108" t="s">
        <v>472</v>
      </c>
      <c r="J39" s="88" t="str">
        <f t="shared" si="1"/>
        <v/>
      </c>
      <c r="K39" s="86">
        <f t="shared" si="4"/>
        <v>6.25E-2</v>
      </c>
    </row>
    <row r="40" spans="1:11" ht="36" customHeight="1" x14ac:dyDescent="0.3">
      <c r="A40" s="136">
        <v>44801</v>
      </c>
      <c r="B40" s="141" t="s">
        <v>126</v>
      </c>
      <c r="C40" s="129" t="s">
        <v>369</v>
      </c>
      <c r="D40" s="45" t="str">
        <f t="shared" si="12"/>
        <v>X</v>
      </c>
      <c r="E40" s="91"/>
      <c r="F40" s="90">
        <f t="shared" si="2"/>
        <v>1</v>
      </c>
      <c r="G40" s="78">
        <f t="shared" si="0"/>
        <v>0</v>
      </c>
      <c r="H40" s="79">
        <f t="shared" si="3"/>
        <v>13</v>
      </c>
      <c r="I40" s="108" t="s">
        <v>472</v>
      </c>
      <c r="J40" s="88" t="str">
        <f t="shared" si="1"/>
        <v/>
      </c>
      <c r="K40" s="86">
        <f t="shared" si="4"/>
        <v>4.1666666666666664E-2</v>
      </c>
    </row>
    <row r="41" spans="1:11" ht="36" customHeight="1" x14ac:dyDescent="0.3">
      <c r="A41" s="133"/>
      <c r="B41" s="141" t="s">
        <v>369</v>
      </c>
      <c r="C41" s="129" t="s">
        <v>249</v>
      </c>
      <c r="D41" s="45" t="str">
        <f t="shared" si="12"/>
        <v>X</v>
      </c>
      <c r="E41" s="91"/>
      <c r="F41" s="90">
        <f t="shared" si="2"/>
        <v>0</v>
      </c>
      <c r="G41" s="78">
        <f t="shared" si="0"/>
        <v>40</v>
      </c>
      <c r="H41" s="79">
        <f t="shared" si="3"/>
        <v>13.666666666666666</v>
      </c>
      <c r="I41" s="108" t="s">
        <v>117</v>
      </c>
      <c r="J41" s="88" t="str">
        <f t="shared" si="1"/>
        <v/>
      </c>
      <c r="K41" s="86">
        <f t="shared" si="4"/>
        <v>2.7777777777777769E-2</v>
      </c>
    </row>
    <row r="42" spans="1:11" ht="36" customHeight="1" x14ac:dyDescent="0.3">
      <c r="A42" s="133"/>
      <c r="B42" s="141" t="s">
        <v>249</v>
      </c>
      <c r="C42" s="129" t="s">
        <v>486</v>
      </c>
      <c r="D42" s="45" t="str">
        <f t="shared" si="12"/>
        <v>X</v>
      </c>
      <c r="E42" s="91"/>
      <c r="F42" s="90">
        <f t="shared" si="2"/>
        <v>0</v>
      </c>
      <c r="G42" s="78">
        <f t="shared" si="0"/>
        <v>30</v>
      </c>
      <c r="H42" s="79">
        <f t="shared" si="3"/>
        <v>14.166666666666666</v>
      </c>
      <c r="I42" s="108" t="s">
        <v>751</v>
      </c>
      <c r="J42" s="88" t="str">
        <f t="shared" si="1"/>
        <v/>
      </c>
      <c r="K42" s="86">
        <f t="shared" si="4"/>
        <v>2.0833333333333343E-2</v>
      </c>
    </row>
    <row r="43" spans="1:11" ht="36" customHeight="1" x14ac:dyDescent="0.3">
      <c r="A43" s="133"/>
      <c r="B43" s="141" t="s">
        <v>486</v>
      </c>
      <c r="C43" s="129" t="s">
        <v>140</v>
      </c>
      <c r="D43" s="45" t="str">
        <f t="shared" si="12"/>
        <v>X</v>
      </c>
      <c r="E43" s="91"/>
      <c r="F43" s="90">
        <f t="shared" si="2"/>
        <v>3</v>
      </c>
      <c r="G43" s="78">
        <f t="shared" si="0"/>
        <v>20</v>
      </c>
      <c r="H43" s="79">
        <f t="shared" si="3"/>
        <v>17.5</v>
      </c>
      <c r="I43" s="108" t="s">
        <v>117</v>
      </c>
      <c r="J43" s="88" t="str">
        <f t="shared" si="1"/>
        <v/>
      </c>
      <c r="K43" s="86">
        <f t="shared" si="4"/>
        <v>0.1388888888888889</v>
      </c>
    </row>
    <row r="44" spans="1:11" ht="36" customHeight="1" x14ac:dyDescent="0.3">
      <c r="A44" s="133"/>
      <c r="B44" s="141" t="s">
        <v>140</v>
      </c>
      <c r="C44" s="129" t="s">
        <v>318</v>
      </c>
      <c r="D44" s="45" t="str">
        <f t="shared" si="12"/>
        <v>X</v>
      </c>
      <c r="E44" s="91"/>
      <c r="F44" s="90">
        <f t="shared" si="2"/>
        <v>1</v>
      </c>
      <c r="G44" s="78">
        <f t="shared" si="0"/>
        <v>0</v>
      </c>
      <c r="H44" s="79">
        <f t="shared" si="3"/>
        <v>18.5</v>
      </c>
      <c r="I44" s="108" t="s">
        <v>118</v>
      </c>
      <c r="J44" s="88" t="str">
        <f t="shared" si="1"/>
        <v/>
      </c>
      <c r="K44" s="86">
        <f t="shared" si="4"/>
        <v>4.1666666666666657E-2</v>
      </c>
    </row>
    <row r="45" spans="1:11" ht="36" customHeight="1" x14ac:dyDescent="0.3">
      <c r="A45" s="133"/>
      <c r="B45" s="141" t="s">
        <v>318</v>
      </c>
      <c r="C45" s="129" t="s">
        <v>272</v>
      </c>
      <c r="D45" s="45" t="str">
        <f t="shared" si="12"/>
        <v>X</v>
      </c>
      <c r="E45" s="91"/>
      <c r="F45" s="90">
        <f t="shared" si="2"/>
        <v>0</v>
      </c>
      <c r="G45" s="78">
        <f t="shared" si="0"/>
        <v>20</v>
      </c>
      <c r="H45" s="79">
        <f t="shared" si="3"/>
        <v>18.833333333333332</v>
      </c>
      <c r="I45" s="108" t="s">
        <v>117</v>
      </c>
      <c r="J45" s="88" t="str">
        <f t="shared" si="1"/>
        <v/>
      </c>
      <c r="K45" s="86">
        <f t="shared" si="4"/>
        <v>1.3888888888888895E-2</v>
      </c>
    </row>
    <row r="46" spans="1:11" ht="36" customHeight="1" x14ac:dyDescent="0.3">
      <c r="A46" s="133"/>
      <c r="B46" s="141" t="s">
        <v>272</v>
      </c>
      <c r="C46" s="129" t="s">
        <v>273</v>
      </c>
      <c r="D46" s="45" t="str">
        <f t="shared" si="12"/>
        <v>X</v>
      </c>
      <c r="E46" s="91"/>
      <c r="F46" s="90">
        <f t="shared" si="2"/>
        <v>0</v>
      </c>
      <c r="G46" s="78">
        <f t="shared" si="0"/>
        <v>30</v>
      </c>
      <c r="H46" s="79">
        <f t="shared" si="3"/>
        <v>19.333333333333332</v>
      </c>
      <c r="I46" s="108" t="s">
        <v>752</v>
      </c>
      <c r="J46" s="88" t="str">
        <f t="shared" si="1"/>
        <v/>
      </c>
      <c r="K46" s="86">
        <f t="shared" si="4"/>
        <v>2.0833333333333315E-2</v>
      </c>
    </row>
    <row r="47" spans="1:11" ht="36" customHeight="1" x14ac:dyDescent="0.3">
      <c r="A47" s="133"/>
      <c r="B47" s="141" t="s">
        <v>273</v>
      </c>
      <c r="C47" s="129" t="s">
        <v>283</v>
      </c>
      <c r="D47" s="45" t="str">
        <f t="shared" si="12"/>
        <v>X</v>
      </c>
      <c r="E47" s="91"/>
      <c r="F47" s="90">
        <f t="shared" si="2"/>
        <v>0</v>
      </c>
      <c r="G47" s="78">
        <f t="shared" si="0"/>
        <v>30</v>
      </c>
      <c r="H47" s="79">
        <f t="shared" si="3"/>
        <v>19.833333333333332</v>
      </c>
      <c r="I47" s="108" t="s">
        <v>117</v>
      </c>
      <c r="J47" s="88" t="str">
        <f t="shared" si="1"/>
        <v/>
      </c>
      <c r="K47" s="86">
        <f t="shared" si="4"/>
        <v>2.083333333333337E-2</v>
      </c>
    </row>
    <row r="48" spans="1:11" ht="36" customHeight="1" x14ac:dyDescent="0.3">
      <c r="A48" s="133"/>
      <c r="B48" s="141" t="s">
        <v>283</v>
      </c>
      <c r="C48" s="129" t="s">
        <v>434</v>
      </c>
      <c r="D48" s="45" t="str">
        <f t="shared" si="12"/>
        <v>X</v>
      </c>
      <c r="E48" s="91"/>
      <c r="F48" s="90">
        <f t="shared" si="2"/>
        <v>0</v>
      </c>
      <c r="G48" s="78">
        <f t="shared" si="0"/>
        <v>30</v>
      </c>
      <c r="H48" s="79">
        <f t="shared" si="3"/>
        <v>20.333333333333332</v>
      </c>
      <c r="I48" s="108" t="s">
        <v>752</v>
      </c>
      <c r="J48" s="88" t="str">
        <f t="shared" si="1"/>
        <v/>
      </c>
      <c r="K48" s="86">
        <f t="shared" si="4"/>
        <v>2.083333333333337E-2</v>
      </c>
    </row>
    <row r="49" spans="1:11" ht="36" customHeight="1" x14ac:dyDescent="0.3">
      <c r="A49" s="133"/>
      <c r="B49" s="141" t="s">
        <v>434</v>
      </c>
      <c r="C49" s="129" t="s">
        <v>134</v>
      </c>
      <c r="D49" s="45" t="str">
        <f t="shared" si="12"/>
        <v>X</v>
      </c>
      <c r="E49" s="91"/>
      <c r="F49" s="90">
        <f t="shared" si="2"/>
        <v>5</v>
      </c>
      <c r="G49" s="78">
        <f t="shared" si="0"/>
        <v>10</v>
      </c>
      <c r="H49" s="79">
        <f t="shared" si="3"/>
        <v>25.5</v>
      </c>
      <c r="I49" s="108" t="s">
        <v>117</v>
      </c>
      <c r="J49" s="88" t="str">
        <f t="shared" si="1"/>
        <v/>
      </c>
      <c r="K49" s="86">
        <f t="shared" si="4"/>
        <v>0.21527777777777773</v>
      </c>
    </row>
    <row r="50" spans="1:11" ht="36" customHeight="1" x14ac:dyDescent="0.3">
      <c r="A50" s="133"/>
      <c r="B50" s="141" t="s">
        <v>134</v>
      </c>
      <c r="C50" s="129" t="s">
        <v>333</v>
      </c>
      <c r="D50" s="45" t="str">
        <f t="shared" si="12"/>
        <v>X</v>
      </c>
      <c r="E50" s="91"/>
      <c r="F50" s="90">
        <f t="shared" si="2"/>
        <v>1</v>
      </c>
      <c r="G50" s="78">
        <f t="shared" si="0"/>
        <v>10</v>
      </c>
      <c r="H50" s="79">
        <f t="shared" si="3"/>
        <v>26.666666666666668</v>
      </c>
      <c r="I50" s="108" t="s">
        <v>118</v>
      </c>
      <c r="J50" s="88" t="str">
        <f t="shared" si="1"/>
        <v/>
      </c>
      <c r="K50" s="86">
        <f t="shared" si="4"/>
        <v>4.8611111111111049E-2</v>
      </c>
    </row>
    <row r="51" spans="1:11" ht="36" customHeight="1" x14ac:dyDescent="0.3">
      <c r="A51" s="133"/>
      <c r="B51" s="141" t="s">
        <v>333</v>
      </c>
      <c r="C51" s="129" t="s">
        <v>380</v>
      </c>
      <c r="D51" s="45" t="str">
        <f t="shared" si="12"/>
        <v>X</v>
      </c>
      <c r="E51" s="91"/>
      <c r="F51" s="90">
        <f t="shared" si="2"/>
        <v>4</v>
      </c>
      <c r="G51" s="78">
        <f t="shared" si="0"/>
        <v>10</v>
      </c>
      <c r="H51" s="79">
        <f t="shared" si="3"/>
        <v>30.833333333333336</v>
      </c>
      <c r="I51" s="108" t="s">
        <v>117</v>
      </c>
      <c r="J51" s="88" t="str">
        <f t="shared" si="1"/>
        <v/>
      </c>
      <c r="K51" s="86">
        <f t="shared" si="4"/>
        <v>0.17361111111111116</v>
      </c>
    </row>
    <row r="52" spans="1:11" ht="36" customHeight="1" x14ac:dyDescent="0.3">
      <c r="A52" s="133"/>
      <c r="B52" s="141" t="s">
        <v>380</v>
      </c>
      <c r="C52" s="129" t="s">
        <v>508</v>
      </c>
      <c r="D52" s="45" t="str">
        <f t="shared" si="12"/>
        <v>X</v>
      </c>
      <c r="E52" s="91"/>
      <c r="F52" s="90">
        <f t="shared" si="2"/>
        <v>1</v>
      </c>
      <c r="G52" s="78">
        <f t="shared" si="0"/>
        <v>0</v>
      </c>
      <c r="H52" s="79">
        <f t="shared" si="3"/>
        <v>31.833333333333336</v>
      </c>
      <c r="I52" s="108" t="s">
        <v>753</v>
      </c>
      <c r="J52" s="88" t="str">
        <f t="shared" si="1"/>
        <v/>
      </c>
      <c r="K52" s="86">
        <f t="shared" si="4"/>
        <v>4.166666666666663E-2</v>
      </c>
    </row>
    <row r="53" spans="1:11" ht="36" customHeight="1" x14ac:dyDescent="0.3">
      <c r="A53" s="133"/>
      <c r="B53" s="141" t="s">
        <v>508</v>
      </c>
      <c r="C53" s="129" t="s">
        <v>136</v>
      </c>
      <c r="D53" s="45" t="str">
        <f t="shared" si="12"/>
        <v>X</v>
      </c>
      <c r="E53" s="91"/>
      <c r="F53" s="90">
        <f t="shared" si="2"/>
        <v>1</v>
      </c>
      <c r="G53" s="78">
        <f t="shared" si="0"/>
        <v>40</v>
      </c>
      <c r="H53" s="79">
        <f t="shared" si="3"/>
        <v>33.5</v>
      </c>
      <c r="I53" s="108" t="s">
        <v>117</v>
      </c>
      <c r="J53" s="88" t="str">
        <f t="shared" si="1"/>
        <v/>
      </c>
      <c r="K53" s="86">
        <f t="shared" si="4"/>
        <v>6.9444444444444531E-2</v>
      </c>
    </row>
    <row r="54" spans="1:11" ht="36" customHeight="1" x14ac:dyDescent="0.3">
      <c r="A54" s="133"/>
      <c r="B54" s="141" t="s">
        <v>136</v>
      </c>
      <c r="C54" s="129" t="s">
        <v>143</v>
      </c>
      <c r="D54" s="45" t="str">
        <f t="shared" si="12"/>
        <v>X</v>
      </c>
      <c r="E54" s="91"/>
      <c r="F54" s="90">
        <f t="shared" si="2"/>
        <v>0</v>
      </c>
      <c r="G54" s="78">
        <f t="shared" si="0"/>
        <v>30</v>
      </c>
      <c r="H54" s="79">
        <f t="shared" si="3"/>
        <v>34</v>
      </c>
      <c r="I54" s="108" t="s">
        <v>118</v>
      </c>
      <c r="J54" s="88" t="str">
        <f t="shared" si="1"/>
        <v/>
      </c>
      <c r="K54" s="86">
        <f t="shared" si="4"/>
        <v>2.0833333333333259E-2</v>
      </c>
    </row>
    <row r="55" spans="1:11" ht="36" customHeight="1" x14ac:dyDescent="0.3">
      <c r="A55" s="137"/>
      <c r="B55" s="129" t="s">
        <v>143</v>
      </c>
      <c r="C55" s="129" t="s">
        <v>125</v>
      </c>
      <c r="D55" s="45" t="str">
        <f t="shared" si="12"/>
        <v>X</v>
      </c>
      <c r="E55" s="91"/>
      <c r="F55" s="90">
        <f t="shared" si="2"/>
        <v>2</v>
      </c>
      <c r="G55" s="78">
        <f t="shared" si="0"/>
        <v>0</v>
      </c>
      <c r="H55" s="79">
        <f t="shared" si="3"/>
        <v>36</v>
      </c>
      <c r="I55" s="108" t="s">
        <v>117</v>
      </c>
      <c r="J55" s="88" t="str">
        <f t="shared" si="1"/>
        <v/>
      </c>
      <c r="K55" s="86">
        <f t="shared" si="4"/>
        <v>8.333333333333337E-2</v>
      </c>
    </row>
    <row r="56" spans="1:11" ht="36" customHeight="1" x14ac:dyDescent="0.3">
      <c r="A56" s="136">
        <v>44802</v>
      </c>
      <c r="B56" s="129" t="s">
        <v>126</v>
      </c>
      <c r="C56" s="129" t="s">
        <v>748</v>
      </c>
      <c r="D56" s="45" t="str">
        <f t="shared" si="12"/>
        <v>X</v>
      </c>
      <c r="E56" s="91"/>
      <c r="F56" s="90">
        <f t="shared" si="2"/>
        <v>0</v>
      </c>
      <c r="G56" s="78">
        <f t="shared" si="0"/>
        <v>10</v>
      </c>
      <c r="H56" s="79">
        <f t="shared" si="3"/>
        <v>36.166666666666664</v>
      </c>
      <c r="I56" s="108" t="s">
        <v>117</v>
      </c>
      <c r="J56" s="88" t="str">
        <f t="shared" si="1"/>
        <v/>
      </c>
      <c r="K56" s="86">
        <f t="shared" si="4"/>
        <v>6.9444444444444441E-3</v>
      </c>
    </row>
    <row r="57" spans="1:11" ht="36" customHeight="1" x14ac:dyDescent="0.3">
      <c r="A57" s="133"/>
      <c r="B57" s="129" t="s">
        <v>748</v>
      </c>
      <c r="C57" s="129" t="s">
        <v>249</v>
      </c>
      <c r="D57" s="45" t="str">
        <f t="shared" si="12"/>
        <v>X</v>
      </c>
      <c r="E57" s="91"/>
      <c r="F57" s="90">
        <f t="shared" si="2"/>
        <v>1</v>
      </c>
      <c r="G57" s="78">
        <f t="shared" si="0"/>
        <v>30</v>
      </c>
      <c r="H57" s="79">
        <f t="shared" si="3"/>
        <v>37.666666666666664</v>
      </c>
      <c r="I57" s="108" t="s">
        <v>472</v>
      </c>
      <c r="J57" s="88" t="str">
        <f t="shared" si="1"/>
        <v/>
      </c>
      <c r="K57" s="86">
        <f t="shared" si="4"/>
        <v>6.2499999999999986E-2</v>
      </c>
    </row>
    <row r="58" spans="1:11" ht="36" customHeight="1" x14ac:dyDescent="0.3">
      <c r="A58" s="133"/>
      <c r="B58" s="129" t="s">
        <v>249</v>
      </c>
      <c r="C58" s="129" t="s">
        <v>250</v>
      </c>
      <c r="D58" s="45" t="str">
        <f t="shared" si="12"/>
        <v>X</v>
      </c>
      <c r="E58" s="91"/>
      <c r="F58" s="90">
        <f t="shared" si="2"/>
        <v>1</v>
      </c>
      <c r="G58" s="78">
        <f t="shared" si="0"/>
        <v>0</v>
      </c>
      <c r="H58" s="79">
        <f t="shared" si="3"/>
        <v>38.666666666666664</v>
      </c>
      <c r="I58" s="108" t="s">
        <v>117</v>
      </c>
      <c r="J58" s="88" t="str">
        <f t="shared" si="1"/>
        <v/>
      </c>
      <c r="K58" s="86">
        <f t="shared" si="4"/>
        <v>4.1666666666666671E-2</v>
      </c>
    </row>
    <row r="59" spans="1:11" ht="36" customHeight="1" x14ac:dyDescent="0.3">
      <c r="A59" s="133"/>
      <c r="B59" s="129" t="s">
        <v>250</v>
      </c>
      <c r="C59" s="129" t="s">
        <v>154</v>
      </c>
      <c r="D59" s="45" t="str">
        <f t="shared" si="12"/>
        <v>X</v>
      </c>
      <c r="E59" s="91"/>
      <c r="F59" s="90">
        <f t="shared" si="2"/>
        <v>0</v>
      </c>
      <c r="G59" s="78">
        <f t="shared" si="0"/>
        <v>50</v>
      </c>
      <c r="H59" s="79">
        <f t="shared" si="3"/>
        <v>39.5</v>
      </c>
      <c r="I59" s="108" t="s">
        <v>472</v>
      </c>
      <c r="J59" s="88" t="str">
        <f t="shared" si="1"/>
        <v/>
      </c>
      <c r="K59" s="86">
        <f t="shared" si="4"/>
        <v>3.4722222222222238E-2</v>
      </c>
    </row>
    <row r="60" spans="1:11" ht="36" customHeight="1" x14ac:dyDescent="0.3">
      <c r="A60" s="133"/>
      <c r="B60" s="129" t="s">
        <v>154</v>
      </c>
      <c r="C60" s="129" t="s">
        <v>242</v>
      </c>
      <c r="D60" s="45" t="str">
        <f t="shared" si="12"/>
        <v>X</v>
      </c>
      <c r="E60" s="91"/>
      <c r="F60" s="90">
        <f t="shared" si="2"/>
        <v>0</v>
      </c>
      <c r="G60" s="78">
        <f t="shared" si="0"/>
        <v>10</v>
      </c>
      <c r="H60" s="79">
        <f t="shared" si="3"/>
        <v>39.666666666666664</v>
      </c>
      <c r="I60" s="108" t="s">
        <v>117</v>
      </c>
      <c r="J60" s="88" t="str">
        <f t="shared" si="1"/>
        <v/>
      </c>
      <c r="K60" s="86">
        <f t="shared" si="4"/>
        <v>6.9444444444444198E-3</v>
      </c>
    </row>
    <row r="61" spans="1:11" ht="36" customHeight="1" x14ac:dyDescent="0.3">
      <c r="A61" s="133"/>
      <c r="B61" s="129" t="s">
        <v>242</v>
      </c>
      <c r="C61" s="129" t="s">
        <v>243</v>
      </c>
      <c r="D61" s="45" t="str">
        <f t="shared" si="12"/>
        <v>X</v>
      </c>
      <c r="E61" s="91"/>
      <c r="F61" s="90">
        <f t="shared" si="2"/>
        <v>2</v>
      </c>
      <c r="G61" s="78">
        <f t="shared" si="0"/>
        <v>40</v>
      </c>
      <c r="H61" s="79">
        <f t="shared" si="3"/>
        <v>42.333333333333329</v>
      </c>
      <c r="I61" s="108" t="s">
        <v>472</v>
      </c>
      <c r="J61" s="88" t="str">
        <f t="shared" si="1"/>
        <v/>
      </c>
      <c r="K61" s="86">
        <f t="shared" si="4"/>
        <v>0.11111111111111113</v>
      </c>
    </row>
    <row r="62" spans="1:11" ht="36" customHeight="1" x14ac:dyDescent="0.3">
      <c r="A62" s="133"/>
      <c r="B62" s="129" t="s">
        <v>243</v>
      </c>
      <c r="C62" s="129" t="s">
        <v>378</v>
      </c>
      <c r="D62" s="45" t="str">
        <f t="shared" si="12"/>
        <v>X</v>
      </c>
      <c r="E62" s="91"/>
      <c r="F62" s="90">
        <f t="shared" si="2"/>
        <v>3</v>
      </c>
      <c r="G62" s="78">
        <f t="shared" si="0"/>
        <v>10</v>
      </c>
      <c r="H62" s="79">
        <f t="shared" si="3"/>
        <v>45.499999999999993</v>
      </c>
      <c r="I62" s="108" t="s">
        <v>117</v>
      </c>
      <c r="J62" s="88" t="str">
        <f t="shared" si="1"/>
        <v/>
      </c>
      <c r="K62" s="86">
        <f t="shared" si="4"/>
        <v>0.13194444444444442</v>
      </c>
    </row>
    <row r="63" spans="1:11" ht="36" customHeight="1" x14ac:dyDescent="0.3">
      <c r="A63" s="133"/>
      <c r="B63" s="202" t="s">
        <v>378</v>
      </c>
      <c r="C63" s="203"/>
      <c r="D63" s="45"/>
      <c r="E63" s="91"/>
      <c r="F63" s="90">
        <f t="shared" si="2"/>
        <v>0</v>
      </c>
      <c r="G63" s="78">
        <f t="shared" si="0"/>
        <v>0</v>
      </c>
      <c r="H63" s="79">
        <f t="shared" si="3"/>
        <v>45.499999999999993</v>
      </c>
      <c r="I63" s="109" t="s">
        <v>123</v>
      </c>
      <c r="J63" s="88" t="str">
        <f t="shared" si="1"/>
        <v/>
      </c>
      <c r="K63" s="86" t="str">
        <f t="shared" si="4"/>
        <v/>
      </c>
    </row>
    <row r="64" spans="1:11" ht="33.75" customHeight="1" x14ac:dyDescent="0.3">
      <c r="A64" s="47"/>
      <c r="B64" s="369" t="s">
        <v>25</v>
      </c>
      <c r="C64" s="369"/>
      <c r="D64" s="369"/>
      <c r="E64" s="369"/>
      <c r="F64" s="369"/>
      <c r="G64" s="369"/>
      <c r="H64" s="48">
        <f>H63</f>
        <v>45.499999999999993</v>
      </c>
      <c r="I64" s="49"/>
      <c r="J64" s="89">
        <f>SUM(J23:J63)</f>
        <v>0.95833333333333348</v>
      </c>
      <c r="K64" s="86">
        <f>SUM(K23:K63)</f>
        <v>1.8958333333333335</v>
      </c>
    </row>
    <row r="65" spans="1:9" ht="33.75" customHeight="1" x14ac:dyDescent="0.3">
      <c r="A65" s="47"/>
      <c r="B65" s="369" t="s">
        <v>64</v>
      </c>
      <c r="C65" s="369"/>
      <c r="D65" s="369"/>
      <c r="E65" s="369"/>
      <c r="F65" s="369"/>
      <c r="G65" s="369"/>
      <c r="H65" s="50">
        <v>72</v>
      </c>
      <c r="I65" s="49"/>
    </row>
    <row r="66" spans="1:9" ht="33.75" customHeight="1" x14ac:dyDescent="0.3">
      <c r="A66" s="47"/>
      <c r="B66" s="363" t="s">
        <v>65</v>
      </c>
      <c r="C66" s="363"/>
      <c r="D66" s="363"/>
      <c r="E66" s="363"/>
      <c r="F66" s="363"/>
      <c r="G66" s="363"/>
      <c r="H66" s="50">
        <f>IF(H65="","",IF(H64&lt;=H65,H65-H64,0))</f>
        <v>26.500000000000007</v>
      </c>
      <c r="I66" s="75"/>
    </row>
    <row r="67" spans="1:9" ht="33.75" customHeight="1" x14ac:dyDescent="0.3">
      <c r="A67" s="47"/>
      <c r="B67" s="363" t="s">
        <v>66</v>
      </c>
      <c r="C67" s="363"/>
      <c r="D67" s="363"/>
      <c r="E67" s="363"/>
      <c r="F67" s="363"/>
      <c r="G67" s="363"/>
      <c r="H67" s="50">
        <f>IF(H64&gt;H65,H64-H65,0)</f>
        <v>0</v>
      </c>
      <c r="I67" s="49"/>
    </row>
    <row r="68" spans="1:9" ht="33.75" customHeight="1" x14ac:dyDescent="0.3">
      <c r="A68" s="47"/>
      <c r="B68" s="363" t="s">
        <v>67</v>
      </c>
      <c r="C68" s="363"/>
      <c r="D68" s="363"/>
      <c r="E68" s="363"/>
      <c r="F68" s="363"/>
      <c r="G68" s="363"/>
      <c r="H68" s="74">
        <f>IF(H65="","",IF(H66&gt;H67,ROUND(H66*$B$15*$B$13/24,0),""))</f>
        <v>72964438</v>
      </c>
      <c r="I68" s="49"/>
    </row>
    <row r="69" spans="1:9" ht="33.75" customHeight="1" x14ac:dyDescent="0.3">
      <c r="A69" s="47"/>
      <c r="B69" s="364" t="s">
        <v>68</v>
      </c>
      <c r="C69" s="365"/>
      <c r="D69" s="365"/>
      <c r="E69" s="365"/>
      <c r="F69" s="365"/>
      <c r="G69" s="366"/>
      <c r="H69" s="51" t="str">
        <f>IF(H67&gt;H66,ROUND(H67*$B$17*$B$13/24,0),"")</f>
        <v/>
      </c>
      <c r="I69" s="49"/>
    </row>
    <row r="70" spans="1:9" ht="33.75" customHeight="1" x14ac:dyDescent="0.3">
      <c r="A70" s="367"/>
      <c r="B70" s="367"/>
      <c r="C70" s="367"/>
      <c r="D70" s="367"/>
      <c r="E70" s="367"/>
      <c r="F70" s="367"/>
      <c r="G70" s="367"/>
      <c r="H70" s="367"/>
      <c r="I70" s="367"/>
    </row>
  </sheetData>
  <mergeCells count="17">
    <mergeCell ref="B68:G68"/>
    <mergeCell ref="B69:G69"/>
    <mergeCell ref="A70:I70"/>
    <mergeCell ref="J21:J22"/>
    <mergeCell ref="K21:K22"/>
    <mergeCell ref="B64:G64"/>
    <mergeCell ref="B65:G65"/>
    <mergeCell ref="B66:G66"/>
    <mergeCell ref="B67:G6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9 F23:H29 B30:I63">
    <cfRule type="expression" dxfId="103" priority="2">
      <formula>$E23="X"</formula>
    </cfRule>
  </conditionalFormatting>
  <conditionalFormatting sqref="I23:I29">
    <cfRule type="expression" dxfId="102" priority="3">
      <formula>$E23="X"</formula>
    </cfRule>
  </conditionalFormatting>
  <conditionalFormatting sqref="E23:E29">
    <cfRule type="expression" dxfId="10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6015-51DC-4A98-AF80-DB2E64BB73E2}">
  <sheetPr>
    <tabColor rgb="FFFF0000"/>
  </sheetPr>
  <dimension ref="A1:K83"/>
  <sheetViews>
    <sheetView topLeftCell="A4" zoomScale="80" zoomScaleNormal="80" workbookViewId="0">
      <selection activeCell="D23" sqref="D23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44794.875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44788</v>
      </c>
      <c r="C9" s="34">
        <f>INDEX('TONG HOP'!$B$9:$W$225,MATCH(E3,'TONG HOP'!$B$9:$B$225,0),MATCH(C10,'TONG HOP'!$B$9:$W$9,0))</f>
        <v>44793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20415.47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44796.493055555555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44798.513888888891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44794</v>
      </c>
      <c r="B23" s="293" t="s">
        <v>231</v>
      </c>
      <c r="C23" s="293"/>
      <c r="D23" s="45" t="str">
        <f t="shared" ref="D23:D75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6" si="1">IF(D23="X",MINUTE(C23-B23),0)</f>
        <v>0</v>
      </c>
      <c r="H23" s="82">
        <f>(F23+G23/60)+H22</f>
        <v>0</v>
      </c>
      <c r="I23" s="107" t="s">
        <v>108</v>
      </c>
      <c r="J23" s="87">
        <f t="shared" ref="J23:J76" si="2">IF(E23="x",(C23-B23),"")</f>
        <v>-0.875</v>
      </c>
      <c r="K23" s="86" t="str">
        <f>IF(D23="x",(C23-B23),"")</f>
        <v/>
      </c>
    </row>
    <row r="24" spans="1:11" ht="36" customHeight="1" x14ac:dyDescent="0.3">
      <c r="A24" s="133"/>
      <c r="B24" s="129" t="s">
        <v>231</v>
      </c>
      <c r="C24" s="129" t="s">
        <v>125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76" si="4">IF(AND(D24="",E24=""),0,(IF(AND(C24-B24=1,E24="",E24),24,(IF(D24="X",HOUR(C24-B24),0)))))</f>
        <v>0</v>
      </c>
      <c r="G24" s="82">
        <f t="shared" si="1"/>
        <v>0</v>
      </c>
      <c r="H24" s="82">
        <f t="shared" ref="H24:H76" si="5">(F24+G24/60)+H23</f>
        <v>0</v>
      </c>
      <c r="I24" s="108" t="s">
        <v>704</v>
      </c>
      <c r="J24" s="87">
        <f t="shared" si="2"/>
        <v>0.125</v>
      </c>
      <c r="K24" s="86" t="str">
        <f t="shared" ref="K24:K76" si="6">IF(D24="x",(C24-B24),"")</f>
        <v/>
      </c>
    </row>
    <row r="25" spans="1:11" ht="36" customHeight="1" x14ac:dyDescent="0.3">
      <c r="A25" s="136">
        <v>44795</v>
      </c>
      <c r="B25" s="129" t="s">
        <v>126</v>
      </c>
      <c r="C25" s="129" t="s">
        <v>310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8" t="s">
        <v>704</v>
      </c>
      <c r="J25" s="87">
        <f t="shared" si="2"/>
        <v>0.33333333333333331</v>
      </c>
      <c r="K25" s="86" t="str">
        <f t="shared" si="6"/>
        <v/>
      </c>
    </row>
    <row r="26" spans="1:11" ht="36" customHeight="1" x14ac:dyDescent="0.3">
      <c r="A26" s="133"/>
      <c r="B26" s="129" t="s">
        <v>310</v>
      </c>
      <c r="C26" s="129" t="s">
        <v>232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109" t="s">
        <v>114</v>
      </c>
      <c r="J26" s="87">
        <f t="shared" si="2"/>
        <v>8.333333333333337E-2</v>
      </c>
      <c r="K26" s="86" t="str">
        <f t="shared" si="6"/>
        <v/>
      </c>
    </row>
    <row r="27" spans="1:11" ht="36" customHeight="1" x14ac:dyDescent="0.3">
      <c r="A27" s="137"/>
      <c r="B27" s="129" t="s">
        <v>232</v>
      </c>
      <c r="C27" s="129" t="s">
        <v>125</v>
      </c>
      <c r="D27" s="45" t="str">
        <f t="shared" si="0"/>
        <v>X</v>
      </c>
      <c r="E27" s="39" t="str">
        <f t="shared" si="3"/>
        <v/>
      </c>
      <c r="F27" s="90">
        <f t="shared" si="4"/>
        <v>14</v>
      </c>
      <c r="G27" s="78">
        <f t="shared" si="1"/>
        <v>0</v>
      </c>
      <c r="H27" s="79">
        <f t="shared" si="5"/>
        <v>14</v>
      </c>
      <c r="I27" s="108" t="s">
        <v>733</v>
      </c>
      <c r="J27" s="88" t="str">
        <f t="shared" si="2"/>
        <v/>
      </c>
      <c r="K27" s="86">
        <f t="shared" si="6"/>
        <v>0.58333333333333326</v>
      </c>
    </row>
    <row r="28" spans="1:11" ht="36" customHeight="1" x14ac:dyDescent="0.3">
      <c r="A28" s="136">
        <v>44796</v>
      </c>
      <c r="B28" s="129" t="s">
        <v>126</v>
      </c>
      <c r="C28" s="129" t="s">
        <v>128</v>
      </c>
      <c r="D28" s="45" t="str">
        <f t="shared" si="0"/>
        <v>X</v>
      </c>
      <c r="E28" s="39" t="str">
        <f t="shared" si="3"/>
        <v/>
      </c>
      <c r="F28" s="90">
        <f t="shared" si="4"/>
        <v>7</v>
      </c>
      <c r="G28" s="78">
        <f t="shared" si="1"/>
        <v>0</v>
      </c>
      <c r="H28" s="79">
        <f t="shared" si="5"/>
        <v>21</v>
      </c>
      <c r="I28" s="108" t="s">
        <v>733</v>
      </c>
      <c r="J28" s="88" t="str">
        <f t="shared" si="2"/>
        <v/>
      </c>
      <c r="K28" s="86">
        <f t="shared" si="6"/>
        <v>0.29166666666666669</v>
      </c>
    </row>
    <row r="29" spans="1:11" ht="36" customHeight="1" x14ac:dyDescent="0.3">
      <c r="A29" s="133"/>
      <c r="B29" s="129" t="s">
        <v>128</v>
      </c>
      <c r="C29" s="129" t="s">
        <v>131</v>
      </c>
      <c r="D29" s="45" t="str">
        <f t="shared" si="0"/>
        <v>X</v>
      </c>
      <c r="E29" s="91"/>
      <c r="F29" s="90">
        <f t="shared" si="4"/>
        <v>2</v>
      </c>
      <c r="G29" s="78">
        <f t="shared" si="1"/>
        <v>0</v>
      </c>
      <c r="H29" s="79">
        <f t="shared" si="5"/>
        <v>23</v>
      </c>
      <c r="I29" s="108" t="s">
        <v>734</v>
      </c>
      <c r="J29" s="88" t="str">
        <f t="shared" si="2"/>
        <v/>
      </c>
      <c r="K29" s="86">
        <f t="shared" si="6"/>
        <v>8.3333333333333315E-2</v>
      </c>
    </row>
    <row r="30" spans="1:11" ht="36" customHeight="1" x14ac:dyDescent="0.3">
      <c r="A30" s="133"/>
      <c r="B30" s="202" t="s">
        <v>131</v>
      </c>
      <c r="C30" s="203"/>
      <c r="D30" s="45"/>
      <c r="E30" s="91"/>
      <c r="F30" s="90">
        <f t="shared" si="4"/>
        <v>0</v>
      </c>
      <c r="G30" s="78">
        <f t="shared" si="1"/>
        <v>0</v>
      </c>
      <c r="H30" s="79">
        <f t="shared" si="5"/>
        <v>23</v>
      </c>
      <c r="I30" s="109" t="s">
        <v>722</v>
      </c>
      <c r="J30" s="88" t="str">
        <f t="shared" si="2"/>
        <v/>
      </c>
      <c r="K30" s="86" t="str">
        <f t="shared" si="6"/>
        <v/>
      </c>
    </row>
    <row r="31" spans="1:11" ht="36" customHeight="1" x14ac:dyDescent="0.3">
      <c r="A31" s="133"/>
      <c r="B31" s="129" t="s">
        <v>131</v>
      </c>
      <c r="C31" s="129" t="s">
        <v>133</v>
      </c>
      <c r="D31" s="45" t="str">
        <f t="shared" si="0"/>
        <v>X</v>
      </c>
      <c r="E31" s="91"/>
      <c r="F31" s="90">
        <f t="shared" si="4"/>
        <v>2</v>
      </c>
      <c r="G31" s="78">
        <f t="shared" si="1"/>
        <v>30</v>
      </c>
      <c r="H31" s="79">
        <f t="shared" si="5"/>
        <v>25.5</v>
      </c>
      <c r="I31" s="108" t="s">
        <v>735</v>
      </c>
      <c r="J31" s="88" t="str">
        <f t="shared" si="2"/>
        <v/>
      </c>
      <c r="K31" s="86">
        <f t="shared" si="6"/>
        <v>0.10416666666666669</v>
      </c>
    </row>
    <row r="32" spans="1:11" ht="36" customHeight="1" x14ac:dyDescent="0.3">
      <c r="A32" s="133"/>
      <c r="B32" s="129" t="s">
        <v>133</v>
      </c>
      <c r="C32" s="129" t="s">
        <v>520</v>
      </c>
      <c r="D32" s="45" t="str">
        <f t="shared" si="0"/>
        <v>X</v>
      </c>
      <c r="E32" s="91"/>
      <c r="F32" s="90">
        <f t="shared" si="4"/>
        <v>0</v>
      </c>
      <c r="G32" s="78">
        <f t="shared" si="1"/>
        <v>20</v>
      </c>
      <c r="H32" s="79">
        <f t="shared" si="5"/>
        <v>25.833333333333332</v>
      </c>
      <c r="I32" s="108" t="s">
        <v>115</v>
      </c>
      <c r="J32" s="88" t="str">
        <f t="shared" si="2"/>
        <v/>
      </c>
      <c r="K32" s="86">
        <f t="shared" si="6"/>
        <v>1.3888888888888895E-2</v>
      </c>
    </row>
    <row r="33" spans="1:11" ht="36" customHeight="1" x14ac:dyDescent="0.3">
      <c r="A33" s="133"/>
      <c r="B33" s="202" t="s">
        <v>520</v>
      </c>
      <c r="C33" s="203"/>
      <c r="D33" s="45"/>
      <c r="E33" s="91"/>
      <c r="F33" s="90">
        <f t="shared" si="4"/>
        <v>0</v>
      </c>
      <c r="G33" s="78">
        <f t="shared" si="1"/>
        <v>0</v>
      </c>
      <c r="H33" s="79">
        <f t="shared" si="5"/>
        <v>25.833333333333332</v>
      </c>
      <c r="I33" s="109" t="s">
        <v>116</v>
      </c>
      <c r="J33" s="88" t="str">
        <f t="shared" si="2"/>
        <v/>
      </c>
      <c r="K33" s="86" t="str">
        <f t="shared" si="6"/>
        <v/>
      </c>
    </row>
    <row r="34" spans="1:11" ht="36" customHeight="1" x14ac:dyDescent="0.3">
      <c r="A34" s="133"/>
      <c r="B34" s="129" t="s">
        <v>520</v>
      </c>
      <c r="C34" s="129" t="s">
        <v>134</v>
      </c>
      <c r="D34" s="45" t="str">
        <f t="shared" si="0"/>
        <v>X</v>
      </c>
      <c r="E34" s="91"/>
      <c r="F34" s="90">
        <f t="shared" si="4"/>
        <v>1</v>
      </c>
      <c r="G34" s="78">
        <f t="shared" si="1"/>
        <v>40</v>
      </c>
      <c r="H34" s="79">
        <f t="shared" si="5"/>
        <v>27.5</v>
      </c>
      <c r="I34" s="108" t="s">
        <v>117</v>
      </c>
      <c r="J34" s="88" t="str">
        <f t="shared" si="2"/>
        <v/>
      </c>
      <c r="K34" s="86">
        <f t="shared" si="6"/>
        <v>6.944444444444442E-2</v>
      </c>
    </row>
    <row r="35" spans="1:11" ht="36" customHeight="1" x14ac:dyDescent="0.3">
      <c r="A35" s="133"/>
      <c r="B35" s="129" t="s">
        <v>134</v>
      </c>
      <c r="C35" s="129" t="s">
        <v>391</v>
      </c>
      <c r="D35" s="45" t="str">
        <f t="shared" si="0"/>
        <v>X</v>
      </c>
      <c r="E35" s="91"/>
      <c r="F35" s="90">
        <f t="shared" si="4"/>
        <v>1</v>
      </c>
      <c r="G35" s="78">
        <f t="shared" si="1"/>
        <v>0</v>
      </c>
      <c r="H35" s="79">
        <f t="shared" si="5"/>
        <v>28.5</v>
      </c>
      <c r="I35" s="108" t="s">
        <v>118</v>
      </c>
      <c r="J35" s="88" t="str">
        <f t="shared" si="2"/>
        <v/>
      </c>
      <c r="K35" s="86">
        <f t="shared" si="6"/>
        <v>4.166666666666663E-2</v>
      </c>
    </row>
    <row r="36" spans="1:11" ht="36" customHeight="1" x14ac:dyDescent="0.3">
      <c r="A36" s="133"/>
      <c r="B36" s="129" t="s">
        <v>391</v>
      </c>
      <c r="C36" s="129" t="s">
        <v>160</v>
      </c>
      <c r="D36" s="45" t="str">
        <f t="shared" si="0"/>
        <v>X</v>
      </c>
      <c r="E36" s="91"/>
      <c r="F36" s="90">
        <f t="shared" si="4"/>
        <v>0</v>
      </c>
      <c r="G36" s="78">
        <f t="shared" si="1"/>
        <v>30</v>
      </c>
      <c r="H36" s="79">
        <f t="shared" si="5"/>
        <v>29</v>
      </c>
      <c r="I36" s="108" t="s">
        <v>117</v>
      </c>
      <c r="J36" s="88" t="str">
        <f t="shared" si="2"/>
        <v/>
      </c>
      <c r="K36" s="86">
        <f t="shared" si="6"/>
        <v>2.083333333333337E-2</v>
      </c>
    </row>
    <row r="37" spans="1:11" ht="36" customHeight="1" x14ac:dyDescent="0.3">
      <c r="A37" s="133"/>
      <c r="B37" s="129" t="s">
        <v>160</v>
      </c>
      <c r="C37" s="129" t="s">
        <v>230</v>
      </c>
      <c r="D37" s="45" t="str">
        <f t="shared" si="0"/>
        <v>X</v>
      </c>
      <c r="E37" s="91"/>
      <c r="F37" s="90">
        <f t="shared" si="4"/>
        <v>0</v>
      </c>
      <c r="G37" s="78">
        <f t="shared" si="1"/>
        <v>20</v>
      </c>
      <c r="H37" s="79">
        <f t="shared" si="5"/>
        <v>29.333333333333332</v>
      </c>
      <c r="I37" s="108" t="s">
        <v>736</v>
      </c>
      <c r="J37" s="88" t="str">
        <f t="shared" si="2"/>
        <v/>
      </c>
      <c r="K37" s="86">
        <f t="shared" si="6"/>
        <v>1.3888888888888951E-2</v>
      </c>
    </row>
    <row r="38" spans="1:11" ht="36" customHeight="1" x14ac:dyDescent="0.3">
      <c r="A38" s="133"/>
      <c r="B38" s="129" t="s">
        <v>230</v>
      </c>
      <c r="C38" s="129" t="s">
        <v>502</v>
      </c>
      <c r="D38" s="45" t="str">
        <f t="shared" si="0"/>
        <v>X</v>
      </c>
      <c r="E38" s="91"/>
      <c r="F38" s="90">
        <f t="shared" si="4"/>
        <v>1</v>
      </c>
      <c r="G38" s="78">
        <f t="shared" si="1"/>
        <v>30</v>
      </c>
      <c r="H38" s="79">
        <f t="shared" si="5"/>
        <v>30.833333333333332</v>
      </c>
      <c r="I38" s="108" t="s">
        <v>117</v>
      </c>
      <c r="J38" s="88" t="str">
        <f t="shared" si="2"/>
        <v/>
      </c>
      <c r="K38" s="86">
        <f t="shared" si="6"/>
        <v>6.2499999999999889E-2</v>
      </c>
    </row>
    <row r="39" spans="1:11" ht="36" customHeight="1" x14ac:dyDescent="0.3">
      <c r="A39" s="133"/>
      <c r="B39" s="129" t="s">
        <v>502</v>
      </c>
      <c r="C39" s="129" t="s">
        <v>331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30</v>
      </c>
      <c r="H39" s="79">
        <f t="shared" si="5"/>
        <v>31.333333333333332</v>
      </c>
      <c r="I39" s="108" t="s">
        <v>737</v>
      </c>
      <c r="J39" s="88" t="str">
        <f t="shared" si="2"/>
        <v/>
      </c>
      <c r="K39" s="86">
        <f t="shared" si="6"/>
        <v>2.083333333333337E-2</v>
      </c>
    </row>
    <row r="40" spans="1:11" ht="36" customHeight="1" x14ac:dyDescent="0.3">
      <c r="A40" s="133"/>
      <c r="B40" s="129" t="s">
        <v>331</v>
      </c>
      <c r="C40" s="129" t="s">
        <v>235</v>
      </c>
      <c r="D40" s="45" t="str">
        <f t="shared" si="0"/>
        <v>X</v>
      </c>
      <c r="E40" s="91"/>
      <c r="F40" s="90">
        <f t="shared" si="4"/>
        <v>1</v>
      </c>
      <c r="G40" s="78">
        <f t="shared" si="1"/>
        <v>20</v>
      </c>
      <c r="H40" s="79">
        <f t="shared" si="5"/>
        <v>32.666666666666664</v>
      </c>
      <c r="I40" s="108" t="s">
        <v>117</v>
      </c>
      <c r="J40" s="88" t="str">
        <f t="shared" si="2"/>
        <v/>
      </c>
      <c r="K40" s="86">
        <f t="shared" si="6"/>
        <v>5.555555555555558E-2</v>
      </c>
    </row>
    <row r="41" spans="1:11" ht="36" customHeight="1" x14ac:dyDescent="0.3">
      <c r="A41" s="133"/>
      <c r="B41" s="129" t="s">
        <v>235</v>
      </c>
      <c r="C41" s="129" t="s">
        <v>543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30</v>
      </c>
      <c r="H41" s="79">
        <f t="shared" si="5"/>
        <v>33.166666666666664</v>
      </c>
      <c r="I41" s="108" t="s">
        <v>738</v>
      </c>
      <c r="J41" s="88" t="str">
        <f t="shared" si="2"/>
        <v/>
      </c>
      <c r="K41" s="86">
        <f t="shared" si="6"/>
        <v>2.083333333333337E-2</v>
      </c>
    </row>
    <row r="42" spans="1:11" ht="36" customHeight="1" x14ac:dyDescent="0.3">
      <c r="A42" s="133"/>
      <c r="B42" s="129" t="s">
        <v>543</v>
      </c>
      <c r="C42" s="129" t="s">
        <v>136</v>
      </c>
      <c r="D42" s="45" t="str">
        <f t="shared" si="0"/>
        <v>X</v>
      </c>
      <c r="E42" s="91"/>
      <c r="F42" s="90">
        <f t="shared" si="4"/>
        <v>2</v>
      </c>
      <c r="G42" s="78">
        <f t="shared" si="1"/>
        <v>20</v>
      </c>
      <c r="H42" s="79">
        <f t="shared" si="5"/>
        <v>35.5</v>
      </c>
      <c r="I42" s="108" t="s">
        <v>117</v>
      </c>
      <c r="J42" s="88" t="str">
        <f t="shared" si="2"/>
        <v/>
      </c>
      <c r="K42" s="86">
        <f t="shared" si="6"/>
        <v>9.722222222222221E-2</v>
      </c>
    </row>
    <row r="43" spans="1:11" ht="36" customHeight="1" x14ac:dyDescent="0.3">
      <c r="A43" s="133"/>
      <c r="B43" s="129" t="s">
        <v>136</v>
      </c>
      <c r="C43" s="129" t="s">
        <v>143</v>
      </c>
      <c r="D43" s="45" t="str">
        <f t="shared" si="0"/>
        <v>X</v>
      </c>
      <c r="E43" s="91"/>
      <c r="F43" s="90">
        <f t="shared" si="4"/>
        <v>0</v>
      </c>
      <c r="G43" s="78">
        <f t="shared" si="1"/>
        <v>30</v>
      </c>
      <c r="H43" s="79">
        <f t="shared" si="5"/>
        <v>36</v>
      </c>
      <c r="I43" s="108" t="s">
        <v>118</v>
      </c>
      <c r="J43" s="88" t="str">
        <f t="shared" si="2"/>
        <v/>
      </c>
      <c r="K43" s="86">
        <f t="shared" si="6"/>
        <v>2.0833333333333259E-2</v>
      </c>
    </row>
    <row r="44" spans="1:11" ht="36" customHeight="1" x14ac:dyDescent="0.3">
      <c r="A44" s="133"/>
      <c r="B44" s="129" t="s">
        <v>143</v>
      </c>
      <c r="C44" s="129" t="s">
        <v>731</v>
      </c>
      <c r="D44" s="45" t="str">
        <f t="shared" si="0"/>
        <v>X</v>
      </c>
      <c r="E44" s="91"/>
      <c r="F44" s="90">
        <f t="shared" si="4"/>
        <v>0</v>
      </c>
      <c r="G44" s="78">
        <f t="shared" si="1"/>
        <v>15</v>
      </c>
      <c r="H44" s="79">
        <f t="shared" si="5"/>
        <v>36.25</v>
      </c>
      <c r="I44" s="108" t="s">
        <v>117</v>
      </c>
      <c r="J44" s="88" t="str">
        <f t="shared" si="2"/>
        <v/>
      </c>
      <c r="K44" s="86">
        <f t="shared" si="6"/>
        <v>1.0416666666666741E-2</v>
      </c>
    </row>
    <row r="45" spans="1:11" ht="36" customHeight="1" x14ac:dyDescent="0.3">
      <c r="A45" s="133"/>
      <c r="B45" s="129" t="s">
        <v>731</v>
      </c>
      <c r="C45" s="129" t="s">
        <v>138</v>
      </c>
      <c r="D45" s="45" t="str">
        <f t="shared" si="0"/>
        <v>X</v>
      </c>
      <c r="E45" s="91"/>
      <c r="F45" s="90">
        <f t="shared" si="4"/>
        <v>0</v>
      </c>
      <c r="G45" s="78">
        <f t="shared" si="1"/>
        <v>25</v>
      </c>
      <c r="H45" s="79">
        <f t="shared" si="5"/>
        <v>36.666666666666664</v>
      </c>
      <c r="I45" s="108" t="s">
        <v>739</v>
      </c>
      <c r="J45" s="88" t="str">
        <f t="shared" si="2"/>
        <v/>
      </c>
      <c r="K45" s="86">
        <f t="shared" si="6"/>
        <v>1.736111111111116E-2</v>
      </c>
    </row>
    <row r="46" spans="1:11" ht="36" customHeight="1" x14ac:dyDescent="0.3">
      <c r="A46" s="133"/>
      <c r="B46" s="129" t="s">
        <v>138</v>
      </c>
      <c r="C46" s="129" t="s">
        <v>125</v>
      </c>
      <c r="D46" s="45" t="str">
        <f t="shared" si="0"/>
        <v>X</v>
      </c>
      <c r="E46" s="91"/>
      <c r="F46" s="90">
        <f t="shared" si="4"/>
        <v>1</v>
      </c>
      <c r="G46" s="78">
        <f t="shared" si="1"/>
        <v>20</v>
      </c>
      <c r="H46" s="79">
        <f t="shared" si="5"/>
        <v>38</v>
      </c>
      <c r="I46" s="108" t="s">
        <v>117</v>
      </c>
      <c r="J46" s="88" t="str">
        <f t="shared" si="2"/>
        <v/>
      </c>
      <c r="K46" s="86">
        <f t="shared" si="6"/>
        <v>5.5555555555555469E-2</v>
      </c>
    </row>
    <row r="47" spans="1:11" ht="36" customHeight="1" x14ac:dyDescent="0.3">
      <c r="A47" s="136">
        <v>44797</v>
      </c>
      <c r="B47" s="129" t="s">
        <v>126</v>
      </c>
      <c r="C47" s="129" t="s">
        <v>732</v>
      </c>
      <c r="D47" s="45" t="str">
        <f t="shared" si="0"/>
        <v>X</v>
      </c>
      <c r="E47" s="91"/>
      <c r="F47" s="90">
        <f t="shared" si="4"/>
        <v>1</v>
      </c>
      <c r="G47" s="78">
        <f t="shared" si="1"/>
        <v>5</v>
      </c>
      <c r="H47" s="79">
        <f t="shared" si="5"/>
        <v>39.083333333333336</v>
      </c>
      <c r="I47" s="108" t="s">
        <v>656</v>
      </c>
      <c r="J47" s="88" t="str">
        <f t="shared" si="2"/>
        <v/>
      </c>
      <c r="K47" s="86">
        <f t="shared" si="6"/>
        <v>4.5138888888888888E-2</v>
      </c>
    </row>
    <row r="48" spans="1:11" ht="36" customHeight="1" x14ac:dyDescent="0.3">
      <c r="A48" s="133"/>
      <c r="B48" s="129" t="s">
        <v>732</v>
      </c>
      <c r="C48" s="129" t="s">
        <v>486</v>
      </c>
      <c r="D48" s="45" t="str">
        <f t="shared" si="0"/>
        <v>X</v>
      </c>
      <c r="E48" s="91"/>
      <c r="F48" s="90">
        <f t="shared" si="4"/>
        <v>1</v>
      </c>
      <c r="G48" s="78">
        <f t="shared" si="1"/>
        <v>5</v>
      </c>
      <c r="H48" s="79">
        <f t="shared" si="5"/>
        <v>40.166666666666671</v>
      </c>
      <c r="I48" s="108" t="s">
        <v>117</v>
      </c>
      <c r="J48" s="88" t="str">
        <f t="shared" si="2"/>
        <v/>
      </c>
      <c r="K48" s="86">
        <f t="shared" si="6"/>
        <v>4.5138888888888888E-2</v>
      </c>
    </row>
    <row r="49" spans="1:11" ht="36" customHeight="1" x14ac:dyDescent="0.3">
      <c r="A49" s="133"/>
      <c r="B49" s="129" t="s">
        <v>486</v>
      </c>
      <c r="C49" s="129" t="s">
        <v>414</v>
      </c>
      <c r="D49" s="45" t="str">
        <f t="shared" si="0"/>
        <v>X</v>
      </c>
      <c r="E49" s="91"/>
      <c r="F49" s="90">
        <f t="shared" si="4"/>
        <v>0</v>
      </c>
      <c r="G49" s="78">
        <f t="shared" si="1"/>
        <v>20</v>
      </c>
      <c r="H49" s="79">
        <f t="shared" si="5"/>
        <v>40.500000000000007</v>
      </c>
      <c r="I49" s="108" t="s">
        <v>740</v>
      </c>
      <c r="J49" s="88" t="str">
        <f t="shared" si="2"/>
        <v/>
      </c>
      <c r="K49" s="86">
        <f t="shared" si="6"/>
        <v>1.3888888888888895E-2</v>
      </c>
    </row>
    <row r="50" spans="1:11" ht="36" customHeight="1" x14ac:dyDescent="0.3">
      <c r="A50" s="133"/>
      <c r="B50" s="129" t="s">
        <v>414</v>
      </c>
      <c r="C50" s="129" t="s">
        <v>140</v>
      </c>
      <c r="D50" s="45" t="str">
        <f t="shared" si="0"/>
        <v>X</v>
      </c>
      <c r="E50" s="91"/>
      <c r="F50" s="90">
        <f t="shared" si="4"/>
        <v>3</v>
      </c>
      <c r="G50" s="78">
        <f t="shared" si="1"/>
        <v>0</v>
      </c>
      <c r="H50" s="79">
        <f t="shared" si="5"/>
        <v>43.500000000000007</v>
      </c>
      <c r="I50" s="108" t="s">
        <v>117</v>
      </c>
      <c r="J50" s="88" t="str">
        <f t="shared" si="2"/>
        <v/>
      </c>
      <c r="K50" s="86">
        <f t="shared" si="6"/>
        <v>0.12499999999999999</v>
      </c>
    </row>
    <row r="51" spans="1:11" ht="36" customHeight="1" x14ac:dyDescent="0.3">
      <c r="A51" s="133"/>
      <c r="B51" s="129" t="s">
        <v>140</v>
      </c>
      <c r="C51" s="129" t="s">
        <v>243</v>
      </c>
      <c r="D51" s="45" t="str">
        <f t="shared" si="0"/>
        <v>X</v>
      </c>
      <c r="E51" s="91"/>
      <c r="F51" s="90">
        <f t="shared" si="4"/>
        <v>0</v>
      </c>
      <c r="G51" s="78">
        <f t="shared" si="1"/>
        <v>50</v>
      </c>
      <c r="H51" s="79">
        <f t="shared" si="5"/>
        <v>44.333333333333343</v>
      </c>
      <c r="I51" s="108" t="s">
        <v>118</v>
      </c>
      <c r="J51" s="88" t="str">
        <f t="shared" si="2"/>
        <v/>
      </c>
      <c r="K51" s="86">
        <f t="shared" si="6"/>
        <v>3.4722222222222238E-2</v>
      </c>
    </row>
    <row r="52" spans="1:11" ht="36" customHeight="1" x14ac:dyDescent="0.3">
      <c r="A52" s="133"/>
      <c r="B52" s="129" t="s">
        <v>243</v>
      </c>
      <c r="C52" s="129" t="s">
        <v>229</v>
      </c>
      <c r="D52" s="45" t="str">
        <f t="shared" si="0"/>
        <v>X</v>
      </c>
      <c r="E52" s="91"/>
      <c r="F52" s="90">
        <f t="shared" si="4"/>
        <v>2</v>
      </c>
      <c r="G52" s="78">
        <f t="shared" si="1"/>
        <v>50</v>
      </c>
      <c r="H52" s="79">
        <f t="shared" si="5"/>
        <v>47.166666666666679</v>
      </c>
      <c r="I52" s="108" t="s">
        <v>117</v>
      </c>
      <c r="J52" s="88" t="str">
        <f t="shared" si="2"/>
        <v/>
      </c>
      <c r="K52" s="86">
        <f t="shared" si="6"/>
        <v>0.11805555555555552</v>
      </c>
    </row>
    <row r="53" spans="1:11" ht="36" customHeight="1" x14ac:dyDescent="0.3">
      <c r="A53" s="133"/>
      <c r="B53" s="129" t="s">
        <v>229</v>
      </c>
      <c r="C53" s="129" t="s">
        <v>455</v>
      </c>
      <c r="D53" s="45" t="str">
        <f t="shared" si="0"/>
        <v>X</v>
      </c>
      <c r="E53" s="91"/>
      <c r="F53" s="90">
        <f t="shared" si="4"/>
        <v>0</v>
      </c>
      <c r="G53" s="78">
        <f t="shared" si="1"/>
        <v>40</v>
      </c>
      <c r="H53" s="79">
        <f t="shared" si="5"/>
        <v>47.833333333333343</v>
      </c>
      <c r="I53" s="108" t="s">
        <v>741</v>
      </c>
      <c r="J53" s="88" t="str">
        <f t="shared" si="2"/>
        <v/>
      </c>
      <c r="K53" s="86">
        <f t="shared" si="6"/>
        <v>2.7777777777777846E-2</v>
      </c>
    </row>
    <row r="54" spans="1:11" ht="36" customHeight="1" x14ac:dyDescent="0.3">
      <c r="A54" s="133"/>
      <c r="B54" s="129" t="s">
        <v>455</v>
      </c>
      <c r="C54" s="129" t="s">
        <v>130</v>
      </c>
      <c r="D54" s="45" t="str">
        <f t="shared" si="0"/>
        <v>X</v>
      </c>
      <c r="E54" s="91"/>
      <c r="F54" s="90">
        <f t="shared" si="4"/>
        <v>2</v>
      </c>
      <c r="G54" s="78">
        <f t="shared" si="1"/>
        <v>10</v>
      </c>
      <c r="H54" s="79">
        <f t="shared" si="5"/>
        <v>50.000000000000007</v>
      </c>
      <c r="I54" s="108" t="s">
        <v>117</v>
      </c>
      <c r="J54" s="88" t="str">
        <f t="shared" si="2"/>
        <v/>
      </c>
      <c r="K54" s="86">
        <f t="shared" si="6"/>
        <v>9.0277777777777735E-2</v>
      </c>
    </row>
    <row r="55" spans="1:11" ht="36" customHeight="1" x14ac:dyDescent="0.3">
      <c r="A55" s="133"/>
      <c r="B55" s="129" t="s">
        <v>130</v>
      </c>
      <c r="C55" s="129" t="s">
        <v>157</v>
      </c>
      <c r="D55" s="45" t="str">
        <f t="shared" si="0"/>
        <v>X</v>
      </c>
      <c r="E55" s="91"/>
      <c r="F55" s="90">
        <f t="shared" si="4"/>
        <v>0</v>
      </c>
      <c r="G55" s="78">
        <f t="shared" si="1"/>
        <v>30</v>
      </c>
      <c r="H55" s="79">
        <f t="shared" si="5"/>
        <v>50.500000000000007</v>
      </c>
      <c r="I55" s="108" t="s">
        <v>742</v>
      </c>
      <c r="J55" s="88" t="str">
        <f t="shared" si="2"/>
        <v/>
      </c>
      <c r="K55" s="86">
        <f t="shared" si="6"/>
        <v>2.083333333333337E-2</v>
      </c>
    </row>
    <row r="56" spans="1:11" ht="36" customHeight="1" x14ac:dyDescent="0.3">
      <c r="A56" s="133"/>
      <c r="B56" s="129" t="s">
        <v>157</v>
      </c>
      <c r="C56" s="129" t="s">
        <v>314</v>
      </c>
      <c r="D56" s="45" t="str">
        <f t="shared" si="0"/>
        <v>X</v>
      </c>
      <c r="E56" s="91"/>
      <c r="F56" s="90">
        <f t="shared" si="4"/>
        <v>0</v>
      </c>
      <c r="G56" s="78">
        <f t="shared" si="1"/>
        <v>20</v>
      </c>
      <c r="H56" s="79">
        <f t="shared" si="5"/>
        <v>50.833333333333343</v>
      </c>
      <c r="I56" s="108" t="s">
        <v>117</v>
      </c>
      <c r="J56" s="88" t="str">
        <f t="shared" si="2"/>
        <v/>
      </c>
      <c r="K56" s="86">
        <f t="shared" si="6"/>
        <v>1.388888888888884E-2</v>
      </c>
    </row>
    <row r="57" spans="1:11" ht="36" customHeight="1" x14ac:dyDescent="0.3">
      <c r="A57" s="133"/>
      <c r="B57" s="129" t="s">
        <v>314</v>
      </c>
      <c r="C57" s="129" t="s">
        <v>135</v>
      </c>
      <c r="D57" s="45" t="str">
        <f t="shared" si="0"/>
        <v>X</v>
      </c>
      <c r="E57" s="91"/>
      <c r="F57" s="90">
        <f t="shared" si="4"/>
        <v>1</v>
      </c>
      <c r="G57" s="78">
        <f t="shared" si="1"/>
        <v>10</v>
      </c>
      <c r="H57" s="79">
        <f t="shared" si="5"/>
        <v>52.000000000000007</v>
      </c>
      <c r="I57" s="108" t="s">
        <v>743</v>
      </c>
      <c r="J57" s="88" t="str">
        <f t="shared" si="2"/>
        <v/>
      </c>
      <c r="K57" s="86">
        <f t="shared" si="6"/>
        <v>4.861111111111116E-2</v>
      </c>
    </row>
    <row r="58" spans="1:11" ht="36" customHeight="1" x14ac:dyDescent="0.3">
      <c r="A58" s="133"/>
      <c r="B58" s="129" t="s">
        <v>135</v>
      </c>
      <c r="C58" s="129" t="s">
        <v>333</v>
      </c>
      <c r="D58" s="45" t="str">
        <f t="shared" si="0"/>
        <v>X</v>
      </c>
      <c r="E58" s="91"/>
      <c r="F58" s="90">
        <f t="shared" si="4"/>
        <v>0</v>
      </c>
      <c r="G58" s="78">
        <f t="shared" si="1"/>
        <v>40</v>
      </c>
      <c r="H58" s="79">
        <f t="shared" si="5"/>
        <v>52.666666666666671</v>
      </c>
      <c r="I58" s="108" t="s">
        <v>744</v>
      </c>
      <c r="J58" s="88" t="str">
        <f t="shared" si="2"/>
        <v/>
      </c>
      <c r="K58" s="86">
        <f t="shared" si="6"/>
        <v>2.7777777777777679E-2</v>
      </c>
    </row>
    <row r="59" spans="1:11" ht="36" customHeight="1" x14ac:dyDescent="0.3">
      <c r="A59" s="133"/>
      <c r="B59" s="129" t="s">
        <v>333</v>
      </c>
      <c r="C59" s="129" t="s">
        <v>160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20</v>
      </c>
      <c r="H59" s="79">
        <f t="shared" si="5"/>
        <v>53.000000000000007</v>
      </c>
      <c r="I59" s="108" t="s">
        <v>117</v>
      </c>
      <c r="J59" s="88" t="str">
        <f t="shared" si="2"/>
        <v/>
      </c>
      <c r="K59" s="86">
        <f t="shared" si="6"/>
        <v>1.3888888888888951E-2</v>
      </c>
    </row>
    <row r="60" spans="1:11" ht="36" customHeight="1" x14ac:dyDescent="0.3">
      <c r="A60" s="133"/>
      <c r="B60" s="129" t="s">
        <v>160</v>
      </c>
      <c r="C60" s="129" t="s">
        <v>246</v>
      </c>
      <c r="D60" s="45" t="str">
        <f t="shared" si="0"/>
        <v>X</v>
      </c>
      <c r="E60" s="91"/>
      <c r="F60" s="90">
        <f t="shared" si="4"/>
        <v>0</v>
      </c>
      <c r="G60" s="78">
        <f t="shared" si="1"/>
        <v>40</v>
      </c>
      <c r="H60" s="79">
        <f t="shared" si="5"/>
        <v>53.666666666666671</v>
      </c>
      <c r="I60" s="108" t="s">
        <v>745</v>
      </c>
      <c r="J60" s="88" t="str">
        <f t="shared" si="2"/>
        <v/>
      </c>
      <c r="K60" s="86">
        <f t="shared" si="6"/>
        <v>2.777777777777779E-2</v>
      </c>
    </row>
    <row r="61" spans="1:11" ht="36" customHeight="1" x14ac:dyDescent="0.3">
      <c r="A61" s="133"/>
      <c r="B61" s="129" t="s">
        <v>246</v>
      </c>
      <c r="C61" s="129" t="s">
        <v>235</v>
      </c>
      <c r="D61" s="45" t="str">
        <f t="shared" si="0"/>
        <v>X</v>
      </c>
      <c r="E61" s="91"/>
      <c r="F61" s="90">
        <f t="shared" si="4"/>
        <v>3</v>
      </c>
      <c r="G61" s="78">
        <f t="shared" si="1"/>
        <v>0</v>
      </c>
      <c r="H61" s="79">
        <f t="shared" si="5"/>
        <v>56.666666666666671</v>
      </c>
      <c r="I61" s="108" t="s">
        <v>117</v>
      </c>
      <c r="J61" s="88" t="str">
        <f t="shared" si="2"/>
        <v/>
      </c>
      <c r="K61" s="86">
        <f t="shared" si="6"/>
        <v>0.125</v>
      </c>
    </row>
    <row r="62" spans="1:11" ht="36" customHeight="1" x14ac:dyDescent="0.3">
      <c r="A62" s="133"/>
      <c r="B62" s="129" t="s">
        <v>235</v>
      </c>
      <c r="C62" s="129" t="s">
        <v>346</v>
      </c>
      <c r="D62" s="45" t="str">
        <f t="shared" si="0"/>
        <v>X</v>
      </c>
      <c r="E62" s="91"/>
      <c r="F62" s="90">
        <f t="shared" si="4"/>
        <v>3</v>
      </c>
      <c r="G62" s="78">
        <f t="shared" si="1"/>
        <v>50</v>
      </c>
      <c r="H62" s="79">
        <f t="shared" si="5"/>
        <v>60.500000000000007</v>
      </c>
      <c r="I62" s="108" t="s">
        <v>745</v>
      </c>
      <c r="J62" s="88" t="str">
        <f t="shared" si="2"/>
        <v/>
      </c>
      <c r="K62" s="86">
        <f t="shared" si="6"/>
        <v>0.15972222222222221</v>
      </c>
    </row>
    <row r="63" spans="1:11" ht="36" customHeight="1" x14ac:dyDescent="0.3">
      <c r="A63" s="137"/>
      <c r="B63" s="129" t="s">
        <v>346</v>
      </c>
      <c r="C63" s="129" t="s">
        <v>125</v>
      </c>
      <c r="D63" s="45" t="str">
        <f t="shared" si="0"/>
        <v>X</v>
      </c>
      <c r="E63" s="91"/>
      <c r="F63" s="90">
        <f t="shared" si="4"/>
        <v>1</v>
      </c>
      <c r="G63" s="78">
        <f t="shared" si="1"/>
        <v>30</v>
      </c>
      <c r="H63" s="79">
        <f t="shared" si="5"/>
        <v>62.000000000000007</v>
      </c>
      <c r="I63" s="108" t="s">
        <v>117</v>
      </c>
      <c r="J63" s="88" t="str">
        <f t="shared" si="2"/>
        <v/>
      </c>
      <c r="K63" s="86">
        <f t="shared" si="6"/>
        <v>6.25E-2</v>
      </c>
    </row>
    <row r="64" spans="1:11" ht="36" customHeight="1" x14ac:dyDescent="0.3">
      <c r="A64" s="136">
        <v>44798</v>
      </c>
      <c r="B64" s="129" t="s">
        <v>126</v>
      </c>
      <c r="C64" s="129" t="s">
        <v>270</v>
      </c>
      <c r="D64" s="45" t="str">
        <f t="shared" si="0"/>
        <v>X</v>
      </c>
      <c r="E64" s="91"/>
      <c r="F64" s="90">
        <f t="shared" si="4"/>
        <v>0</v>
      </c>
      <c r="G64" s="78">
        <f t="shared" si="1"/>
        <v>40</v>
      </c>
      <c r="H64" s="79">
        <f t="shared" si="5"/>
        <v>62.666666666666671</v>
      </c>
      <c r="I64" s="108" t="s">
        <v>117</v>
      </c>
      <c r="J64" s="88" t="str">
        <f t="shared" si="2"/>
        <v/>
      </c>
      <c r="K64" s="86">
        <f t="shared" si="6"/>
        <v>2.7777777777777776E-2</v>
      </c>
    </row>
    <row r="65" spans="1:11" ht="36" customHeight="1" x14ac:dyDescent="0.3">
      <c r="A65" s="133"/>
      <c r="B65" s="129" t="s">
        <v>270</v>
      </c>
      <c r="C65" s="129" t="s">
        <v>587</v>
      </c>
      <c r="D65" s="45" t="str">
        <f t="shared" si="0"/>
        <v>X</v>
      </c>
      <c r="E65" s="91"/>
      <c r="F65" s="90">
        <f t="shared" si="4"/>
        <v>0</v>
      </c>
      <c r="G65" s="78">
        <f t="shared" si="1"/>
        <v>30</v>
      </c>
      <c r="H65" s="79">
        <f t="shared" si="5"/>
        <v>63.166666666666671</v>
      </c>
      <c r="I65" s="108" t="s">
        <v>746</v>
      </c>
      <c r="J65" s="88" t="str">
        <f t="shared" si="2"/>
        <v/>
      </c>
      <c r="K65" s="86">
        <f t="shared" si="6"/>
        <v>2.0833333333333336E-2</v>
      </c>
    </row>
    <row r="66" spans="1:11" ht="36" customHeight="1" x14ac:dyDescent="0.3">
      <c r="A66" s="133"/>
      <c r="B66" s="129" t="s">
        <v>587</v>
      </c>
      <c r="C66" s="129" t="s">
        <v>249</v>
      </c>
      <c r="D66" s="45" t="str">
        <f t="shared" si="0"/>
        <v>X</v>
      </c>
      <c r="E66" s="91"/>
      <c r="F66" s="90">
        <f t="shared" si="4"/>
        <v>0</v>
      </c>
      <c r="G66" s="78">
        <f t="shared" si="1"/>
        <v>30</v>
      </c>
      <c r="H66" s="79">
        <f t="shared" si="5"/>
        <v>63.666666666666671</v>
      </c>
      <c r="I66" s="108" t="s">
        <v>117</v>
      </c>
      <c r="J66" s="88" t="str">
        <f t="shared" si="2"/>
        <v/>
      </c>
      <c r="K66" s="86">
        <f t="shared" si="6"/>
        <v>2.0833333333333322E-2</v>
      </c>
    </row>
    <row r="67" spans="1:11" ht="36" customHeight="1" x14ac:dyDescent="0.3">
      <c r="A67" s="133"/>
      <c r="B67" s="129" t="s">
        <v>249</v>
      </c>
      <c r="C67" s="129" t="s">
        <v>486</v>
      </c>
      <c r="D67" s="45" t="str">
        <f t="shared" si="0"/>
        <v>X</v>
      </c>
      <c r="E67" s="91"/>
      <c r="F67" s="90">
        <f t="shared" si="4"/>
        <v>0</v>
      </c>
      <c r="G67" s="78">
        <f t="shared" si="1"/>
        <v>30</v>
      </c>
      <c r="H67" s="79">
        <f t="shared" si="5"/>
        <v>64.166666666666671</v>
      </c>
      <c r="I67" s="108" t="s">
        <v>738</v>
      </c>
      <c r="J67" s="88" t="str">
        <f t="shared" si="2"/>
        <v/>
      </c>
      <c r="K67" s="86">
        <f t="shared" si="6"/>
        <v>2.0833333333333343E-2</v>
      </c>
    </row>
    <row r="68" spans="1:11" ht="36" customHeight="1" x14ac:dyDescent="0.3">
      <c r="A68" s="133"/>
      <c r="B68" s="129" t="s">
        <v>486</v>
      </c>
      <c r="C68" s="129" t="s">
        <v>414</v>
      </c>
      <c r="D68" s="45" t="str">
        <f t="shared" si="0"/>
        <v>X</v>
      </c>
      <c r="E68" s="91"/>
      <c r="F68" s="90">
        <f t="shared" si="4"/>
        <v>0</v>
      </c>
      <c r="G68" s="78">
        <f t="shared" si="1"/>
        <v>20</v>
      </c>
      <c r="H68" s="79">
        <f t="shared" si="5"/>
        <v>64.5</v>
      </c>
      <c r="I68" s="108" t="s">
        <v>117</v>
      </c>
      <c r="J68" s="88" t="str">
        <f t="shared" si="2"/>
        <v/>
      </c>
      <c r="K68" s="86">
        <f t="shared" si="6"/>
        <v>1.3888888888888895E-2</v>
      </c>
    </row>
    <row r="69" spans="1:11" ht="36" customHeight="1" x14ac:dyDescent="0.3">
      <c r="A69" s="133"/>
      <c r="B69" s="129" t="s">
        <v>414</v>
      </c>
      <c r="C69" s="129" t="s">
        <v>452</v>
      </c>
      <c r="D69" s="45" t="str">
        <f t="shared" si="0"/>
        <v>X</v>
      </c>
      <c r="E69" s="91"/>
      <c r="F69" s="90">
        <f t="shared" si="4"/>
        <v>4</v>
      </c>
      <c r="G69" s="78">
        <f t="shared" si="1"/>
        <v>10</v>
      </c>
      <c r="H69" s="79">
        <f t="shared" si="5"/>
        <v>68.666666666666671</v>
      </c>
      <c r="I69" s="108" t="s">
        <v>745</v>
      </c>
      <c r="J69" s="88" t="str">
        <f t="shared" si="2"/>
        <v/>
      </c>
      <c r="K69" s="86">
        <f t="shared" si="6"/>
        <v>0.1736111111111111</v>
      </c>
    </row>
    <row r="70" spans="1:11" ht="36" customHeight="1" x14ac:dyDescent="0.3">
      <c r="A70" s="133"/>
      <c r="B70" s="129" t="s">
        <v>452</v>
      </c>
      <c r="C70" s="129" t="s">
        <v>283</v>
      </c>
      <c r="D70" s="45" t="str">
        <f t="shared" si="0"/>
        <v>X</v>
      </c>
      <c r="E70" s="91"/>
      <c r="F70" s="90">
        <f t="shared" si="4"/>
        <v>1</v>
      </c>
      <c r="G70" s="78">
        <f t="shared" si="1"/>
        <v>10</v>
      </c>
      <c r="H70" s="79">
        <f t="shared" si="5"/>
        <v>69.833333333333343</v>
      </c>
      <c r="I70" s="108" t="s">
        <v>117</v>
      </c>
      <c r="J70" s="88" t="str">
        <f t="shared" si="2"/>
        <v/>
      </c>
      <c r="K70" s="86">
        <f t="shared" si="6"/>
        <v>4.8611111111111105E-2</v>
      </c>
    </row>
    <row r="71" spans="1:11" ht="36" customHeight="1" x14ac:dyDescent="0.3">
      <c r="A71" s="133"/>
      <c r="B71" s="129" t="s">
        <v>283</v>
      </c>
      <c r="C71" s="129" t="s">
        <v>156</v>
      </c>
      <c r="D71" s="45" t="str">
        <f t="shared" si="0"/>
        <v>X</v>
      </c>
      <c r="E71" s="91"/>
      <c r="F71" s="90">
        <f t="shared" si="4"/>
        <v>0</v>
      </c>
      <c r="G71" s="78">
        <f t="shared" si="1"/>
        <v>40</v>
      </c>
      <c r="H71" s="79">
        <f t="shared" si="5"/>
        <v>70.500000000000014</v>
      </c>
      <c r="I71" s="108" t="s">
        <v>497</v>
      </c>
      <c r="J71" s="88" t="str">
        <f t="shared" si="2"/>
        <v/>
      </c>
      <c r="K71" s="86">
        <f t="shared" si="6"/>
        <v>2.777777777777779E-2</v>
      </c>
    </row>
    <row r="72" spans="1:11" ht="36" customHeight="1" x14ac:dyDescent="0.3">
      <c r="A72" s="133"/>
      <c r="B72" s="129" t="s">
        <v>156</v>
      </c>
      <c r="C72" s="129" t="s">
        <v>378</v>
      </c>
      <c r="D72" s="45" t="str">
        <f t="shared" si="0"/>
        <v>X</v>
      </c>
      <c r="E72" s="91"/>
      <c r="F72" s="90">
        <f t="shared" si="4"/>
        <v>1</v>
      </c>
      <c r="G72" s="78">
        <f t="shared" si="1"/>
        <v>0</v>
      </c>
      <c r="H72" s="79">
        <f t="shared" si="5"/>
        <v>71.500000000000014</v>
      </c>
      <c r="I72" s="108" t="s">
        <v>117</v>
      </c>
      <c r="J72" s="88" t="str">
        <f t="shared" si="2"/>
        <v/>
      </c>
      <c r="K72" s="86">
        <f t="shared" si="6"/>
        <v>4.166666666666663E-2</v>
      </c>
    </row>
    <row r="73" spans="1:11" ht="36" customHeight="1" x14ac:dyDescent="0.3">
      <c r="A73" s="133"/>
      <c r="B73" s="129" t="s">
        <v>378</v>
      </c>
      <c r="C73" s="129" t="s">
        <v>239</v>
      </c>
      <c r="D73" s="45" t="str">
        <f t="shared" si="0"/>
        <v>X</v>
      </c>
      <c r="E73" s="91"/>
      <c r="F73" s="90">
        <f t="shared" si="4"/>
        <v>0</v>
      </c>
      <c r="G73" s="78">
        <f t="shared" si="1"/>
        <v>40</v>
      </c>
      <c r="H73" s="79">
        <f t="shared" si="5"/>
        <v>72.166666666666686</v>
      </c>
      <c r="I73" s="108" t="s">
        <v>497</v>
      </c>
      <c r="J73" s="88" t="str">
        <f t="shared" si="2"/>
        <v/>
      </c>
      <c r="K73" s="86">
        <f t="shared" si="6"/>
        <v>2.777777777777779E-2</v>
      </c>
    </row>
    <row r="74" spans="1:11" ht="36" customHeight="1" x14ac:dyDescent="0.3">
      <c r="A74" s="133"/>
      <c r="B74" s="129" t="s">
        <v>239</v>
      </c>
      <c r="C74" s="129" t="s">
        <v>132</v>
      </c>
      <c r="D74" s="45" t="str">
        <f t="shared" si="0"/>
        <v>X</v>
      </c>
      <c r="E74" s="91"/>
      <c r="F74" s="90">
        <f t="shared" si="4"/>
        <v>0</v>
      </c>
      <c r="G74" s="78">
        <f t="shared" si="1"/>
        <v>20</v>
      </c>
      <c r="H74" s="79">
        <f t="shared" si="5"/>
        <v>72.500000000000014</v>
      </c>
      <c r="I74" s="108" t="s">
        <v>697</v>
      </c>
      <c r="J74" s="88" t="str">
        <f t="shared" si="2"/>
        <v/>
      </c>
      <c r="K74" s="86">
        <f t="shared" si="6"/>
        <v>1.3888888888888895E-2</v>
      </c>
    </row>
    <row r="75" spans="1:11" ht="36" customHeight="1" x14ac:dyDescent="0.3">
      <c r="A75" s="133"/>
      <c r="B75" s="129" t="s">
        <v>132</v>
      </c>
      <c r="C75" s="129" t="s">
        <v>264</v>
      </c>
      <c r="D75" s="45" t="str">
        <f t="shared" si="0"/>
        <v>X</v>
      </c>
      <c r="E75" s="91"/>
      <c r="F75" s="90">
        <f t="shared" si="4"/>
        <v>1</v>
      </c>
      <c r="G75" s="78">
        <f t="shared" si="1"/>
        <v>50</v>
      </c>
      <c r="H75" s="79">
        <f t="shared" si="5"/>
        <v>74.333333333333343</v>
      </c>
      <c r="I75" s="108" t="s">
        <v>117</v>
      </c>
      <c r="J75" s="88" t="str">
        <f t="shared" si="2"/>
        <v/>
      </c>
      <c r="K75" s="86">
        <f t="shared" si="6"/>
        <v>7.6388888888888951E-2</v>
      </c>
    </row>
    <row r="76" spans="1:11" ht="36" customHeight="1" x14ac:dyDescent="0.3">
      <c r="A76" s="133"/>
      <c r="B76" s="202" t="s">
        <v>264</v>
      </c>
      <c r="C76" s="203"/>
      <c r="D76" s="45"/>
      <c r="E76" s="91"/>
      <c r="F76" s="90">
        <f t="shared" si="4"/>
        <v>0</v>
      </c>
      <c r="G76" s="78">
        <f t="shared" si="1"/>
        <v>0</v>
      </c>
      <c r="H76" s="79">
        <f t="shared" si="5"/>
        <v>74.333333333333343</v>
      </c>
      <c r="I76" s="109" t="s">
        <v>123</v>
      </c>
      <c r="J76" s="88" t="str">
        <f t="shared" si="2"/>
        <v/>
      </c>
      <c r="K76" s="86" t="str">
        <f t="shared" si="6"/>
        <v/>
      </c>
    </row>
    <row r="77" spans="1:11" ht="33.75" customHeight="1" x14ac:dyDescent="0.3">
      <c r="A77" s="47"/>
      <c r="B77" s="369" t="s">
        <v>25</v>
      </c>
      <c r="C77" s="369"/>
      <c r="D77" s="369"/>
      <c r="E77" s="369"/>
      <c r="F77" s="369"/>
      <c r="G77" s="369"/>
      <c r="H77" s="48">
        <f>H76</f>
        <v>74.333333333333343</v>
      </c>
      <c r="I77" s="49"/>
      <c r="J77" s="89">
        <f>SUM(J23:J76)</f>
        <v>-0.33333333333333331</v>
      </c>
      <c r="K77" s="86">
        <f>SUM(K23:K76)</f>
        <v>3.0972222222222223</v>
      </c>
    </row>
    <row r="78" spans="1:11" ht="33.75" customHeight="1" x14ac:dyDescent="0.3">
      <c r="A78" s="47"/>
      <c r="B78" s="369" t="s">
        <v>64</v>
      </c>
      <c r="C78" s="369"/>
      <c r="D78" s="369"/>
      <c r="E78" s="369"/>
      <c r="F78" s="369"/>
      <c r="G78" s="369"/>
      <c r="H78" s="50">
        <v>72</v>
      </c>
      <c r="I78" s="49"/>
    </row>
    <row r="79" spans="1:11" ht="33.75" customHeight="1" x14ac:dyDescent="0.3">
      <c r="A79" s="47"/>
      <c r="B79" s="363" t="s">
        <v>65</v>
      </c>
      <c r="C79" s="363"/>
      <c r="D79" s="363"/>
      <c r="E79" s="363"/>
      <c r="F79" s="363"/>
      <c r="G79" s="363"/>
      <c r="H79" s="50">
        <f>IF(H78="","",IF(H77&lt;=H78,H78-H77,0))</f>
        <v>0</v>
      </c>
      <c r="I79" s="75"/>
    </row>
    <row r="80" spans="1:11" ht="33.75" customHeight="1" x14ac:dyDescent="0.3">
      <c r="A80" s="47"/>
      <c r="B80" s="363" t="s">
        <v>66</v>
      </c>
      <c r="C80" s="363"/>
      <c r="D80" s="363"/>
      <c r="E80" s="363"/>
      <c r="F80" s="363"/>
      <c r="G80" s="363"/>
      <c r="H80" s="50">
        <f>IF(H77&gt;H78,H77-H78,0)</f>
        <v>2.3333333333333428</v>
      </c>
      <c r="I80" s="49"/>
    </row>
    <row r="81" spans="1:9" ht="33.75" customHeight="1" x14ac:dyDescent="0.3">
      <c r="A81" s="47"/>
      <c r="B81" s="363" t="s">
        <v>67</v>
      </c>
      <c r="C81" s="363"/>
      <c r="D81" s="363"/>
      <c r="E81" s="363"/>
      <c r="F81" s="363"/>
      <c r="G81" s="363"/>
      <c r="H81" s="74" t="str">
        <f>IF(H78="","",IF(H79&gt;H80,ROUND(H79*$B$15*$B$13/24,0),""))</f>
        <v/>
      </c>
      <c r="I81" s="49"/>
    </row>
    <row r="82" spans="1:9" ht="33.75" customHeight="1" x14ac:dyDescent="0.3">
      <c r="A82" s="47"/>
      <c r="B82" s="364" t="s">
        <v>68</v>
      </c>
      <c r="C82" s="365"/>
      <c r="D82" s="365"/>
      <c r="E82" s="365"/>
      <c r="F82" s="365"/>
      <c r="G82" s="366"/>
      <c r="H82" s="51">
        <f>IF(H80&gt;H79,ROUND(H80*$B$17*$B$13/24,0),"")</f>
        <v>12475167</v>
      </c>
      <c r="I82" s="49"/>
    </row>
    <row r="83" spans="1:9" ht="33.75" customHeight="1" x14ac:dyDescent="0.3">
      <c r="A83" s="367"/>
      <c r="B83" s="367"/>
      <c r="C83" s="367"/>
      <c r="D83" s="367"/>
      <c r="E83" s="367"/>
      <c r="F83" s="367"/>
      <c r="G83" s="367"/>
      <c r="H83" s="367"/>
      <c r="I83" s="367"/>
    </row>
  </sheetData>
  <mergeCells count="17">
    <mergeCell ref="B81:G81"/>
    <mergeCell ref="B82:G82"/>
    <mergeCell ref="A83:I83"/>
    <mergeCell ref="J21:J22"/>
    <mergeCell ref="K21:K22"/>
    <mergeCell ref="B77:G77"/>
    <mergeCell ref="B78:G78"/>
    <mergeCell ref="B79:G79"/>
    <mergeCell ref="B80:G8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8 F23:H28 B29:I76">
    <cfRule type="expression" dxfId="100" priority="2">
      <formula>$E23="X"</formula>
    </cfRule>
  </conditionalFormatting>
  <conditionalFormatting sqref="I23:I28">
    <cfRule type="expression" dxfId="99" priority="3">
      <formula>$E23="X"</formula>
    </cfRule>
  </conditionalFormatting>
  <conditionalFormatting sqref="E23:E28">
    <cfRule type="expression" dxfId="9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E689-3C5A-4C04-9695-84891C0EC244}">
  <sheetPr>
    <tabColor rgb="FFFF0000"/>
  </sheetPr>
  <dimension ref="A1:K88"/>
  <sheetViews>
    <sheetView topLeftCell="A4" zoomScale="80" zoomScaleNormal="80" workbookViewId="0">
      <selection activeCell="F96" sqref="F9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44786.791666666664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44788</v>
      </c>
      <c r="C9" s="34">
        <f>INDEX('TONG HOP'!$B$9:$W$225,MATCH(E3,'TONG HOP'!$B$9:$B$225,0),MATCH(C10,'TONG HOP'!$B$9:$W$9,0))</f>
        <v>44793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44788.291666666664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20202.16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44790.833333333336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44793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44786</v>
      </c>
      <c r="B23" s="202" t="s">
        <v>141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8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80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141</v>
      </c>
      <c r="C24" s="129" t="s">
        <v>125</v>
      </c>
      <c r="D24" s="45"/>
      <c r="E24" s="39"/>
      <c r="F24" s="90">
        <f t="shared" ref="F24:F80" si="2">IF(AND(D24="",E24=""),0,(IF(AND(C24-B24=1,E24="",E24),24,(IF(D24="X",HOUR(C24-B24),0)))))</f>
        <v>0</v>
      </c>
      <c r="G24" s="82">
        <f t="shared" si="0"/>
        <v>0</v>
      </c>
      <c r="H24" s="82">
        <f t="shared" ref="H24:H27" si="3">(F24+G24/60)+H23</f>
        <v>0</v>
      </c>
      <c r="I24" s="108" t="s">
        <v>719</v>
      </c>
      <c r="J24" s="87" t="str">
        <f t="shared" si="1"/>
        <v/>
      </c>
      <c r="K24" s="86" t="str">
        <f t="shared" ref="K24:K80" si="4">IF(D24="x",(C24-B24),"")</f>
        <v/>
      </c>
    </row>
    <row r="25" spans="1:11" ht="36" customHeight="1" x14ac:dyDescent="0.3">
      <c r="A25" s="136">
        <v>44787</v>
      </c>
      <c r="B25" s="129" t="s">
        <v>126</v>
      </c>
      <c r="C25" s="129" t="s">
        <v>434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719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434</v>
      </c>
      <c r="C26" s="129" t="s">
        <v>232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7"/>
      <c r="B27" s="129" t="s">
        <v>232</v>
      </c>
      <c r="C27" s="129" t="s">
        <v>125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720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4">
        <v>44788</v>
      </c>
      <c r="B28" s="129" t="s">
        <v>126</v>
      </c>
      <c r="C28" s="129" t="s">
        <v>517</v>
      </c>
      <c r="D28" s="45"/>
      <c r="E28" s="39"/>
      <c r="F28" s="90">
        <f t="shared" si="2"/>
        <v>0</v>
      </c>
      <c r="G28" s="78">
        <f t="shared" si="0"/>
        <v>0</v>
      </c>
      <c r="H28" s="79">
        <f>(F28+G28/60)+H27</f>
        <v>0</v>
      </c>
      <c r="I28" s="108" t="s">
        <v>720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4"/>
      <c r="B29" s="231" t="s">
        <v>517</v>
      </c>
      <c r="C29" s="231" t="s">
        <v>125</v>
      </c>
      <c r="D29" s="45" t="str">
        <f t="shared" ref="D29" si="5">IF(E29="","X","")</f>
        <v>X</v>
      </c>
      <c r="E29" s="39" t="str">
        <f t="shared" ref="E29:E80" si="6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90">
        <f t="shared" ref="F29" si="7">IF(AND(D29="",E29=""),0,(IF(AND(C29-B29=1,E29="",E29),24,(IF(D29="X",HOUR(C29-B29),0)))))</f>
        <v>17</v>
      </c>
      <c r="G29" s="78">
        <f t="shared" ref="G29" si="8">IF(D29="X",MINUTE(C29-B29),0)</f>
        <v>0</v>
      </c>
      <c r="H29" s="79">
        <f>(F29+G29/60)+H28</f>
        <v>17</v>
      </c>
      <c r="I29" s="108" t="s">
        <v>720</v>
      </c>
      <c r="J29" s="88" t="str">
        <f t="shared" ref="J29" si="9">IF(E29="x",(C29-B29),"")</f>
        <v/>
      </c>
      <c r="K29" s="86">
        <f t="shared" ref="K29" si="10">IF(D29="x",(C29-B29),"")</f>
        <v>0.70833333333333326</v>
      </c>
    </row>
    <row r="30" spans="1:11" ht="36" customHeight="1" x14ac:dyDescent="0.3">
      <c r="A30" s="134">
        <v>44789</v>
      </c>
      <c r="B30" s="129" t="s">
        <v>126</v>
      </c>
      <c r="C30" s="129" t="s">
        <v>125</v>
      </c>
      <c r="D30" s="45" t="str">
        <f t="shared" ref="D30:D80" si="11">IF(E30="","X","")</f>
        <v>X</v>
      </c>
      <c r="E30" s="39" t="str">
        <f t="shared" si="6"/>
        <v/>
      </c>
      <c r="F30" s="90">
        <f t="shared" si="2"/>
        <v>24</v>
      </c>
      <c r="G30" s="78">
        <f t="shared" si="0"/>
        <v>0</v>
      </c>
      <c r="H30" s="79">
        <f t="shared" ref="H30:H81" si="12">(F30+G30/60)+H29</f>
        <v>41</v>
      </c>
      <c r="I30" s="108" t="s">
        <v>721</v>
      </c>
      <c r="J30" s="88" t="str">
        <f t="shared" si="1"/>
        <v/>
      </c>
      <c r="K30" s="86">
        <f t="shared" si="4"/>
        <v>1</v>
      </c>
    </row>
    <row r="31" spans="1:11" ht="36" customHeight="1" x14ac:dyDescent="0.3">
      <c r="A31" s="136">
        <v>44790</v>
      </c>
      <c r="B31" s="129" t="s">
        <v>126</v>
      </c>
      <c r="C31" s="129" t="s">
        <v>160</v>
      </c>
      <c r="D31" s="45" t="str">
        <f t="shared" si="11"/>
        <v>X</v>
      </c>
      <c r="E31" s="39" t="str">
        <f t="shared" si="6"/>
        <v/>
      </c>
      <c r="F31" s="90">
        <f t="shared" si="2"/>
        <v>15</v>
      </c>
      <c r="G31" s="78">
        <f t="shared" si="0"/>
        <v>0</v>
      </c>
      <c r="H31" s="79">
        <f t="shared" si="12"/>
        <v>56</v>
      </c>
      <c r="I31" s="108" t="s">
        <v>721</v>
      </c>
      <c r="J31" s="88" t="str">
        <f t="shared" si="1"/>
        <v/>
      </c>
      <c r="K31" s="86">
        <f t="shared" si="4"/>
        <v>0.625</v>
      </c>
    </row>
    <row r="32" spans="1:11" ht="36" customHeight="1" x14ac:dyDescent="0.3">
      <c r="A32" s="133"/>
      <c r="B32" s="129" t="s">
        <v>160</v>
      </c>
      <c r="C32" s="129" t="s">
        <v>502</v>
      </c>
      <c r="D32" s="45" t="str">
        <f t="shared" si="11"/>
        <v/>
      </c>
      <c r="E32" s="39" t="str">
        <f t="shared" si="6"/>
        <v>X</v>
      </c>
      <c r="F32" s="90">
        <f t="shared" si="2"/>
        <v>0</v>
      </c>
      <c r="G32" s="78">
        <f t="shared" si="0"/>
        <v>0</v>
      </c>
      <c r="H32" s="79">
        <f t="shared" si="12"/>
        <v>56</v>
      </c>
      <c r="I32" s="108" t="s">
        <v>285</v>
      </c>
      <c r="J32" s="88">
        <f t="shared" si="1"/>
        <v>7.638888888888884E-2</v>
      </c>
      <c r="K32" s="86" t="str">
        <f t="shared" si="4"/>
        <v/>
      </c>
    </row>
    <row r="33" spans="1:11" ht="36" customHeight="1" x14ac:dyDescent="0.3">
      <c r="A33" s="133"/>
      <c r="B33" s="202" t="s">
        <v>502</v>
      </c>
      <c r="C33" s="203"/>
      <c r="D33" s="45"/>
      <c r="E33" s="39" t="str">
        <f t="shared" si="6"/>
        <v/>
      </c>
      <c r="F33" s="90">
        <f t="shared" si="2"/>
        <v>0</v>
      </c>
      <c r="G33" s="78">
        <f t="shared" si="0"/>
        <v>0</v>
      </c>
      <c r="H33" s="79">
        <f t="shared" si="12"/>
        <v>56</v>
      </c>
      <c r="I33" s="109" t="s">
        <v>722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29" t="s">
        <v>502</v>
      </c>
      <c r="C34" s="129" t="s">
        <v>142</v>
      </c>
      <c r="D34" s="45" t="str">
        <f t="shared" si="11"/>
        <v>X</v>
      </c>
      <c r="E34" s="39" t="str">
        <f t="shared" si="6"/>
        <v/>
      </c>
      <c r="F34" s="90">
        <f t="shared" si="2"/>
        <v>2</v>
      </c>
      <c r="G34" s="78">
        <f t="shared" si="0"/>
        <v>40</v>
      </c>
      <c r="H34" s="79">
        <f t="shared" si="12"/>
        <v>58.666666666666664</v>
      </c>
      <c r="I34" s="108" t="s">
        <v>366</v>
      </c>
      <c r="J34" s="88" t="str">
        <f t="shared" si="1"/>
        <v/>
      </c>
      <c r="K34" s="86">
        <f t="shared" si="4"/>
        <v>0.11111111111111116</v>
      </c>
    </row>
    <row r="35" spans="1:11" ht="36" customHeight="1" x14ac:dyDescent="0.3">
      <c r="A35" s="133"/>
      <c r="B35" s="129" t="s">
        <v>142</v>
      </c>
      <c r="C35" s="129" t="s">
        <v>394</v>
      </c>
      <c r="D35" s="45" t="str">
        <f t="shared" si="11"/>
        <v>X</v>
      </c>
      <c r="E35" s="39" t="str">
        <f t="shared" si="6"/>
        <v/>
      </c>
      <c r="F35" s="90">
        <f t="shared" si="2"/>
        <v>0</v>
      </c>
      <c r="G35" s="78">
        <f t="shared" si="0"/>
        <v>30</v>
      </c>
      <c r="H35" s="79">
        <f t="shared" si="12"/>
        <v>59.166666666666664</v>
      </c>
      <c r="I35" s="108" t="s">
        <v>115</v>
      </c>
      <c r="J35" s="88" t="str">
        <f t="shared" si="1"/>
        <v/>
      </c>
      <c r="K35" s="86">
        <f t="shared" si="4"/>
        <v>2.083333333333337E-2</v>
      </c>
    </row>
    <row r="36" spans="1:11" ht="36" customHeight="1" x14ac:dyDescent="0.3">
      <c r="A36" s="133"/>
      <c r="B36" s="202" t="s">
        <v>394</v>
      </c>
      <c r="C36" s="203"/>
      <c r="D36" s="45"/>
      <c r="E36" s="39" t="str">
        <f t="shared" si="6"/>
        <v/>
      </c>
      <c r="F36" s="90">
        <f t="shared" si="2"/>
        <v>0</v>
      </c>
      <c r="G36" s="78">
        <f t="shared" si="0"/>
        <v>0</v>
      </c>
      <c r="H36" s="79">
        <f t="shared" si="12"/>
        <v>59.166666666666664</v>
      </c>
      <c r="I36" s="109" t="s">
        <v>116</v>
      </c>
      <c r="J36" s="88" t="str">
        <f t="shared" si="1"/>
        <v/>
      </c>
      <c r="K36" s="86" t="str">
        <f t="shared" si="4"/>
        <v/>
      </c>
    </row>
    <row r="37" spans="1:11" ht="36" customHeight="1" x14ac:dyDescent="0.3">
      <c r="A37" s="133"/>
      <c r="B37" s="129" t="s">
        <v>394</v>
      </c>
      <c r="C37" s="129" t="s">
        <v>715</v>
      </c>
      <c r="D37" s="45" t="str">
        <f t="shared" si="11"/>
        <v>X</v>
      </c>
      <c r="E37" s="39" t="str">
        <f t="shared" si="6"/>
        <v/>
      </c>
      <c r="F37" s="90">
        <f t="shared" si="2"/>
        <v>0</v>
      </c>
      <c r="G37" s="78">
        <f t="shared" si="0"/>
        <v>35</v>
      </c>
      <c r="H37" s="79">
        <f t="shared" si="12"/>
        <v>59.75</v>
      </c>
      <c r="I37" s="108" t="s">
        <v>117</v>
      </c>
      <c r="J37" s="88" t="str">
        <f t="shared" si="1"/>
        <v/>
      </c>
      <c r="K37" s="86">
        <f t="shared" si="4"/>
        <v>2.4305555555555469E-2</v>
      </c>
    </row>
    <row r="38" spans="1:11" ht="36" customHeight="1" x14ac:dyDescent="0.3">
      <c r="A38" s="133"/>
      <c r="B38" s="129" t="s">
        <v>715</v>
      </c>
      <c r="C38" s="129" t="s">
        <v>263</v>
      </c>
      <c r="D38" s="45" t="str">
        <f t="shared" si="11"/>
        <v>X</v>
      </c>
      <c r="E38" s="39" t="str">
        <f t="shared" si="6"/>
        <v/>
      </c>
      <c r="F38" s="90">
        <f t="shared" si="2"/>
        <v>0</v>
      </c>
      <c r="G38" s="78">
        <f t="shared" si="0"/>
        <v>45</v>
      </c>
      <c r="H38" s="79">
        <f t="shared" si="12"/>
        <v>60.5</v>
      </c>
      <c r="I38" s="108" t="s">
        <v>384</v>
      </c>
      <c r="J38" s="88" t="str">
        <f t="shared" si="1"/>
        <v/>
      </c>
      <c r="K38" s="86">
        <f t="shared" si="4"/>
        <v>3.125E-2</v>
      </c>
    </row>
    <row r="39" spans="1:11" ht="36" customHeight="1" x14ac:dyDescent="0.3">
      <c r="A39" s="133"/>
      <c r="B39" s="129" t="s">
        <v>263</v>
      </c>
      <c r="C39" s="129" t="s">
        <v>346</v>
      </c>
      <c r="D39" s="45" t="str">
        <f t="shared" si="11"/>
        <v>X</v>
      </c>
      <c r="E39" s="39" t="str">
        <f t="shared" si="6"/>
        <v/>
      </c>
      <c r="F39" s="90">
        <f t="shared" si="2"/>
        <v>1</v>
      </c>
      <c r="G39" s="78">
        <f t="shared" si="0"/>
        <v>10</v>
      </c>
      <c r="H39" s="79">
        <f t="shared" si="12"/>
        <v>61.666666666666664</v>
      </c>
      <c r="I39" s="108" t="s">
        <v>117</v>
      </c>
      <c r="J39" s="88" t="str">
        <f t="shared" si="1"/>
        <v/>
      </c>
      <c r="K39" s="86">
        <f t="shared" si="4"/>
        <v>4.861111111111116E-2</v>
      </c>
    </row>
    <row r="40" spans="1:11" ht="36" customHeight="1" x14ac:dyDescent="0.3">
      <c r="A40" s="133"/>
      <c r="B40" s="129" t="s">
        <v>346</v>
      </c>
      <c r="C40" s="129" t="s">
        <v>352</v>
      </c>
      <c r="D40" s="45" t="str">
        <f t="shared" si="11"/>
        <v>X</v>
      </c>
      <c r="E40" s="39" t="str">
        <f t="shared" si="6"/>
        <v/>
      </c>
      <c r="F40" s="90">
        <f t="shared" si="2"/>
        <v>0</v>
      </c>
      <c r="G40" s="78">
        <f t="shared" si="0"/>
        <v>30</v>
      </c>
      <c r="H40" s="79">
        <f t="shared" si="12"/>
        <v>62.166666666666664</v>
      </c>
      <c r="I40" s="108" t="s">
        <v>606</v>
      </c>
      <c r="J40" s="88" t="str">
        <f t="shared" si="1"/>
        <v/>
      </c>
      <c r="K40" s="86">
        <f t="shared" si="4"/>
        <v>2.083333333333337E-2</v>
      </c>
    </row>
    <row r="41" spans="1:11" ht="36" customHeight="1" x14ac:dyDescent="0.3">
      <c r="A41" s="137"/>
      <c r="B41" s="129" t="s">
        <v>352</v>
      </c>
      <c r="C41" s="129" t="s">
        <v>125</v>
      </c>
      <c r="D41" s="45" t="str">
        <f t="shared" si="11"/>
        <v>X</v>
      </c>
      <c r="E41" s="39" t="str">
        <f t="shared" si="6"/>
        <v/>
      </c>
      <c r="F41" s="90">
        <f t="shared" si="2"/>
        <v>1</v>
      </c>
      <c r="G41" s="78">
        <f t="shared" si="0"/>
        <v>0</v>
      </c>
      <c r="H41" s="79">
        <f t="shared" si="12"/>
        <v>63.166666666666664</v>
      </c>
      <c r="I41" s="108" t="s">
        <v>723</v>
      </c>
      <c r="J41" s="88" t="str">
        <f t="shared" si="1"/>
        <v/>
      </c>
      <c r="K41" s="86">
        <f t="shared" si="4"/>
        <v>4.166666666666663E-2</v>
      </c>
    </row>
    <row r="42" spans="1:11" ht="36" customHeight="1" x14ac:dyDescent="0.3">
      <c r="A42" s="136">
        <v>44791</v>
      </c>
      <c r="B42" s="129" t="s">
        <v>126</v>
      </c>
      <c r="C42" s="129" t="s">
        <v>716</v>
      </c>
      <c r="D42" s="45" t="str">
        <f t="shared" si="11"/>
        <v>X</v>
      </c>
      <c r="E42" s="39" t="str">
        <f t="shared" si="6"/>
        <v/>
      </c>
      <c r="F42" s="90">
        <f t="shared" si="2"/>
        <v>0</v>
      </c>
      <c r="G42" s="78">
        <f t="shared" si="0"/>
        <v>50</v>
      </c>
      <c r="H42" s="79">
        <f t="shared" si="12"/>
        <v>64</v>
      </c>
      <c r="I42" s="108" t="s">
        <v>723</v>
      </c>
      <c r="J42" s="88" t="str">
        <f t="shared" si="1"/>
        <v/>
      </c>
      <c r="K42" s="86">
        <f t="shared" si="4"/>
        <v>3.4722222222222224E-2</v>
      </c>
    </row>
    <row r="43" spans="1:11" ht="36" customHeight="1" x14ac:dyDescent="0.3">
      <c r="A43" s="133"/>
      <c r="B43" s="129" t="s">
        <v>716</v>
      </c>
      <c r="C43" s="129" t="s">
        <v>271</v>
      </c>
      <c r="D43" s="45" t="str">
        <f t="shared" si="11"/>
        <v/>
      </c>
      <c r="E43" s="39" t="str">
        <f t="shared" si="6"/>
        <v>X</v>
      </c>
      <c r="F43" s="90">
        <f t="shared" si="2"/>
        <v>0</v>
      </c>
      <c r="G43" s="78">
        <f t="shared" si="0"/>
        <v>0</v>
      </c>
      <c r="H43" s="79">
        <f t="shared" si="12"/>
        <v>64</v>
      </c>
      <c r="I43" s="108" t="s">
        <v>688</v>
      </c>
      <c r="J43" s="88">
        <f t="shared" si="1"/>
        <v>2.0833333333333329E-2</v>
      </c>
      <c r="K43" s="86" t="str">
        <f t="shared" si="4"/>
        <v/>
      </c>
    </row>
    <row r="44" spans="1:11" ht="36" customHeight="1" x14ac:dyDescent="0.3">
      <c r="A44" s="133"/>
      <c r="B44" s="129" t="s">
        <v>271</v>
      </c>
      <c r="C44" s="129" t="s">
        <v>284</v>
      </c>
      <c r="D44" s="45" t="str">
        <f t="shared" si="11"/>
        <v>X</v>
      </c>
      <c r="E44" s="39" t="str">
        <f t="shared" si="6"/>
        <v/>
      </c>
      <c r="F44" s="90">
        <f t="shared" si="2"/>
        <v>3</v>
      </c>
      <c r="G44" s="78">
        <f t="shared" si="0"/>
        <v>10</v>
      </c>
      <c r="H44" s="79">
        <f t="shared" si="12"/>
        <v>67.166666666666671</v>
      </c>
      <c r="I44" s="108" t="s">
        <v>723</v>
      </c>
      <c r="J44" s="88" t="str">
        <f t="shared" si="1"/>
        <v/>
      </c>
      <c r="K44" s="86">
        <f t="shared" si="4"/>
        <v>0.13194444444444445</v>
      </c>
    </row>
    <row r="45" spans="1:11" ht="36" customHeight="1" x14ac:dyDescent="0.3">
      <c r="A45" s="133"/>
      <c r="B45" s="129" t="s">
        <v>284</v>
      </c>
      <c r="C45" s="129" t="s">
        <v>140</v>
      </c>
      <c r="D45" s="45" t="str">
        <f t="shared" si="11"/>
        <v>X</v>
      </c>
      <c r="E45" s="39" t="str">
        <f t="shared" si="6"/>
        <v/>
      </c>
      <c r="F45" s="90">
        <f t="shared" si="2"/>
        <v>1</v>
      </c>
      <c r="G45" s="78">
        <f t="shared" si="0"/>
        <v>0</v>
      </c>
      <c r="H45" s="79">
        <f t="shared" si="12"/>
        <v>68.166666666666671</v>
      </c>
      <c r="I45" s="108" t="s">
        <v>117</v>
      </c>
      <c r="J45" s="88" t="str">
        <f t="shared" si="1"/>
        <v/>
      </c>
      <c r="K45" s="86">
        <f t="shared" si="4"/>
        <v>4.1666666666666657E-2</v>
      </c>
    </row>
    <row r="46" spans="1:11" ht="36" customHeight="1" x14ac:dyDescent="0.3">
      <c r="A46" s="133"/>
      <c r="B46" s="129" t="s">
        <v>140</v>
      </c>
      <c r="C46" s="129" t="s">
        <v>127</v>
      </c>
      <c r="D46" s="45" t="str">
        <f t="shared" si="11"/>
        <v>X</v>
      </c>
      <c r="E46" s="39" t="str">
        <f t="shared" si="6"/>
        <v/>
      </c>
      <c r="F46" s="90">
        <f t="shared" si="2"/>
        <v>0</v>
      </c>
      <c r="G46" s="78">
        <f t="shared" si="0"/>
        <v>30</v>
      </c>
      <c r="H46" s="79">
        <f t="shared" si="12"/>
        <v>68.666666666666671</v>
      </c>
      <c r="I46" s="108" t="s">
        <v>118</v>
      </c>
      <c r="J46" s="88" t="str">
        <f t="shared" si="1"/>
        <v/>
      </c>
      <c r="K46" s="86">
        <f t="shared" si="4"/>
        <v>2.0833333333333343E-2</v>
      </c>
    </row>
    <row r="47" spans="1:11" ht="36" customHeight="1" x14ac:dyDescent="0.3">
      <c r="A47" s="133"/>
      <c r="B47" s="129" t="s">
        <v>127</v>
      </c>
      <c r="C47" s="129" t="s">
        <v>318</v>
      </c>
      <c r="D47" s="45" t="str">
        <f t="shared" si="11"/>
        <v>X</v>
      </c>
      <c r="E47" s="39" t="str">
        <f t="shared" si="6"/>
        <v/>
      </c>
      <c r="F47" s="90">
        <f t="shared" si="2"/>
        <v>0</v>
      </c>
      <c r="G47" s="78">
        <f t="shared" si="0"/>
        <v>30</v>
      </c>
      <c r="H47" s="79">
        <f t="shared" si="12"/>
        <v>69.166666666666671</v>
      </c>
      <c r="I47" s="108" t="s">
        <v>513</v>
      </c>
      <c r="J47" s="88" t="str">
        <f t="shared" si="1"/>
        <v/>
      </c>
      <c r="K47" s="86">
        <f t="shared" si="4"/>
        <v>2.0833333333333315E-2</v>
      </c>
    </row>
    <row r="48" spans="1:11" ht="36" customHeight="1" x14ac:dyDescent="0.3">
      <c r="A48" s="133"/>
      <c r="B48" s="129" t="s">
        <v>318</v>
      </c>
      <c r="C48" s="129" t="s">
        <v>156</v>
      </c>
      <c r="D48" s="45" t="str">
        <f t="shared" si="11"/>
        <v>X</v>
      </c>
      <c r="E48" s="39" t="str">
        <f t="shared" si="6"/>
        <v/>
      </c>
      <c r="F48" s="90">
        <f t="shared" si="2"/>
        <v>2</v>
      </c>
      <c r="G48" s="78">
        <f t="shared" si="0"/>
        <v>0</v>
      </c>
      <c r="H48" s="79">
        <f t="shared" si="12"/>
        <v>71.166666666666671</v>
      </c>
      <c r="I48" s="108" t="s">
        <v>117</v>
      </c>
      <c r="J48" s="88" t="str">
        <f t="shared" si="1"/>
        <v/>
      </c>
      <c r="K48" s="86">
        <f t="shared" si="4"/>
        <v>8.333333333333337E-2</v>
      </c>
    </row>
    <row r="49" spans="1:11" ht="36" customHeight="1" x14ac:dyDescent="0.3">
      <c r="A49" s="133"/>
      <c r="B49" s="129" t="s">
        <v>156</v>
      </c>
      <c r="C49" s="129" t="s">
        <v>131</v>
      </c>
      <c r="D49" s="45" t="str">
        <f t="shared" si="11"/>
        <v>X</v>
      </c>
      <c r="E49" s="39" t="str">
        <f t="shared" si="6"/>
        <v/>
      </c>
      <c r="F49" s="90">
        <f t="shared" si="2"/>
        <v>0</v>
      </c>
      <c r="G49" s="78">
        <f t="shared" si="0"/>
        <v>30</v>
      </c>
      <c r="H49" s="79">
        <f t="shared" si="12"/>
        <v>71.666666666666671</v>
      </c>
      <c r="I49" s="108" t="s">
        <v>606</v>
      </c>
      <c r="J49" s="88" t="str">
        <f t="shared" si="1"/>
        <v/>
      </c>
      <c r="K49" s="86">
        <f t="shared" si="4"/>
        <v>2.0833333333333315E-2</v>
      </c>
    </row>
    <row r="50" spans="1:11" ht="36" customHeight="1" x14ac:dyDescent="0.3">
      <c r="A50" s="133"/>
      <c r="B50" s="129" t="s">
        <v>131</v>
      </c>
      <c r="C50" s="129" t="s">
        <v>264</v>
      </c>
      <c r="D50" s="45" t="str">
        <f t="shared" si="11"/>
        <v>X</v>
      </c>
      <c r="E50" s="39" t="str">
        <f t="shared" si="6"/>
        <v/>
      </c>
      <c r="F50" s="90">
        <f t="shared" si="2"/>
        <v>3</v>
      </c>
      <c r="G50" s="78">
        <f t="shared" si="0"/>
        <v>20</v>
      </c>
      <c r="H50" s="79">
        <f t="shared" si="12"/>
        <v>75</v>
      </c>
      <c r="I50" s="108" t="s">
        <v>117</v>
      </c>
      <c r="J50" s="88" t="str">
        <f t="shared" si="1"/>
        <v/>
      </c>
      <c r="K50" s="86">
        <f t="shared" si="4"/>
        <v>0.13888888888888895</v>
      </c>
    </row>
    <row r="51" spans="1:11" ht="36" customHeight="1" x14ac:dyDescent="0.3">
      <c r="A51" s="133"/>
      <c r="B51" s="129" t="s">
        <v>264</v>
      </c>
      <c r="C51" s="129" t="s">
        <v>314</v>
      </c>
      <c r="D51" s="45" t="str">
        <f t="shared" si="11"/>
        <v>X</v>
      </c>
      <c r="E51" s="39" t="str">
        <f t="shared" si="6"/>
        <v/>
      </c>
      <c r="F51" s="90">
        <f t="shared" si="2"/>
        <v>0</v>
      </c>
      <c r="G51" s="78">
        <f t="shared" si="0"/>
        <v>30</v>
      </c>
      <c r="H51" s="79">
        <f t="shared" si="12"/>
        <v>75.5</v>
      </c>
      <c r="I51" s="108" t="s">
        <v>724</v>
      </c>
      <c r="J51" s="88" t="str">
        <f t="shared" si="1"/>
        <v/>
      </c>
      <c r="K51" s="86">
        <f t="shared" si="4"/>
        <v>2.0833333333333259E-2</v>
      </c>
    </row>
    <row r="52" spans="1:11" ht="36" customHeight="1" x14ac:dyDescent="0.3">
      <c r="A52" s="133"/>
      <c r="B52" s="129" t="s">
        <v>314</v>
      </c>
      <c r="C52" s="129" t="s">
        <v>129</v>
      </c>
      <c r="D52" s="45" t="str">
        <f t="shared" si="11"/>
        <v>X</v>
      </c>
      <c r="E52" s="39" t="str">
        <f t="shared" si="6"/>
        <v/>
      </c>
      <c r="F52" s="90">
        <f t="shared" si="2"/>
        <v>0</v>
      </c>
      <c r="G52" s="78">
        <f t="shared" si="0"/>
        <v>10</v>
      </c>
      <c r="H52" s="79">
        <f t="shared" si="12"/>
        <v>75.666666666666671</v>
      </c>
      <c r="I52" s="108" t="s">
        <v>117</v>
      </c>
      <c r="J52" s="88" t="str">
        <f t="shared" si="1"/>
        <v/>
      </c>
      <c r="K52" s="86">
        <f t="shared" si="4"/>
        <v>6.9444444444444198E-3</v>
      </c>
    </row>
    <row r="53" spans="1:11" ht="36" customHeight="1" x14ac:dyDescent="0.3">
      <c r="A53" s="133"/>
      <c r="B53" s="129" t="s">
        <v>129</v>
      </c>
      <c r="C53" s="129" t="s">
        <v>244</v>
      </c>
      <c r="D53" s="45" t="str">
        <f t="shared" si="11"/>
        <v/>
      </c>
      <c r="E53" s="39" t="str">
        <f t="shared" si="6"/>
        <v>X</v>
      </c>
      <c r="F53" s="90">
        <f t="shared" si="2"/>
        <v>0</v>
      </c>
      <c r="G53" s="78">
        <f t="shared" si="0"/>
        <v>0</v>
      </c>
      <c r="H53" s="79">
        <f t="shared" si="12"/>
        <v>75.666666666666671</v>
      </c>
      <c r="I53" s="108" t="s">
        <v>725</v>
      </c>
      <c r="J53" s="88">
        <f t="shared" si="1"/>
        <v>5.555555555555558E-2</v>
      </c>
      <c r="K53" s="86" t="str">
        <f t="shared" si="4"/>
        <v/>
      </c>
    </row>
    <row r="54" spans="1:11" ht="36" customHeight="1" x14ac:dyDescent="0.3">
      <c r="A54" s="133"/>
      <c r="B54" s="129" t="s">
        <v>244</v>
      </c>
      <c r="C54" s="129" t="s">
        <v>379</v>
      </c>
      <c r="D54" s="45" t="str">
        <f t="shared" si="11"/>
        <v>X</v>
      </c>
      <c r="E54" s="39" t="str">
        <f t="shared" si="6"/>
        <v/>
      </c>
      <c r="F54" s="90">
        <f t="shared" si="2"/>
        <v>0</v>
      </c>
      <c r="G54" s="78">
        <f t="shared" si="0"/>
        <v>30</v>
      </c>
      <c r="H54" s="79">
        <f t="shared" si="12"/>
        <v>76.166666666666671</v>
      </c>
      <c r="I54" s="108" t="s">
        <v>117</v>
      </c>
      <c r="J54" s="88" t="str">
        <f t="shared" si="1"/>
        <v/>
      </c>
      <c r="K54" s="86">
        <f t="shared" si="4"/>
        <v>2.083333333333337E-2</v>
      </c>
    </row>
    <row r="55" spans="1:11" ht="36" customHeight="1" x14ac:dyDescent="0.3">
      <c r="A55" s="133"/>
      <c r="B55" s="129" t="s">
        <v>379</v>
      </c>
      <c r="C55" s="129" t="s">
        <v>230</v>
      </c>
      <c r="D55" s="45" t="str">
        <f t="shared" si="11"/>
        <v>X</v>
      </c>
      <c r="E55" s="39" t="str">
        <f t="shared" si="6"/>
        <v/>
      </c>
      <c r="F55" s="90">
        <f t="shared" si="2"/>
        <v>0</v>
      </c>
      <c r="G55" s="78">
        <f t="shared" si="0"/>
        <v>30</v>
      </c>
      <c r="H55" s="79">
        <f t="shared" si="12"/>
        <v>76.666666666666671</v>
      </c>
      <c r="I55" s="108" t="s">
        <v>726</v>
      </c>
      <c r="J55" s="88" t="str">
        <f t="shared" si="1"/>
        <v/>
      </c>
      <c r="K55" s="86">
        <f t="shared" si="4"/>
        <v>2.083333333333337E-2</v>
      </c>
    </row>
    <row r="56" spans="1:11" ht="36" customHeight="1" x14ac:dyDescent="0.3">
      <c r="A56" s="133"/>
      <c r="B56" s="129" t="s">
        <v>230</v>
      </c>
      <c r="C56" s="129" t="s">
        <v>453</v>
      </c>
      <c r="D56" s="45" t="str">
        <f t="shared" si="11"/>
        <v>X</v>
      </c>
      <c r="E56" s="39" t="str">
        <f t="shared" si="6"/>
        <v/>
      </c>
      <c r="F56" s="90">
        <f t="shared" si="2"/>
        <v>3</v>
      </c>
      <c r="G56" s="78">
        <f t="shared" si="0"/>
        <v>0</v>
      </c>
      <c r="H56" s="79">
        <f t="shared" si="12"/>
        <v>79.666666666666671</v>
      </c>
      <c r="I56" s="108" t="s">
        <v>117</v>
      </c>
      <c r="J56" s="88" t="str">
        <f t="shared" si="1"/>
        <v/>
      </c>
      <c r="K56" s="86">
        <f t="shared" si="4"/>
        <v>0.12499999999999989</v>
      </c>
    </row>
    <row r="57" spans="1:11" ht="36" customHeight="1" x14ac:dyDescent="0.3">
      <c r="A57" s="133"/>
      <c r="B57" s="129" t="s">
        <v>453</v>
      </c>
      <c r="C57" s="129" t="s">
        <v>380</v>
      </c>
      <c r="D57" s="45" t="str">
        <f t="shared" si="11"/>
        <v>X</v>
      </c>
      <c r="E57" s="39" t="str">
        <f t="shared" si="6"/>
        <v/>
      </c>
      <c r="F57" s="90">
        <f t="shared" si="2"/>
        <v>0</v>
      </c>
      <c r="G57" s="78">
        <f t="shared" si="0"/>
        <v>30</v>
      </c>
      <c r="H57" s="79">
        <f t="shared" si="12"/>
        <v>80.166666666666671</v>
      </c>
      <c r="I57" s="108" t="s">
        <v>606</v>
      </c>
      <c r="J57" s="88" t="str">
        <f t="shared" si="1"/>
        <v/>
      </c>
      <c r="K57" s="86">
        <f t="shared" si="4"/>
        <v>2.083333333333337E-2</v>
      </c>
    </row>
    <row r="58" spans="1:11" ht="36" customHeight="1" x14ac:dyDescent="0.3">
      <c r="A58" s="133"/>
      <c r="B58" s="129" t="s">
        <v>380</v>
      </c>
      <c r="C58" s="129" t="s">
        <v>136</v>
      </c>
      <c r="D58" s="45" t="str">
        <f t="shared" si="11"/>
        <v>X</v>
      </c>
      <c r="E58" s="39" t="str">
        <f t="shared" si="6"/>
        <v/>
      </c>
      <c r="F58" s="90">
        <f t="shared" si="2"/>
        <v>2</v>
      </c>
      <c r="G58" s="78">
        <f t="shared" si="0"/>
        <v>40</v>
      </c>
      <c r="H58" s="79">
        <f t="shared" si="12"/>
        <v>82.833333333333343</v>
      </c>
      <c r="I58" s="108" t="s">
        <v>117</v>
      </c>
      <c r="J58" s="88" t="str">
        <f t="shared" si="1"/>
        <v/>
      </c>
      <c r="K58" s="86">
        <f t="shared" si="4"/>
        <v>0.11111111111111116</v>
      </c>
    </row>
    <row r="59" spans="1:11" ht="36" customHeight="1" x14ac:dyDescent="0.3">
      <c r="A59" s="133"/>
      <c r="B59" s="129" t="s">
        <v>136</v>
      </c>
      <c r="C59" s="129" t="s">
        <v>143</v>
      </c>
      <c r="D59" s="45" t="str">
        <f t="shared" si="11"/>
        <v>X</v>
      </c>
      <c r="E59" s="39" t="str">
        <f t="shared" si="6"/>
        <v/>
      </c>
      <c r="F59" s="90">
        <f t="shared" si="2"/>
        <v>0</v>
      </c>
      <c r="G59" s="78">
        <f t="shared" si="0"/>
        <v>30</v>
      </c>
      <c r="H59" s="79">
        <f t="shared" si="12"/>
        <v>83.333333333333343</v>
      </c>
      <c r="I59" s="108" t="s">
        <v>118</v>
      </c>
      <c r="J59" s="88" t="str">
        <f t="shared" si="1"/>
        <v/>
      </c>
      <c r="K59" s="86">
        <f t="shared" si="4"/>
        <v>2.0833333333333259E-2</v>
      </c>
    </row>
    <row r="60" spans="1:11" ht="36" customHeight="1" x14ac:dyDescent="0.3">
      <c r="A60" s="133"/>
      <c r="B60" s="129" t="s">
        <v>143</v>
      </c>
      <c r="C60" s="129" t="s">
        <v>717</v>
      </c>
      <c r="D60" s="45" t="str">
        <f t="shared" si="11"/>
        <v>X</v>
      </c>
      <c r="E60" s="39" t="str">
        <f t="shared" si="6"/>
        <v/>
      </c>
      <c r="F60" s="90">
        <f t="shared" si="2"/>
        <v>0</v>
      </c>
      <c r="G60" s="78">
        <f t="shared" si="0"/>
        <v>25</v>
      </c>
      <c r="H60" s="79">
        <f t="shared" si="12"/>
        <v>83.750000000000014</v>
      </c>
      <c r="I60" s="108" t="s">
        <v>513</v>
      </c>
      <c r="J60" s="88" t="str">
        <f t="shared" si="1"/>
        <v/>
      </c>
      <c r="K60" s="86">
        <f t="shared" si="4"/>
        <v>1.736111111111116E-2</v>
      </c>
    </row>
    <row r="61" spans="1:11" ht="36" customHeight="1" x14ac:dyDescent="0.3">
      <c r="A61" s="137"/>
      <c r="B61" s="129" t="s">
        <v>717</v>
      </c>
      <c r="C61" s="129" t="s">
        <v>125</v>
      </c>
      <c r="D61" s="45" t="str">
        <f t="shared" si="11"/>
        <v>X</v>
      </c>
      <c r="E61" s="39" t="str">
        <f t="shared" si="6"/>
        <v/>
      </c>
      <c r="F61" s="90">
        <f t="shared" si="2"/>
        <v>1</v>
      </c>
      <c r="G61" s="78">
        <f t="shared" si="0"/>
        <v>35</v>
      </c>
      <c r="H61" s="79">
        <f t="shared" si="12"/>
        <v>85.333333333333343</v>
      </c>
      <c r="I61" s="108" t="s">
        <v>117</v>
      </c>
      <c r="J61" s="88" t="str">
        <f t="shared" si="1"/>
        <v/>
      </c>
      <c r="K61" s="86">
        <f t="shared" si="4"/>
        <v>6.597222222222221E-2</v>
      </c>
    </row>
    <row r="62" spans="1:11" ht="36" customHeight="1" x14ac:dyDescent="0.3">
      <c r="A62" s="136">
        <v>44792</v>
      </c>
      <c r="B62" s="129" t="s">
        <v>126</v>
      </c>
      <c r="C62" s="129" t="s">
        <v>249</v>
      </c>
      <c r="D62" s="45" t="str">
        <f t="shared" si="11"/>
        <v>X</v>
      </c>
      <c r="E62" s="39" t="str">
        <f t="shared" si="6"/>
        <v/>
      </c>
      <c r="F62" s="90">
        <f t="shared" si="2"/>
        <v>1</v>
      </c>
      <c r="G62" s="78">
        <f t="shared" si="0"/>
        <v>40</v>
      </c>
      <c r="H62" s="79">
        <f t="shared" si="12"/>
        <v>87.000000000000014</v>
      </c>
      <c r="I62" s="108" t="s">
        <v>117</v>
      </c>
      <c r="J62" s="88" t="str">
        <f t="shared" si="1"/>
        <v/>
      </c>
      <c r="K62" s="86">
        <f t="shared" si="4"/>
        <v>6.9444444444444434E-2</v>
      </c>
    </row>
    <row r="63" spans="1:11" ht="36" customHeight="1" x14ac:dyDescent="0.3">
      <c r="A63" s="133"/>
      <c r="B63" s="129" t="s">
        <v>249</v>
      </c>
      <c r="C63" s="129" t="s">
        <v>370</v>
      </c>
      <c r="D63" s="45" t="str">
        <f t="shared" si="11"/>
        <v>X</v>
      </c>
      <c r="E63" s="39" t="str">
        <f t="shared" si="6"/>
        <v/>
      </c>
      <c r="F63" s="90">
        <f t="shared" si="2"/>
        <v>0</v>
      </c>
      <c r="G63" s="78">
        <f t="shared" si="0"/>
        <v>40</v>
      </c>
      <c r="H63" s="79">
        <f t="shared" si="12"/>
        <v>87.666666666666686</v>
      </c>
      <c r="I63" s="108" t="s">
        <v>727</v>
      </c>
      <c r="J63" s="88" t="str">
        <f t="shared" si="1"/>
        <v/>
      </c>
      <c r="K63" s="86">
        <f t="shared" si="4"/>
        <v>2.777777777777779E-2</v>
      </c>
    </row>
    <row r="64" spans="1:11" ht="36" customHeight="1" x14ac:dyDescent="0.3">
      <c r="A64" s="133"/>
      <c r="B64" s="129" t="s">
        <v>370</v>
      </c>
      <c r="C64" s="129" t="s">
        <v>365</v>
      </c>
      <c r="D64" s="45" t="str">
        <f t="shared" si="11"/>
        <v>X</v>
      </c>
      <c r="E64" s="39" t="str">
        <f t="shared" si="6"/>
        <v/>
      </c>
      <c r="F64" s="90">
        <f t="shared" si="2"/>
        <v>1</v>
      </c>
      <c r="G64" s="78">
        <f t="shared" si="0"/>
        <v>0</v>
      </c>
      <c r="H64" s="79">
        <f t="shared" si="12"/>
        <v>88.666666666666686</v>
      </c>
      <c r="I64" s="108" t="s">
        <v>117</v>
      </c>
      <c r="J64" s="88" t="str">
        <f t="shared" si="1"/>
        <v/>
      </c>
      <c r="K64" s="86">
        <f t="shared" si="4"/>
        <v>4.1666666666666671E-2</v>
      </c>
    </row>
    <row r="65" spans="1:11" ht="36" customHeight="1" x14ac:dyDescent="0.3">
      <c r="A65" s="133"/>
      <c r="B65" s="129" t="s">
        <v>365</v>
      </c>
      <c r="C65" s="129" t="s">
        <v>718</v>
      </c>
      <c r="D65" s="45" t="str">
        <f t="shared" si="11"/>
        <v>X</v>
      </c>
      <c r="E65" s="39" t="str">
        <f t="shared" si="6"/>
        <v/>
      </c>
      <c r="F65" s="90">
        <f t="shared" si="2"/>
        <v>0</v>
      </c>
      <c r="G65" s="78">
        <f t="shared" si="0"/>
        <v>35</v>
      </c>
      <c r="H65" s="79">
        <f t="shared" si="12"/>
        <v>89.250000000000014</v>
      </c>
      <c r="I65" s="108" t="s">
        <v>724</v>
      </c>
      <c r="J65" s="88" t="str">
        <f t="shared" si="1"/>
        <v/>
      </c>
      <c r="K65" s="86">
        <f t="shared" si="4"/>
        <v>2.4305555555555552E-2</v>
      </c>
    </row>
    <row r="66" spans="1:11" ht="36" customHeight="1" x14ac:dyDescent="0.3">
      <c r="A66" s="133"/>
      <c r="B66" s="129" t="s">
        <v>718</v>
      </c>
      <c r="C66" s="129" t="s">
        <v>140</v>
      </c>
      <c r="D66" s="45" t="str">
        <f t="shared" si="11"/>
        <v>X</v>
      </c>
      <c r="E66" s="39" t="str">
        <f t="shared" si="6"/>
        <v/>
      </c>
      <c r="F66" s="90">
        <f t="shared" si="2"/>
        <v>1</v>
      </c>
      <c r="G66" s="78">
        <f t="shared" si="0"/>
        <v>35</v>
      </c>
      <c r="H66" s="79">
        <f t="shared" si="12"/>
        <v>90.833333333333343</v>
      </c>
      <c r="I66" s="108" t="s">
        <v>117</v>
      </c>
      <c r="J66" s="88" t="str">
        <f t="shared" si="1"/>
        <v/>
      </c>
      <c r="K66" s="86">
        <f t="shared" si="4"/>
        <v>6.597222222222221E-2</v>
      </c>
    </row>
    <row r="67" spans="1:11" ht="36" customHeight="1" x14ac:dyDescent="0.3">
      <c r="A67" s="133"/>
      <c r="B67" s="129" t="s">
        <v>140</v>
      </c>
      <c r="C67" s="129" t="s">
        <v>243</v>
      </c>
      <c r="D67" s="45" t="str">
        <f t="shared" si="11"/>
        <v>X</v>
      </c>
      <c r="E67" s="39" t="str">
        <f t="shared" si="6"/>
        <v/>
      </c>
      <c r="F67" s="90">
        <f t="shared" si="2"/>
        <v>0</v>
      </c>
      <c r="G67" s="78">
        <f t="shared" si="0"/>
        <v>50</v>
      </c>
      <c r="H67" s="79">
        <f t="shared" si="12"/>
        <v>91.666666666666671</v>
      </c>
      <c r="I67" s="108" t="s">
        <v>118</v>
      </c>
      <c r="J67" s="88" t="str">
        <f t="shared" si="1"/>
        <v/>
      </c>
      <c r="K67" s="86">
        <f t="shared" si="4"/>
        <v>3.4722222222222238E-2</v>
      </c>
    </row>
    <row r="68" spans="1:11" ht="36" customHeight="1" x14ac:dyDescent="0.3">
      <c r="A68" s="133"/>
      <c r="B68" s="129" t="s">
        <v>243</v>
      </c>
      <c r="C68" s="129" t="s">
        <v>232</v>
      </c>
      <c r="D68" s="45" t="str">
        <f t="shared" si="11"/>
        <v>X</v>
      </c>
      <c r="E68" s="39" t="str">
        <f t="shared" si="6"/>
        <v/>
      </c>
      <c r="F68" s="90">
        <f t="shared" si="2"/>
        <v>3</v>
      </c>
      <c r="G68" s="78">
        <f t="shared" si="0"/>
        <v>40</v>
      </c>
      <c r="H68" s="79">
        <f t="shared" si="12"/>
        <v>95.333333333333343</v>
      </c>
      <c r="I68" s="108" t="s">
        <v>117</v>
      </c>
      <c r="J68" s="88" t="str">
        <f t="shared" si="1"/>
        <v/>
      </c>
      <c r="K68" s="86">
        <f t="shared" si="4"/>
        <v>0.15277777777777779</v>
      </c>
    </row>
    <row r="69" spans="1:11" ht="36" customHeight="1" x14ac:dyDescent="0.3">
      <c r="A69" s="133"/>
      <c r="B69" s="129" t="s">
        <v>232</v>
      </c>
      <c r="C69" s="129" t="s">
        <v>571</v>
      </c>
      <c r="D69" s="45" t="str">
        <f t="shared" si="11"/>
        <v>X</v>
      </c>
      <c r="E69" s="39" t="str">
        <f t="shared" si="6"/>
        <v/>
      </c>
      <c r="F69" s="90">
        <f t="shared" si="2"/>
        <v>0</v>
      </c>
      <c r="G69" s="78">
        <f t="shared" si="0"/>
        <v>20</v>
      </c>
      <c r="H69" s="79">
        <f t="shared" si="12"/>
        <v>95.666666666666671</v>
      </c>
      <c r="I69" s="108" t="s">
        <v>728</v>
      </c>
      <c r="J69" s="88" t="str">
        <f t="shared" si="1"/>
        <v/>
      </c>
      <c r="K69" s="86">
        <f t="shared" si="4"/>
        <v>1.3888888888888895E-2</v>
      </c>
    </row>
    <row r="70" spans="1:11" ht="36" customHeight="1" x14ac:dyDescent="0.3">
      <c r="A70" s="133"/>
      <c r="B70" s="129" t="s">
        <v>571</v>
      </c>
      <c r="C70" s="129" t="s">
        <v>133</v>
      </c>
      <c r="D70" s="45" t="str">
        <f t="shared" si="11"/>
        <v>X</v>
      </c>
      <c r="E70" s="39" t="str">
        <f t="shared" si="6"/>
        <v/>
      </c>
      <c r="F70" s="90">
        <f t="shared" si="2"/>
        <v>1</v>
      </c>
      <c r="G70" s="78">
        <f t="shared" si="0"/>
        <v>10</v>
      </c>
      <c r="H70" s="79">
        <f t="shared" si="12"/>
        <v>96.833333333333343</v>
      </c>
      <c r="I70" s="108" t="s">
        <v>117</v>
      </c>
      <c r="J70" s="88" t="str">
        <f t="shared" si="1"/>
        <v/>
      </c>
      <c r="K70" s="86">
        <f t="shared" si="4"/>
        <v>4.8611111111111105E-2</v>
      </c>
    </row>
    <row r="71" spans="1:11" ht="36" customHeight="1" x14ac:dyDescent="0.3">
      <c r="A71" s="133"/>
      <c r="B71" s="129" t="s">
        <v>133</v>
      </c>
      <c r="C71" s="129" t="s">
        <v>520</v>
      </c>
      <c r="D71" s="45" t="str">
        <f t="shared" si="11"/>
        <v>X</v>
      </c>
      <c r="E71" s="39" t="str">
        <f t="shared" si="6"/>
        <v/>
      </c>
      <c r="F71" s="90">
        <f t="shared" si="2"/>
        <v>0</v>
      </c>
      <c r="G71" s="78">
        <f t="shared" si="0"/>
        <v>20</v>
      </c>
      <c r="H71" s="79">
        <f t="shared" si="12"/>
        <v>97.166666666666671</v>
      </c>
      <c r="I71" s="108" t="s">
        <v>729</v>
      </c>
      <c r="J71" s="88" t="str">
        <f t="shared" si="1"/>
        <v/>
      </c>
      <c r="K71" s="86">
        <f t="shared" si="4"/>
        <v>1.3888888888888895E-2</v>
      </c>
    </row>
    <row r="72" spans="1:11" ht="36" customHeight="1" x14ac:dyDescent="0.3">
      <c r="A72" s="133"/>
      <c r="B72" s="129" t="s">
        <v>520</v>
      </c>
      <c r="C72" s="129" t="s">
        <v>357</v>
      </c>
      <c r="D72" s="45" t="str">
        <f t="shared" si="11"/>
        <v>X</v>
      </c>
      <c r="E72" s="39" t="str">
        <f t="shared" si="6"/>
        <v/>
      </c>
      <c r="F72" s="90">
        <f t="shared" si="2"/>
        <v>0</v>
      </c>
      <c r="G72" s="78">
        <f t="shared" si="0"/>
        <v>50</v>
      </c>
      <c r="H72" s="79">
        <f t="shared" si="12"/>
        <v>98</v>
      </c>
      <c r="I72" s="108" t="s">
        <v>730</v>
      </c>
      <c r="J72" s="88" t="str">
        <f t="shared" si="1"/>
        <v/>
      </c>
      <c r="K72" s="86">
        <f t="shared" si="4"/>
        <v>3.472222222222221E-2</v>
      </c>
    </row>
    <row r="73" spans="1:11" ht="36" customHeight="1" x14ac:dyDescent="0.3">
      <c r="A73" s="133"/>
      <c r="B73" s="129" t="s">
        <v>357</v>
      </c>
      <c r="C73" s="129" t="s">
        <v>134</v>
      </c>
      <c r="D73" s="45" t="str">
        <f t="shared" si="11"/>
        <v>X</v>
      </c>
      <c r="E73" s="39" t="str">
        <f t="shared" si="6"/>
        <v/>
      </c>
      <c r="F73" s="90">
        <f t="shared" si="2"/>
        <v>0</v>
      </c>
      <c r="G73" s="78">
        <f t="shared" si="0"/>
        <v>50</v>
      </c>
      <c r="H73" s="79">
        <f t="shared" si="12"/>
        <v>98.833333333333329</v>
      </c>
      <c r="I73" s="108" t="s">
        <v>117</v>
      </c>
      <c r="J73" s="88" t="str">
        <f t="shared" si="1"/>
        <v/>
      </c>
      <c r="K73" s="86">
        <f t="shared" si="4"/>
        <v>3.472222222222221E-2</v>
      </c>
    </row>
    <row r="74" spans="1:11" ht="36" customHeight="1" x14ac:dyDescent="0.3">
      <c r="A74" s="133"/>
      <c r="B74" s="129" t="s">
        <v>134</v>
      </c>
      <c r="C74" s="129" t="s">
        <v>135</v>
      </c>
      <c r="D74" s="45" t="str">
        <f t="shared" si="11"/>
        <v>X</v>
      </c>
      <c r="E74" s="39" t="str">
        <f t="shared" si="6"/>
        <v/>
      </c>
      <c r="F74" s="90">
        <f t="shared" si="2"/>
        <v>0</v>
      </c>
      <c r="G74" s="78">
        <f t="shared" si="0"/>
        <v>30</v>
      </c>
      <c r="H74" s="79">
        <f t="shared" si="12"/>
        <v>99.333333333333329</v>
      </c>
      <c r="I74" s="108" t="s">
        <v>118</v>
      </c>
      <c r="J74" s="88" t="str">
        <f t="shared" si="1"/>
        <v/>
      </c>
      <c r="K74" s="86">
        <f t="shared" si="4"/>
        <v>2.083333333333337E-2</v>
      </c>
    </row>
    <row r="75" spans="1:11" ht="36" customHeight="1" x14ac:dyDescent="0.3">
      <c r="A75" s="133"/>
      <c r="B75" s="129" t="s">
        <v>135</v>
      </c>
      <c r="C75" s="129" t="s">
        <v>391</v>
      </c>
      <c r="D75" s="45" t="str">
        <f t="shared" si="11"/>
        <v>X</v>
      </c>
      <c r="E75" s="39" t="str">
        <f t="shared" si="6"/>
        <v/>
      </c>
      <c r="F75" s="90">
        <f t="shared" si="2"/>
        <v>0</v>
      </c>
      <c r="G75" s="78">
        <f t="shared" si="0"/>
        <v>30</v>
      </c>
      <c r="H75" s="79">
        <f t="shared" si="12"/>
        <v>99.833333333333329</v>
      </c>
      <c r="I75" s="108" t="s">
        <v>513</v>
      </c>
      <c r="J75" s="88" t="str">
        <f t="shared" si="1"/>
        <v/>
      </c>
      <c r="K75" s="86">
        <f t="shared" si="4"/>
        <v>2.0833333333333259E-2</v>
      </c>
    </row>
    <row r="76" spans="1:11" ht="36" customHeight="1" x14ac:dyDescent="0.3">
      <c r="A76" s="133"/>
      <c r="B76" s="129" t="s">
        <v>391</v>
      </c>
      <c r="C76" s="129" t="s">
        <v>382</v>
      </c>
      <c r="D76" s="45" t="str">
        <f t="shared" si="11"/>
        <v>X</v>
      </c>
      <c r="E76" s="39" t="str">
        <f t="shared" si="6"/>
        <v/>
      </c>
      <c r="F76" s="90">
        <f t="shared" si="2"/>
        <v>5</v>
      </c>
      <c r="G76" s="78">
        <f t="shared" si="0"/>
        <v>10</v>
      </c>
      <c r="H76" s="79">
        <f t="shared" si="12"/>
        <v>105</v>
      </c>
      <c r="I76" s="108" t="s">
        <v>117</v>
      </c>
      <c r="J76" s="88" t="str">
        <f t="shared" si="1"/>
        <v/>
      </c>
      <c r="K76" s="86">
        <f t="shared" si="4"/>
        <v>0.2152777777777779</v>
      </c>
    </row>
    <row r="77" spans="1:11" ht="36" customHeight="1" x14ac:dyDescent="0.3">
      <c r="A77" s="133"/>
      <c r="B77" s="129" t="s">
        <v>382</v>
      </c>
      <c r="C77" s="129" t="s">
        <v>161</v>
      </c>
      <c r="D77" s="45" t="str">
        <f t="shared" si="11"/>
        <v>X</v>
      </c>
      <c r="E77" s="39" t="str">
        <f t="shared" si="6"/>
        <v/>
      </c>
      <c r="F77" s="90">
        <f t="shared" si="2"/>
        <v>0</v>
      </c>
      <c r="G77" s="78">
        <f t="shared" si="0"/>
        <v>50</v>
      </c>
      <c r="H77" s="79">
        <f t="shared" si="12"/>
        <v>105.83333333333333</v>
      </c>
      <c r="I77" s="108" t="s">
        <v>222</v>
      </c>
      <c r="J77" s="88" t="str">
        <f t="shared" si="1"/>
        <v/>
      </c>
      <c r="K77" s="86">
        <f t="shared" si="4"/>
        <v>3.4722222222222099E-2</v>
      </c>
    </row>
    <row r="78" spans="1:11" ht="36" customHeight="1" x14ac:dyDescent="0.3">
      <c r="A78" s="133"/>
      <c r="B78" s="129" t="s">
        <v>161</v>
      </c>
      <c r="C78" s="129" t="s">
        <v>136</v>
      </c>
      <c r="D78" s="45" t="str">
        <f t="shared" si="11"/>
        <v>X</v>
      </c>
      <c r="E78" s="39" t="str">
        <f t="shared" si="6"/>
        <v/>
      </c>
      <c r="F78" s="90">
        <f t="shared" si="2"/>
        <v>1</v>
      </c>
      <c r="G78" s="78">
        <f t="shared" si="0"/>
        <v>0</v>
      </c>
      <c r="H78" s="79">
        <f t="shared" si="12"/>
        <v>106.83333333333333</v>
      </c>
      <c r="I78" s="108" t="s">
        <v>117</v>
      </c>
      <c r="J78" s="88" t="str">
        <f t="shared" si="1"/>
        <v/>
      </c>
      <c r="K78" s="86">
        <f t="shared" si="4"/>
        <v>4.1666666666666741E-2</v>
      </c>
    </row>
    <row r="79" spans="1:11" ht="36" customHeight="1" x14ac:dyDescent="0.3">
      <c r="A79" s="133"/>
      <c r="B79" s="129" t="s">
        <v>136</v>
      </c>
      <c r="C79" s="129" t="s">
        <v>313</v>
      </c>
      <c r="D79" s="45" t="str">
        <f t="shared" si="11"/>
        <v>X</v>
      </c>
      <c r="E79" s="39" t="str">
        <f t="shared" si="6"/>
        <v/>
      </c>
      <c r="F79" s="90">
        <f t="shared" si="2"/>
        <v>0</v>
      </c>
      <c r="G79" s="78">
        <f t="shared" si="0"/>
        <v>40</v>
      </c>
      <c r="H79" s="79">
        <f t="shared" si="12"/>
        <v>107.5</v>
      </c>
      <c r="I79" s="108" t="s">
        <v>118</v>
      </c>
      <c r="J79" s="88" t="str">
        <f t="shared" si="1"/>
        <v/>
      </c>
      <c r="K79" s="86">
        <f t="shared" si="4"/>
        <v>2.777777777777779E-2</v>
      </c>
    </row>
    <row r="80" spans="1:11" ht="36" customHeight="1" x14ac:dyDescent="0.3">
      <c r="A80" s="133"/>
      <c r="B80" s="129" t="s">
        <v>313</v>
      </c>
      <c r="C80" s="129" t="s">
        <v>125</v>
      </c>
      <c r="D80" s="45" t="str">
        <f t="shared" si="11"/>
        <v>X</v>
      </c>
      <c r="E80" s="39" t="str">
        <f t="shared" si="6"/>
        <v/>
      </c>
      <c r="F80" s="90">
        <f t="shared" si="2"/>
        <v>1</v>
      </c>
      <c r="G80" s="78">
        <f t="shared" si="0"/>
        <v>50</v>
      </c>
      <c r="H80" s="79">
        <f t="shared" si="12"/>
        <v>109.33333333333333</v>
      </c>
      <c r="I80" s="108" t="s">
        <v>117</v>
      </c>
      <c r="J80" s="88" t="str">
        <f t="shared" si="1"/>
        <v/>
      </c>
      <c r="K80" s="86">
        <f t="shared" si="4"/>
        <v>7.638888888888884E-2</v>
      </c>
    </row>
    <row r="81" spans="1:11" ht="36" customHeight="1" x14ac:dyDescent="0.3">
      <c r="A81" s="137"/>
      <c r="B81" s="202" t="s">
        <v>125</v>
      </c>
      <c r="C81" s="203"/>
      <c r="D81" s="45"/>
      <c r="E81" s="91"/>
      <c r="F81" s="90"/>
      <c r="G81" s="78"/>
      <c r="H81" s="79">
        <f t="shared" si="12"/>
        <v>109.33333333333333</v>
      </c>
      <c r="I81" s="109" t="s">
        <v>123</v>
      </c>
      <c r="J81" s="88"/>
      <c r="K81" s="86"/>
    </row>
    <row r="82" spans="1:11" ht="33.75" customHeight="1" x14ac:dyDescent="0.3">
      <c r="A82" s="47"/>
      <c r="B82" s="369" t="s">
        <v>25</v>
      </c>
      <c r="C82" s="369"/>
      <c r="D82" s="369"/>
      <c r="E82" s="369"/>
      <c r="F82" s="369"/>
      <c r="G82" s="369"/>
      <c r="H82" s="48">
        <f>H80</f>
        <v>109.33333333333333</v>
      </c>
      <c r="I82" s="49"/>
      <c r="J82" s="89">
        <f>SUM(J23:J80)</f>
        <v>0.15277777777777773</v>
      </c>
      <c r="K82" s="86">
        <f>SUM(K23:K80)</f>
        <v>4.5555555555555571</v>
      </c>
    </row>
    <row r="83" spans="1:11" ht="33.75" customHeight="1" x14ac:dyDescent="0.3">
      <c r="A83" s="47"/>
      <c r="B83" s="369" t="s">
        <v>64</v>
      </c>
      <c r="C83" s="369"/>
      <c r="D83" s="369"/>
      <c r="E83" s="369"/>
      <c r="F83" s="369"/>
      <c r="G83" s="369"/>
      <c r="H83" s="50">
        <v>72</v>
      </c>
      <c r="I83" s="49"/>
    </row>
    <row r="84" spans="1:11" ht="33.75" customHeight="1" x14ac:dyDescent="0.3">
      <c r="A84" s="47"/>
      <c r="B84" s="363" t="s">
        <v>65</v>
      </c>
      <c r="C84" s="363"/>
      <c r="D84" s="363"/>
      <c r="E84" s="363"/>
      <c r="F84" s="363"/>
      <c r="G84" s="363"/>
      <c r="H84" s="50">
        <f>IF(H83="","",IF(H82&lt;=H83,H83-H82,0))</f>
        <v>0</v>
      </c>
      <c r="I84" s="75"/>
    </row>
    <row r="85" spans="1:11" ht="33.75" customHeight="1" x14ac:dyDescent="0.3">
      <c r="A85" s="47"/>
      <c r="B85" s="363" t="s">
        <v>66</v>
      </c>
      <c r="C85" s="363"/>
      <c r="D85" s="363"/>
      <c r="E85" s="363"/>
      <c r="F85" s="363"/>
      <c r="G85" s="363"/>
      <c r="H85" s="50">
        <f>IF(H82&gt;H83,H82-H83,0)</f>
        <v>37.333333333333329</v>
      </c>
      <c r="I85" s="49"/>
    </row>
    <row r="86" spans="1:11" ht="33.75" customHeight="1" x14ac:dyDescent="0.3">
      <c r="A86" s="47"/>
      <c r="B86" s="363" t="s">
        <v>67</v>
      </c>
      <c r="C86" s="363"/>
      <c r="D86" s="363"/>
      <c r="E86" s="363"/>
      <c r="F86" s="363"/>
      <c r="G86" s="363"/>
      <c r="H86" s="74" t="str">
        <f>IF(H83="","",IF(H84&gt;H85,ROUND(H84*$B$15*$B$13/24,0),""))</f>
        <v/>
      </c>
      <c r="I86" s="49"/>
    </row>
    <row r="87" spans="1:11" ht="33.75" customHeight="1" x14ac:dyDescent="0.3">
      <c r="A87" s="47"/>
      <c r="B87" s="364" t="s">
        <v>68</v>
      </c>
      <c r="C87" s="365"/>
      <c r="D87" s="365"/>
      <c r="E87" s="365"/>
      <c r="F87" s="365"/>
      <c r="G87" s="366"/>
      <c r="H87" s="51">
        <f>IF(H85&gt;H84,ROUND(H85*$B$17*$B$13/24,0),"")</f>
        <v>213733333</v>
      </c>
      <c r="I87" s="49"/>
    </row>
    <row r="88" spans="1:11" ht="33.75" customHeight="1" x14ac:dyDescent="0.3">
      <c r="A88" s="367"/>
      <c r="B88" s="367"/>
      <c r="C88" s="367"/>
      <c r="D88" s="367"/>
      <c r="E88" s="367"/>
      <c r="F88" s="367"/>
      <c r="G88" s="367"/>
      <c r="H88" s="367"/>
      <c r="I88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6:G86"/>
    <mergeCell ref="B87:G87"/>
    <mergeCell ref="A88:I88"/>
    <mergeCell ref="J21:J22"/>
    <mergeCell ref="K21:K22"/>
    <mergeCell ref="B82:G82"/>
    <mergeCell ref="B83:G83"/>
    <mergeCell ref="B84:G84"/>
    <mergeCell ref="B85:G85"/>
  </mergeCells>
  <conditionalFormatting sqref="F23:H29 B23:D80 F30:G80 B81:G81 H30:I81">
    <cfRule type="expression" dxfId="97" priority="2">
      <formula>$E23="X"</formula>
    </cfRule>
  </conditionalFormatting>
  <conditionalFormatting sqref="I23:I29">
    <cfRule type="expression" dxfId="96" priority="3">
      <formula>$E23="X"</formula>
    </cfRule>
  </conditionalFormatting>
  <conditionalFormatting sqref="E23:E80">
    <cfRule type="expression" dxfId="9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E4CE-517E-4317-9435-0321F539FA09}">
  <sheetPr>
    <tabColor rgb="FFFF0000"/>
  </sheetPr>
  <dimension ref="A1:K71"/>
  <sheetViews>
    <sheetView topLeftCell="A61" zoomScale="80" zoomScaleNormal="80" workbookViewId="0">
      <selection activeCell="D15" sqref="D1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44783.989583333336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44781</v>
      </c>
      <c r="C9" s="34">
        <f>INDEX('TONG HOP'!$B$9:$W$225,MATCH(E3,'TONG HOP'!$B$9:$B$225,0),MATCH(C10,'TONG HOP'!$B$9:$W$9,0))</f>
        <v>44786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44784.541666666664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19198.310000000001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44786.770833333336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44788.534722222219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44783</v>
      </c>
      <c r="B23" s="293" t="s">
        <v>702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64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4" si="1">IF(E23="x",(C23-B23),"")</f>
        <v/>
      </c>
      <c r="K23" s="86" t="str">
        <f>IF(D23="x",(C23-B23),"")</f>
        <v/>
      </c>
    </row>
    <row r="24" spans="1:11" ht="36" customHeight="1" x14ac:dyDescent="0.3">
      <c r="A24" s="217"/>
      <c r="B24" s="129" t="s">
        <v>702</v>
      </c>
      <c r="C24" s="129" t="s">
        <v>125</v>
      </c>
      <c r="D24" s="45"/>
      <c r="E24" s="39"/>
      <c r="F24" s="90">
        <f t="shared" ref="F24:F64" si="2">IF(AND(D24="",E24=""),0,(IF(AND(C24-B24=1,E24="",E24),24,(IF(D24="X",HOUR(C24-B24),0)))))</f>
        <v>0</v>
      </c>
      <c r="G24" s="82">
        <f t="shared" si="0"/>
        <v>0</v>
      </c>
      <c r="H24" s="82">
        <f t="shared" ref="H24:H64" si="3">(F24+G24/60)+H23</f>
        <v>0</v>
      </c>
      <c r="I24" s="108" t="s">
        <v>704</v>
      </c>
      <c r="J24" s="87" t="str">
        <f t="shared" si="1"/>
        <v/>
      </c>
      <c r="K24" s="86" t="str">
        <f t="shared" ref="K24:K64" si="4">IF(D24="x",(C24-B24),"")</f>
        <v/>
      </c>
    </row>
    <row r="25" spans="1:11" ht="36" customHeight="1" x14ac:dyDescent="0.3">
      <c r="A25" s="136">
        <v>44784</v>
      </c>
      <c r="B25" s="129" t="s">
        <v>126</v>
      </c>
      <c r="C25" s="129" t="s">
        <v>156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704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29" t="s">
        <v>156</v>
      </c>
      <c r="C26" s="129" t="s">
        <v>129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705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29" t="s">
        <v>129</v>
      </c>
      <c r="C27" s="129" t="s">
        <v>125</v>
      </c>
      <c r="D27" s="45" t="str">
        <f t="shared" ref="D27" si="5">IF(E27="","X","")</f>
        <v/>
      </c>
      <c r="E27" s="39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ref="F27" si="7">IF(AND(D27="",E27=""),0,(IF(AND(C27-B27=1,E27="",E27),24,(IF(D27="X",HOUR(C27-B27),0)))))</f>
        <v>0</v>
      </c>
      <c r="G27" s="82">
        <f t="shared" ref="G27" si="8">IF(D27="X",MINUTE(C27-B27),0)</f>
        <v>0</v>
      </c>
      <c r="H27" s="82">
        <f t="shared" ref="H27" si="9">(F27+G27/60)+H26</f>
        <v>0</v>
      </c>
      <c r="I27" s="108" t="s">
        <v>705</v>
      </c>
      <c r="J27" s="87">
        <f t="shared" ref="J27" si="10">IF(E27="x",(C27-B27),"")</f>
        <v>0.45833333333333337</v>
      </c>
      <c r="K27" s="86" t="str">
        <f t="shared" ref="K27" si="11">IF(D27="x",(C27-B27),"")</f>
        <v/>
      </c>
    </row>
    <row r="28" spans="1:11" ht="36" customHeight="1" x14ac:dyDescent="0.3">
      <c r="A28" s="136">
        <v>44785</v>
      </c>
      <c r="B28" s="129" t="s">
        <v>126</v>
      </c>
      <c r="C28" s="129" t="s">
        <v>355</v>
      </c>
      <c r="D28" s="45" t="str">
        <f t="shared" ref="D28:D63" si="12">IF(E28="","X","")</f>
        <v/>
      </c>
      <c r="E28" s="39" t="str">
        <f t="shared" ref="E28:E29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90">
        <f t="shared" si="2"/>
        <v>0</v>
      </c>
      <c r="G28" s="78">
        <f t="shared" si="0"/>
        <v>0</v>
      </c>
      <c r="H28" s="79">
        <f>(F28+G28/60)+H26</f>
        <v>0</v>
      </c>
      <c r="I28" s="108" t="s">
        <v>705</v>
      </c>
      <c r="J28" s="88">
        <f t="shared" si="1"/>
        <v>0.3611111111111111</v>
      </c>
      <c r="K28" s="86" t="str">
        <f t="shared" si="4"/>
        <v/>
      </c>
    </row>
    <row r="29" spans="1:11" ht="36" customHeight="1" x14ac:dyDescent="0.3">
      <c r="A29" s="133"/>
      <c r="B29" s="129" t="s">
        <v>355</v>
      </c>
      <c r="C29" s="129" t="s">
        <v>132</v>
      </c>
      <c r="D29" s="45" t="str">
        <f t="shared" si="12"/>
        <v/>
      </c>
      <c r="E29" s="39" t="str">
        <f t="shared" si="13"/>
        <v>X</v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114</v>
      </c>
      <c r="J29" s="88">
        <f t="shared" si="1"/>
        <v>7.6388888888888895E-2</v>
      </c>
      <c r="K29" s="86" t="str">
        <f t="shared" si="4"/>
        <v/>
      </c>
    </row>
    <row r="30" spans="1:11" ht="36" customHeight="1" x14ac:dyDescent="0.3">
      <c r="A30" s="137"/>
      <c r="B30" s="129" t="s">
        <v>132</v>
      </c>
      <c r="C30" s="129" t="s">
        <v>125</v>
      </c>
      <c r="D30" s="45" t="str">
        <f t="shared" si="12"/>
        <v>X</v>
      </c>
      <c r="E30" s="91"/>
      <c r="F30" s="90">
        <f t="shared" si="2"/>
        <v>13</v>
      </c>
      <c r="G30" s="78">
        <f t="shared" si="0"/>
        <v>30</v>
      </c>
      <c r="H30" s="79">
        <f t="shared" si="3"/>
        <v>13.5</v>
      </c>
      <c r="I30" s="108" t="s">
        <v>706</v>
      </c>
      <c r="J30" s="88" t="str">
        <f t="shared" si="1"/>
        <v/>
      </c>
      <c r="K30" s="86">
        <f t="shared" si="4"/>
        <v>0.5625</v>
      </c>
    </row>
    <row r="31" spans="1:11" ht="36" customHeight="1" x14ac:dyDescent="0.3">
      <c r="A31" s="136">
        <v>44786</v>
      </c>
      <c r="B31" s="129" t="s">
        <v>126</v>
      </c>
      <c r="C31" s="129" t="s">
        <v>130</v>
      </c>
      <c r="D31" s="45" t="str">
        <f t="shared" si="12"/>
        <v>X</v>
      </c>
      <c r="E31" s="91"/>
      <c r="F31" s="90">
        <f t="shared" si="2"/>
        <v>12</v>
      </c>
      <c r="G31" s="78">
        <f t="shared" si="0"/>
        <v>0</v>
      </c>
      <c r="H31" s="79">
        <f t="shared" si="3"/>
        <v>25.5</v>
      </c>
      <c r="I31" s="108" t="s">
        <v>706</v>
      </c>
      <c r="J31" s="88" t="str">
        <f t="shared" si="1"/>
        <v/>
      </c>
      <c r="K31" s="86">
        <f t="shared" si="4"/>
        <v>0.5</v>
      </c>
    </row>
    <row r="32" spans="1:11" ht="36" customHeight="1" x14ac:dyDescent="0.3">
      <c r="A32" s="133"/>
      <c r="B32" s="129" t="s">
        <v>130</v>
      </c>
      <c r="C32" s="129" t="s">
        <v>358</v>
      </c>
      <c r="D32" s="45" t="str">
        <f t="shared" si="12"/>
        <v>X</v>
      </c>
      <c r="E32" s="91"/>
      <c r="F32" s="90">
        <f t="shared" si="2"/>
        <v>1</v>
      </c>
      <c r="G32" s="78">
        <f t="shared" si="0"/>
        <v>40</v>
      </c>
      <c r="H32" s="79">
        <f t="shared" si="3"/>
        <v>27.166666666666668</v>
      </c>
      <c r="I32" s="108" t="s">
        <v>663</v>
      </c>
      <c r="J32" s="88" t="str">
        <f t="shared" si="1"/>
        <v/>
      </c>
      <c r="K32" s="86">
        <f t="shared" si="4"/>
        <v>6.944444444444442E-2</v>
      </c>
    </row>
    <row r="33" spans="1:11" ht="36" customHeight="1" x14ac:dyDescent="0.3">
      <c r="A33" s="133"/>
      <c r="B33" s="293" t="s">
        <v>358</v>
      </c>
      <c r="C33" s="293"/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27.166666666666668</v>
      </c>
      <c r="I33" s="109" t="s">
        <v>664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29" t="s">
        <v>358</v>
      </c>
      <c r="C34" s="129" t="s">
        <v>234</v>
      </c>
      <c r="D34" s="45" t="str">
        <f t="shared" si="12"/>
        <v>X</v>
      </c>
      <c r="E34" s="91"/>
      <c r="F34" s="90">
        <f t="shared" si="2"/>
        <v>4</v>
      </c>
      <c r="G34" s="78">
        <f t="shared" si="0"/>
        <v>20</v>
      </c>
      <c r="H34" s="79">
        <f t="shared" si="3"/>
        <v>31.5</v>
      </c>
      <c r="I34" s="108" t="s">
        <v>707</v>
      </c>
      <c r="J34" s="88" t="str">
        <f t="shared" si="1"/>
        <v/>
      </c>
      <c r="K34" s="86">
        <f t="shared" si="4"/>
        <v>0.18055555555555558</v>
      </c>
    </row>
    <row r="35" spans="1:11" ht="36" customHeight="1" x14ac:dyDescent="0.3">
      <c r="A35" s="133"/>
      <c r="B35" s="129" t="s">
        <v>234</v>
      </c>
      <c r="C35" s="129" t="s">
        <v>325</v>
      </c>
      <c r="D35" s="45" t="str">
        <f t="shared" si="12"/>
        <v>X</v>
      </c>
      <c r="E35" s="91"/>
      <c r="F35" s="90">
        <f t="shared" si="2"/>
        <v>0</v>
      </c>
      <c r="G35" s="78">
        <f t="shared" si="0"/>
        <v>30</v>
      </c>
      <c r="H35" s="79">
        <f t="shared" si="3"/>
        <v>32</v>
      </c>
      <c r="I35" s="108" t="s">
        <v>115</v>
      </c>
      <c r="J35" s="88" t="str">
        <f t="shared" si="1"/>
        <v/>
      </c>
      <c r="K35" s="86">
        <f t="shared" si="4"/>
        <v>2.083333333333337E-2</v>
      </c>
    </row>
    <row r="36" spans="1:11" ht="36" customHeight="1" x14ac:dyDescent="0.3">
      <c r="A36" s="133"/>
      <c r="B36" s="202" t="s">
        <v>325</v>
      </c>
      <c r="C36" s="203"/>
      <c r="D36" s="45"/>
      <c r="E36" s="91"/>
      <c r="F36" s="90">
        <f t="shared" si="2"/>
        <v>0</v>
      </c>
      <c r="G36" s="78">
        <f t="shared" si="0"/>
        <v>0</v>
      </c>
      <c r="H36" s="79">
        <f t="shared" si="3"/>
        <v>32</v>
      </c>
      <c r="I36" s="109" t="s">
        <v>116</v>
      </c>
      <c r="J36" s="88" t="str">
        <f t="shared" si="1"/>
        <v/>
      </c>
      <c r="K36" s="86" t="str">
        <f t="shared" si="4"/>
        <v/>
      </c>
    </row>
    <row r="37" spans="1:11" ht="36" customHeight="1" x14ac:dyDescent="0.3">
      <c r="A37" s="133"/>
      <c r="B37" s="129" t="s">
        <v>325</v>
      </c>
      <c r="C37" s="129" t="s">
        <v>141</v>
      </c>
      <c r="D37" s="45" t="str">
        <f t="shared" si="12"/>
        <v>X</v>
      </c>
      <c r="E37" s="91"/>
      <c r="F37" s="90">
        <f t="shared" si="2"/>
        <v>0</v>
      </c>
      <c r="G37" s="78">
        <f t="shared" si="0"/>
        <v>30</v>
      </c>
      <c r="H37" s="79">
        <f t="shared" si="3"/>
        <v>32.5</v>
      </c>
      <c r="I37" s="108" t="s">
        <v>117</v>
      </c>
      <c r="J37" s="88" t="str">
        <f t="shared" si="1"/>
        <v/>
      </c>
      <c r="K37" s="86">
        <f t="shared" si="4"/>
        <v>2.0833333333333259E-2</v>
      </c>
    </row>
    <row r="38" spans="1:11" ht="36" customHeight="1" x14ac:dyDescent="0.3">
      <c r="A38" s="133"/>
      <c r="B38" s="129" t="s">
        <v>141</v>
      </c>
      <c r="C38" s="129" t="s">
        <v>125</v>
      </c>
      <c r="D38" s="45" t="str">
        <f t="shared" si="12"/>
        <v>X</v>
      </c>
      <c r="E38" s="91"/>
      <c r="F38" s="90">
        <f t="shared" si="2"/>
        <v>5</v>
      </c>
      <c r="G38" s="78">
        <f t="shared" si="0"/>
        <v>0</v>
      </c>
      <c r="H38" s="79">
        <f t="shared" si="3"/>
        <v>37.5</v>
      </c>
      <c r="I38" s="108" t="s">
        <v>708</v>
      </c>
      <c r="J38" s="88" t="str">
        <f t="shared" si="1"/>
        <v/>
      </c>
      <c r="K38" s="86">
        <f t="shared" si="4"/>
        <v>0.20833333333333337</v>
      </c>
    </row>
    <row r="39" spans="1:11" ht="36" customHeight="1" x14ac:dyDescent="0.3">
      <c r="A39" s="136">
        <v>44787</v>
      </c>
      <c r="B39" s="129" t="s">
        <v>126</v>
      </c>
      <c r="C39" s="129" t="s">
        <v>271</v>
      </c>
      <c r="D39" s="45" t="str">
        <f t="shared" si="12"/>
        <v>X</v>
      </c>
      <c r="E39" s="91"/>
      <c r="F39" s="90">
        <f t="shared" si="2"/>
        <v>1</v>
      </c>
      <c r="G39" s="78">
        <f t="shared" si="0"/>
        <v>20</v>
      </c>
      <c r="H39" s="79">
        <f t="shared" si="3"/>
        <v>38.833333333333336</v>
      </c>
      <c r="I39" s="108" t="s">
        <v>117</v>
      </c>
      <c r="J39" s="88" t="str">
        <f t="shared" si="1"/>
        <v/>
      </c>
      <c r="K39" s="86">
        <f t="shared" si="4"/>
        <v>5.5555555555555552E-2</v>
      </c>
    </row>
    <row r="40" spans="1:11" ht="36" customHeight="1" x14ac:dyDescent="0.3">
      <c r="A40" s="133"/>
      <c r="B40" s="129" t="s">
        <v>271</v>
      </c>
      <c r="C40" s="129" t="s">
        <v>370</v>
      </c>
      <c r="D40" s="45" t="str">
        <f t="shared" si="12"/>
        <v>X</v>
      </c>
      <c r="E40" s="91"/>
      <c r="F40" s="90">
        <f t="shared" si="2"/>
        <v>1</v>
      </c>
      <c r="G40" s="78">
        <f t="shared" si="0"/>
        <v>0</v>
      </c>
      <c r="H40" s="79">
        <f t="shared" si="3"/>
        <v>39.833333333333336</v>
      </c>
      <c r="I40" s="108" t="s">
        <v>709</v>
      </c>
      <c r="J40" s="88" t="str">
        <f t="shared" si="1"/>
        <v/>
      </c>
      <c r="K40" s="86">
        <f t="shared" si="4"/>
        <v>4.1666666666666671E-2</v>
      </c>
    </row>
    <row r="41" spans="1:11" ht="36" customHeight="1" x14ac:dyDescent="0.3">
      <c r="A41" s="133"/>
      <c r="B41" s="129" t="s">
        <v>370</v>
      </c>
      <c r="C41" s="129" t="s">
        <v>282</v>
      </c>
      <c r="D41" s="45" t="str">
        <f t="shared" si="12"/>
        <v>X</v>
      </c>
      <c r="E41" s="91"/>
      <c r="F41" s="90">
        <f t="shared" si="2"/>
        <v>1</v>
      </c>
      <c r="G41" s="78">
        <f t="shared" si="0"/>
        <v>30</v>
      </c>
      <c r="H41" s="79">
        <f t="shared" si="3"/>
        <v>41.333333333333336</v>
      </c>
      <c r="I41" s="108" t="s">
        <v>117</v>
      </c>
      <c r="J41" s="88" t="str">
        <f t="shared" si="1"/>
        <v/>
      </c>
      <c r="K41" s="86">
        <f t="shared" si="4"/>
        <v>6.2500000000000014E-2</v>
      </c>
    </row>
    <row r="42" spans="1:11" ht="36" customHeight="1" x14ac:dyDescent="0.3">
      <c r="A42" s="133"/>
      <c r="B42" s="129" t="s">
        <v>282</v>
      </c>
      <c r="C42" s="129" t="s">
        <v>296</v>
      </c>
      <c r="D42" s="45" t="str">
        <f t="shared" si="12"/>
        <v>X</v>
      </c>
      <c r="E42" s="91"/>
      <c r="F42" s="90">
        <f t="shared" si="2"/>
        <v>0</v>
      </c>
      <c r="G42" s="78">
        <f t="shared" si="0"/>
        <v>30</v>
      </c>
      <c r="H42" s="79">
        <f t="shared" si="3"/>
        <v>41.833333333333336</v>
      </c>
      <c r="I42" s="108" t="s">
        <v>710</v>
      </c>
      <c r="J42" s="88" t="str">
        <f t="shared" si="1"/>
        <v/>
      </c>
      <c r="K42" s="86">
        <f t="shared" si="4"/>
        <v>2.0833333333333315E-2</v>
      </c>
    </row>
    <row r="43" spans="1:11" ht="36" customHeight="1" x14ac:dyDescent="0.3">
      <c r="A43" s="133"/>
      <c r="B43" s="129" t="s">
        <v>296</v>
      </c>
      <c r="C43" s="129" t="s">
        <v>140</v>
      </c>
      <c r="D43" s="45" t="str">
        <f t="shared" si="12"/>
        <v>X</v>
      </c>
      <c r="E43" s="91"/>
      <c r="F43" s="90">
        <f t="shared" si="2"/>
        <v>1</v>
      </c>
      <c r="G43" s="78">
        <f t="shared" si="0"/>
        <v>10</v>
      </c>
      <c r="H43" s="79">
        <f t="shared" si="3"/>
        <v>43</v>
      </c>
      <c r="I43" s="108" t="s">
        <v>117</v>
      </c>
      <c r="J43" s="88" t="str">
        <f t="shared" si="1"/>
        <v/>
      </c>
      <c r="K43" s="86">
        <f t="shared" si="4"/>
        <v>4.8611111111111105E-2</v>
      </c>
    </row>
    <row r="44" spans="1:11" ht="36" customHeight="1" x14ac:dyDescent="0.3">
      <c r="A44" s="133"/>
      <c r="B44" s="129" t="s">
        <v>140</v>
      </c>
      <c r="C44" s="129" t="s">
        <v>127</v>
      </c>
      <c r="D44" s="45" t="str">
        <f t="shared" si="12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43.5</v>
      </c>
      <c r="I44" s="108" t="s">
        <v>118</v>
      </c>
      <c r="J44" s="88" t="str">
        <f t="shared" si="1"/>
        <v/>
      </c>
      <c r="K44" s="86">
        <f t="shared" si="4"/>
        <v>2.0833333333333343E-2</v>
      </c>
    </row>
    <row r="45" spans="1:11" ht="36" customHeight="1" x14ac:dyDescent="0.3">
      <c r="A45" s="133"/>
      <c r="B45" s="129" t="s">
        <v>127</v>
      </c>
      <c r="C45" s="129" t="s">
        <v>318</v>
      </c>
      <c r="D45" s="45" t="str">
        <f t="shared" si="12"/>
        <v>X</v>
      </c>
      <c r="E45" s="91"/>
      <c r="F45" s="90">
        <f t="shared" si="2"/>
        <v>0</v>
      </c>
      <c r="G45" s="78">
        <f t="shared" si="0"/>
        <v>30</v>
      </c>
      <c r="H45" s="79">
        <f t="shared" si="3"/>
        <v>44</v>
      </c>
      <c r="I45" s="108" t="s">
        <v>513</v>
      </c>
      <c r="J45" s="88" t="str">
        <f t="shared" si="1"/>
        <v/>
      </c>
      <c r="K45" s="86">
        <f t="shared" si="4"/>
        <v>2.0833333333333315E-2</v>
      </c>
    </row>
    <row r="46" spans="1:11" ht="36" customHeight="1" x14ac:dyDescent="0.3">
      <c r="A46" s="133"/>
      <c r="B46" s="129" t="s">
        <v>318</v>
      </c>
      <c r="C46" s="129" t="s">
        <v>134</v>
      </c>
      <c r="D46" s="45" t="str">
        <f t="shared" si="12"/>
        <v>X</v>
      </c>
      <c r="E46" s="91"/>
      <c r="F46" s="90">
        <f t="shared" si="2"/>
        <v>7</v>
      </c>
      <c r="G46" s="78">
        <f t="shared" si="0"/>
        <v>0</v>
      </c>
      <c r="H46" s="79">
        <f t="shared" si="3"/>
        <v>51</v>
      </c>
      <c r="I46" s="108" t="s">
        <v>117</v>
      </c>
      <c r="J46" s="88" t="str">
        <f t="shared" si="1"/>
        <v/>
      </c>
      <c r="K46" s="86">
        <f t="shared" si="4"/>
        <v>0.29166666666666669</v>
      </c>
    </row>
    <row r="47" spans="1:11" ht="36" customHeight="1" x14ac:dyDescent="0.3">
      <c r="A47" s="133"/>
      <c r="B47" s="129" t="s">
        <v>134</v>
      </c>
      <c r="C47" s="129" t="s">
        <v>391</v>
      </c>
      <c r="D47" s="45" t="str">
        <f t="shared" si="12"/>
        <v>X</v>
      </c>
      <c r="E47" s="91"/>
      <c r="F47" s="90">
        <f t="shared" si="2"/>
        <v>1</v>
      </c>
      <c r="G47" s="78">
        <f t="shared" si="0"/>
        <v>0</v>
      </c>
      <c r="H47" s="79">
        <f t="shared" si="3"/>
        <v>52</v>
      </c>
      <c r="I47" s="108" t="s">
        <v>118</v>
      </c>
      <c r="J47" s="88" t="str">
        <f t="shared" si="1"/>
        <v/>
      </c>
      <c r="K47" s="86">
        <f t="shared" si="4"/>
        <v>4.166666666666663E-2</v>
      </c>
    </row>
    <row r="48" spans="1:11" ht="36" customHeight="1" x14ac:dyDescent="0.3">
      <c r="A48" s="133"/>
      <c r="B48" s="129" t="s">
        <v>391</v>
      </c>
      <c r="C48" s="129" t="s">
        <v>245</v>
      </c>
      <c r="D48" s="45" t="str">
        <f t="shared" si="12"/>
        <v>X</v>
      </c>
      <c r="E48" s="91"/>
      <c r="F48" s="90">
        <f t="shared" si="2"/>
        <v>0</v>
      </c>
      <c r="G48" s="78">
        <f t="shared" si="0"/>
        <v>40</v>
      </c>
      <c r="H48" s="79">
        <f t="shared" si="3"/>
        <v>52.666666666666664</v>
      </c>
      <c r="I48" s="108" t="s">
        <v>117</v>
      </c>
      <c r="J48" s="88" t="str">
        <f t="shared" si="1"/>
        <v/>
      </c>
      <c r="K48" s="86">
        <f t="shared" si="4"/>
        <v>2.777777777777779E-2</v>
      </c>
    </row>
    <row r="49" spans="1:11" ht="36" customHeight="1" x14ac:dyDescent="0.3">
      <c r="A49" s="133"/>
      <c r="B49" s="129" t="s">
        <v>245</v>
      </c>
      <c r="C49" s="129" t="s">
        <v>661</v>
      </c>
      <c r="D49" s="45" t="str">
        <f t="shared" si="12"/>
        <v>X</v>
      </c>
      <c r="E49" s="91"/>
      <c r="F49" s="90">
        <f t="shared" si="2"/>
        <v>2</v>
      </c>
      <c r="G49" s="78">
        <f t="shared" si="0"/>
        <v>20</v>
      </c>
      <c r="H49" s="79">
        <f t="shared" si="3"/>
        <v>55</v>
      </c>
      <c r="I49" s="108" t="s">
        <v>711</v>
      </c>
      <c r="J49" s="88" t="str">
        <f t="shared" si="1"/>
        <v/>
      </c>
      <c r="K49" s="86">
        <f t="shared" si="4"/>
        <v>9.722222222222221E-2</v>
      </c>
    </row>
    <row r="50" spans="1:11" ht="36" customHeight="1" x14ac:dyDescent="0.3">
      <c r="A50" s="133"/>
      <c r="B50" s="129" t="s">
        <v>661</v>
      </c>
      <c r="C50" s="129" t="s">
        <v>332</v>
      </c>
      <c r="D50" s="45" t="str">
        <f t="shared" si="12"/>
        <v>X</v>
      </c>
      <c r="E50" s="91"/>
      <c r="F50" s="90">
        <f t="shared" si="2"/>
        <v>0</v>
      </c>
      <c r="G50" s="78">
        <f t="shared" si="0"/>
        <v>20</v>
      </c>
      <c r="H50" s="79">
        <f t="shared" si="3"/>
        <v>55.333333333333336</v>
      </c>
      <c r="I50" s="108" t="s">
        <v>606</v>
      </c>
      <c r="J50" s="88" t="str">
        <f t="shared" si="1"/>
        <v/>
      </c>
      <c r="K50" s="86">
        <f t="shared" si="4"/>
        <v>1.388888888888884E-2</v>
      </c>
    </row>
    <row r="51" spans="1:11" ht="36" customHeight="1" x14ac:dyDescent="0.3">
      <c r="A51" s="133"/>
      <c r="B51" s="129" t="s">
        <v>332</v>
      </c>
      <c r="C51" s="129" t="s">
        <v>136</v>
      </c>
      <c r="D51" s="45" t="str">
        <f t="shared" si="12"/>
        <v>X</v>
      </c>
      <c r="E51" s="91"/>
      <c r="F51" s="90">
        <f t="shared" si="2"/>
        <v>3</v>
      </c>
      <c r="G51" s="78">
        <f t="shared" si="0"/>
        <v>40</v>
      </c>
      <c r="H51" s="79">
        <f t="shared" si="3"/>
        <v>59</v>
      </c>
      <c r="I51" s="108" t="s">
        <v>117</v>
      </c>
      <c r="J51" s="88" t="str">
        <f t="shared" si="1"/>
        <v/>
      </c>
      <c r="K51" s="86">
        <f t="shared" si="4"/>
        <v>0.1527777777777779</v>
      </c>
    </row>
    <row r="52" spans="1:11" ht="36" customHeight="1" x14ac:dyDescent="0.3">
      <c r="A52" s="133"/>
      <c r="B52" s="129" t="s">
        <v>136</v>
      </c>
      <c r="C52" s="129" t="s">
        <v>313</v>
      </c>
      <c r="D52" s="45" t="str">
        <f t="shared" si="12"/>
        <v>X</v>
      </c>
      <c r="E52" s="91"/>
      <c r="F52" s="90">
        <f t="shared" si="2"/>
        <v>0</v>
      </c>
      <c r="G52" s="78">
        <f t="shared" si="0"/>
        <v>40</v>
      </c>
      <c r="H52" s="79">
        <f t="shared" si="3"/>
        <v>59.666666666666664</v>
      </c>
      <c r="I52" s="108" t="s">
        <v>118</v>
      </c>
      <c r="J52" s="88" t="str">
        <f t="shared" si="1"/>
        <v/>
      </c>
      <c r="K52" s="86">
        <f t="shared" si="4"/>
        <v>2.777777777777779E-2</v>
      </c>
    </row>
    <row r="53" spans="1:11" ht="36" customHeight="1" x14ac:dyDescent="0.3">
      <c r="A53" s="133"/>
      <c r="B53" s="129" t="s">
        <v>313</v>
      </c>
      <c r="C53" s="129" t="s">
        <v>125</v>
      </c>
      <c r="D53" s="45" t="str">
        <f t="shared" si="12"/>
        <v>X</v>
      </c>
      <c r="E53" s="91"/>
      <c r="F53" s="90">
        <f t="shared" si="2"/>
        <v>1</v>
      </c>
      <c r="G53" s="78">
        <f t="shared" si="0"/>
        <v>50</v>
      </c>
      <c r="H53" s="79">
        <f t="shared" si="3"/>
        <v>61.5</v>
      </c>
      <c r="I53" s="108" t="s">
        <v>117</v>
      </c>
      <c r="J53" s="88" t="str">
        <f t="shared" si="1"/>
        <v/>
      </c>
      <c r="K53" s="86">
        <f t="shared" si="4"/>
        <v>7.638888888888884E-2</v>
      </c>
    </row>
    <row r="54" spans="1:11" ht="36" customHeight="1" x14ac:dyDescent="0.3">
      <c r="A54" s="136">
        <v>44788</v>
      </c>
      <c r="B54" s="129" t="s">
        <v>126</v>
      </c>
      <c r="C54" s="129" t="s">
        <v>414</v>
      </c>
      <c r="D54" s="45" t="str">
        <f t="shared" si="12"/>
        <v>X</v>
      </c>
      <c r="E54" s="91"/>
      <c r="F54" s="90">
        <f t="shared" si="2"/>
        <v>2</v>
      </c>
      <c r="G54" s="78">
        <f t="shared" si="0"/>
        <v>30</v>
      </c>
      <c r="H54" s="79">
        <f t="shared" si="3"/>
        <v>64</v>
      </c>
      <c r="I54" s="108" t="s">
        <v>117</v>
      </c>
      <c r="J54" s="88" t="str">
        <f t="shared" si="1"/>
        <v/>
      </c>
      <c r="K54" s="86">
        <f t="shared" si="4"/>
        <v>0.10416666666666667</v>
      </c>
    </row>
    <row r="55" spans="1:11" ht="36" customHeight="1" x14ac:dyDescent="0.3">
      <c r="A55" s="133"/>
      <c r="B55" s="129" t="s">
        <v>414</v>
      </c>
      <c r="C55" s="129" t="s">
        <v>295</v>
      </c>
      <c r="D55" s="45" t="str">
        <f t="shared" si="12"/>
        <v>X</v>
      </c>
      <c r="E55" s="91"/>
      <c r="F55" s="90">
        <f t="shared" si="2"/>
        <v>0</v>
      </c>
      <c r="G55" s="78">
        <f t="shared" si="0"/>
        <v>30</v>
      </c>
      <c r="H55" s="79">
        <f t="shared" si="3"/>
        <v>64.5</v>
      </c>
      <c r="I55" s="108" t="s">
        <v>606</v>
      </c>
      <c r="J55" s="88" t="str">
        <f t="shared" si="1"/>
        <v/>
      </c>
      <c r="K55" s="86">
        <f t="shared" si="4"/>
        <v>2.0833333333333329E-2</v>
      </c>
    </row>
    <row r="56" spans="1:11" ht="36" customHeight="1" x14ac:dyDescent="0.3">
      <c r="A56" s="133"/>
      <c r="B56" s="129" t="s">
        <v>295</v>
      </c>
      <c r="C56" s="129" t="s">
        <v>140</v>
      </c>
      <c r="D56" s="45" t="str">
        <f t="shared" si="12"/>
        <v>X</v>
      </c>
      <c r="E56" s="91"/>
      <c r="F56" s="90">
        <f t="shared" si="2"/>
        <v>2</v>
      </c>
      <c r="G56" s="78">
        <f t="shared" si="0"/>
        <v>30</v>
      </c>
      <c r="H56" s="79">
        <f t="shared" si="3"/>
        <v>67</v>
      </c>
      <c r="I56" s="108" t="s">
        <v>117</v>
      </c>
      <c r="J56" s="88" t="str">
        <f t="shared" si="1"/>
        <v/>
      </c>
      <c r="K56" s="86">
        <f t="shared" si="4"/>
        <v>0.10416666666666666</v>
      </c>
    </row>
    <row r="57" spans="1:11" ht="36" customHeight="1" x14ac:dyDescent="0.3">
      <c r="A57" s="133"/>
      <c r="B57" s="129" t="s">
        <v>140</v>
      </c>
      <c r="C57" s="129" t="s">
        <v>127</v>
      </c>
      <c r="D57" s="45" t="str">
        <f t="shared" si="12"/>
        <v>X</v>
      </c>
      <c r="E57" s="91"/>
      <c r="F57" s="90">
        <f t="shared" si="2"/>
        <v>0</v>
      </c>
      <c r="G57" s="78">
        <f t="shared" si="0"/>
        <v>30</v>
      </c>
      <c r="H57" s="79">
        <f t="shared" si="3"/>
        <v>67.5</v>
      </c>
      <c r="I57" s="108" t="s">
        <v>118</v>
      </c>
      <c r="J57" s="88" t="str">
        <f t="shared" si="1"/>
        <v/>
      </c>
      <c r="K57" s="86">
        <f t="shared" si="4"/>
        <v>2.0833333333333343E-2</v>
      </c>
    </row>
    <row r="58" spans="1:11" ht="36" customHeight="1" x14ac:dyDescent="0.3">
      <c r="A58" s="133"/>
      <c r="B58" s="129" t="s">
        <v>127</v>
      </c>
      <c r="C58" s="129" t="s">
        <v>243</v>
      </c>
      <c r="D58" s="45" t="str">
        <f t="shared" si="12"/>
        <v>X</v>
      </c>
      <c r="E58" s="91"/>
      <c r="F58" s="90">
        <f t="shared" si="2"/>
        <v>0</v>
      </c>
      <c r="G58" s="78">
        <f t="shared" si="0"/>
        <v>20</v>
      </c>
      <c r="H58" s="79">
        <f t="shared" si="3"/>
        <v>67.833333333333329</v>
      </c>
      <c r="I58" s="108" t="s">
        <v>117</v>
      </c>
      <c r="J58" s="88" t="str">
        <f t="shared" si="1"/>
        <v/>
      </c>
      <c r="K58" s="86">
        <f t="shared" si="4"/>
        <v>1.3888888888888895E-2</v>
      </c>
    </row>
    <row r="59" spans="1:11" ht="36" customHeight="1" x14ac:dyDescent="0.3">
      <c r="A59" s="133"/>
      <c r="B59" s="129" t="s">
        <v>243</v>
      </c>
      <c r="C59" s="129" t="s">
        <v>703</v>
      </c>
      <c r="D59" s="45" t="str">
        <f t="shared" si="12"/>
        <v>X</v>
      </c>
      <c r="E59" s="91"/>
      <c r="F59" s="90">
        <f t="shared" si="2"/>
        <v>0</v>
      </c>
      <c r="G59" s="78">
        <f t="shared" si="0"/>
        <v>35</v>
      </c>
      <c r="H59" s="79">
        <f t="shared" si="3"/>
        <v>68.416666666666657</v>
      </c>
      <c r="I59" s="108" t="s">
        <v>712</v>
      </c>
      <c r="J59" s="88" t="str">
        <f t="shared" si="1"/>
        <v/>
      </c>
      <c r="K59" s="86">
        <f t="shared" si="4"/>
        <v>2.430555555555558E-2</v>
      </c>
    </row>
    <row r="60" spans="1:11" ht="36" customHeight="1" x14ac:dyDescent="0.3">
      <c r="A60" s="133"/>
      <c r="B60" s="129" t="s">
        <v>703</v>
      </c>
      <c r="C60" s="129" t="s">
        <v>411</v>
      </c>
      <c r="D60" s="45" t="str">
        <f t="shared" si="12"/>
        <v>X</v>
      </c>
      <c r="E60" s="91"/>
      <c r="F60" s="90">
        <f t="shared" si="2"/>
        <v>1</v>
      </c>
      <c r="G60" s="78">
        <f t="shared" si="0"/>
        <v>50</v>
      </c>
      <c r="H60" s="79">
        <f t="shared" si="3"/>
        <v>70.249999999999986</v>
      </c>
      <c r="I60" s="108" t="s">
        <v>117</v>
      </c>
      <c r="J60" s="88" t="str">
        <f t="shared" si="1"/>
        <v/>
      </c>
      <c r="K60" s="86">
        <f t="shared" si="4"/>
        <v>7.638888888888884E-2</v>
      </c>
    </row>
    <row r="61" spans="1:11" ht="36" customHeight="1" x14ac:dyDescent="0.3">
      <c r="A61" s="133"/>
      <c r="B61" s="129" t="s">
        <v>411</v>
      </c>
      <c r="C61" s="129" t="s">
        <v>229</v>
      </c>
      <c r="D61" s="45" t="str">
        <f t="shared" si="12"/>
        <v>X</v>
      </c>
      <c r="E61" s="91"/>
      <c r="F61" s="90">
        <f t="shared" si="2"/>
        <v>0</v>
      </c>
      <c r="G61" s="78">
        <f t="shared" si="0"/>
        <v>25</v>
      </c>
      <c r="H61" s="79">
        <f t="shared" si="3"/>
        <v>70.666666666666657</v>
      </c>
      <c r="I61" s="108" t="s">
        <v>713</v>
      </c>
      <c r="J61" s="88" t="str">
        <f t="shared" si="1"/>
        <v/>
      </c>
      <c r="K61" s="86">
        <f t="shared" si="4"/>
        <v>1.7361111111111105E-2</v>
      </c>
    </row>
    <row r="62" spans="1:11" ht="36" customHeight="1" x14ac:dyDescent="0.3">
      <c r="A62" s="133"/>
      <c r="B62" s="129" t="s">
        <v>229</v>
      </c>
      <c r="C62" s="129" t="s">
        <v>132</v>
      </c>
      <c r="D62" s="45" t="str">
        <f t="shared" si="12"/>
        <v>X</v>
      </c>
      <c r="E62" s="91"/>
      <c r="F62" s="90">
        <f t="shared" si="2"/>
        <v>1</v>
      </c>
      <c r="G62" s="78">
        <f t="shared" si="0"/>
        <v>20</v>
      </c>
      <c r="H62" s="79">
        <f t="shared" si="3"/>
        <v>71.999999999999986</v>
      </c>
      <c r="I62" s="108" t="s">
        <v>714</v>
      </c>
      <c r="J62" s="88" t="str">
        <f t="shared" si="1"/>
        <v/>
      </c>
      <c r="K62" s="86">
        <f t="shared" si="4"/>
        <v>5.555555555555558E-2</v>
      </c>
    </row>
    <row r="63" spans="1:11" ht="36" customHeight="1" x14ac:dyDescent="0.3">
      <c r="A63" s="133"/>
      <c r="B63" s="129" t="s">
        <v>132</v>
      </c>
      <c r="C63" s="129" t="s">
        <v>314</v>
      </c>
      <c r="D63" s="45" t="str">
        <f t="shared" si="12"/>
        <v>X</v>
      </c>
      <c r="E63" s="91"/>
      <c r="F63" s="90">
        <f t="shared" si="2"/>
        <v>2</v>
      </c>
      <c r="G63" s="78">
        <f t="shared" si="0"/>
        <v>20</v>
      </c>
      <c r="H63" s="79">
        <f t="shared" si="3"/>
        <v>74.333333333333314</v>
      </c>
      <c r="I63" s="108" t="s">
        <v>117</v>
      </c>
      <c r="J63" s="88" t="str">
        <f t="shared" si="1"/>
        <v/>
      </c>
      <c r="K63" s="86">
        <f t="shared" si="4"/>
        <v>9.722222222222221E-2</v>
      </c>
    </row>
    <row r="64" spans="1:11" ht="36" customHeight="1" x14ac:dyDescent="0.3">
      <c r="A64" s="133"/>
      <c r="B64" s="202" t="s">
        <v>314</v>
      </c>
      <c r="C64" s="203"/>
      <c r="D64" s="45"/>
      <c r="E64" s="91"/>
      <c r="F64" s="90">
        <f t="shared" si="2"/>
        <v>0</v>
      </c>
      <c r="G64" s="78">
        <f t="shared" si="0"/>
        <v>0</v>
      </c>
      <c r="H64" s="79">
        <f t="shared" si="3"/>
        <v>74.333333333333314</v>
      </c>
      <c r="I64" s="109" t="s">
        <v>123</v>
      </c>
      <c r="J64" s="88" t="str">
        <f t="shared" si="1"/>
        <v/>
      </c>
      <c r="K64" s="86" t="str">
        <f t="shared" si="4"/>
        <v/>
      </c>
    </row>
    <row r="65" spans="1:11" ht="33.75" customHeight="1" x14ac:dyDescent="0.3">
      <c r="A65" s="47"/>
      <c r="B65" s="369" t="s">
        <v>25</v>
      </c>
      <c r="C65" s="369"/>
      <c r="D65" s="369"/>
      <c r="E65" s="369"/>
      <c r="F65" s="369"/>
      <c r="G65" s="369"/>
      <c r="H65" s="48">
        <f>H64</f>
        <v>74.333333333333314</v>
      </c>
      <c r="I65" s="49"/>
      <c r="J65" s="89">
        <f>SUM(J23:J64)</f>
        <v>0.89583333333333326</v>
      </c>
      <c r="K65" s="86">
        <f>SUM(K23:K64)</f>
        <v>3.0972222222222214</v>
      </c>
    </row>
    <row r="66" spans="1:11" ht="33.75" customHeight="1" x14ac:dyDescent="0.3">
      <c r="A66" s="47"/>
      <c r="B66" s="369" t="s">
        <v>64</v>
      </c>
      <c r="C66" s="369"/>
      <c r="D66" s="369"/>
      <c r="E66" s="369"/>
      <c r="F66" s="369"/>
      <c r="G66" s="369"/>
      <c r="H66" s="50">
        <v>72</v>
      </c>
      <c r="I66" s="49"/>
    </row>
    <row r="67" spans="1:11" ht="33.75" customHeight="1" x14ac:dyDescent="0.3">
      <c r="A67" s="47"/>
      <c r="B67" s="363" t="s">
        <v>65</v>
      </c>
      <c r="C67" s="363"/>
      <c r="D67" s="363"/>
      <c r="E67" s="363"/>
      <c r="F67" s="363"/>
      <c r="G67" s="363"/>
      <c r="H67" s="50">
        <f>IF(H66="","",IF(H65&lt;=H66,H66-H65,0))</f>
        <v>0</v>
      </c>
      <c r="I67" s="75"/>
    </row>
    <row r="68" spans="1:11" ht="33.75" customHeight="1" x14ac:dyDescent="0.3">
      <c r="A68" s="47"/>
      <c r="B68" s="363" t="s">
        <v>66</v>
      </c>
      <c r="C68" s="363"/>
      <c r="D68" s="363"/>
      <c r="E68" s="363"/>
      <c r="F68" s="363"/>
      <c r="G68" s="363"/>
      <c r="H68" s="50">
        <f>IF(H65&gt;H66,H65-H66,0)</f>
        <v>2.3333333333333144</v>
      </c>
      <c r="I68" s="49"/>
    </row>
    <row r="69" spans="1:11" ht="33.75" customHeight="1" x14ac:dyDescent="0.3">
      <c r="A69" s="47"/>
      <c r="B69" s="363" t="s">
        <v>67</v>
      </c>
      <c r="C69" s="363"/>
      <c r="D69" s="363"/>
      <c r="E69" s="363"/>
      <c r="F69" s="363"/>
      <c r="G69" s="363"/>
      <c r="H69" s="74" t="str">
        <f>IF(H66="","",IF(H67&gt;H68,ROUND(H67*$B$15*$B$13/24,0),""))</f>
        <v/>
      </c>
      <c r="I69" s="49"/>
    </row>
    <row r="70" spans="1:11" ht="33.75" customHeight="1" x14ac:dyDescent="0.3">
      <c r="A70" s="47"/>
      <c r="B70" s="364" t="s">
        <v>68</v>
      </c>
      <c r="C70" s="365"/>
      <c r="D70" s="365"/>
      <c r="E70" s="365"/>
      <c r="F70" s="365"/>
      <c r="G70" s="366"/>
      <c r="H70" s="51">
        <f>IF(H68&gt;H67,ROUND(H68*$B$17*$B$13/24,0),"")</f>
        <v>12849083</v>
      </c>
      <c r="I70" s="49"/>
    </row>
    <row r="71" spans="1:11" ht="33.75" customHeight="1" x14ac:dyDescent="0.3">
      <c r="A71" s="367"/>
      <c r="B71" s="367"/>
      <c r="C71" s="367"/>
      <c r="D71" s="367"/>
      <c r="E71" s="367"/>
      <c r="F71" s="367"/>
      <c r="G71" s="367"/>
      <c r="H71" s="367"/>
      <c r="I71" s="367"/>
    </row>
  </sheetData>
  <mergeCells count="17">
    <mergeCell ref="B69:G69"/>
    <mergeCell ref="B70:G70"/>
    <mergeCell ref="A71:I71"/>
    <mergeCell ref="J21:J22"/>
    <mergeCell ref="K21:K22"/>
    <mergeCell ref="B65:G65"/>
    <mergeCell ref="B66:G66"/>
    <mergeCell ref="B67:G67"/>
    <mergeCell ref="B68:G68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9 F23:H29 B30:I64">
    <cfRule type="expression" dxfId="94" priority="2">
      <formula>$E23="X"</formula>
    </cfRule>
  </conditionalFormatting>
  <conditionalFormatting sqref="I23:I29">
    <cfRule type="expression" dxfId="93" priority="3">
      <formula>$E23="X"</formula>
    </cfRule>
  </conditionalFormatting>
  <conditionalFormatting sqref="E23:E29">
    <cfRule type="expression" dxfId="9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8675-618C-4619-A3E0-597775BA8A23}">
  <sheetPr>
    <tabColor rgb="FFFF0000"/>
  </sheetPr>
  <dimension ref="A1:K92"/>
  <sheetViews>
    <sheetView zoomScale="80" zoomScaleNormal="80" workbookViewId="0">
      <selection activeCell="D18" sqref="D1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44781.375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44778</v>
      </c>
      <c r="C9" s="34">
        <f>INDEX('TONG HOP'!$B$9:$W$225,MATCH(E3,'TONG HOP'!$B$9:$B$225,0),MATCH(C10,'TONG HOP'!$B$9:$W$9,0))</f>
        <v>44783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44781.541666666664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19161.66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44784.145833333336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44787.090277777781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44781</v>
      </c>
      <c r="B23" s="293" t="s">
        <v>131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8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80" si="1">IF(E23="x",(C23-B23),"")</f>
        <v/>
      </c>
      <c r="K23" s="86" t="str">
        <f>IF(D23="x",(C23-B23),"")</f>
        <v/>
      </c>
    </row>
    <row r="24" spans="1:11" ht="36" customHeight="1" x14ac:dyDescent="0.3">
      <c r="A24" s="217"/>
      <c r="B24" s="129" t="s">
        <v>131</v>
      </c>
      <c r="C24" s="129" t="s">
        <v>129</v>
      </c>
      <c r="D24" s="45"/>
      <c r="E24" s="39"/>
      <c r="F24" s="90">
        <f t="shared" ref="F24:F80" si="2">IF(AND(D24="",E24=""),0,(IF(AND(C24-B24=1,E24="",E24),24,(IF(D24="X",HOUR(C24-B24),0)))))</f>
        <v>0</v>
      </c>
      <c r="G24" s="82">
        <f t="shared" si="0"/>
        <v>0</v>
      </c>
      <c r="H24" s="82">
        <f t="shared" ref="H24:H80" si="3">(F24+G24/60)+H23</f>
        <v>0</v>
      </c>
      <c r="I24" s="108" t="s">
        <v>662</v>
      </c>
      <c r="J24" s="87" t="str">
        <f t="shared" si="1"/>
        <v/>
      </c>
      <c r="K24" s="86" t="str">
        <f t="shared" ref="K24:K80" si="4">IF(D24="x",(C24-B24),"")</f>
        <v/>
      </c>
    </row>
    <row r="25" spans="1:11" ht="36" customHeight="1" x14ac:dyDescent="0.3">
      <c r="A25" s="217"/>
      <c r="B25" s="129" t="s">
        <v>129</v>
      </c>
      <c r="C25" s="129" t="s">
        <v>125</v>
      </c>
      <c r="D25" s="45" t="str">
        <f t="shared" ref="D25" si="5">IF(E25="","X","")</f>
        <v/>
      </c>
      <c r="E25" s="39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90">
        <f t="shared" ref="F25" si="7">IF(AND(D25="",E25=""),0,(IF(AND(C25-B25=1,E25="",E25),24,(IF(D25="X",HOUR(C25-B25),0)))))</f>
        <v>0</v>
      </c>
      <c r="G25" s="82">
        <f t="shared" ref="G25" si="8">IF(D25="X",MINUTE(C25-B25),0)</f>
        <v>0</v>
      </c>
      <c r="H25" s="82">
        <f t="shared" ref="H25" si="9">(F25+G25/60)+H24</f>
        <v>0</v>
      </c>
      <c r="I25" s="108" t="s">
        <v>662</v>
      </c>
      <c r="J25" s="87">
        <f t="shared" ref="J25" si="10">IF(E25="x",(C25-B25),"")</f>
        <v>0.45833333333333337</v>
      </c>
      <c r="K25" s="86" t="str">
        <f t="shared" ref="K25" si="11">IF(D25="x",(C25-B25),"")</f>
        <v/>
      </c>
    </row>
    <row r="26" spans="1:11" ht="36" customHeight="1" x14ac:dyDescent="0.3">
      <c r="A26" s="134">
        <v>44782</v>
      </c>
      <c r="B26" s="129" t="s">
        <v>126</v>
      </c>
      <c r="C26" s="129" t="s">
        <v>125</v>
      </c>
      <c r="D26" s="45" t="str">
        <f t="shared" ref="D26:D84" si="12">IF(E26="","X","")</f>
        <v/>
      </c>
      <c r="E26" s="39" t="str">
        <f t="shared" ref="E26:E84" si="13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si="2"/>
        <v>0</v>
      </c>
      <c r="G26" s="82">
        <f t="shared" si="0"/>
        <v>0</v>
      </c>
      <c r="H26" s="82">
        <f>(F26+G26/60)+H24</f>
        <v>0</v>
      </c>
      <c r="I26" s="108" t="s">
        <v>662</v>
      </c>
      <c r="J26" s="87">
        <f t="shared" si="1"/>
        <v>1</v>
      </c>
      <c r="K26" s="86" t="str">
        <f t="shared" si="4"/>
        <v/>
      </c>
    </row>
    <row r="27" spans="1:11" ht="36" customHeight="1" x14ac:dyDescent="0.3">
      <c r="A27" s="136">
        <v>44783</v>
      </c>
      <c r="B27" s="129" t="s">
        <v>126</v>
      </c>
      <c r="C27" s="129" t="s">
        <v>131</v>
      </c>
      <c r="D27" s="45" t="str">
        <f t="shared" si="12"/>
        <v/>
      </c>
      <c r="E27" s="39" t="str">
        <f t="shared" si="13"/>
        <v>X</v>
      </c>
      <c r="F27" s="90">
        <f t="shared" si="2"/>
        <v>0</v>
      </c>
      <c r="G27" s="82">
        <f t="shared" si="0"/>
        <v>0</v>
      </c>
      <c r="H27" s="82">
        <f t="shared" si="3"/>
        <v>0</v>
      </c>
      <c r="I27" s="108" t="s">
        <v>662</v>
      </c>
      <c r="J27" s="87">
        <f t="shared" si="1"/>
        <v>0.375</v>
      </c>
      <c r="K27" s="86" t="str">
        <f t="shared" si="4"/>
        <v/>
      </c>
    </row>
    <row r="28" spans="1:11" ht="36" customHeight="1" x14ac:dyDescent="0.3">
      <c r="A28" s="133"/>
      <c r="B28" s="129" t="s">
        <v>131</v>
      </c>
      <c r="C28" s="129" t="s">
        <v>330</v>
      </c>
      <c r="D28" s="45" t="str">
        <f t="shared" si="12"/>
        <v/>
      </c>
      <c r="E28" s="39" t="str">
        <f t="shared" si="13"/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663</v>
      </c>
      <c r="J28" s="88">
        <f t="shared" si="1"/>
        <v>6.944444444444442E-2</v>
      </c>
      <c r="K28" s="86" t="str">
        <f t="shared" si="4"/>
        <v/>
      </c>
    </row>
    <row r="29" spans="1:11" ht="36" customHeight="1" x14ac:dyDescent="0.3">
      <c r="A29" s="133"/>
      <c r="B29" s="293" t="s">
        <v>330</v>
      </c>
      <c r="C29" s="293"/>
      <c r="D29" s="45"/>
      <c r="E29" s="39" t="str">
        <f t="shared" si="13"/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664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330</v>
      </c>
      <c r="C30" s="129" t="s">
        <v>130</v>
      </c>
      <c r="D30" s="45" t="str">
        <f t="shared" si="12"/>
        <v>X</v>
      </c>
      <c r="E30" s="39" t="str">
        <f t="shared" si="13"/>
        <v/>
      </c>
      <c r="F30" s="90">
        <f t="shared" si="2"/>
        <v>1</v>
      </c>
      <c r="G30" s="78">
        <f t="shared" si="0"/>
        <v>20</v>
      </c>
      <c r="H30" s="79">
        <f t="shared" si="3"/>
        <v>1.3333333333333333</v>
      </c>
      <c r="I30" s="108" t="s">
        <v>665</v>
      </c>
      <c r="J30" s="88" t="str">
        <f t="shared" si="1"/>
        <v/>
      </c>
      <c r="K30" s="86">
        <f t="shared" si="4"/>
        <v>5.555555555555558E-2</v>
      </c>
    </row>
    <row r="31" spans="1:11" ht="36" customHeight="1" x14ac:dyDescent="0.3">
      <c r="A31" s="133"/>
      <c r="B31" s="218" t="s">
        <v>130</v>
      </c>
      <c r="C31" s="219"/>
      <c r="D31" s="45"/>
      <c r="E31" s="39" t="str">
        <f t="shared" si="13"/>
        <v/>
      </c>
      <c r="F31" s="90">
        <f t="shared" si="2"/>
        <v>0</v>
      </c>
      <c r="G31" s="78">
        <f t="shared" si="0"/>
        <v>0</v>
      </c>
      <c r="H31" s="79">
        <f t="shared" si="3"/>
        <v>1.3333333333333333</v>
      </c>
      <c r="I31" s="108" t="s">
        <v>666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7"/>
      <c r="B32" s="129" t="s">
        <v>130</v>
      </c>
      <c r="C32" s="129" t="s">
        <v>125</v>
      </c>
      <c r="D32" s="45" t="str">
        <f t="shared" si="12"/>
        <v>X</v>
      </c>
      <c r="E32" s="39" t="str">
        <f t="shared" si="13"/>
        <v/>
      </c>
      <c r="F32" s="90">
        <f t="shared" si="2"/>
        <v>12</v>
      </c>
      <c r="G32" s="78">
        <f t="shared" si="0"/>
        <v>0</v>
      </c>
      <c r="H32" s="79">
        <f t="shared" si="3"/>
        <v>13.333333333333334</v>
      </c>
      <c r="I32" s="108" t="s">
        <v>686</v>
      </c>
      <c r="J32" s="88" t="str">
        <f t="shared" si="1"/>
        <v/>
      </c>
      <c r="K32" s="86">
        <f t="shared" si="4"/>
        <v>0.5</v>
      </c>
    </row>
    <row r="33" spans="1:11" ht="36" customHeight="1" x14ac:dyDescent="0.3">
      <c r="A33" s="136">
        <v>44784</v>
      </c>
      <c r="B33" s="129" t="s">
        <v>126</v>
      </c>
      <c r="C33" s="129" t="s">
        <v>295</v>
      </c>
      <c r="D33" s="45" t="str">
        <f t="shared" si="12"/>
        <v>X</v>
      </c>
      <c r="E33" s="39" t="str">
        <f t="shared" si="13"/>
        <v/>
      </c>
      <c r="F33" s="90">
        <f t="shared" si="2"/>
        <v>3</v>
      </c>
      <c r="G33" s="78">
        <f t="shared" si="0"/>
        <v>0</v>
      </c>
      <c r="H33" s="79">
        <f t="shared" si="3"/>
        <v>16.333333333333336</v>
      </c>
      <c r="I33" s="108" t="s">
        <v>686</v>
      </c>
      <c r="J33" s="88" t="str">
        <f t="shared" si="1"/>
        <v/>
      </c>
      <c r="K33" s="86">
        <f t="shared" si="4"/>
        <v>0.125</v>
      </c>
    </row>
    <row r="34" spans="1:11" ht="36" customHeight="1" x14ac:dyDescent="0.3">
      <c r="A34" s="133"/>
      <c r="B34" s="129" t="s">
        <v>295</v>
      </c>
      <c r="C34" s="129" t="s">
        <v>154</v>
      </c>
      <c r="D34" s="45" t="str">
        <f t="shared" si="12"/>
        <v>X</v>
      </c>
      <c r="E34" s="39" t="str">
        <f t="shared" si="13"/>
        <v/>
      </c>
      <c r="F34" s="90">
        <f t="shared" si="2"/>
        <v>0</v>
      </c>
      <c r="G34" s="78">
        <f t="shared" si="0"/>
        <v>30</v>
      </c>
      <c r="H34" s="79">
        <f t="shared" si="3"/>
        <v>16.833333333333336</v>
      </c>
      <c r="I34" s="108" t="s">
        <v>115</v>
      </c>
      <c r="J34" s="88" t="str">
        <f t="shared" si="1"/>
        <v/>
      </c>
      <c r="K34" s="86">
        <f t="shared" si="4"/>
        <v>2.0833333333333343E-2</v>
      </c>
    </row>
    <row r="35" spans="1:11" ht="36" customHeight="1" x14ac:dyDescent="0.3">
      <c r="A35" s="133"/>
      <c r="B35" s="293" t="s">
        <v>154</v>
      </c>
      <c r="C35" s="293"/>
      <c r="D35" s="45"/>
      <c r="E35" s="39" t="str">
        <f t="shared" si="13"/>
        <v/>
      </c>
      <c r="F35" s="90">
        <f t="shared" si="2"/>
        <v>0</v>
      </c>
      <c r="G35" s="78">
        <f t="shared" si="0"/>
        <v>0</v>
      </c>
      <c r="H35" s="79">
        <f t="shared" si="3"/>
        <v>16.833333333333336</v>
      </c>
      <c r="I35" s="109" t="s">
        <v>116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133"/>
      <c r="B36" s="129" t="s">
        <v>154</v>
      </c>
      <c r="C36" s="129" t="s">
        <v>155</v>
      </c>
      <c r="D36" s="45" t="str">
        <f t="shared" si="12"/>
        <v>X</v>
      </c>
      <c r="E36" s="39" t="str">
        <f t="shared" si="13"/>
        <v/>
      </c>
      <c r="F36" s="90">
        <f t="shared" si="2"/>
        <v>1</v>
      </c>
      <c r="G36" s="78">
        <f t="shared" si="0"/>
        <v>30</v>
      </c>
      <c r="H36" s="79">
        <f t="shared" si="3"/>
        <v>18.333333333333336</v>
      </c>
      <c r="I36" s="108" t="s">
        <v>669</v>
      </c>
      <c r="J36" s="88" t="str">
        <f t="shared" si="1"/>
        <v/>
      </c>
      <c r="K36" s="86">
        <f t="shared" si="4"/>
        <v>6.25E-2</v>
      </c>
    </row>
    <row r="37" spans="1:11" ht="36" customHeight="1" x14ac:dyDescent="0.3">
      <c r="A37" s="133"/>
      <c r="B37" s="129" t="s">
        <v>155</v>
      </c>
      <c r="C37" s="129" t="s">
        <v>127</v>
      </c>
      <c r="D37" s="45" t="str">
        <f t="shared" si="12"/>
        <v>X</v>
      </c>
      <c r="E37" s="39" t="str">
        <f t="shared" si="13"/>
        <v/>
      </c>
      <c r="F37" s="90">
        <f t="shared" si="2"/>
        <v>1</v>
      </c>
      <c r="G37" s="78">
        <f t="shared" si="0"/>
        <v>0</v>
      </c>
      <c r="H37" s="79">
        <f t="shared" si="3"/>
        <v>19.333333333333336</v>
      </c>
      <c r="I37" s="108" t="s">
        <v>687</v>
      </c>
      <c r="J37" s="88" t="str">
        <f t="shared" si="1"/>
        <v/>
      </c>
      <c r="K37" s="86">
        <f t="shared" si="4"/>
        <v>4.1666666666666657E-2</v>
      </c>
    </row>
    <row r="38" spans="1:11" ht="36" customHeight="1" x14ac:dyDescent="0.3">
      <c r="A38" s="133"/>
      <c r="B38" s="129" t="s">
        <v>127</v>
      </c>
      <c r="C38" s="129" t="s">
        <v>433</v>
      </c>
      <c r="D38" s="45" t="str">
        <f t="shared" si="12"/>
        <v>X</v>
      </c>
      <c r="E38" s="39" t="str">
        <f t="shared" si="13"/>
        <v/>
      </c>
      <c r="F38" s="90">
        <f t="shared" si="2"/>
        <v>1</v>
      </c>
      <c r="G38" s="78">
        <f t="shared" si="0"/>
        <v>30</v>
      </c>
      <c r="H38" s="79">
        <f t="shared" si="3"/>
        <v>20.833333333333336</v>
      </c>
      <c r="I38" s="108" t="s">
        <v>669</v>
      </c>
      <c r="J38" s="88" t="str">
        <f t="shared" si="1"/>
        <v/>
      </c>
      <c r="K38" s="86">
        <f t="shared" si="4"/>
        <v>6.25E-2</v>
      </c>
    </row>
    <row r="39" spans="1:11" ht="36" customHeight="1" x14ac:dyDescent="0.3">
      <c r="A39" s="133"/>
      <c r="B39" s="129" t="s">
        <v>433</v>
      </c>
      <c r="C39" s="129" t="s">
        <v>156</v>
      </c>
      <c r="D39" s="45" t="str">
        <f t="shared" si="12"/>
        <v/>
      </c>
      <c r="E39" s="39" t="str">
        <f t="shared" si="13"/>
        <v>X</v>
      </c>
      <c r="F39" s="90">
        <f t="shared" si="2"/>
        <v>0</v>
      </c>
      <c r="G39" s="78">
        <f t="shared" si="0"/>
        <v>0</v>
      </c>
      <c r="H39" s="79">
        <f t="shared" si="3"/>
        <v>20.833333333333336</v>
      </c>
      <c r="I39" s="108" t="s">
        <v>688</v>
      </c>
      <c r="J39" s="88">
        <f t="shared" si="1"/>
        <v>4.1666666666666685E-2</v>
      </c>
      <c r="K39" s="86" t="str">
        <f t="shared" si="4"/>
        <v/>
      </c>
    </row>
    <row r="40" spans="1:11" ht="36" customHeight="1" x14ac:dyDescent="0.3">
      <c r="A40" s="133"/>
      <c r="B40" s="129" t="s">
        <v>156</v>
      </c>
      <c r="C40" s="129" t="s">
        <v>131</v>
      </c>
      <c r="D40" s="45" t="str">
        <f t="shared" si="12"/>
        <v>X</v>
      </c>
      <c r="E40" s="39" t="str">
        <f t="shared" si="13"/>
        <v/>
      </c>
      <c r="F40" s="90">
        <f t="shared" si="2"/>
        <v>0</v>
      </c>
      <c r="G40" s="78">
        <f t="shared" si="0"/>
        <v>30</v>
      </c>
      <c r="H40" s="79">
        <f t="shared" si="3"/>
        <v>21.333333333333336</v>
      </c>
      <c r="I40" s="108" t="s">
        <v>117</v>
      </c>
      <c r="J40" s="88" t="str">
        <f t="shared" si="1"/>
        <v/>
      </c>
      <c r="K40" s="86">
        <f t="shared" si="4"/>
        <v>2.0833333333333315E-2</v>
      </c>
    </row>
    <row r="41" spans="1:11" ht="36" customHeight="1" x14ac:dyDescent="0.3">
      <c r="A41" s="133"/>
      <c r="B41" s="129" t="s">
        <v>131</v>
      </c>
      <c r="C41" s="129" t="s">
        <v>239</v>
      </c>
      <c r="D41" s="45" t="str">
        <f t="shared" si="12"/>
        <v>X</v>
      </c>
      <c r="E41" s="39" t="str">
        <f t="shared" si="13"/>
        <v/>
      </c>
      <c r="F41" s="90">
        <f t="shared" si="2"/>
        <v>1</v>
      </c>
      <c r="G41" s="78">
        <f t="shared" si="0"/>
        <v>10</v>
      </c>
      <c r="H41" s="79">
        <f t="shared" si="3"/>
        <v>22.500000000000004</v>
      </c>
      <c r="I41" s="108" t="s">
        <v>689</v>
      </c>
      <c r="J41" s="88" t="str">
        <f t="shared" si="1"/>
        <v/>
      </c>
      <c r="K41" s="86">
        <f t="shared" si="4"/>
        <v>4.8611111111111105E-2</v>
      </c>
    </row>
    <row r="42" spans="1:11" ht="36" customHeight="1" x14ac:dyDescent="0.3">
      <c r="A42" s="133"/>
      <c r="B42" s="129" t="s">
        <v>239</v>
      </c>
      <c r="C42" s="129" t="s">
        <v>132</v>
      </c>
      <c r="D42" s="45" t="str">
        <f t="shared" si="12"/>
        <v>X</v>
      </c>
      <c r="E42" s="39" t="str">
        <f t="shared" si="13"/>
        <v/>
      </c>
      <c r="F42" s="90">
        <f t="shared" si="2"/>
        <v>0</v>
      </c>
      <c r="G42" s="78">
        <f t="shared" si="0"/>
        <v>20</v>
      </c>
      <c r="H42" s="79">
        <f t="shared" si="3"/>
        <v>22.833333333333336</v>
      </c>
      <c r="I42" s="108" t="s">
        <v>690</v>
      </c>
      <c r="J42" s="88" t="str">
        <f t="shared" si="1"/>
        <v/>
      </c>
      <c r="K42" s="86">
        <f t="shared" si="4"/>
        <v>1.3888888888888895E-2</v>
      </c>
    </row>
    <row r="43" spans="1:11" ht="36" customHeight="1" x14ac:dyDescent="0.3">
      <c r="A43" s="133"/>
      <c r="B43" s="129" t="s">
        <v>132</v>
      </c>
      <c r="C43" s="129" t="s">
        <v>435</v>
      </c>
      <c r="D43" s="45" t="str">
        <f t="shared" si="12"/>
        <v>X</v>
      </c>
      <c r="E43" s="39" t="str">
        <f t="shared" si="13"/>
        <v/>
      </c>
      <c r="F43" s="90">
        <f t="shared" si="2"/>
        <v>1</v>
      </c>
      <c r="G43" s="78">
        <f t="shared" si="0"/>
        <v>40</v>
      </c>
      <c r="H43" s="79">
        <f t="shared" si="3"/>
        <v>24.500000000000004</v>
      </c>
      <c r="I43" s="108" t="s">
        <v>117</v>
      </c>
      <c r="J43" s="88" t="str">
        <f t="shared" si="1"/>
        <v/>
      </c>
      <c r="K43" s="86">
        <f t="shared" si="4"/>
        <v>6.944444444444442E-2</v>
      </c>
    </row>
    <row r="44" spans="1:11" ht="36" customHeight="1" x14ac:dyDescent="0.3">
      <c r="A44" s="133"/>
      <c r="B44" s="129" t="s">
        <v>435</v>
      </c>
      <c r="C44" s="129" t="s">
        <v>129</v>
      </c>
      <c r="D44" s="45" t="str">
        <f t="shared" si="12"/>
        <v>X</v>
      </c>
      <c r="E44" s="39" t="str">
        <f t="shared" si="13"/>
        <v/>
      </c>
      <c r="F44" s="90">
        <f t="shared" si="2"/>
        <v>0</v>
      </c>
      <c r="G44" s="78">
        <f t="shared" si="0"/>
        <v>50</v>
      </c>
      <c r="H44" s="79">
        <f t="shared" si="3"/>
        <v>25.333333333333336</v>
      </c>
      <c r="I44" s="108" t="s">
        <v>691</v>
      </c>
      <c r="J44" s="88" t="str">
        <f t="shared" si="1"/>
        <v/>
      </c>
      <c r="K44" s="86">
        <f t="shared" si="4"/>
        <v>3.472222222222221E-2</v>
      </c>
    </row>
    <row r="45" spans="1:11" ht="36" customHeight="1" x14ac:dyDescent="0.3">
      <c r="A45" s="133"/>
      <c r="B45" s="129" t="s">
        <v>129</v>
      </c>
      <c r="C45" s="129" t="s">
        <v>391</v>
      </c>
      <c r="D45" s="45" t="str">
        <f t="shared" si="12"/>
        <v/>
      </c>
      <c r="E45" s="39" t="str">
        <f t="shared" si="13"/>
        <v>X</v>
      </c>
      <c r="F45" s="90">
        <f t="shared" si="2"/>
        <v>0</v>
      </c>
      <c r="G45" s="78">
        <f t="shared" si="0"/>
        <v>0</v>
      </c>
      <c r="H45" s="79">
        <f t="shared" si="3"/>
        <v>25.333333333333336</v>
      </c>
      <c r="I45" s="108" t="s">
        <v>688</v>
      </c>
      <c r="J45" s="88">
        <f t="shared" si="1"/>
        <v>6.25E-2</v>
      </c>
      <c r="K45" s="86" t="str">
        <f t="shared" si="4"/>
        <v/>
      </c>
    </row>
    <row r="46" spans="1:11" ht="36" customHeight="1" x14ac:dyDescent="0.3">
      <c r="A46" s="133"/>
      <c r="B46" s="129" t="s">
        <v>391</v>
      </c>
      <c r="C46" s="129" t="s">
        <v>160</v>
      </c>
      <c r="D46" s="45" t="str">
        <f t="shared" si="12"/>
        <v>X</v>
      </c>
      <c r="E46" s="39" t="str">
        <f t="shared" si="13"/>
        <v/>
      </c>
      <c r="F46" s="90">
        <f t="shared" si="2"/>
        <v>0</v>
      </c>
      <c r="G46" s="78">
        <f t="shared" si="0"/>
        <v>30</v>
      </c>
      <c r="H46" s="79">
        <f t="shared" si="3"/>
        <v>25.833333333333336</v>
      </c>
      <c r="I46" s="108" t="s">
        <v>117</v>
      </c>
      <c r="J46" s="88" t="str">
        <f t="shared" si="1"/>
        <v/>
      </c>
      <c r="K46" s="86">
        <f t="shared" si="4"/>
        <v>2.083333333333337E-2</v>
      </c>
    </row>
    <row r="47" spans="1:11" ht="36" customHeight="1" x14ac:dyDescent="0.3">
      <c r="A47" s="133"/>
      <c r="B47" s="129" t="s">
        <v>160</v>
      </c>
      <c r="C47" s="129" t="s">
        <v>227</v>
      </c>
      <c r="D47" s="45" t="str">
        <f t="shared" si="12"/>
        <v/>
      </c>
      <c r="E47" s="39" t="str">
        <f t="shared" si="13"/>
        <v>X</v>
      </c>
      <c r="F47" s="90">
        <f t="shared" si="2"/>
        <v>0</v>
      </c>
      <c r="G47" s="78">
        <f t="shared" si="0"/>
        <v>0</v>
      </c>
      <c r="H47" s="79">
        <f t="shared" si="3"/>
        <v>25.833333333333336</v>
      </c>
      <c r="I47" s="108" t="s">
        <v>688</v>
      </c>
      <c r="J47" s="88">
        <f t="shared" si="1"/>
        <v>2.083333333333337E-2</v>
      </c>
      <c r="K47" s="86" t="str">
        <f t="shared" si="4"/>
        <v/>
      </c>
    </row>
    <row r="48" spans="1:11" ht="36" customHeight="1" x14ac:dyDescent="0.3">
      <c r="A48" s="133"/>
      <c r="B48" s="129" t="s">
        <v>227</v>
      </c>
      <c r="C48" s="129" t="s">
        <v>266</v>
      </c>
      <c r="D48" s="45" t="str">
        <f t="shared" si="12"/>
        <v>X</v>
      </c>
      <c r="E48" s="39" t="str">
        <f t="shared" si="13"/>
        <v/>
      </c>
      <c r="F48" s="90">
        <f t="shared" si="2"/>
        <v>4</v>
      </c>
      <c r="G48" s="78">
        <f t="shared" si="0"/>
        <v>40</v>
      </c>
      <c r="H48" s="79">
        <f t="shared" si="3"/>
        <v>30.500000000000004</v>
      </c>
      <c r="I48" s="108" t="s">
        <v>692</v>
      </c>
      <c r="J48" s="88" t="str">
        <f t="shared" si="1"/>
        <v/>
      </c>
      <c r="K48" s="86">
        <f t="shared" si="4"/>
        <v>0.19444444444444442</v>
      </c>
    </row>
    <row r="49" spans="1:11" ht="36" customHeight="1" x14ac:dyDescent="0.3">
      <c r="A49" s="133"/>
      <c r="B49" s="129" t="s">
        <v>266</v>
      </c>
      <c r="C49" s="129" t="s">
        <v>136</v>
      </c>
      <c r="D49" s="45" t="str">
        <f t="shared" si="12"/>
        <v>X</v>
      </c>
      <c r="E49" s="39" t="str">
        <f t="shared" si="13"/>
        <v/>
      </c>
      <c r="F49" s="90">
        <f t="shared" si="2"/>
        <v>1</v>
      </c>
      <c r="G49" s="78">
        <f t="shared" si="0"/>
        <v>20</v>
      </c>
      <c r="H49" s="79">
        <f t="shared" si="3"/>
        <v>31.833333333333336</v>
      </c>
      <c r="I49" s="108" t="s">
        <v>117</v>
      </c>
      <c r="J49" s="88" t="str">
        <f t="shared" si="1"/>
        <v/>
      </c>
      <c r="K49" s="86">
        <f t="shared" si="4"/>
        <v>5.555555555555558E-2</v>
      </c>
    </row>
    <row r="50" spans="1:11" ht="36" customHeight="1" x14ac:dyDescent="0.3">
      <c r="A50" s="133"/>
      <c r="B50" s="129" t="s">
        <v>136</v>
      </c>
      <c r="C50" s="129" t="s">
        <v>143</v>
      </c>
      <c r="D50" s="45" t="str">
        <f t="shared" si="12"/>
        <v>X</v>
      </c>
      <c r="E50" s="39" t="str">
        <f t="shared" si="13"/>
        <v/>
      </c>
      <c r="F50" s="90">
        <f t="shared" si="2"/>
        <v>0</v>
      </c>
      <c r="G50" s="78">
        <f t="shared" si="0"/>
        <v>30</v>
      </c>
      <c r="H50" s="79">
        <f t="shared" si="3"/>
        <v>32.333333333333336</v>
      </c>
      <c r="I50" s="108" t="s">
        <v>118</v>
      </c>
      <c r="J50" s="88" t="str">
        <f t="shared" si="1"/>
        <v/>
      </c>
      <c r="K50" s="86">
        <f t="shared" si="4"/>
        <v>2.0833333333333259E-2</v>
      </c>
    </row>
    <row r="51" spans="1:11" ht="36" customHeight="1" x14ac:dyDescent="0.3">
      <c r="A51" s="137"/>
      <c r="B51" s="129" t="s">
        <v>143</v>
      </c>
      <c r="C51" s="129" t="s">
        <v>125</v>
      </c>
      <c r="D51" s="45" t="str">
        <f t="shared" si="12"/>
        <v>X</v>
      </c>
      <c r="E51" s="39" t="str">
        <f t="shared" si="13"/>
        <v/>
      </c>
      <c r="F51" s="90">
        <f t="shared" si="2"/>
        <v>2</v>
      </c>
      <c r="G51" s="78">
        <f t="shared" si="0"/>
        <v>0</v>
      </c>
      <c r="H51" s="79">
        <f t="shared" si="3"/>
        <v>34.333333333333336</v>
      </c>
      <c r="I51" s="108" t="s">
        <v>692</v>
      </c>
      <c r="J51" s="88" t="str">
        <f t="shared" si="1"/>
        <v/>
      </c>
      <c r="K51" s="86">
        <f t="shared" si="4"/>
        <v>8.333333333333337E-2</v>
      </c>
    </row>
    <row r="52" spans="1:11" ht="36" customHeight="1" x14ac:dyDescent="0.3">
      <c r="A52" s="136">
        <v>44785</v>
      </c>
      <c r="B52" s="129" t="s">
        <v>126</v>
      </c>
      <c r="C52" s="129" t="s">
        <v>233</v>
      </c>
      <c r="D52" s="45" t="str">
        <f t="shared" si="12"/>
        <v>X</v>
      </c>
      <c r="E52" s="39" t="str">
        <f t="shared" si="13"/>
        <v/>
      </c>
      <c r="F52" s="90">
        <f t="shared" si="2"/>
        <v>10</v>
      </c>
      <c r="G52" s="78">
        <f t="shared" si="0"/>
        <v>50</v>
      </c>
      <c r="H52" s="79">
        <f t="shared" si="3"/>
        <v>45.166666666666671</v>
      </c>
      <c r="I52" s="108" t="s">
        <v>692</v>
      </c>
      <c r="J52" s="88" t="str">
        <f t="shared" si="1"/>
        <v/>
      </c>
      <c r="K52" s="86">
        <f t="shared" si="4"/>
        <v>0.4513888888888889</v>
      </c>
    </row>
    <row r="53" spans="1:11" ht="36" customHeight="1" x14ac:dyDescent="0.3">
      <c r="A53" s="133"/>
      <c r="B53" s="129" t="s">
        <v>233</v>
      </c>
      <c r="C53" s="129" t="s">
        <v>134</v>
      </c>
      <c r="D53" s="45" t="str">
        <f t="shared" si="12"/>
        <v>X</v>
      </c>
      <c r="E53" s="39" t="str">
        <f t="shared" si="13"/>
        <v/>
      </c>
      <c r="F53" s="90">
        <f t="shared" si="2"/>
        <v>2</v>
      </c>
      <c r="G53" s="78">
        <f t="shared" si="0"/>
        <v>40</v>
      </c>
      <c r="H53" s="79">
        <f t="shared" si="3"/>
        <v>47.833333333333336</v>
      </c>
      <c r="I53" s="108" t="s">
        <v>117</v>
      </c>
      <c r="J53" s="88" t="str">
        <f t="shared" si="1"/>
        <v/>
      </c>
      <c r="K53" s="86">
        <f t="shared" si="4"/>
        <v>0.1111111111111111</v>
      </c>
    </row>
    <row r="54" spans="1:11" ht="36" customHeight="1" x14ac:dyDescent="0.3">
      <c r="A54" s="133"/>
      <c r="B54" s="129" t="s">
        <v>134</v>
      </c>
      <c r="C54" s="129" t="s">
        <v>135</v>
      </c>
      <c r="D54" s="45" t="str">
        <f t="shared" si="12"/>
        <v>X</v>
      </c>
      <c r="E54" s="39" t="str">
        <f t="shared" si="13"/>
        <v/>
      </c>
      <c r="F54" s="90">
        <f t="shared" si="2"/>
        <v>0</v>
      </c>
      <c r="G54" s="78">
        <f t="shared" si="0"/>
        <v>30</v>
      </c>
      <c r="H54" s="79">
        <f t="shared" si="3"/>
        <v>48.333333333333336</v>
      </c>
      <c r="I54" s="108" t="s">
        <v>118</v>
      </c>
      <c r="J54" s="88" t="str">
        <f t="shared" si="1"/>
        <v/>
      </c>
      <c r="K54" s="86">
        <f t="shared" si="4"/>
        <v>2.083333333333337E-2</v>
      </c>
    </row>
    <row r="55" spans="1:11" ht="36" customHeight="1" x14ac:dyDescent="0.3">
      <c r="A55" s="133"/>
      <c r="B55" s="129" t="s">
        <v>135</v>
      </c>
      <c r="C55" s="129" t="s">
        <v>227</v>
      </c>
      <c r="D55" s="45" t="str">
        <f t="shared" si="12"/>
        <v>X</v>
      </c>
      <c r="E55" s="39" t="str">
        <f t="shared" si="13"/>
        <v/>
      </c>
      <c r="F55" s="90">
        <f t="shared" si="2"/>
        <v>1</v>
      </c>
      <c r="G55" s="78">
        <f t="shared" si="0"/>
        <v>30</v>
      </c>
      <c r="H55" s="79">
        <f t="shared" si="3"/>
        <v>49.833333333333336</v>
      </c>
      <c r="I55" s="108" t="s">
        <v>117</v>
      </c>
      <c r="J55" s="88" t="str">
        <f t="shared" si="1"/>
        <v/>
      </c>
      <c r="K55" s="86">
        <f t="shared" si="4"/>
        <v>6.25E-2</v>
      </c>
    </row>
    <row r="56" spans="1:11" ht="36" customHeight="1" x14ac:dyDescent="0.3">
      <c r="A56" s="133"/>
      <c r="B56" s="129" t="s">
        <v>227</v>
      </c>
      <c r="C56" s="129" t="s">
        <v>299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20</v>
      </c>
      <c r="H56" s="79">
        <f t="shared" si="3"/>
        <v>50.166666666666671</v>
      </c>
      <c r="I56" s="108" t="s">
        <v>693</v>
      </c>
      <c r="J56" s="88" t="str">
        <f t="shared" si="1"/>
        <v/>
      </c>
      <c r="K56" s="86">
        <f t="shared" si="4"/>
        <v>1.388888888888884E-2</v>
      </c>
    </row>
    <row r="57" spans="1:11" ht="36" customHeight="1" x14ac:dyDescent="0.3">
      <c r="A57" s="133"/>
      <c r="B57" s="129" t="s">
        <v>299</v>
      </c>
      <c r="C57" s="129" t="s">
        <v>331</v>
      </c>
      <c r="D57" s="45" t="str">
        <f t="shared" si="12"/>
        <v>X</v>
      </c>
      <c r="E57" s="39" t="str">
        <f t="shared" si="13"/>
        <v/>
      </c>
      <c r="F57" s="90">
        <f t="shared" si="2"/>
        <v>1</v>
      </c>
      <c r="G57" s="78">
        <f t="shared" si="0"/>
        <v>30</v>
      </c>
      <c r="H57" s="79">
        <f t="shared" si="3"/>
        <v>51.666666666666671</v>
      </c>
      <c r="I57" s="108" t="s">
        <v>117</v>
      </c>
      <c r="J57" s="88" t="str">
        <f t="shared" si="1"/>
        <v/>
      </c>
      <c r="K57" s="86">
        <f t="shared" si="4"/>
        <v>6.25E-2</v>
      </c>
    </row>
    <row r="58" spans="1:11" ht="36" customHeight="1" x14ac:dyDescent="0.3">
      <c r="A58" s="133"/>
      <c r="B58" s="129" t="s">
        <v>331</v>
      </c>
      <c r="C58" s="129" t="s">
        <v>332</v>
      </c>
      <c r="D58" s="45" t="str">
        <f t="shared" si="12"/>
        <v/>
      </c>
      <c r="E58" s="39" t="str">
        <f t="shared" si="13"/>
        <v>X</v>
      </c>
      <c r="F58" s="90">
        <f t="shared" si="2"/>
        <v>0</v>
      </c>
      <c r="G58" s="78">
        <f t="shared" si="0"/>
        <v>0</v>
      </c>
      <c r="H58" s="79">
        <f t="shared" si="3"/>
        <v>51.666666666666671</v>
      </c>
      <c r="I58" s="108" t="s">
        <v>688</v>
      </c>
      <c r="J58" s="88">
        <f t="shared" si="1"/>
        <v>2.0833333333333259E-2</v>
      </c>
      <c r="K58" s="86" t="str">
        <f t="shared" si="4"/>
        <v/>
      </c>
    </row>
    <row r="59" spans="1:11" ht="36" customHeight="1" x14ac:dyDescent="0.3">
      <c r="A59" s="133"/>
      <c r="B59" s="129" t="s">
        <v>332</v>
      </c>
      <c r="C59" s="129" t="s">
        <v>136</v>
      </c>
      <c r="D59" s="45" t="str">
        <f t="shared" si="12"/>
        <v>X</v>
      </c>
      <c r="E59" s="39" t="str">
        <f t="shared" si="13"/>
        <v/>
      </c>
      <c r="F59" s="90">
        <f t="shared" si="2"/>
        <v>3</v>
      </c>
      <c r="G59" s="78">
        <f t="shared" si="0"/>
        <v>40</v>
      </c>
      <c r="H59" s="79">
        <f t="shared" si="3"/>
        <v>55.333333333333336</v>
      </c>
      <c r="I59" s="108" t="s">
        <v>117</v>
      </c>
      <c r="J59" s="88" t="str">
        <f t="shared" si="1"/>
        <v/>
      </c>
      <c r="K59" s="86">
        <f t="shared" si="4"/>
        <v>0.1527777777777779</v>
      </c>
    </row>
    <row r="60" spans="1:11" ht="36" customHeight="1" x14ac:dyDescent="0.3">
      <c r="A60" s="133"/>
      <c r="B60" s="129" t="s">
        <v>136</v>
      </c>
      <c r="C60" s="129" t="s">
        <v>346</v>
      </c>
      <c r="D60" s="45" t="str">
        <f t="shared" si="12"/>
        <v>X</v>
      </c>
      <c r="E60" s="39" t="str">
        <f t="shared" si="13"/>
        <v/>
      </c>
      <c r="F60" s="90">
        <f t="shared" si="2"/>
        <v>1</v>
      </c>
      <c r="G60" s="78">
        <f t="shared" si="0"/>
        <v>0</v>
      </c>
      <c r="H60" s="79">
        <f t="shared" si="3"/>
        <v>56.333333333333336</v>
      </c>
      <c r="I60" s="108" t="s">
        <v>118</v>
      </c>
      <c r="J60" s="88" t="str">
        <f t="shared" si="1"/>
        <v/>
      </c>
      <c r="K60" s="86">
        <f t="shared" si="4"/>
        <v>4.166666666666663E-2</v>
      </c>
    </row>
    <row r="61" spans="1:11" ht="36" customHeight="1" x14ac:dyDescent="0.3">
      <c r="A61" s="133"/>
      <c r="B61" s="129" t="s">
        <v>346</v>
      </c>
      <c r="C61" s="129" t="s">
        <v>348</v>
      </c>
      <c r="D61" s="45" t="str">
        <f t="shared" si="12"/>
        <v>X</v>
      </c>
      <c r="E61" s="39" t="str">
        <f t="shared" si="13"/>
        <v/>
      </c>
      <c r="F61" s="90">
        <f t="shared" si="2"/>
        <v>0</v>
      </c>
      <c r="G61" s="78">
        <f t="shared" si="0"/>
        <v>50</v>
      </c>
      <c r="H61" s="79">
        <f t="shared" si="3"/>
        <v>57.166666666666671</v>
      </c>
      <c r="I61" s="108" t="s">
        <v>117</v>
      </c>
      <c r="J61" s="88" t="str">
        <f t="shared" si="1"/>
        <v/>
      </c>
      <c r="K61" s="86">
        <f t="shared" si="4"/>
        <v>3.472222222222221E-2</v>
      </c>
    </row>
    <row r="62" spans="1:11" ht="36" customHeight="1" x14ac:dyDescent="0.3">
      <c r="A62" s="137"/>
      <c r="B62" s="129" t="s">
        <v>348</v>
      </c>
      <c r="C62" s="129" t="s">
        <v>125</v>
      </c>
      <c r="D62" s="45" t="str">
        <f t="shared" si="12"/>
        <v>X</v>
      </c>
      <c r="E62" s="39" t="str">
        <f t="shared" si="13"/>
        <v/>
      </c>
      <c r="F62" s="90">
        <f t="shared" si="2"/>
        <v>0</v>
      </c>
      <c r="G62" s="78">
        <f t="shared" si="0"/>
        <v>40</v>
      </c>
      <c r="H62" s="79">
        <f t="shared" si="3"/>
        <v>57.833333333333336</v>
      </c>
      <c r="I62" s="108" t="s">
        <v>694</v>
      </c>
      <c r="J62" s="88" t="str">
        <f t="shared" si="1"/>
        <v/>
      </c>
      <c r="K62" s="86">
        <f t="shared" si="4"/>
        <v>2.777777777777779E-2</v>
      </c>
    </row>
    <row r="63" spans="1:11" ht="36" customHeight="1" x14ac:dyDescent="0.3">
      <c r="A63" s="136">
        <v>44786</v>
      </c>
      <c r="B63" s="129" t="s">
        <v>126</v>
      </c>
      <c r="C63" s="129" t="s">
        <v>242</v>
      </c>
      <c r="D63" s="45" t="str">
        <f t="shared" si="12"/>
        <v>X</v>
      </c>
      <c r="E63" s="39" t="str">
        <f t="shared" si="13"/>
        <v/>
      </c>
      <c r="F63" s="90">
        <f t="shared" si="2"/>
        <v>3</v>
      </c>
      <c r="G63" s="78">
        <f t="shared" si="0"/>
        <v>40</v>
      </c>
      <c r="H63" s="79">
        <f t="shared" si="3"/>
        <v>61.5</v>
      </c>
      <c r="I63" s="108" t="s">
        <v>117</v>
      </c>
      <c r="J63" s="88" t="str">
        <f t="shared" si="1"/>
        <v/>
      </c>
      <c r="K63" s="86">
        <f t="shared" si="4"/>
        <v>0.15277777777777776</v>
      </c>
    </row>
    <row r="64" spans="1:11" ht="36" customHeight="1" x14ac:dyDescent="0.3">
      <c r="A64" s="133"/>
      <c r="B64" s="129" t="s">
        <v>242</v>
      </c>
      <c r="C64" s="129" t="s">
        <v>415</v>
      </c>
      <c r="D64" s="45" t="str">
        <f t="shared" si="12"/>
        <v>X</v>
      </c>
      <c r="E64" s="39" t="str">
        <f t="shared" si="13"/>
        <v/>
      </c>
      <c r="F64" s="90">
        <f t="shared" si="2"/>
        <v>0</v>
      </c>
      <c r="G64" s="78">
        <f t="shared" si="0"/>
        <v>30</v>
      </c>
      <c r="H64" s="79">
        <f t="shared" si="3"/>
        <v>62</v>
      </c>
      <c r="I64" s="108" t="s">
        <v>695</v>
      </c>
      <c r="J64" s="88" t="str">
        <f t="shared" si="1"/>
        <v/>
      </c>
      <c r="K64" s="86">
        <f t="shared" si="4"/>
        <v>2.083333333333337E-2</v>
      </c>
    </row>
    <row r="65" spans="1:11" ht="36" customHeight="1" x14ac:dyDescent="0.3">
      <c r="A65" s="133"/>
      <c r="B65" s="129" t="s">
        <v>415</v>
      </c>
      <c r="C65" s="129" t="s">
        <v>140</v>
      </c>
      <c r="D65" s="45" t="str">
        <f t="shared" si="12"/>
        <v>X</v>
      </c>
      <c r="E65" s="39" t="str">
        <f t="shared" si="13"/>
        <v/>
      </c>
      <c r="F65" s="90">
        <f t="shared" si="2"/>
        <v>1</v>
      </c>
      <c r="G65" s="78">
        <f t="shared" si="0"/>
        <v>20</v>
      </c>
      <c r="H65" s="79">
        <f t="shared" si="3"/>
        <v>63.333333333333336</v>
      </c>
      <c r="I65" s="108" t="s">
        <v>117</v>
      </c>
      <c r="J65" s="88" t="str">
        <f t="shared" si="1"/>
        <v/>
      </c>
      <c r="K65" s="86">
        <f t="shared" si="4"/>
        <v>5.5555555555555525E-2</v>
      </c>
    </row>
    <row r="66" spans="1:11" ht="36" customHeight="1" x14ac:dyDescent="0.3">
      <c r="A66" s="133"/>
      <c r="B66" s="129" t="s">
        <v>140</v>
      </c>
      <c r="C66" s="129" t="s">
        <v>127</v>
      </c>
      <c r="D66" s="45" t="str">
        <f t="shared" si="12"/>
        <v>X</v>
      </c>
      <c r="E66" s="39" t="str">
        <f t="shared" si="13"/>
        <v/>
      </c>
      <c r="F66" s="90">
        <f t="shared" si="2"/>
        <v>0</v>
      </c>
      <c r="G66" s="78">
        <f t="shared" si="0"/>
        <v>30</v>
      </c>
      <c r="H66" s="79">
        <f t="shared" si="3"/>
        <v>63.833333333333336</v>
      </c>
      <c r="I66" s="108" t="s">
        <v>118</v>
      </c>
      <c r="J66" s="88" t="str">
        <f t="shared" si="1"/>
        <v/>
      </c>
      <c r="K66" s="86">
        <f t="shared" si="4"/>
        <v>2.0833333333333343E-2</v>
      </c>
    </row>
    <row r="67" spans="1:11" ht="36" customHeight="1" x14ac:dyDescent="0.3">
      <c r="A67" s="133"/>
      <c r="B67" s="129" t="s">
        <v>127</v>
      </c>
      <c r="C67" s="129" t="s">
        <v>452</v>
      </c>
      <c r="D67" s="45" t="str">
        <f t="shared" si="12"/>
        <v>X</v>
      </c>
      <c r="E67" s="39" t="str">
        <f t="shared" si="13"/>
        <v/>
      </c>
      <c r="F67" s="90">
        <f t="shared" si="2"/>
        <v>0</v>
      </c>
      <c r="G67" s="78">
        <f t="shared" si="0"/>
        <v>40</v>
      </c>
      <c r="H67" s="79">
        <f t="shared" si="3"/>
        <v>64.5</v>
      </c>
      <c r="I67" s="108" t="s">
        <v>513</v>
      </c>
      <c r="J67" s="88" t="str">
        <f t="shared" si="1"/>
        <v/>
      </c>
      <c r="K67" s="86">
        <f t="shared" si="4"/>
        <v>2.777777777777779E-2</v>
      </c>
    </row>
    <row r="68" spans="1:11" ht="36" customHeight="1" x14ac:dyDescent="0.3">
      <c r="A68" s="133"/>
      <c r="B68" s="129" t="s">
        <v>452</v>
      </c>
      <c r="C68" s="129" t="s">
        <v>469</v>
      </c>
      <c r="D68" s="45" t="str">
        <f t="shared" si="12"/>
        <v>X</v>
      </c>
      <c r="E68" s="39" t="str">
        <f t="shared" si="13"/>
        <v/>
      </c>
      <c r="F68" s="90">
        <f t="shared" si="2"/>
        <v>0</v>
      </c>
      <c r="G68" s="78">
        <f t="shared" si="0"/>
        <v>30</v>
      </c>
      <c r="H68" s="79">
        <f t="shared" si="3"/>
        <v>65</v>
      </c>
      <c r="I68" s="108" t="s">
        <v>696</v>
      </c>
      <c r="J68" s="88" t="str">
        <f t="shared" si="1"/>
        <v/>
      </c>
      <c r="K68" s="86">
        <f t="shared" si="4"/>
        <v>2.0833333333333315E-2</v>
      </c>
    </row>
    <row r="69" spans="1:11" ht="36" customHeight="1" x14ac:dyDescent="0.3">
      <c r="A69" s="133"/>
      <c r="B69" s="129" t="s">
        <v>469</v>
      </c>
      <c r="C69" s="129" t="s">
        <v>133</v>
      </c>
      <c r="D69" s="45" t="str">
        <f t="shared" si="12"/>
        <v>X</v>
      </c>
      <c r="E69" s="39" t="str">
        <f t="shared" si="13"/>
        <v/>
      </c>
      <c r="F69" s="90">
        <f t="shared" si="2"/>
        <v>4</v>
      </c>
      <c r="G69" s="78">
        <f t="shared" si="0"/>
        <v>20</v>
      </c>
      <c r="H69" s="79">
        <f t="shared" si="3"/>
        <v>69.333333333333329</v>
      </c>
      <c r="I69" s="108" t="s">
        <v>117</v>
      </c>
      <c r="J69" s="88" t="str">
        <f t="shared" si="1"/>
        <v/>
      </c>
      <c r="K69" s="86">
        <f t="shared" si="4"/>
        <v>0.18055555555555558</v>
      </c>
    </row>
    <row r="70" spans="1:11" ht="36" customHeight="1" x14ac:dyDescent="0.3">
      <c r="A70" s="133"/>
      <c r="B70" s="129" t="s">
        <v>133</v>
      </c>
      <c r="C70" s="129" t="s">
        <v>130</v>
      </c>
      <c r="D70" s="45" t="str">
        <f t="shared" si="12"/>
        <v>X</v>
      </c>
      <c r="E70" s="39" t="str">
        <f t="shared" si="13"/>
        <v/>
      </c>
      <c r="F70" s="90">
        <f t="shared" si="2"/>
        <v>0</v>
      </c>
      <c r="G70" s="78">
        <f t="shared" si="0"/>
        <v>30</v>
      </c>
      <c r="H70" s="79">
        <f t="shared" si="3"/>
        <v>69.833333333333329</v>
      </c>
      <c r="I70" s="108" t="s">
        <v>697</v>
      </c>
      <c r="J70" s="88" t="str">
        <f t="shared" si="1"/>
        <v/>
      </c>
      <c r="K70" s="86">
        <f t="shared" si="4"/>
        <v>2.0833333333333315E-2</v>
      </c>
    </row>
    <row r="71" spans="1:11" ht="36" customHeight="1" x14ac:dyDescent="0.3">
      <c r="A71" s="133"/>
      <c r="B71" s="129" t="s">
        <v>130</v>
      </c>
      <c r="C71" s="129" t="s">
        <v>314</v>
      </c>
      <c r="D71" s="45" t="str">
        <f t="shared" si="12"/>
        <v>X</v>
      </c>
      <c r="E71" s="39" t="str">
        <f t="shared" si="13"/>
        <v/>
      </c>
      <c r="F71" s="90">
        <f t="shared" si="2"/>
        <v>0</v>
      </c>
      <c r="G71" s="78">
        <f t="shared" si="0"/>
        <v>50</v>
      </c>
      <c r="H71" s="79">
        <f t="shared" si="3"/>
        <v>70.666666666666657</v>
      </c>
      <c r="I71" s="108" t="s">
        <v>117</v>
      </c>
      <c r="J71" s="88" t="str">
        <f t="shared" si="1"/>
        <v/>
      </c>
      <c r="K71" s="86">
        <f t="shared" si="4"/>
        <v>3.472222222222221E-2</v>
      </c>
    </row>
    <row r="72" spans="1:11" ht="36" customHeight="1" x14ac:dyDescent="0.3">
      <c r="A72" s="133"/>
      <c r="B72" s="129" t="s">
        <v>314</v>
      </c>
      <c r="C72" s="129" t="s">
        <v>274</v>
      </c>
      <c r="D72" s="45" t="str">
        <f t="shared" si="12"/>
        <v>X</v>
      </c>
      <c r="E72" s="39" t="str">
        <f t="shared" si="13"/>
        <v/>
      </c>
      <c r="F72" s="90">
        <f t="shared" si="2"/>
        <v>0</v>
      </c>
      <c r="G72" s="78">
        <f t="shared" si="0"/>
        <v>20</v>
      </c>
      <c r="H72" s="79">
        <f t="shared" si="3"/>
        <v>70.999999999999986</v>
      </c>
      <c r="I72" s="108" t="s">
        <v>698</v>
      </c>
      <c r="J72" s="88" t="str">
        <f t="shared" si="1"/>
        <v/>
      </c>
      <c r="K72" s="86">
        <f t="shared" si="4"/>
        <v>1.388888888888884E-2</v>
      </c>
    </row>
    <row r="73" spans="1:11" ht="36" customHeight="1" x14ac:dyDescent="0.3">
      <c r="A73" s="133"/>
      <c r="B73" s="129" t="s">
        <v>274</v>
      </c>
      <c r="C73" s="129" t="s">
        <v>134</v>
      </c>
      <c r="D73" s="45" t="str">
        <f t="shared" si="12"/>
        <v>X</v>
      </c>
      <c r="E73" s="39" t="str">
        <f t="shared" si="13"/>
        <v/>
      </c>
      <c r="F73" s="90">
        <f t="shared" si="2"/>
        <v>0</v>
      </c>
      <c r="G73" s="78">
        <f t="shared" si="0"/>
        <v>20</v>
      </c>
      <c r="H73" s="79">
        <f t="shared" si="3"/>
        <v>71.333333333333314</v>
      </c>
      <c r="I73" s="108" t="s">
        <v>117</v>
      </c>
      <c r="J73" s="88" t="str">
        <f t="shared" si="1"/>
        <v/>
      </c>
      <c r="K73" s="86">
        <f t="shared" si="4"/>
        <v>1.3888888888888951E-2</v>
      </c>
    </row>
    <row r="74" spans="1:11" ht="36" customHeight="1" x14ac:dyDescent="0.3">
      <c r="A74" s="133"/>
      <c r="B74" s="129" t="s">
        <v>134</v>
      </c>
      <c r="C74" s="129" t="s">
        <v>244</v>
      </c>
      <c r="D74" s="45" t="str">
        <f t="shared" si="12"/>
        <v>X</v>
      </c>
      <c r="E74" s="39" t="str">
        <f t="shared" si="13"/>
        <v/>
      </c>
      <c r="F74" s="90">
        <f t="shared" si="2"/>
        <v>0</v>
      </c>
      <c r="G74" s="78">
        <f t="shared" si="0"/>
        <v>50</v>
      </c>
      <c r="H74" s="79">
        <f t="shared" si="3"/>
        <v>72.166666666666643</v>
      </c>
      <c r="I74" s="108" t="s">
        <v>118</v>
      </c>
      <c r="J74" s="88" t="str">
        <f t="shared" si="1"/>
        <v/>
      </c>
      <c r="K74" s="86">
        <f t="shared" si="4"/>
        <v>3.472222222222221E-2</v>
      </c>
    </row>
    <row r="75" spans="1:11" ht="36" customHeight="1" x14ac:dyDescent="0.3">
      <c r="A75" s="133"/>
      <c r="B75" s="129" t="s">
        <v>244</v>
      </c>
      <c r="C75" s="129" t="s">
        <v>325</v>
      </c>
      <c r="D75" s="45" t="str">
        <f t="shared" si="12"/>
        <v>X</v>
      </c>
      <c r="E75" s="39" t="str">
        <f t="shared" si="13"/>
        <v/>
      </c>
      <c r="F75" s="90">
        <f t="shared" si="2"/>
        <v>4</v>
      </c>
      <c r="G75" s="78">
        <f t="shared" si="0"/>
        <v>10</v>
      </c>
      <c r="H75" s="79">
        <f t="shared" si="3"/>
        <v>76.333333333333314</v>
      </c>
      <c r="I75" s="108" t="s">
        <v>117</v>
      </c>
      <c r="J75" s="88" t="str">
        <f t="shared" si="1"/>
        <v/>
      </c>
      <c r="K75" s="86">
        <f t="shared" si="4"/>
        <v>0.17361111111111116</v>
      </c>
    </row>
    <row r="76" spans="1:11" ht="36" customHeight="1" x14ac:dyDescent="0.3">
      <c r="A76" s="133"/>
      <c r="B76" s="129" t="s">
        <v>325</v>
      </c>
      <c r="C76" s="129" t="s">
        <v>543</v>
      </c>
      <c r="D76" s="45" t="str">
        <f t="shared" si="12"/>
        <v>X</v>
      </c>
      <c r="E76" s="39" t="str">
        <f t="shared" si="13"/>
        <v/>
      </c>
      <c r="F76" s="90">
        <f t="shared" si="2"/>
        <v>0</v>
      </c>
      <c r="G76" s="78">
        <f t="shared" si="0"/>
        <v>40</v>
      </c>
      <c r="H76" s="79">
        <f t="shared" si="3"/>
        <v>76.999999999999986</v>
      </c>
      <c r="I76" s="108" t="s">
        <v>497</v>
      </c>
      <c r="J76" s="88" t="str">
        <f t="shared" si="1"/>
        <v/>
      </c>
      <c r="K76" s="86">
        <f t="shared" si="4"/>
        <v>2.777777777777779E-2</v>
      </c>
    </row>
    <row r="77" spans="1:11" ht="36" customHeight="1" x14ac:dyDescent="0.3">
      <c r="A77" s="133"/>
      <c r="B77" s="129" t="s">
        <v>543</v>
      </c>
      <c r="C77" s="129" t="s">
        <v>136</v>
      </c>
      <c r="D77" s="45" t="str">
        <f t="shared" si="12"/>
        <v>X</v>
      </c>
      <c r="E77" s="39" t="str">
        <f t="shared" si="13"/>
        <v/>
      </c>
      <c r="F77" s="90">
        <f t="shared" si="2"/>
        <v>2</v>
      </c>
      <c r="G77" s="78">
        <f t="shared" si="0"/>
        <v>20</v>
      </c>
      <c r="H77" s="79">
        <f t="shared" si="3"/>
        <v>79.333333333333314</v>
      </c>
      <c r="I77" s="108" t="s">
        <v>117</v>
      </c>
      <c r="J77" s="88" t="str">
        <f t="shared" si="1"/>
        <v/>
      </c>
      <c r="K77" s="86">
        <f t="shared" si="4"/>
        <v>9.722222222222221E-2</v>
      </c>
    </row>
    <row r="78" spans="1:11" ht="36" customHeight="1" x14ac:dyDescent="0.3">
      <c r="A78" s="133"/>
      <c r="B78" s="129" t="s">
        <v>136</v>
      </c>
      <c r="C78" s="129" t="s">
        <v>143</v>
      </c>
      <c r="D78" s="45" t="str">
        <f t="shared" si="12"/>
        <v>X</v>
      </c>
      <c r="E78" s="39" t="str">
        <f t="shared" si="13"/>
        <v/>
      </c>
      <c r="F78" s="90">
        <f t="shared" si="2"/>
        <v>0</v>
      </c>
      <c r="G78" s="78">
        <f t="shared" si="0"/>
        <v>30</v>
      </c>
      <c r="H78" s="79">
        <f t="shared" si="3"/>
        <v>79.833333333333314</v>
      </c>
      <c r="I78" s="108" t="s">
        <v>118</v>
      </c>
      <c r="J78" s="88" t="str">
        <f t="shared" si="1"/>
        <v/>
      </c>
      <c r="K78" s="86">
        <f t="shared" si="4"/>
        <v>2.0833333333333259E-2</v>
      </c>
    </row>
    <row r="79" spans="1:11" ht="36" customHeight="1" x14ac:dyDescent="0.3">
      <c r="A79" s="133"/>
      <c r="B79" s="129" t="s">
        <v>143</v>
      </c>
      <c r="C79" s="129" t="s">
        <v>346</v>
      </c>
      <c r="D79" s="45" t="str">
        <f t="shared" si="12"/>
        <v>X</v>
      </c>
      <c r="E79" s="39" t="str">
        <f t="shared" si="13"/>
        <v/>
      </c>
      <c r="F79" s="90">
        <f t="shared" si="2"/>
        <v>0</v>
      </c>
      <c r="G79" s="78">
        <f t="shared" si="0"/>
        <v>30</v>
      </c>
      <c r="H79" s="79">
        <f t="shared" si="3"/>
        <v>80.333333333333314</v>
      </c>
      <c r="I79" s="108" t="s">
        <v>513</v>
      </c>
      <c r="J79" s="88" t="str">
        <f t="shared" si="1"/>
        <v/>
      </c>
      <c r="K79" s="86">
        <f t="shared" si="4"/>
        <v>2.083333333333337E-2</v>
      </c>
    </row>
    <row r="80" spans="1:11" ht="36" customHeight="1" x14ac:dyDescent="0.3">
      <c r="A80" s="133"/>
      <c r="B80" s="129" t="s">
        <v>346</v>
      </c>
      <c r="C80" s="129" t="s">
        <v>347</v>
      </c>
      <c r="D80" s="45" t="str">
        <f t="shared" si="12"/>
        <v>X</v>
      </c>
      <c r="E80" s="39" t="str">
        <f t="shared" si="13"/>
        <v/>
      </c>
      <c r="F80" s="90">
        <f t="shared" si="2"/>
        <v>0</v>
      </c>
      <c r="G80" s="78">
        <f t="shared" si="0"/>
        <v>20</v>
      </c>
      <c r="H80" s="79">
        <f t="shared" si="3"/>
        <v>80.666666666666643</v>
      </c>
      <c r="I80" s="108" t="s">
        <v>699</v>
      </c>
      <c r="J80" s="88" t="str">
        <f t="shared" si="1"/>
        <v/>
      </c>
      <c r="K80" s="86">
        <f t="shared" si="4"/>
        <v>1.388888888888884E-2</v>
      </c>
    </row>
    <row r="81" spans="1:11" ht="36" customHeight="1" x14ac:dyDescent="0.3">
      <c r="A81" s="137"/>
      <c r="B81" s="129" t="s">
        <v>347</v>
      </c>
      <c r="C81" s="129" t="s">
        <v>125</v>
      </c>
      <c r="D81" s="45" t="str">
        <f t="shared" si="12"/>
        <v>X</v>
      </c>
      <c r="E81" s="39" t="str">
        <f t="shared" si="13"/>
        <v/>
      </c>
      <c r="F81" s="90">
        <f t="shared" ref="F81:F85" si="14">IF(AND(D81="",E81=""),0,(IF(AND(C81-B81=1,E81="",E81),24,(IF(D81="X",HOUR(C81-B81),0)))))</f>
        <v>1</v>
      </c>
      <c r="G81" s="78">
        <f t="shared" ref="G81:G85" si="15">IF(D81="X",MINUTE(C81-B81),0)</f>
        <v>10</v>
      </c>
      <c r="H81" s="79">
        <f t="shared" ref="H81:H85" si="16">(F81+G81/60)+H80</f>
        <v>81.833333333333314</v>
      </c>
      <c r="I81" s="108" t="s">
        <v>117</v>
      </c>
      <c r="J81" s="88" t="str">
        <f t="shared" ref="J81:J85" si="17">IF(E81="x",(C81-B81),"")</f>
        <v/>
      </c>
      <c r="K81" s="86">
        <f t="shared" ref="K81:K85" si="18">IF(D81="x",(C81-B81),"")</f>
        <v>4.861111111111116E-2</v>
      </c>
    </row>
    <row r="82" spans="1:11" ht="36" customHeight="1" x14ac:dyDescent="0.3">
      <c r="A82" s="136">
        <v>44787</v>
      </c>
      <c r="B82" s="129" t="s">
        <v>126</v>
      </c>
      <c r="C82" s="129" t="s">
        <v>323</v>
      </c>
      <c r="D82" s="45" t="str">
        <f t="shared" si="12"/>
        <v>X</v>
      </c>
      <c r="E82" s="39" t="str">
        <f t="shared" si="13"/>
        <v/>
      </c>
      <c r="F82" s="90">
        <f t="shared" si="14"/>
        <v>0</v>
      </c>
      <c r="G82" s="78">
        <f t="shared" si="15"/>
        <v>35</v>
      </c>
      <c r="H82" s="79">
        <f t="shared" si="16"/>
        <v>82.416666666666643</v>
      </c>
      <c r="I82" s="108" t="s">
        <v>117</v>
      </c>
      <c r="J82" s="88" t="str">
        <f t="shared" si="17"/>
        <v/>
      </c>
      <c r="K82" s="86">
        <f t="shared" si="18"/>
        <v>2.4305555555555556E-2</v>
      </c>
    </row>
    <row r="83" spans="1:11" ht="36" customHeight="1" x14ac:dyDescent="0.3">
      <c r="A83" s="133"/>
      <c r="B83" s="129" t="s">
        <v>323</v>
      </c>
      <c r="C83" s="129" t="s">
        <v>685</v>
      </c>
      <c r="D83" s="45" t="str">
        <f t="shared" si="12"/>
        <v>X</v>
      </c>
      <c r="E83" s="39" t="str">
        <f t="shared" si="13"/>
        <v/>
      </c>
      <c r="F83" s="90">
        <f t="shared" si="14"/>
        <v>0</v>
      </c>
      <c r="G83" s="78">
        <f t="shared" si="15"/>
        <v>40</v>
      </c>
      <c r="H83" s="79">
        <f t="shared" si="16"/>
        <v>83.083333333333314</v>
      </c>
      <c r="I83" s="108" t="s">
        <v>497</v>
      </c>
      <c r="J83" s="88" t="str">
        <f t="shared" si="17"/>
        <v/>
      </c>
      <c r="K83" s="86">
        <f t="shared" si="18"/>
        <v>2.777777777777778E-2</v>
      </c>
    </row>
    <row r="84" spans="1:11" ht="36" customHeight="1" x14ac:dyDescent="0.3">
      <c r="A84" s="133"/>
      <c r="B84" s="129" t="s">
        <v>685</v>
      </c>
      <c r="C84" s="129" t="s">
        <v>486</v>
      </c>
      <c r="D84" s="45" t="str">
        <f t="shared" si="12"/>
        <v>X</v>
      </c>
      <c r="E84" s="39" t="str">
        <f t="shared" si="13"/>
        <v/>
      </c>
      <c r="F84" s="90">
        <f t="shared" si="14"/>
        <v>0</v>
      </c>
      <c r="G84" s="78">
        <f t="shared" si="15"/>
        <v>55</v>
      </c>
      <c r="H84" s="79">
        <f t="shared" si="16"/>
        <v>83.999999999999986</v>
      </c>
      <c r="I84" s="108" t="s">
        <v>117</v>
      </c>
      <c r="J84" s="88" t="str">
        <f t="shared" si="17"/>
        <v/>
      </c>
      <c r="K84" s="86">
        <f t="shared" si="18"/>
        <v>3.8194444444444441E-2</v>
      </c>
    </row>
    <row r="85" spans="1:11" ht="36" customHeight="1" x14ac:dyDescent="0.3">
      <c r="A85" s="133"/>
      <c r="B85" s="202" t="s">
        <v>486</v>
      </c>
      <c r="C85" s="203"/>
      <c r="D85" s="45"/>
      <c r="E85" s="91"/>
      <c r="F85" s="90">
        <f t="shared" si="14"/>
        <v>0</v>
      </c>
      <c r="G85" s="78">
        <f t="shared" si="15"/>
        <v>0</v>
      </c>
      <c r="H85" s="79">
        <f t="shared" si="16"/>
        <v>83.999999999999986</v>
      </c>
      <c r="I85" s="109" t="s">
        <v>123</v>
      </c>
      <c r="J85" s="88" t="str">
        <f t="shared" si="17"/>
        <v/>
      </c>
      <c r="K85" s="86" t="str">
        <f t="shared" si="18"/>
        <v/>
      </c>
    </row>
    <row r="86" spans="1:11" ht="33.75" customHeight="1" x14ac:dyDescent="0.3">
      <c r="A86" s="137"/>
      <c r="B86" s="369" t="s">
        <v>25</v>
      </c>
      <c r="C86" s="369"/>
      <c r="D86" s="369"/>
      <c r="E86" s="369"/>
      <c r="F86" s="369"/>
      <c r="G86" s="369"/>
      <c r="H86" s="48">
        <f>H85</f>
        <v>83.999999999999986</v>
      </c>
      <c r="I86" s="49"/>
      <c r="J86" s="89">
        <f>SUM(J23:J80)</f>
        <v>2.0486111111111116</v>
      </c>
      <c r="K86" s="86">
        <f>SUM(K23:K84)</f>
        <v>3.4999999999999996</v>
      </c>
    </row>
    <row r="87" spans="1:11" ht="33.75" customHeight="1" x14ac:dyDescent="0.3">
      <c r="A87" s="136">
        <v>44787</v>
      </c>
      <c r="B87" s="369" t="s">
        <v>64</v>
      </c>
      <c r="C87" s="369"/>
      <c r="D87" s="369"/>
      <c r="E87" s="369"/>
      <c r="F87" s="369"/>
      <c r="G87" s="369"/>
      <c r="H87" s="50">
        <v>72</v>
      </c>
      <c r="I87" s="49"/>
    </row>
    <row r="88" spans="1:11" ht="33.75" customHeight="1" x14ac:dyDescent="0.3">
      <c r="A88" s="133"/>
      <c r="B88" s="363" t="s">
        <v>65</v>
      </c>
      <c r="C88" s="363"/>
      <c r="D88" s="363"/>
      <c r="E88" s="363"/>
      <c r="F88" s="363"/>
      <c r="G88" s="363"/>
      <c r="H88" s="50">
        <f>IF(H87="","",IF(H86&lt;=H87,H87-H86,0))</f>
        <v>0</v>
      </c>
      <c r="I88" s="75"/>
    </row>
    <row r="89" spans="1:11" ht="33.75" customHeight="1" x14ac:dyDescent="0.3">
      <c r="A89" s="133"/>
      <c r="B89" s="363" t="s">
        <v>66</v>
      </c>
      <c r="C89" s="363"/>
      <c r="D89" s="363"/>
      <c r="E89" s="363"/>
      <c r="F89" s="363"/>
      <c r="G89" s="363"/>
      <c r="H89" s="50">
        <f>IF(H86&gt;H87,H86-H87,0)</f>
        <v>11.999999999999986</v>
      </c>
      <c r="I89" s="49"/>
    </row>
    <row r="90" spans="1:11" ht="33.75" customHeight="1" x14ac:dyDescent="0.3">
      <c r="A90" s="133"/>
      <c r="B90" s="363" t="s">
        <v>67</v>
      </c>
      <c r="C90" s="363"/>
      <c r="D90" s="363"/>
      <c r="E90" s="363"/>
      <c r="F90" s="363"/>
      <c r="G90" s="363"/>
      <c r="H90" s="74" t="str">
        <f>IF(H87="","",IF(H88&gt;H89,ROUND(H88*$B$15*$B$13/24,0),""))</f>
        <v/>
      </c>
      <c r="I90" s="49"/>
    </row>
    <row r="91" spans="1:11" ht="33.75" customHeight="1" x14ac:dyDescent="0.3">
      <c r="A91" s="47"/>
      <c r="B91" s="364" t="s">
        <v>68</v>
      </c>
      <c r="C91" s="365"/>
      <c r="D91" s="365"/>
      <c r="E91" s="365"/>
      <c r="F91" s="365"/>
      <c r="G91" s="366"/>
      <c r="H91" s="51">
        <f>IF(H89&gt;H88,ROUND(H89*$B$17*$B$13/24,0),"")</f>
        <v>66081000</v>
      </c>
      <c r="I91" s="49"/>
    </row>
    <row r="92" spans="1:11" ht="33.75" customHeight="1" x14ac:dyDescent="0.3">
      <c r="A92" s="367"/>
      <c r="B92" s="367"/>
      <c r="C92" s="367"/>
      <c r="D92" s="367"/>
      <c r="E92" s="367"/>
      <c r="F92" s="367"/>
      <c r="G92" s="367"/>
      <c r="H92" s="367"/>
      <c r="I92" s="367"/>
    </row>
  </sheetData>
  <mergeCells count="17">
    <mergeCell ref="B90:G90"/>
    <mergeCell ref="B91:G91"/>
    <mergeCell ref="A92:I92"/>
    <mergeCell ref="J21:J22"/>
    <mergeCell ref="K21:K22"/>
    <mergeCell ref="B86:G86"/>
    <mergeCell ref="B87:G87"/>
    <mergeCell ref="B88:G88"/>
    <mergeCell ref="B89:G89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85:E85 F23:H29 B23:D84 F30:I85">
    <cfRule type="expression" dxfId="91" priority="2">
      <formula>$E23="X"</formula>
    </cfRule>
  </conditionalFormatting>
  <conditionalFormatting sqref="I23:I29">
    <cfRule type="expression" dxfId="90" priority="3">
      <formula>$E23="X"</formula>
    </cfRule>
  </conditionalFormatting>
  <conditionalFormatting sqref="E23:E84">
    <cfRule type="expression" dxfId="8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7BB6-50B0-4D1B-9825-A7CFB9B5E2DB}">
  <sheetPr>
    <tabColor rgb="FFFF0000"/>
  </sheetPr>
  <dimension ref="A1:K62"/>
  <sheetViews>
    <sheetView topLeftCell="C51" zoomScale="80" zoomScaleNormal="80" workbookViewId="0">
      <selection activeCell="A62" sqref="A62:I6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64.75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168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44782.010416666664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44778</v>
      </c>
      <c r="C9" s="34">
        <f>INDEX('TONG HOP'!$B$9:$W$225,MATCH(E3,'TONG HOP'!$B$9:$B$225,0),MATCH(C10,'TONG HOP'!$B$9:$W$9,0))</f>
        <v>44783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44782.541666666664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15248.32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44784.645833333336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20531.900000000001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44785.541666666664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44782</v>
      </c>
      <c r="B23" s="293" t="s">
        <v>680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55" si="0">IF(D23="X",MINUTE(C23-B23),0)</f>
        <v>0</v>
      </c>
      <c r="H23" s="82">
        <f>(F23+G23/60)+H22</f>
        <v>0</v>
      </c>
      <c r="I23" s="107" t="s">
        <v>108</v>
      </c>
      <c r="J23" s="87"/>
      <c r="K23" s="86" t="str">
        <f>IF(D23="x",(C23-B23),"")</f>
        <v/>
      </c>
    </row>
    <row r="24" spans="1:11" ht="36" customHeight="1" x14ac:dyDescent="0.3">
      <c r="A24" s="217"/>
      <c r="B24" s="129" t="s">
        <v>680</v>
      </c>
      <c r="C24" s="129" t="s">
        <v>129</v>
      </c>
      <c r="D24" s="45"/>
      <c r="E24" s="39"/>
      <c r="F24" s="90">
        <f t="shared" ref="F24:F55" si="1">IF(AND(D24="",E24=""),0,(IF(AND(C24-B24=1,E24="",E24),24,(IF(D24="X",HOUR(C24-B24),0)))))</f>
        <v>0</v>
      </c>
      <c r="G24" s="82">
        <f t="shared" si="0"/>
        <v>0</v>
      </c>
      <c r="H24" s="82">
        <f>(F24+G24/60)+H23</f>
        <v>0</v>
      </c>
      <c r="I24" s="108" t="s">
        <v>662</v>
      </c>
      <c r="J24" s="87" t="str">
        <f t="shared" ref="J24:J55" si="2">IF(E24="x",(C24-B24),"")</f>
        <v/>
      </c>
      <c r="K24" s="86" t="str">
        <f t="shared" ref="K24:K55" si="3">IF(D24="x",(C24-B24),"")</f>
        <v/>
      </c>
    </row>
    <row r="25" spans="1:11" ht="36" customHeight="1" x14ac:dyDescent="0.3">
      <c r="A25" s="217"/>
      <c r="B25" s="129" t="s">
        <v>129</v>
      </c>
      <c r="C25" s="129" t="s">
        <v>125</v>
      </c>
      <c r="D25" s="45" t="str">
        <f t="shared" ref="D25" si="4">IF(E25="","X","")</f>
        <v/>
      </c>
      <c r="E25" s="39" t="str">
        <f t="shared" ref="E25" si="5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90">
        <f t="shared" ref="F25" si="6">IF(AND(D25="",E25=""),0,(IF(AND(C25-B25=1,E25="",E25),24,(IF(D25="X",HOUR(C25-B25),0)))))</f>
        <v>0</v>
      </c>
      <c r="G25" s="82">
        <f t="shared" ref="G25" si="7">IF(D25="X",MINUTE(C25-B25),0)</f>
        <v>0</v>
      </c>
      <c r="H25" s="82">
        <f>(F25+G25/60)+H24</f>
        <v>0</v>
      </c>
      <c r="I25" s="108" t="s">
        <v>662</v>
      </c>
      <c r="J25" s="87">
        <f t="shared" ref="J25" si="8">IF(E25="x",(C25-B25),"")</f>
        <v>0.45833333333333337</v>
      </c>
      <c r="K25" s="86" t="str">
        <f t="shared" ref="K25" si="9">IF(D25="x",(C25-B25),"")</f>
        <v/>
      </c>
    </row>
    <row r="26" spans="1:11" ht="36" customHeight="1" x14ac:dyDescent="0.3">
      <c r="A26" s="134">
        <v>44783</v>
      </c>
      <c r="B26" s="129" t="s">
        <v>126</v>
      </c>
      <c r="C26" s="129" t="s">
        <v>125</v>
      </c>
      <c r="D26" s="45" t="str">
        <f t="shared" ref="D26:D54" si="10">IF(E26="","X","")</f>
        <v/>
      </c>
      <c r="E26" s="39" t="str">
        <f t="shared" ref="E26:E29" si="11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si="1"/>
        <v>0</v>
      </c>
      <c r="G26" s="82">
        <f t="shared" si="0"/>
        <v>0</v>
      </c>
      <c r="H26" s="82">
        <f>(F26+G26/60)+H24</f>
        <v>0</v>
      </c>
      <c r="I26" s="108" t="s">
        <v>662</v>
      </c>
      <c r="J26" s="87">
        <f t="shared" si="2"/>
        <v>1</v>
      </c>
      <c r="K26" s="86" t="str">
        <f t="shared" si="3"/>
        <v/>
      </c>
    </row>
    <row r="27" spans="1:11" ht="36" customHeight="1" x14ac:dyDescent="0.3">
      <c r="A27" s="217">
        <v>44784</v>
      </c>
      <c r="B27" s="129" t="s">
        <v>126</v>
      </c>
      <c r="C27" s="129" t="s">
        <v>144</v>
      </c>
      <c r="D27" s="45" t="str">
        <f t="shared" si="10"/>
        <v/>
      </c>
      <c r="E27" s="39" t="str">
        <f t="shared" si="11"/>
        <v>X</v>
      </c>
      <c r="F27" s="90">
        <f t="shared" si="1"/>
        <v>0</v>
      </c>
      <c r="G27" s="82">
        <f t="shared" si="0"/>
        <v>0</v>
      </c>
      <c r="H27" s="82">
        <f t="shared" ref="H27:H55" si="12">(F27+G27/60)+H26</f>
        <v>0</v>
      </c>
      <c r="I27" s="108" t="s">
        <v>662</v>
      </c>
      <c r="J27" s="87">
        <f t="shared" si="2"/>
        <v>0.45833333333333331</v>
      </c>
      <c r="K27" s="86" t="str">
        <f t="shared" si="3"/>
        <v/>
      </c>
    </row>
    <row r="28" spans="1:11" ht="36" customHeight="1" x14ac:dyDescent="0.3">
      <c r="A28" s="217"/>
      <c r="B28" s="129" t="s">
        <v>144</v>
      </c>
      <c r="C28" s="129" t="s">
        <v>681</v>
      </c>
      <c r="D28" s="45" t="str">
        <f t="shared" si="10"/>
        <v/>
      </c>
      <c r="E28" s="39" t="str">
        <f t="shared" si="11"/>
        <v>X</v>
      </c>
      <c r="F28" s="90">
        <f t="shared" si="1"/>
        <v>0</v>
      </c>
      <c r="G28" s="78">
        <f t="shared" si="0"/>
        <v>0</v>
      </c>
      <c r="H28" s="79">
        <f t="shared" si="12"/>
        <v>0</v>
      </c>
      <c r="I28" s="108" t="s">
        <v>663</v>
      </c>
      <c r="J28" s="88">
        <f t="shared" si="2"/>
        <v>7.9861111111111105E-2</v>
      </c>
      <c r="K28" s="86" t="str">
        <f t="shared" si="3"/>
        <v/>
      </c>
    </row>
    <row r="29" spans="1:11" ht="36" customHeight="1" x14ac:dyDescent="0.3">
      <c r="A29" s="217"/>
      <c r="B29" s="293" t="s">
        <v>681</v>
      </c>
      <c r="C29" s="293"/>
      <c r="D29" s="45"/>
      <c r="E29" s="39" t="str">
        <f t="shared" si="11"/>
        <v/>
      </c>
      <c r="F29" s="90">
        <f t="shared" si="1"/>
        <v>0</v>
      </c>
      <c r="G29" s="78">
        <f t="shared" si="0"/>
        <v>0</v>
      </c>
      <c r="H29" s="79">
        <f t="shared" si="12"/>
        <v>0</v>
      </c>
      <c r="I29" s="109" t="s">
        <v>664</v>
      </c>
      <c r="J29" s="88" t="str">
        <f t="shared" si="2"/>
        <v/>
      </c>
      <c r="K29" s="86" t="str">
        <f t="shared" si="3"/>
        <v/>
      </c>
    </row>
    <row r="30" spans="1:11" ht="36" customHeight="1" x14ac:dyDescent="0.3">
      <c r="A30" s="217"/>
      <c r="B30" s="129" t="s">
        <v>681</v>
      </c>
      <c r="C30" s="129" t="s">
        <v>160</v>
      </c>
      <c r="D30" s="45" t="str">
        <f t="shared" si="10"/>
        <v>X</v>
      </c>
      <c r="E30" s="91"/>
      <c r="F30" s="90">
        <f t="shared" si="1"/>
        <v>2</v>
      </c>
      <c r="G30" s="78">
        <f t="shared" si="0"/>
        <v>5</v>
      </c>
      <c r="H30" s="79">
        <f t="shared" si="12"/>
        <v>2.0833333333333335</v>
      </c>
      <c r="I30" s="108" t="s">
        <v>665</v>
      </c>
      <c r="J30" s="88" t="str">
        <f t="shared" si="2"/>
        <v/>
      </c>
      <c r="K30" s="86">
        <f t="shared" si="3"/>
        <v>8.680555555555558E-2</v>
      </c>
    </row>
    <row r="31" spans="1:11" ht="36" customHeight="1" x14ac:dyDescent="0.3">
      <c r="A31" s="217"/>
      <c r="B31" s="218" t="s">
        <v>160</v>
      </c>
      <c r="C31" s="219"/>
      <c r="D31" s="45"/>
      <c r="E31" s="91"/>
      <c r="F31" s="90">
        <f t="shared" si="1"/>
        <v>0</v>
      </c>
      <c r="G31" s="78">
        <f t="shared" si="0"/>
        <v>0</v>
      </c>
      <c r="H31" s="79">
        <f t="shared" si="12"/>
        <v>2.0833333333333335</v>
      </c>
      <c r="I31" s="108" t="s">
        <v>666</v>
      </c>
      <c r="J31" s="88" t="str">
        <f t="shared" si="2"/>
        <v/>
      </c>
      <c r="K31" s="86" t="str">
        <f t="shared" si="3"/>
        <v/>
      </c>
    </row>
    <row r="32" spans="1:11" ht="36" customHeight="1" x14ac:dyDescent="0.3">
      <c r="A32" s="217"/>
      <c r="B32" s="129" t="s">
        <v>160</v>
      </c>
      <c r="C32" s="129" t="s">
        <v>227</v>
      </c>
      <c r="D32" s="45" t="str">
        <f t="shared" si="10"/>
        <v>X</v>
      </c>
      <c r="E32" s="91"/>
      <c r="F32" s="90">
        <f t="shared" si="1"/>
        <v>0</v>
      </c>
      <c r="G32" s="78">
        <f t="shared" si="0"/>
        <v>30</v>
      </c>
      <c r="H32" s="79">
        <f t="shared" si="12"/>
        <v>2.5833333333333335</v>
      </c>
      <c r="I32" s="108" t="s">
        <v>668</v>
      </c>
      <c r="J32" s="88" t="str">
        <f t="shared" si="2"/>
        <v/>
      </c>
      <c r="K32" s="86">
        <f t="shared" si="3"/>
        <v>2.083333333333337E-2</v>
      </c>
    </row>
    <row r="33" spans="1:11" ht="36" customHeight="1" x14ac:dyDescent="0.3">
      <c r="A33" s="217"/>
      <c r="B33" s="293" t="s">
        <v>227</v>
      </c>
      <c r="C33" s="293"/>
      <c r="D33" s="45"/>
      <c r="E33" s="91"/>
      <c r="F33" s="90">
        <f t="shared" si="1"/>
        <v>0</v>
      </c>
      <c r="G33" s="78">
        <f t="shared" si="0"/>
        <v>0</v>
      </c>
      <c r="H33" s="79">
        <f t="shared" si="12"/>
        <v>2.5833333333333335</v>
      </c>
      <c r="I33" s="109" t="s">
        <v>116</v>
      </c>
      <c r="J33" s="88" t="str">
        <f t="shared" si="2"/>
        <v/>
      </c>
      <c r="K33" s="86" t="str">
        <f t="shared" si="3"/>
        <v/>
      </c>
    </row>
    <row r="34" spans="1:11" ht="36" customHeight="1" x14ac:dyDescent="0.3">
      <c r="A34" s="217"/>
      <c r="B34" s="129" t="s">
        <v>227</v>
      </c>
      <c r="C34" s="129" t="s">
        <v>427</v>
      </c>
      <c r="D34" s="45" t="str">
        <f t="shared" si="10"/>
        <v>X</v>
      </c>
      <c r="E34" s="91"/>
      <c r="F34" s="90">
        <f t="shared" si="1"/>
        <v>1</v>
      </c>
      <c r="G34" s="78">
        <f t="shared" si="0"/>
        <v>40</v>
      </c>
      <c r="H34" s="79">
        <f t="shared" si="12"/>
        <v>4.25</v>
      </c>
      <c r="I34" s="108" t="s">
        <v>669</v>
      </c>
      <c r="J34" s="88" t="str">
        <f t="shared" si="2"/>
        <v/>
      </c>
      <c r="K34" s="86">
        <f t="shared" si="3"/>
        <v>6.944444444444442E-2</v>
      </c>
    </row>
    <row r="35" spans="1:11" ht="36" customHeight="1" x14ac:dyDescent="0.3">
      <c r="A35" s="217"/>
      <c r="B35" s="129" t="s">
        <v>427</v>
      </c>
      <c r="C35" s="129" t="s">
        <v>661</v>
      </c>
      <c r="D35" s="45" t="str">
        <f t="shared" si="10"/>
        <v>X</v>
      </c>
      <c r="E35" s="91"/>
      <c r="F35" s="90">
        <f t="shared" si="1"/>
        <v>0</v>
      </c>
      <c r="G35" s="78">
        <f t="shared" si="0"/>
        <v>20</v>
      </c>
      <c r="H35" s="79">
        <f t="shared" si="12"/>
        <v>4.583333333333333</v>
      </c>
      <c r="I35" s="108" t="s">
        <v>682</v>
      </c>
      <c r="J35" s="88" t="str">
        <f t="shared" si="2"/>
        <v/>
      </c>
      <c r="K35" s="86">
        <f t="shared" si="3"/>
        <v>1.388888888888884E-2</v>
      </c>
    </row>
    <row r="36" spans="1:11" ht="36" customHeight="1" x14ac:dyDescent="0.3">
      <c r="A36" s="217"/>
      <c r="B36" s="129" t="s">
        <v>661</v>
      </c>
      <c r="C36" s="129" t="s">
        <v>234</v>
      </c>
      <c r="D36" s="45" t="str">
        <f t="shared" si="10"/>
        <v>X</v>
      </c>
      <c r="E36" s="91"/>
      <c r="F36" s="90">
        <f t="shared" si="1"/>
        <v>0</v>
      </c>
      <c r="G36" s="78">
        <f t="shared" si="0"/>
        <v>30</v>
      </c>
      <c r="H36" s="79">
        <f t="shared" si="12"/>
        <v>5.083333333333333</v>
      </c>
      <c r="I36" s="108" t="s">
        <v>669</v>
      </c>
      <c r="J36" s="88" t="str">
        <f t="shared" si="2"/>
        <v/>
      </c>
      <c r="K36" s="86">
        <f t="shared" si="3"/>
        <v>2.083333333333337E-2</v>
      </c>
    </row>
    <row r="37" spans="1:11" ht="36" customHeight="1" x14ac:dyDescent="0.3">
      <c r="A37" s="217"/>
      <c r="B37" s="129" t="s">
        <v>234</v>
      </c>
      <c r="C37" s="129" t="s">
        <v>325</v>
      </c>
      <c r="D37" s="45" t="str">
        <f t="shared" si="10"/>
        <v>X</v>
      </c>
      <c r="E37" s="91"/>
      <c r="F37" s="90">
        <f t="shared" si="1"/>
        <v>0</v>
      </c>
      <c r="G37" s="78">
        <f t="shared" si="0"/>
        <v>30</v>
      </c>
      <c r="H37" s="79">
        <f t="shared" si="12"/>
        <v>5.583333333333333</v>
      </c>
      <c r="I37" s="108" t="s">
        <v>683</v>
      </c>
      <c r="J37" s="88" t="str">
        <f t="shared" si="2"/>
        <v/>
      </c>
      <c r="K37" s="86">
        <f t="shared" si="3"/>
        <v>2.083333333333337E-2</v>
      </c>
    </row>
    <row r="38" spans="1:11" ht="36" customHeight="1" x14ac:dyDescent="0.3">
      <c r="A38" s="217"/>
      <c r="B38" s="129" t="s">
        <v>325</v>
      </c>
      <c r="C38" s="129" t="s">
        <v>543</v>
      </c>
      <c r="D38" s="45" t="str">
        <f t="shared" si="10"/>
        <v>X</v>
      </c>
      <c r="E38" s="91"/>
      <c r="F38" s="90">
        <f t="shared" si="1"/>
        <v>0</v>
      </c>
      <c r="G38" s="78">
        <f t="shared" si="0"/>
        <v>40</v>
      </c>
      <c r="H38" s="79">
        <f t="shared" si="12"/>
        <v>6.25</v>
      </c>
      <c r="I38" s="108" t="s">
        <v>669</v>
      </c>
      <c r="J38" s="88" t="str">
        <f t="shared" si="2"/>
        <v/>
      </c>
      <c r="K38" s="86">
        <f t="shared" si="3"/>
        <v>2.777777777777779E-2</v>
      </c>
    </row>
    <row r="39" spans="1:11" ht="36" customHeight="1" x14ac:dyDescent="0.3">
      <c r="A39" s="217"/>
      <c r="B39" s="129" t="s">
        <v>543</v>
      </c>
      <c r="C39" s="129" t="s">
        <v>142</v>
      </c>
      <c r="D39" s="45" t="str">
        <f t="shared" si="10"/>
        <v>X</v>
      </c>
      <c r="E39" s="91"/>
      <c r="F39" s="90">
        <f t="shared" si="1"/>
        <v>0</v>
      </c>
      <c r="G39" s="78">
        <f t="shared" si="0"/>
        <v>20</v>
      </c>
      <c r="H39" s="79">
        <f t="shared" si="12"/>
        <v>6.583333333333333</v>
      </c>
      <c r="I39" s="108" t="s">
        <v>616</v>
      </c>
      <c r="J39" s="88" t="str">
        <f t="shared" si="2"/>
        <v/>
      </c>
      <c r="K39" s="86">
        <f t="shared" si="3"/>
        <v>1.388888888888884E-2</v>
      </c>
    </row>
    <row r="40" spans="1:11" ht="36" customHeight="1" x14ac:dyDescent="0.3">
      <c r="A40" s="217"/>
      <c r="B40" s="129" t="s">
        <v>142</v>
      </c>
      <c r="C40" s="129" t="s">
        <v>136</v>
      </c>
      <c r="D40" s="45" t="str">
        <f t="shared" si="10"/>
        <v>X</v>
      </c>
      <c r="E40" s="91"/>
      <c r="F40" s="90">
        <f t="shared" si="1"/>
        <v>2</v>
      </c>
      <c r="G40" s="78">
        <f t="shared" si="0"/>
        <v>0</v>
      </c>
      <c r="H40" s="79">
        <f t="shared" si="12"/>
        <v>8.5833333333333321</v>
      </c>
      <c r="I40" s="108" t="s">
        <v>669</v>
      </c>
      <c r="J40" s="88" t="str">
        <f t="shared" si="2"/>
        <v/>
      </c>
      <c r="K40" s="86">
        <f t="shared" si="3"/>
        <v>8.333333333333337E-2</v>
      </c>
    </row>
    <row r="41" spans="1:11" ht="36" customHeight="1" x14ac:dyDescent="0.3">
      <c r="A41" s="217"/>
      <c r="B41" s="129" t="s">
        <v>136</v>
      </c>
      <c r="C41" s="129" t="s">
        <v>143</v>
      </c>
      <c r="D41" s="45" t="str">
        <f t="shared" si="10"/>
        <v>X</v>
      </c>
      <c r="E41" s="91"/>
      <c r="F41" s="90">
        <f t="shared" si="1"/>
        <v>0</v>
      </c>
      <c r="G41" s="78">
        <f t="shared" si="0"/>
        <v>30</v>
      </c>
      <c r="H41" s="79">
        <f t="shared" si="12"/>
        <v>9.0833333333333321</v>
      </c>
      <c r="I41" s="108" t="s">
        <v>670</v>
      </c>
      <c r="J41" s="88" t="str">
        <f t="shared" si="2"/>
        <v/>
      </c>
      <c r="K41" s="86">
        <f t="shared" si="3"/>
        <v>2.0833333333333259E-2</v>
      </c>
    </row>
    <row r="42" spans="1:11" ht="36" customHeight="1" x14ac:dyDescent="0.3">
      <c r="A42" s="217"/>
      <c r="B42" s="129" t="s">
        <v>143</v>
      </c>
      <c r="C42" s="129" t="s">
        <v>137</v>
      </c>
      <c r="D42" s="45" t="str">
        <f t="shared" si="10"/>
        <v>X</v>
      </c>
      <c r="E42" s="91"/>
      <c r="F42" s="90">
        <f t="shared" si="1"/>
        <v>0</v>
      </c>
      <c r="G42" s="78">
        <f t="shared" si="0"/>
        <v>20</v>
      </c>
      <c r="H42" s="79">
        <f t="shared" si="12"/>
        <v>9.4166666666666661</v>
      </c>
      <c r="I42" s="108" t="s">
        <v>513</v>
      </c>
      <c r="J42" s="88" t="str">
        <f t="shared" si="2"/>
        <v/>
      </c>
      <c r="K42" s="86">
        <f t="shared" si="3"/>
        <v>1.388888888888884E-2</v>
      </c>
    </row>
    <row r="43" spans="1:11" ht="36" customHeight="1" x14ac:dyDescent="0.3">
      <c r="A43" s="217"/>
      <c r="B43" s="129" t="s">
        <v>137</v>
      </c>
      <c r="C43" s="129" t="s">
        <v>125</v>
      </c>
      <c r="D43" s="45" t="str">
        <f t="shared" si="10"/>
        <v>X</v>
      </c>
      <c r="E43" s="91"/>
      <c r="F43" s="90">
        <f t="shared" si="1"/>
        <v>1</v>
      </c>
      <c r="G43" s="78">
        <f t="shared" si="0"/>
        <v>40</v>
      </c>
      <c r="H43" s="79">
        <f t="shared" si="12"/>
        <v>11.083333333333332</v>
      </c>
      <c r="I43" s="108" t="s">
        <v>669</v>
      </c>
      <c r="J43" s="88" t="str">
        <f t="shared" si="2"/>
        <v/>
      </c>
      <c r="K43" s="86">
        <f t="shared" si="3"/>
        <v>6.9444444444444531E-2</v>
      </c>
    </row>
    <row r="44" spans="1:11" ht="36" customHeight="1" x14ac:dyDescent="0.3">
      <c r="A44" s="217">
        <v>44785</v>
      </c>
      <c r="B44" s="129" t="s">
        <v>126</v>
      </c>
      <c r="C44" s="129" t="s">
        <v>587</v>
      </c>
      <c r="D44" s="45" t="str">
        <f t="shared" si="10"/>
        <v>X</v>
      </c>
      <c r="E44" s="91"/>
      <c r="F44" s="90">
        <f t="shared" si="1"/>
        <v>1</v>
      </c>
      <c r="G44" s="78">
        <f t="shared" si="0"/>
        <v>10</v>
      </c>
      <c r="H44" s="79">
        <f t="shared" si="12"/>
        <v>12.249999999999998</v>
      </c>
      <c r="I44" s="108" t="s">
        <v>669</v>
      </c>
      <c r="J44" s="88" t="str">
        <f t="shared" si="2"/>
        <v/>
      </c>
      <c r="K44" s="86">
        <f t="shared" si="3"/>
        <v>4.8611111111111112E-2</v>
      </c>
    </row>
    <row r="45" spans="1:11" ht="36" customHeight="1" x14ac:dyDescent="0.3">
      <c r="A45" s="217"/>
      <c r="B45" s="129" t="s">
        <v>587</v>
      </c>
      <c r="C45" s="129" t="s">
        <v>249</v>
      </c>
      <c r="D45" s="45" t="str">
        <f t="shared" si="10"/>
        <v>X</v>
      </c>
      <c r="E45" s="91"/>
      <c r="F45" s="90">
        <f t="shared" si="1"/>
        <v>0</v>
      </c>
      <c r="G45" s="78">
        <f t="shared" si="0"/>
        <v>30</v>
      </c>
      <c r="H45" s="79">
        <f t="shared" si="12"/>
        <v>12.749999999999998</v>
      </c>
      <c r="I45" s="108" t="s">
        <v>683</v>
      </c>
      <c r="J45" s="88" t="str">
        <f t="shared" si="2"/>
        <v/>
      </c>
      <c r="K45" s="86">
        <f t="shared" si="3"/>
        <v>2.0833333333333322E-2</v>
      </c>
    </row>
    <row r="46" spans="1:11" ht="36" customHeight="1" x14ac:dyDescent="0.3">
      <c r="A46" s="217"/>
      <c r="B46" s="129" t="s">
        <v>249</v>
      </c>
      <c r="C46" s="129" t="s">
        <v>140</v>
      </c>
      <c r="D46" s="45" t="str">
        <f t="shared" si="10"/>
        <v>X</v>
      </c>
      <c r="E46" s="91"/>
      <c r="F46" s="90">
        <f t="shared" si="1"/>
        <v>3</v>
      </c>
      <c r="G46" s="78">
        <f t="shared" si="0"/>
        <v>50</v>
      </c>
      <c r="H46" s="79">
        <f t="shared" si="12"/>
        <v>16.583333333333332</v>
      </c>
      <c r="I46" s="108" t="s">
        <v>669</v>
      </c>
      <c r="J46" s="88" t="str">
        <f t="shared" si="2"/>
        <v/>
      </c>
      <c r="K46" s="86">
        <f t="shared" si="3"/>
        <v>0.15972222222222221</v>
      </c>
    </row>
    <row r="47" spans="1:11" ht="36" customHeight="1" x14ac:dyDescent="0.3">
      <c r="A47" s="217"/>
      <c r="B47" s="129" t="s">
        <v>140</v>
      </c>
      <c r="C47" s="129" t="s">
        <v>243</v>
      </c>
      <c r="D47" s="45" t="str">
        <f t="shared" si="10"/>
        <v>X</v>
      </c>
      <c r="E47" s="91"/>
      <c r="F47" s="90">
        <f t="shared" si="1"/>
        <v>0</v>
      </c>
      <c r="G47" s="78">
        <f t="shared" si="0"/>
        <v>50</v>
      </c>
      <c r="H47" s="79">
        <f t="shared" si="12"/>
        <v>17.416666666666664</v>
      </c>
      <c r="I47" s="108" t="s">
        <v>670</v>
      </c>
      <c r="J47" s="88" t="str">
        <f t="shared" si="2"/>
        <v/>
      </c>
      <c r="K47" s="86">
        <f t="shared" si="3"/>
        <v>3.4722222222222238E-2</v>
      </c>
    </row>
    <row r="48" spans="1:11" ht="36" customHeight="1" x14ac:dyDescent="0.3">
      <c r="A48" s="217"/>
      <c r="B48" s="129" t="s">
        <v>243</v>
      </c>
      <c r="C48" s="129" t="s">
        <v>272</v>
      </c>
      <c r="D48" s="45" t="str">
        <f t="shared" si="10"/>
        <v>X</v>
      </c>
      <c r="E48" s="91"/>
      <c r="F48" s="90">
        <f t="shared" si="1"/>
        <v>0</v>
      </c>
      <c r="G48" s="78">
        <f t="shared" si="0"/>
        <v>30</v>
      </c>
      <c r="H48" s="79">
        <f t="shared" si="12"/>
        <v>17.916666666666664</v>
      </c>
      <c r="I48" s="108" t="s">
        <v>669</v>
      </c>
      <c r="J48" s="88" t="str">
        <f t="shared" si="2"/>
        <v/>
      </c>
      <c r="K48" s="86">
        <f t="shared" si="3"/>
        <v>2.0833333333333315E-2</v>
      </c>
    </row>
    <row r="49" spans="1:11" ht="36" customHeight="1" x14ac:dyDescent="0.3">
      <c r="A49" s="217"/>
      <c r="B49" s="129" t="s">
        <v>272</v>
      </c>
      <c r="C49" s="129" t="s">
        <v>273</v>
      </c>
      <c r="D49" s="45" t="str">
        <f t="shared" si="10"/>
        <v>X</v>
      </c>
      <c r="E49" s="91"/>
      <c r="F49" s="90">
        <f t="shared" si="1"/>
        <v>0</v>
      </c>
      <c r="G49" s="78">
        <f t="shared" si="0"/>
        <v>30</v>
      </c>
      <c r="H49" s="79">
        <f t="shared" si="12"/>
        <v>18.416666666666664</v>
      </c>
      <c r="I49" s="108" t="s">
        <v>616</v>
      </c>
      <c r="J49" s="88" t="str">
        <f t="shared" si="2"/>
        <v/>
      </c>
      <c r="K49" s="86">
        <f t="shared" si="3"/>
        <v>2.0833333333333315E-2</v>
      </c>
    </row>
    <row r="50" spans="1:11" ht="36" customHeight="1" x14ac:dyDescent="0.3">
      <c r="A50" s="217"/>
      <c r="B50" s="129" t="s">
        <v>273</v>
      </c>
      <c r="C50" s="129" t="s">
        <v>156</v>
      </c>
      <c r="D50" s="45" t="str">
        <f t="shared" si="10"/>
        <v>X</v>
      </c>
      <c r="E50" s="91"/>
      <c r="F50" s="90">
        <f t="shared" si="1"/>
        <v>1</v>
      </c>
      <c r="G50" s="78">
        <f t="shared" si="0"/>
        <v>10</v>
      </c>
      <c r="H50" s="79">
        <f t="shared" si="12"/>
        <v>19.583333333333332</v>
      </c>
      <c r="I50" s="108" t="s">
        <v>669</v>
      </c>
      <c r="J50" s="88" t="str">
        <f t="shared" si="2"/>
        <v/>
      </c>
      <c r="K50" s="86">
        <f t="shared" si="3"/>
        <v>4.861111111111116E-2</v>
      </c>
    </row>
    <row r="51" spans="1:11" ht="36" customHeight="1" x14ac:dyDescent="0.3">
      <c r="A51" s="217"/>
      <c r="B51" s="129" t="s">
        <v>156</v>
      </c>
      <c r="C51" s="129" t="s">
        <v>131</v>
      </c>
      <c r="D51" s="45" t="str">
        <f t="shared" si="10"/>
        <v>X</v>
      </c>
      <c r="E51" s="91"/>
      <c r="F51" s="90">
        <f t="shared" si="1"/>
        <v>0</v>
      </c>
      <c r="G51" s="78">
        <f t="shared" si="0"/>
        <v>30</v>
      </c>
      <c r="H51" s="79">
        <f t="shared" si="12"/>
        <v>20.083333333333332</v>
      </c>
      <c r="I51" s="108" t="s">
        <v>684</v>
      </c>
      <c r="J51" s="88" t="str">
        <f t="shared" si="2"/>
        <v/>
      </c>
      <c r="K51" s="86">
        <f t="shared" si="3"/>
        <v>2.0833333333333315E-2</v>
      </c>
    </row>
    <row r="52" spans="1:11" ht="36" customHeight="1" x14ac:dyDescent="0.3">
      <c r="A52" s="217"/>
      <c r="B52" s="129" t="s">
        <v>131</v>
      </c>
      <c r="C52" s="129" t="s">
        <v>232</v>
      </c>
      <c r="D52" s="45" t="str">
        <f t="shared" si="10"/>
        <v>X</v>
      </c>
      <c r="E52" s="91"/>
      <c r="F52" s="90">
        <f t="shared" si="1"/>
        <v>1</v>
      </c>
      <c r="G52" s="78">
        <f t="shared" si="0"/>
        <v>0</v>
      </c>
      <c r="H52" s="79">
        <f t="shared" si="12"/>
        <v>21.083333333333332</v>
      </c>
      <c r="I52" s="108" t="s">
        <v>669</v>
      </c>
      <c r="J52" s="88" t="str">
        <f t="shared" si="2"/>
        <v/>
      </c>
      <c r="K52" s="86">
        <f t="shared" si="3"/>
        <v>4.1666666666666685E-2</v>
      </c>
    </row>
    <row r="53" spans="1:11" ht="36" customHeight="1" x14ac:dyDescent="0.3">
      <c r="A53" s="217"/>
      <c r="B53" s="129" t="s">
        <v>232</v>
      </c>
      <c r="C53" s="129" t="s">
        <v>233</v>
      </c>
      <c r="D53" s="45" t="str">
        <f t="shared" si="10"/>
        <v>X</v>
      </c>
      <c r="E53" s="91"/>
      <c r="F53" s="90">
        <f t="shared" si="1"/>
        <v>0</v>
      </c>
      <c r="G53" s="78">
        <f t="shared" si="0"/>
        <v>50</v>
      </c>
      <c r="H53" s="79">
        <f t="shared" si="12"/>
        <v>21.916666666666664</v>
      </c>
      <c r="I53" s="108" t="s">
        <v>497</v>
      </c>
      <c r="J53" s="88" t="str">
        <f t="shared" si="2"/>
        <v/>
      </c>
      <c r="K53" s="86">
        <f t="shared" si="3"/>
        <v>3.472222222222221E-2</v>
      </c>
    </row>
    <row r="54" spans="1:11" ht="36" customHeight="1" x14ac:dyDescent="0.3">
      <c r="A54" s="217"/>
      <c r="B54" s="129" t="s">
        <v>233</v>
      </c>
      <c r="C54" s="129" t="s">
        <v>129</v>
      </c>
      <c r="D54" s="45" t="str">
        <f t="shared" si="10"/>
        <v>X</v>
      </c>
      <c r="E54" s="91"/>
      <c r="F54" s="90">
        <f t="shared" si="1"/>
        <v>2</v>
      </c>
      <c r="G54" s="78">
        <f t="shared" si="0"/>
        <v>10</v>
      </c>
      <c r="H54" s="79">
        <f t="shared" si="12"/>
        <v>24.083333333333332</v>
      </c>
      <c r="I54" s="108" t="s">
        <v>669</v>
      </c>
      <c r="J54" s="88" t="str">
        <f t="shared" si="2"/>
        <v/>
      </c>
      <c r="K54" s="86">
        <f t="shared" si="3"/>
        <v>9.0277777777777735E-2</v>
      </c>
    </row>
    <row r="55" spans="1:11" ht="36" customHeight="1" x14ac:dyDescent="0.3">
      <c r="A55" s="217"/>
      <c r="B55" s="202" t="s">
        <v>129</v>
      </c>
      <c r="C55" s="203"/>
      <c r="D55" s="45"/>
      <c r="E55" s="91"/>
      <c r="F55" s="90">
        <f t="shared" si="1"/>
        <v>0</v>
      </c>
      <c r="G55" s="78">
        <f t="shared" si="0"/>
        <v>0</v>
      </c>
      <c r="H55" s="79">
        <f t="shared" si="12"/>
        <v>24.083333333333332</v>
      </c>
      <c r="I55" s="109" t="s">
        <v>123</v>
      </c>
      <c r="J55" s="88" t="str">
        <f t="shared" si="2"/>
        <v/>
      </c>
      <c r="K55" s="86" t="str">
        <f t="shared" si="3"/>
        <v/>
      </c>
    </row>
    <row r="56" spans="1:11" ht="33.75" customHeight="1" x14ac:dyDescent="0.3">
      <c r="A56" s="47"/>
      <c r="B56" s="369" t="s">
        <v>25</v>
      </c>
      <c r="C56" s="369"/>
      <c r="D56" s="369"/>
      <c r="E56" s="369"/>
      <c r="F56" s="369"/>
      <c r="G56" s="369"/>
      <c r="H56" s="48">
        <f>H55</f>
        <v>24.083333333333332</v>
      </c>
      <c r="I56" s="49"/>
      <c r="J56" s="89">
        <f>SUM(J23:J55)</f>
        <v>1.9965277777777779</v>
      </c>
      <c r="K56" s="86">
        <f>SUM(K23:K55)</f>
        <v>1.0034722222222223</v>
      </c>
    </row>
    <row r="57" spans="1:11" ht="33.75" customHeight="1" x14ac:dyDescent="0.3">
      <c r="A57" s="47"/>
      <c r="B57" s="369" t="s">
        <v>64</v>
      </c>
      <c r="C57" s="369"/>
      <c r="D57" s="369"/>
      <c r="E57" s="369"/>
      <c r="F57" s="369"/>
      <c r="G57" s="369"/>
      <c r="H57" s="50">
        <v>72</v>
      </c>
      <c r="I57" s="49"/>
    </row>
    <row r="58" spans="1:11" ht="33.75" customHeight="1" x14ac:dyDescent="0.3">
      <c r="A58" s="47"/>
      <c r="B58" s="363" t="s">
        <v>65</v>
      </c>
      <c r="C58" s="363"/>
      <c r="D58" s="363"/>
      <c r="E58" s="363"/>
      <c r="F58" s="363"/>
      <c r="G58" s="363"/>
      <c r="H58" s="50">
        <f>IF(H57="","",IF(H56&lt;=H57,H57-H56,0))</f>
        <v>47.916666666666671</v>
      </c>
      <c r="I58" s="75"/>
    </row>
    <row r="59" spans="1:11" ht="33.75" customHeight="1" x14ac:dyDescent="0.3">
      <c r="A59" s="47"/>
      <c r="B59" s="363" t="s">
        <v>66</v>
      </c>
      <c r="C59" s="363"/>
      <c r="D59" s="363"/>
      <c r="E59" s="363"/>
      <c r="F59" s="363"/>
      <c r="G59" s="363"/>
      <c r="H59" s="50">
        <f>IF(H56&gt;H57,H56-H57,0)</f>
        <v>0</v>
      </c>
      <c r="I59" s="49"/>
    </row>
    <row r="60" spans="1:11" ht="33.75" customHeight="1" x14ac:dyDescent="0.3">
      <c r="A60" s="47"/>
      <c r="B60" s="363" t="s">
        <v>67</v>
      </c>
      <c r="C60" s="363"/>
      <c r="D60" s="363"/>
      <c r="E60" s="363"/>
      <c r="F60" s="363"/>
      <c r="G60" s="363"/>
      <c r="H60" s="74">
        <f>IF(H57="","",IF(H58&gt;H59,ROUND(H58*$B$15*$B$13/24,0),""))</f>
        <v>122977526</v>
      </c>
      <c r="I60" s="49"/>
    </row>
    <row r="61" spans="1:11" ht="33.75" customHeight="1" x14ac:dyDescent="0.3">
      <c r="A61" s="47"/>
      <c r="B61" s="364" t="s">
        <v>68</v>
      </c>
      <c r="C61" s="365"/>
      <c r="D61" s="365"/>
      <c r="E61" s="365"/>
      <c r="F61" s="365"/>
      <c r="G61" s="366"/>
      <c r="H61" s="51" t="str">
        <f>IF(H59&gt;H58,ROUND(H59*$B$17*$B$13/24,0),"")</f>
        <v/>
      </c>
      <c r="I61" s="49"/>
    </row>
    <row r="62" spans="1:11" ht="33.75" customHeight="1" x14ac:dyDescent="0.3">
      <c r="A62" s="367"/>
      <c r="B62" s="367"/>
      <c r="C62" s="367"/>
      <c r="D62" s="367"/>
      <c r="E62" s="367"/>
      <c r="F62" s="367"/>
      <c r="G62" s="367"/>
      <c r="H62" s="367"/>
      <c r="I62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0:G60"/>
    <mergeCell ref="B61:G61"/>
    <mergeCell ref="A62:I62"/>
    <mergeCell ref="J21:J22"/>
    <mergeCell ref="K21:K22"/>
    <mergeCell ref="B56:G56"/>
    <mergeCell ref="B57:G57"/>
    <mergeCell ref="B58:G58"/>
    <mergeCell ref="B59:G59"/>
  </mergeCells>
  <conditionalFormatting sqref="B23:I55">
    <cfRule type="expression" dxfId="88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A256-DF96-4510-BB0A-1E2A09507757}">
  <sheetPr>
    <tabColor rgb="FFFF0000"/>
  </sheetPr>
  <dimension ref="A1:K52"/>
  <sheetViews>
    <sheetView topLeftCell="A4" zoomScale="80" zoomScaleNormal="80" workbookViewId="0">
      <selection activeCell="D16" sqref="D1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159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44909.729166666664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44905</v>
      </c>
      <c r="C9" s="34">
        <f>INDEX('TONG HOP'!$B$9:$W$225,MATCH(E3,'TONG HOP'!$B$9:$B$225,0),MATCH(C10,'TONG HOP'!$B$9:$W$9,0))</f>
        <v>44910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44910.354166666664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20509.39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44910.354166666664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44911.798611111109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>
        <f>INDEX('TONG HOP'!$B$9:$W$225,MATCH(E3,'TONG HOP'!$B$9:$B$225,0),MATCH(H18,'TONG HOP'!$B$9:$W$9,0))</f>
        <v>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44909</v>
      </c>
      <c r="B23" s="293" t="s">
        <v>661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4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5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661</v>
      </c>
      <c r="C24" s="129" t="s">
        <v>125</v>
      </c>
      <c r="D24" s="45"/>
      <c r="E24" s="39"/>
      <c r="F24" s="90">
        <f t="shared" ref="F24:F45" si="2">IF(AND(D24="",E24=""),0,(IF(AND(C24-B24=1,E24="",E24),24,(IF(D24="X",HOUR(C24-B24),0)))))</f>
        <v>0</v>
      </c>
      <c r="G24" s="82">
        <f t="shared" si="0"/>
        <v>0</v>
      </c>
      <c r="H24" s="82">
        <f t="shared" ref="H24:H45" si="3">(F24+G24/60)+H23</f>
        <v>0</v>
      </c>
      <c r="I24" s="108" t="s">
        <v>109</v>
      </c>
      <c r="J24" s="87" t="str">
        <f t="shared" si="1"/>
        <v/>
      </c>
      <c r="K24" s="86" t="str">
        <f t="shared" ref="K24:K45" si="4">IF(D24="x",(C24-B24),"")</f>
        <v/>
      </c>
    </row>
    <row r="25" spans="1:11" ht="36" customHeight="1" x14ac:dyDescent="0.3">
      <c r="A25" s="136">
        <v>44910</v>
      </c>
      <c r="B25" s="129" t="s">
        <v>126</v>
      </c>
      <c r="C25" s="129" t="s">
        <v>538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538</v>
      </c>
      <c r="C26" s="129" t="s">
        <v>272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275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272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722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272</v>
      </c>
      <c r="C28" s="129" t="s">
        <v>434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942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129" t="s">
        <v>434</v>
      </c>
      <c r="C29" s="129" t="s">
        <v>156</v>
      </c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929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202" t="s">
        <v>156</v>
      </c>
      <c r="C30" s="203"/>
      <c r="D30" s="45"/>
      <c r="E30" s="39" t="str">
        <f t="shared" ref="E30:E45" si="5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90">
        <f t="shared" si="2"/>
        <v>0</v>
      </c>
      <c r="G30" s="78">
        <f t="shared" si="0"/>
        <v>0</v>
      </c>
      <c r="H30" s="79">
        <f t="shared" si="3"/>
        <v>0</v>
      </c>
      <c r="I30" s="109" t="s">
        <v>116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29" t="s">
        <v>156</v>
      </c>
      <c r="C31" s="129" t="s">
        <v>134</v>
      </c>
      <c r="D31" s="45" t="str">
        <f t="shared" ref="D31:D44" si="6">IF(E31="","X","")</f>
        <v>X</v>
      </c>
      <c r="E31" s="39" t="str">
        <f t="shared" si="5"/>
        <v/>
      </c>
      <c r="F31" s="90">
        <f t="shared" si="2"/>
        <v>5</v>
      </c>
      <c r="G31" s="78">
        <f t="shared" si="0"/>
        <v>0</v>
      </c>
      <c r="H31" s="79">
        <f t="shared" si="3"/>
        <v>5</v>
      </c>
      <c r="I31" s="108" t="s">
        <v>117</v>
      </c>
      <c r="J31" s="88" t="str">
        <f t="shared" si="1"/>
        <v/>
      </c>
      <c r="K31" s="86">
        <f t="shared" si="4"/>
        <v>0.20833333333333331</v>
      </c>
    </row>
    <row r="32" spans="1:11" ht="36" customHeight="1" x14ac:dyDescent="0.3">
      <c r="A32" s="133"/>
      <c r="B32" s="129" t="s">
        <v>134</v>
      </c>
      <c r="C32" s="129" t="s">
        <v>333</v>
      </c>
      <c r="D32" s="45" t="str">
        <f t="shared" si="6"/>
        <v>X</v>
      </c>
      <c r="E32" s="39" t="str">
        <f t="shared" si="5"/>
        <v/>
      </c>
      <c r="F32" s="90">
        <f t="shared" si="2"/>
        <v>1</v>
      </c>
      <c r="G32" s="78">
        <f t="shared" si="0"/>
        <v>10</v>
      </c>
      <c r="H32" s="79">
        <f t="shared" si="3"/>
        <v>6.166666666666667</v>
      </c>
      <c r="I32" s="108" t="s">
        <v>875</v>
      </c>
      <c r="J32" s="88" t="str">
        <f t="shared" si="1"/>
        <v/>
      </c>
      <c r="K32" s="86">
        <f t="shared" si="4"/>
        <v>4.8611111111111049E-2</v>
      </c>
    </row>
    <row r="33" spans="1:11" ht="36" customHeight="1" x14ac:dyDescent="0.3">
      <c r="A33" s="133"/>
      <c r="B33" s="129" t="s">
        <v>333</v>
      </c>
      <c r="C33" s="129" t="s">
        <v>265</v>
      </c>
      <c r="D33" s="45" t="str">
        <f t="shared" si="6"/>
        <v>X</v>
      </c>
      <c r="E33" s="39" t="str">
        <f t="shared" si="5"/>
        <v/>
      </c>
      <c r="F33" s="90">
        <f t="shared" si="2"/>
        <v>3</v>
      </c>
      <c r="G33" s="78">
        <f t="shared" si="0"/>
        <v>30</v>
      </c>
      <c r="H33" s="79">
        <f t="shared" si="3"/>
        <v>9.6666666666666679</v>
      </c>
      <c r="I33" s="108" t="s">
        <v>117</v>
      </c>
      <c r="J33" s="88" t="str">
        <f t="shared" si="1"/>
        <v/>
      </c>
      <c r="K33" s="86">
        <f t="shared" si="4"/>
        <v>0.14583333333333348</v>
      </c>
    </row>
    <row r="34" spans="1:11" ht="36" customHeight="1" x14ac:dyDescent="0.3">
      <c r="A34" s="133"/>
      <c r="B34" s="129" t="s">
        <v>265</v>
      </c>
      <c r="C34" s="129" t="s">
        <v>235</v>
      </c>
      <c r="D34" s="45" t="str">
        <f t="shared" si="6"/>
        <v>X</v>
      </c>
      <c r="E34" s="39" t="str">
        <f t="shared" si="5"/>
        <v/>
      </c>
      <c r="F34" s="90">
        <f t="shared" si="2"/>
        <v>0</v>
      </c>
      <c r="G34" s="78">
        <f t="shared" si="0"/>
        <v>30</v>
      </c>
      <c r="H34" s="79">
        <f t="shared" si="3"/>
        <v>10.166666666666668</v>
      </c>
      <c r="I34" s="108" t="s">
        <v>943</v>
      </c>
      <c r="J34" s="88" t="str">
        <f t="shared" si="1"/>
        <v/>
      </c>
      <c r="K34" s="86">
        <f t="shared" si="4"/>
        <v>2.0833333333333259E-2</v>
      </c>
    </row>
    <row r="35" spans="1:11" ht="36" customHeight="1" x14ac:dyDescent="0.3">
      <c r="A35" s="133"/>
      <c r="B35" s="129" t="s">
        <v>235</v>
      </c>
      <c r="C35" s="129" t="s">
        <v>136</v>
      </c>
      <c r="D35" s="45" t="str">
        <f t="shared" si="6"/>
        <v>X</v>
      </c>
      <c r="E35" s="39" t="str">
        <f t="shared" si="5"/>
        <v/>
      </c>
      <c r="F35" s="90">
        <f t="shared" si="2"/>
        <v>2</v>
      </c>
      <c r="G35" s="78">
        <f t="shared" si="0"/>
        <v>50</v>
      </c>
      <c r="H35" s="79">
        <f t="shared" si="3"/>
        <v>13.000000000000002</v>
      </c>
      <c r="I35" s="108" t="s">
        <v>117</v>
      </c>
      <c r="J35" s="88" t="str">
        <f t="shared" si="1"/>
        <v/>
      </c>
      <c r="K35" s="86">
        <f t="shared" si="4"/>
        <v>0.11805555555555558</v>
      </c>
    </row>
    <row r="36" spans="1:11" ht="36" customHeight="1" x14ac:dyDescent="0.3">
      <c r="A36" s="133"/>
      <c r="B36" s="129" t="s">
        <v>136</v>
      </c>
      <c r="C36" s="129" t="s">
        <v>346</v>
      </c>
      <c r="D36" s="45" t="str">
        <f t="shared" si="6"/>
        <v>X</v>
      </c>
      <c r="E36" s="39" t="str">
        <f t="shared" si="5"/>
        <v/>
      </c>
      <c r="F36" s="90">
        <f t="shared" si="2"/>
        <v>1</v>
      </c>
      <c r="G36" s="78">
        <f t="shared" si="0"/>
        <v>0</v>
      </c>
      <c r="H36" s="79">
        <f t="shared" si="3"/>
        <v>14.000000000000002</v>
      </c>
      <c r="I36" s="108" t="s">
        <v>875</v>
      </c>
      <c r="J36" s="88" t="str">
        <f t="shared" si="1"/>
        <v/>
      </c>
      <c r="K36" s="86">
        <f t="shared" si="4"/>
        <v>4.166666666666663E-2</v>
      </c>
    </row>
    <row r="37" spans="1:11" ht="36" customHeight="1" x14ac:dyDescent="0.3">
      <c r="A37" s="137"/>
      <c r="B37" s="129" t="s">
        <v>346</v>
      </c>
      <c r="C37" s="129" t="s">
        <v>125</v>
      </c>
      <c r="D37" s="45" t="str">
        <f t="shared" si="6"/>
        <v>X</v>
      </c>
      <c r="E37" s="39" t="str">
        <f t="shared" si="5"/>
        <v/>
      </c>
      <c r="F37" s="90">
        <f t="shared" si="2"/>
        <v>1</v>
      </c>
      <c r="G37" s="78">
        <f t="shared" si="0"/>
        <v>30</v>
      </c>
      <c r="H37" s="79">
        <f t="shared" si="3"/>
        <v>15.500000000000002</v>
      </c>
      <c r="I37" s="108" t="s">
        <v>117</v>
      </c>
      <c r="J37" s="88" t="str">
        <f t="shared" si="1"/>
        <v/>
      </c>
      <c r="K37" s="86">
        <f t="shared" si="4"/>
        <v>6.25E-2</v>
      </c>
    </row>
    <row r="38" spans="1:11" ht="36" customHeight="1" x14ac:dyDescent="0.3">
      <c r="A38" s="136">
        <v>44911</v>
      </c>
      <c r="B38" s="129" t="s">
        <v>126</v>
      </c>
      <c r="C38" s="129" t="s">
        <v>250</v>
      </c>
      <c r="D38" s="45" t="str">
        <f t="shared" si="6"/>
        <v>X</v>
      </c>
      <c r="E38" s="39" t="str">
        <f t="shared" si="5"/>
        <v/>
      </c>
      <c r="F38" s="90">
        <f t="shared" si="2"/>
        <v>2</v>
      </c>
      <c r="G38" s="78">
        <f t="shared" si="0"/>
        <v>40</v>
      </c>
      <c r="H38" s="79">
        <f t="shared" si="3"/>
        <v>18.166666666666668</v>
      </c>
      <c r="I38" s="108" t="s">
        <v>117</v>
      </c>
      <c r="J38" s="88" t="str">
        <f t="shared" si="1"/>
        <v/>
      </c>
      <c r="K38" s="86">
        <f t="shared" si="4"/>
        <v>0.1111111111111111</v>
      </c>
    </row>
    <row r="39" spans="1:11" ht="36" customHeight="1" x14ac:dyDescent="0.3">
      <c r="A39" s="133"/>
      <c r="B39" s="129" t="s">
        <v>250</v>
      </c>
      <c r="C39" s="129" t="s">
        <v>318</v>
      </c>
      <c r="D39" s="45" t="str">
        <f t="shared" si="6"/>
        <v/>
      </c>
      <c r="E39" s="39" t="str">
        <f t="shared" si="5"/>
        <v>X</v>
      </c>
      <c r="F39" s="90">
        <f t="shared" si="2"/>
        <v>0</v>
      </c>
      <c r="G39" s="78">
        <f t="shared" si="0"/>
        <v>0</v>
      </c>
      <c r="H39" s="79">
        <f t="shared" si="3"/>
        <v>18.166666666666668</v>
      </c>
      <c r="I39" s="108" t="s">
        <v>472</v>
      </c>
      <c r="J39" s="88">
        <f t="shared" si="1"/>
        <v>0.15972222222222221</v>
      </c>
      <c r="K39" s="86" t="str">
        <f t="shared" si="4"/>
        <v/>
      </c>
    </row>
    <row r="40" spans="1:11" ht="36" customHeight="1" x14ac:dyDescent="0.3">
      <c r="A40" s="133"/>
      <c r="B40" s="129" t="s">
        <v>318</v>
      </c>
      <c r="C40" s="129" t="s">
        <v>134</v>
      </c>
      <c r="D40" s="45" t="str">
        <f t="shared" si="6"/>
        <v>X</v>
      </c>
      <c r="E40" s="39" t="str">
        <f t="shared" si="5"/>
        <v/>
      </c>
      <c r="F40" s="90">
        <f t="shared" si="2"/>
        <v>7</v>
      </c>
      <c r="G40" s="78">
        <f t="shared" si="0"/>
        <v>0</v>
      </c>
      <c r="H40" s="79">
        <f t="shared" si="3"/>
        <v>25.166666666666668</v>
      </c>
      <c r="I40" s="108" t="s">
        <v>117</v>
      </c>
      <c r="J40" s="88" t="str">
        <f t="shared" si="1"/>
        <v/>
      </c>
      <c r="K40" s="86">
        <f t="shared" si="4"/>
        <v>0.29166666666666669</v>
      </c>
    </row>
    <row r="41" spans="1:11" ht="36" customHeight="1" x14ac:dyDescent="0.3">
      <c r="A41" s="133"/>
      <c r="B41" s="129" t="s">
        <v>134</v>
      </c>
      <c r="C41" s="129" t="s">
        <v>391</v>
      </c>
      <c r="D41" s="45" t="str">
        <f t="shared" si="6"/>
        <v>X</v>
      </c>
      <c r="E41" s="39" t="str">
        <f t="shared" si="5"/>
        <v/>
      </c>
      <c r="F41" s="90">
        <f t="shared" si="2"/>
        <v>1</v>
      </c>
      <c r="G41" s="78">
        <f t="shared" si="0"/>
        <v>0</v>
      </c>
      <c r="H41" s="79">
        <f t="shared" si="3"/>
        <v>26.166666666666668</v>
      </c>
      <c r="I41" s="108" t="s">
        <v>875</v>
      </c>
      <c r="J41" s="88" t="str">
        <f t="shared" si="1"/>
        <v/>
      </c>
      <c r="K41" s="86">
        <f t="shared" si="4"/>
        <v>4.166666666666663E-2</v>
      </c>
    </row>
    <row r="42" spans="1:11" ht="36" customHeight="1" x14ac:dyDescent="0.3">
      <c r="A42" s="133"/>
      <c r="B42" s="129" t="s">
        <v>391</v>
      </c>
      <c r="C42" s="129" t="s">
        <v>252</v>
      </c>
      <c r="D42" s="45" t="str">
        <f t="shared" si="6"/>
        <v>X</v>
      </c>
      <c r="E42" s="39" t="str">
        <f t="shared" si="5"/>
        <v/>
      </c>
      <c r="F42" s="90">
        <f t="shared" si="2"/>
        <v>2</v>
      </c>
      <c r="G42" s="78">
        <f t="shared" si="0"/>
        <v>10</v>
      </c>
      <c r="H42" s="79">
        <f t="shared" si="3"/>
        <v>28.333333333333336</v>
      </c>
      <c r="I42" s="108" t="s">
        <v>117</v>
      </c>
      <c r="J42" s="88" t="str">
        <f t="shared" si="1"/>
        <v/>
      </c>
      <c r="K42" s="86">
        <f t="shared" si="4"/>
        <v>9.0277777777777901E-2</v>
      </c>
    </row>
    <row r="43" spans="1:11" ht="36" customHeight="1" x14ac:dyDescent="0.3">
      <c r="A43" s="133"/>
      <c r="B43" s="129" t="s">
        <v>252</v>
      </c>
      <c r="C43" s="129" t="s">
        <v>502</v>
      </c>
      <c r="D43" s="45" t="str">
        <f t="shared" si="6"/>
        <v>X</v>
      </c>
      <c r="E43" s="39" t="str">
        <f t="shared" si="5"/>
        <v/>
      </c>
      <c r="F43" s="90">
        <f t="shared" si="2"/>
        <v>0</v>
      </c>
      <c r="G43" s="78">
        <f t="shared" si="0"/>
        <v>10</v>
      </c>
      <c r="H43" s="79">
        <f t="shared" si="3"/>
        <v>28.500000000000004</v>
      </c>
      <c r="I43" s="108" t="s">
        <v>910</v>
      </c>
      <c r="J43" s="88" t="str">
        <f t="shared" si="1"/>
        <v/>
      </c>
      <c r="K43" s="86">
        <f t="shared" si="4"/>
        <v>6.9444444444443088E-3</v>
      </c>
    </row>
    <row r="44" spans="1:11" ht="36" customHeight="1" x14ac:dyDescent="0.3">
      <c r="A44" s="133"/>
      <c r="B44" s="129" t="s">
        <v>502</v>
      </c>
      <c r="C44" s="129" t="s">
        <v>543</v>
      </c>
      <c r="D44" s="45" t="str">
        <f t="shared" si="6"/>
        <v>X</v>
      </c>
      <c r="E44" s="39" t="str">
        <f t="shared" si="5"/>
        <v/>
      </c>
      <c r="F44" s="90">
        <f t="shared" si="2"/>
        <v>2</v>
      </c>
      <c r="G44" s="78">
        <f t="shared" si="0"/>
        <v>20</v>
      </c>
      <c r="H44" s="79">
        <f t="shared" si="3"/>
        <v>30.833333333333336</v>
      </c>
      <c r="I44" s="108" t="s">
        <v>117</v>
      </c>
      <c r="J44" s="88" t="str">
        <f t="shared" si="1"/>
        <v/>
      </c>
      <c r="K44" s="86">
        <f t="shared" si="4"/>
        <v>9.7222222222222321E-2</v>
      </c>
    </row>
    <row r="45" spans="1:11" ht="36" customHeight="1" x14ac:dyDescent="0.3">
      <c r="A45" s="133"/>
      <c r="B45" s="202" t="s">
        <v>543</v>
      </c>
      <c r="C45" s="203"/>
      <c r="D45" s="45"/>
      <c r="E45" s="39" t="str">
        <f t="shared" si="5"/>
        <v/>
      </c>
      <c r="F45" s="90">
        <f t="shared" si="2"/>
        <v>0</v>
      </c>
      <c r="G45" s="78">
        <f t="shared" si="0"/>
        <v>0</v>
      </c>
      <c r="H45" s="79">
        <f t="shared" si="3"/>
        <v>30.833333333333336</v>
      </c>
      <c r="I45" s="109" t="s">
        <v>123</v>
      </c>
      <c r="J45" s="88" t="str">
        <f t="shared" si="1"/>
        <v/>
      </c>
      <c r="K45" s="86" t="str">
        <f t="shared" si="4"/>
        <v/>
      </c>
    </row>
    <row r="46" spans="1:11" ht="33.75" customHeight="1" x14ac:dyDescent="0.3">
      <c r="A46" s="47"/>
      <c r="B46" s="369" t="s">
        <v>25</v>
      </c>
      <c r="C46" s="369"/>
      <c r="D46" s="369"/>
      <c r="E46" s="369"/>
      <c r="F46" s="369"/>
      <c r="G46" s="369"/>
      <c r="H46" s="48">
        <f>H45</f>
        <v>30.833333333333336</v>
      </c>
      <c r="I46" s="49"/>
      <c r="J46" s="89">
        <f>SUM(J23:J45)</f>
        <v>0.15972222222222221</v>
      </c>
      <c r="K46" s="86">
        <f>SUM(K23:K45)</f>
        <v>1.2847222222222223</v>
      </c>
    </row>
    <row r="47" spans="1:11" ht="33.75" customHeight="1" x14ac:dyDescent="0.3">
      <c r="A47" s="47"/>
      <c r="B47" s="369" t="s">
        <v>64</v>
      </c>
      <c r="C47" s="369"/>
      <c r="D47" s="369"/>
      <c r="E47" s="369"/>
      <c r="F47" s="369"/>
      <c r="G47" s="369"/>
      <c r="H47" s="50">
        <v>72</v>
      </c>
      <c r="I47" s="49"/>
    </row>
    <row r="48" spans="1:11" ht="33.75" customHeight="1" x14ac:dyDescent="0.3">
      <c r="A48" s="47"/>
      <c r="B48" s="363" t="s">
        <v>65</v>
      </c>
      <c r="C48" s="363"/>
      <c r="D48" s="363"/>
      <c r="E48" s="363"/>
      <c r="F48" s="363"/>
      <c r="G48" s="363"/>
      <c r="H48" s="50">
        <f>IF(H47="","",IF(H46&lt;=H47,H47-H46,0))</f>
        <v>41.166666666666664</v>
      </c>
      <c r="I48" s="75"/>
    </row>
    <row r="49" spans="1:9" ht="33.75" customHeight="1" x14ac:dyDescent="0.3">
      <c r="A49" s="47"/>
      <c r="B49" s="363" t="s">
        <v>66</v>
      </c>
      <c r="C49" s="363"/>
      <c r="D49" s="363"/>
      <c r="E49" s="363"/>
      <c r="F49" s="363"/>
      <c r="G49" s="363"/>
      <c r="H49" s="50">
        <f>IF(H46&gt;H47,H46-H47,0)</f>
        <v>0</v>
      </c>
      <c r="I49" s="49"/>
    </row>
    <row r="50" spans="1:9" ht="33.75" customHeight="1" x14ac:dyDescent="0.3">
      <c r="A50" s="47"/>
      <c r="B50" s="363" t="s">
        <v>67</v>
      </c>
      <c r="C50" s="363"/>
      <c r="D50" s="363"/>
      <c r="E50" s="363"/>
      <c r="F50" s="363"/>
      <c r="G50" s="363"/>
      <c r="H50" s="74">
        <f>IF(H47="","",IF(H48&gt;H49,ROUND(H48*$B$15*$B$13/24,0),""))</f>
        <v>56673635</v>
      </c>
      <c r="I50" s="49"/>
    </row>
    <row r="51" spans="1:9" ht="33.75" customHeight="1" x14ac:dyDescent="0.3">
      <c r="A51" s="47"/>
      <c r="B51" s="364" t="s">
        <v>68</v>
      </c>
      <c r="C51" s="365"/>
      <c r="D51" s="365"/>
      <c r="E51" s="365"/>
      <c r="F51" s="365"/>
      <c r="G51" s="366"/>
      <c r="H51" s="51" t="str">
        <f>IF(H49&gt;H48,ROUND(H49*$B$17*$B$13/24,0),"")</f>
        <v/>
      </c>
      <c r="I51" s="49"/>
    </row>
    <row r="52" spans="1:9" ht="33.75" customHeight="1" x14ac:dyDescent="0.3">
      <c r="A52" s="367"/>
      <c r="B52" s="367"/>
      <c r="C52" s="367"/>
      <c r="D52" s="367"/>
      <c r="E52" s="367"/>
      <c r="F52" s="367"/>
      <c r="G52" s="367"/>
      <c r="H52" s="367"/>
      <c r="I52" s="367"/>
    </row>
  </sheetData>
  <mergeCells count="17">
    <mergeCell ref="B50:G50"/>
    <mergeCell ref="B51:G51"/>
    <mergeCell ref="A52:I52"/>
    <mergeCell ref="J21:J22"/>
    <mergeCell ref="K21:K22"/>
    <mergeCell ref="B46:G46"/>
    <mergeCell ref="B47:G47"/>
    <mergeCell ref="B48:G48"/>
    <mergeCell ref="B49:G49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45 B23:D45">
    <cfRule type="expression" dxfId="161" priority="2">
      <formula>$E23="X"</formula>
    </cfRule>
  </conditionalFormatting>
  <conditionalFormatting sqref="I23:I28">
    <cfRule type="expression" dxfId="160" priority="3">
      <formula>$E23="X"</formula>
    </cfRule>
  </conditionalFormatting>
  <conditionalFormatting sqref="E23:E45">
    <cfRule type="expression" dxfId="15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171E-15C1-4E0A-ACD8-1E4FCA3CD5CE}">
  <sheetPr>
    <tabColor rgb="FFFF0000"/>
  </sheetPr>
  <dimension ref="A1:K71"/>
  <sheetViews>
    <sheetView topLeftCell="E60" zoomScale="80" zoomScaleNormal="80" workbookViewId="0">
      <selection activeCell="H66" sqref="H6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86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44780.3125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44781</v>
      </c>
      <c r="C9" s="34">
        <f>INDEX('TONG HOP'!$B$9:$W$225,MATCH(E3,'TONG HOP'!$B$9:$B$225,0),MATCH(C10,'TONG HOP'!$B$9:$W$9,0))</f>
        <v>44786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44781.291666666664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19312.330000000002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44782.75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44784.381944444445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44780</v>
      </c>
      <c r="B23" s="202" t="s">
        <v>433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4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4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433</v>
      </c>
      <c r="C24" s="141" t="s">
        <v>125</v>
      </c>
      <c r="D24" s="45"/>
      <c r="E24" s="39"/>
      <c r="F24" s="90">
        <f t="shared" ref="F24:F64" si="2">IF(AND(D24="",E24=""),0,(IF(AND(C24-B24=1,E24="",E24),24,(IF(D24="X",HOUR(C24-B24),0)))))</f>
        <v>0</v>
      </c>
      <c r="G24" s="82">
        <f t="shared" si="0"/>
        <v>0</v>
      </c>
      <c r="H24" s="82">
        <f t="shared" ref="H24:H64" si="3">(F24+G24/60)+H23</f>
        <v>0</v>
      </c>
      <c r="I24" s="108" t="s">
        <v>662</v>
      </c>
      <c r="J24" s="87" t="str">
        <f t="shared" si="1"/>
        <v/>
      </c>
      <c r="K24" s="86" t="str">
        <f t="shared" ref="K24:K64" si="4">IF(D24="x",(C24-B24),"")</f>
        <v/>
      </c>
    </row>
    <row r="25" spans="1:11" ht="36" customHeight="1" x14ac:dyDescent="0.3">
      <c r="A25" s="134">
        <v>44781</v>
      </c>
      <c r="B25" s="129" t="s">
        <v>126</v>
      </c>
      <c r="C25" s="141" t="s">
        <v>517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662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0"/>
      <c r="B26" s="129" t="s">
        <v>517</v>
      </c>
      <c r="C26" s="141" t="s">
        <v>125</v>
      </c>
      <c r="D26" s="45" t="str">
        <f t="shared" ref="D26" si="5">IF(E26="","X","")</f>
        <v/>
      </c>
      <c r="E26" s="39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ref="F26" si="7">IF(AND(D26="",E26=""),0,(IF(AND(C26-B26=1,E26="",E26),24,(IF(D26="X",HOUR(C26-B26),0)))))</f>
        <v>0</v>
      </c>
      <c r="G26" s="82">
        <f t="shared" ref="G26" si="8">IF(D26="X",MINUTE(C26-B26),0)</f>
        <v>0</v>
      </c>
      <c r="H26" s="82">
        <f t="shared" ref="H26" si="9">(F26+G26/60)+H25</f>
        <v>0</v>
      </c>
      <c r="I26" s="108" t="s">
        <v>662</v>
      </c>
      <c r="J26" s="87">
        <f t="shared" ref="J26" si="10">IF(E26="x",(C26-B26),"")</f>
        <v>0.70833333333333326</v>
      </c>
      <c r="K26" s="86" t="str">
        <f t="shared" ref="K26" si="11">IF(D26="x",(C26-B26),"")</f>
        <v/>
      </c>
    </row>
    <row r="27" spans="1:11" ht="36" customHeight="1" x14ac:dyDescent="0.3">
      <c r="A27" s="136">
        <v>44782</v>
      </c>
      <c r="B27" s="129" t="s">
        <v>126</v>
      </c>
      <c r="C27" s="141" t="s">
        <v>131</v>
      </c>
      <c r="D27" s="45" t="str">
        <f t="shared" ref="D27:D63" si="12">IF(E27="","X","")</f>
        <v/>
      </c>
      <c r="E27" s="39" t="str">
        <f t="shared" ref="E27:E64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si="2"/>
        <v>0</v>
      </c>
      <c r="G27" s="82">
        <f t="shared" si="0"/>
        <v>0</v>
      </c>
      <c r="H27" s="82">
        <f>(F27+G27/60)+H25</f>
        <v>0</v>
      </c>
      <c r="I27" s="108" t="s">
        <v>662</v>
      </c>
      <c r="J27" s="87">
        <f t="shared" si="1"/>
        <v>0.375</v>
      </c>
      <c r="K27" s="86" t="str">
        <f t="shared" si="4"/>
        <v/>
      </c>
    </row>
    <row r="28" spans="1:11" ht="36" customHeight="1" x14ac:dyDescent="0.3">
      <c r="A28" s="133"/>
      <c r="B28" s="141" t="s">
        <v>131</v>
      </c>
      <c r="C28" s="141" t="s">
        <v>571</v>
      </c>
      <c r="D28" s="45" t="str">
        <f t="shared" si="12"/>
        <v/>
      </c>
      <c r="E28" s="39" t="str">
        <f t="shared" si="13"/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663</v>
      </c>
      <c r="J28" s="88">
        <f t="shared" si="1"/>
        <v>5.555555555555558E-2</v>
      </c>
      <c r="K28" s="86" t="str">
        <f t="shared" si="4"/>
        <v/>
      </c>
    </row>
    <row r="29" spans="1:11" ht="36" customHeight="1" x14ac:dyDescent="0.3">
      <c r="A29" s="133"/>
      <c r="B29" s="202" t="s">
        <v>660</v>
      </c>
      <c r="C29" s="203"/>
      <c r="D29" s="45"/>
      <c r="E29" s="39" t="str">
        <f t="shared" si="13"/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664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41" t="s">
        <v>571</v>
      </c>
      <c r="C30" s="129" t="s">
        <v>144</v>
      </c>
      <c r="D30" s="45" t="str">
        <f t="shared" si="12"/>
        <v>X</v>
      </c>
      <c r="E30" s="39" t="str">
        <f t="shared" si="13"/>
        <v/>
      </c>
      <c r="F30" s="90">
        <f t="shared" si="2"/>
        <v>0</v>
      </c>
      <c r="G30" s="78">
        <f t="shared" si="0"/>
        <v>40</v>
      </c>
      <c r="H30" s="79">
        <f t="shared" si="3"/>
        <v>0.66666666666666663</v>
      </c>
      <c r="I30" s="108" t="s">
        <v>665</v>
      </c>
      <c r="J30" s="88" t="str">
        <f t="shared" si="1"/>
        <v/>
      </c>
      <c r="K30" s="86">
        <f t="shared" si="4"/>
        <v>2.7777777777777735E-2</v>
      </c>
    </row>
    <row r="31" spans="1:11" ht="36" customHeight="1" x14ac:dyDescent="0.3">
      <c r="A31" s="133"/>
      <c r="B31" s="218" t="s">
        <v>144</v>
      </c>
      <c r="C31" s="219"/>
      <c r="D31" s="45"/>
      <c r="E31" s="39" t="str">
        <f t="shared" si="13"/>
        <v/>
      </c>
      <c r="F31" s="90">
        <f t="shared" si="2"/>
        <v>0</v>
      </c>
      <c r="G31" s="78">
        <f t="shared" si="0"/>
        <v>0</v>
      </c>
      <c r="H31" s="79">
        <f t="shared" si="3"/>
        <v>0.66666666666666663</v>
      </c>
      <c r="I31" s="108" t="s">
        <v>666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144</v>
      </c>
      <c r="C32" s="141" t="s">
        <v>661</v>
      </c>
      <c r="D32" s="45" t="str">
        <f t="shared" si="12"/>
        <v>X</v>
      </c>
      <c r="E32" s="39" t="str">
        <f t="shared" si="13"/>
        <v/>
      </c>
      <c r="F32" s="90">
        <f t="shared" si="2"/>
        <v>6</v>
      </c>
      <c r="G32" s="78">
        <f t="shared" si="0"/>
        <v>30</v>
      </c>
      <c r="H32" s="79">
        <f t="shared" si="3"/>
        <v>7.166666666666667</v>
      </c>
      <c r="I32" s="108" t="s">
        <v>667</v>
      </c>
      <c r="J32" s="88" t="str">
        <f t="shared" si="1"/>
        <v/>
      </c>
      <c r="K32" s="86">
        <f t="shared" si="4"/>
        <v>0.27083333333333331</v>
      </c>
    </row>
    <row r="33" spans="1:11" ht="36" customHeight="1" x14ac:dyDescent="0.3">
      <c r="A33" s="133"/>
      <c r="B33" s="129" t="s">
        <v>661</v>
      </c>
      <c r="C33" s="141" t="s">
        <v>325</v>
      </c>
      <c r="D33" s="45" t="str">
        <f t="shared" si="12"/>
        <v>X</v>
      </c>
      <c r="E33" s="39" t="str">
        <f t="shared" si="13"/>
        <v/>
      </c>
      <c r="F33" s="90">
        <f t="shared" si="2"/>
        <v>1</v>
      </c>
      <c r="G33" s="78">
        <f t="shared" si="0"/>
        <v>0</v>
      </c>
      <c r="H33" s="79">
        <f t="shared" si="3"/>
        <v>8.1666666666666679</v>
      </c>
      <c r="I33" s="108" t="s">
        <v>668</v>
      </c>
      <c r="J33" s="88" t="str">
        <f t="shared" si="1"/>
        <v/>
      </c>
      <c r="K33" s="86">
        <f t="shared" si="4"/>
        <v>4.1666666666666741E-2</v>
      </c>
    </row>
    <row r="34" spans="1:11" ht="36" customHeight="1" x14ac:dyDescent="0.3">
      <c r="A34" s="133"/>
      <c r="B34" s="202" t="s">
        <v>325</v>
      </c>
      <c r="C34" s="203"/>
      <c r="D34" s="45"/>
      <c r="E34" s="39" t="str">
        <f t="shared" si="13"/>
        <v/>
      </c>
      <c r="F34" s="90">
        <f t="shared" si="2"/>
        <v>0</v>
      </c>
      <c r="G34" s="78">
        <f t="shared" si="0"/>
        <v>0</v>
      </c>
      <c r="H34" s="79">
        <f t="shared" si="3"/>
        <v>8.1666666666666679</v>
      </c>
      <c r="I34" s="109" t="s">
        <v>116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3"/>
      <c r="B35" s="141" t="s">
        <v>325</v>
      </c>
      <c r="C35" s="129" t="s">
        <v>136</v>
      </c>
      <c r="D35" s="45" t="str">
        <f t="shared" si="12"/>
        <v>X</v>
      </c>
      <c r="E35" s="39" t="str">
        <f t="shared" si="13"/>
        <v/>
      </c>
      <c r="F35" s="90">
        <f t="shared" si="2"/>
        <v>3</v>
      </c>
      <c r="G35" s="78">
        <f t="shared" si="0"/>
        <v>0</v>
      </c>
      <c r="H35" s="79">
        <f t="shared" si="3"/>
        <v>11.166666666666668</v>
      </c>
      <c r="I35" s="108" t="s">
        <v>669</v>
      </c>
      <c r="J35" s="88" t="str">
        <f t="shared" si="1"/>
        <v/>
      </c>
      <c r="K35" s="86">
        <f t="shared" si="4"/>
        <v>0.125</v>
      </c>
    </row>
    <row r="36" spans="1:11" ht="36" customHeight="1" x14ac:dyDescent="0.3">
      <c r="A36" s="133"/>
      <c r="B36" s="129" t="s">
        <v>136</v>
      </c>
      <c r="C36" s="141" t="s">
        <v>137</v>
      </c>
      <c r="D36" s="45" t="str">
        <f t="shared" si="12"/>
        <v>X</v>
      </c>
      <c r="E36" s="39" t="str">
        <f t="shared" si="13"/>
        <v/>
      </c>
      <c r="F36" s="90">
        <f t="shared" si="2"/>
        <v>0</v>
      </c>
      <c r="G36" s="78">
        <f t="shared" si="0"/>
        <v>50</v>
      </c>
      <c r="H36" s="79">
        <f t="shared" si="3"/>
        <v>12.000000000000002</v>
      </c>
      <c r="I36" s="108" t="s">
        <v>670</v>
      </c>
      <c r="J36" s="88" t="str">
        <f t="shared" si="1"/>
        <v/>
      </c>
      <c r="K36" s="86">
        <f t="shared" si="4"/>
        <v>3.4722222222222099E-2</v>
      </c>
    </row>
    <row r="37" spans="1:11" ht="36" customHeight="1" x14ac:dyDescent="0.3">
      <c r="A37" s="137"/>
      <c r="B37" s="141" t="s">
        <v>137</v>
      </c>
      <c r="C37" s="141" t="s">
        <v>570</v>
      </c>
      <c r="D37" s="45" t="str">
        <f t="shared" si="12"/>
        <v>X</v>
      </c>
      <c r="E37" s="39" t="str">
        <f t="shared" si="13"/>
        <v/>
      </c>
      <c r="F37" s="90">
        <f t="shared" si="2"/>
        <v>1</v>
      </c>
      <c r="G37" s="78">
        <f t="shared" si="0"/>
        <v>40</v>
      </c>
      <c r="H37" s="79">
        <f t="shared" si="3"/>
        <v>13.666666666666668</v>
      </c>
      <c r="I37" s="108" t="s">
        <v>669</v>
      </c>
      <c r="J37" s="88" t="str">
        <f t="shared" si="1"/>
        <v/>
      </c>
      <c r="K37" s="86">
        <f t="shared" si="4"/>
        <v>23.069444444444443</v>
      </c>
    </row>
    <row r="38" spans="1:11" ht="36" customHeight="1" x14ac:dyDescent="0.3">
      <c r="A38" s="217">
        <v>44783</v>
      </c>
      <c r="B38" s="129" t="s">
        <v>126</v>
      </c>
      <c r="C38" s="141" t="s">
        <v>364</v>
      </c>
      <c r="D38" s="45" t="str">
        <f t="shared" si="12"/>
        <v>X</v>
      </c>
      <c r="E38" s="39" t="str">
        <f t="shared" si="13"/>
        <v/>
      </c>
      <c r="F38" s="90">
        <f t="shared" si="2"/>
        <v>0</v>
      </c>
      <c r="G38" s="78">
        <f t="shared" si="0"/>
        <v>20</v>
      </c>
      <c r="H38" s="79">
        <f t="shared" si="3"/>
        <v>14.000000000000002</v>
      </c>
      <c r="I38" s="108" t="s">
        <v>671</v>
      </c>
      <c r="J38" s="88" t="str">
        <f t="shared" si="1"/>
        <v/>
      </c>
      <c r="K38" s="86">
        <f t="shared" si="4"/>
        <v>1.3888888888888888E-2</v>
      </c>
    </row>
    <row r="39" spans="1:11" ht="36" customHeight="1" x14ac:dyDescent="0.3">
      <c r="A39" s="217"/>
      <c r="B39" s="141" t="s">
        <v>364</v>
      </c>
      <c r="C39" s="141" t="s">
        <v>154</v>
      </c>
      <c r="D39" s="45" t="str">
        <f t="shared" si="12"/>
        <v>X</v>
      </c>
      <c r="E39" s="39" t="str">
        <f t="shared" si="13"/>
        <v/>
      </c>
      <c r="F39" s="90">
        <f t="shared" si="2"/>
        <v>3</v>
      </c>
      <c r="G39" s="78">
        <f t="shared" si="0"/>
        <v>10</v>
      </c>
      <c r="H39" s="79">
        <f t="shared" si="3"/>
        <v>17.166666666666668</v>
      </c>
      <c r="I39" s="108" t="s">
        <v>669</v>
      </c>
      <c r="J39" s="88" t="str">
        <f t="shared" si="1"/>
        <v/>
      </c>
      <c r="K39" s="86">
        <f t="shared" si="4"/>
        <v>0.13194444444444445</v>
      </c>
    </row>
    <row r="40" spans="1:11" ht="36" customHeight="1" x14ac:dyDescent="0.3">
      <c r="A40" s="217"/>
      <c r="B40" s="141" t="s">
        <v>154</v>
      </c>
      <c r="C40" s="129" t="s">
        <v>267</v>
      </c>
      <c r="D40" s="45" t="str">
        <f t="shared" si="12"/>
        <v>X</v>
      </c>
      <c r="E40" s="39" t="str">
        <f t="shared" si="13"/>
        <v/>
      </c>
      <c r="F40" s="90">
        <f t="shared" si="2"/>
        <v>0</v>
      </c>
      <c r="G40" s="78">
        <f t="shared" si="0"/>
        <v>30</v>
      </c>
      <c r="H40" s="79">
        <f t="shared" si="3"/>
        <v>17.666666666666668</v>
      </c>
      <c r="I40" s="108" t="s">
        <v>672</v>
      </c>
      <c r="J40" s="88" t="str">
        <f t="shared" si="1"/>
        <v/>
      </c>
      <c r="K40" s="86">
        <f t="shared" si="4"/>
        <v>2.0833333333333315E-2</v>
      </c>
    </row>
    <row r="41" spans="1:11" ht="36" customHeight="1" x14ac:dyDescent="0.3">
      <c r="A41" s="217"/>
      <c r="B41" s="129" t="s">
        <v>267</v>
      </c>
      <c r="C41" s="129" t="s">
        <v>140</v>
      </c>
      <c r="D41" s="45" t="str">
        <f t="shared" si="12"/>
        <v>X</v>
      </c>
      <c r="E41" s="39" t="str">
        <f t="shared" si="13"/>
        <v/>
      </c>
      <c r="F41" s="90">
        <f t="shared" si="2"/>
        <v>1</v>
      </c>
      <c r="G41" s="78">
        <f t="shared" si="0"/>
        <v>30</v>
      </c>
      <c r="H41" s="79">
        <f t="shared" si="3"/>
        <v>19.166666666666668</v>
      </c>
      <c r="I41" s="108" t="s">
        <v>669</v>
      </c>
      <c r="J41" s="88" t="str">
        <f t="shared" si="1"/>
        <v/>
      </c>
      <c r="K41" s="86">
        <f t="shared" si="4"/>
        <v>6.25E-2</v>
      </c>
    </row>
    <row r="42" spans="1:11" ht="36" customHeight="1" x14ac:dyDescent="0.3">
      <c r="A42" s="217"/>
      <c r="B42" s="129" t="s">
        <v>140</v>
      </c>
      <c r="C42" s="129" t="s">
        <v>243</v>
      </c>
      <c r="D42" s="45" t="str">
        <f t="shared" si="12"/>
        <v>X</v>
      </c>
      <c r="E42" s="39" t="str">
        <f t="shared" si="13"/>
        <v/>
      </c>
      <c r="F42" s="90">
        <f t="shared" si="2"/>
        <v>0</v>
      </c>
      <c r="G42" s="78">
        <f t="shared" si="0"/>
        <v>50</v>
      </c>
      <c r="H42" s="79">
        <f t="shared" si="3"/>
        <v>20</v>
      </c>
      <c r="I42" s="108" t="s">
        <v>670</v>
      </c>
      <c r="J42" s="88" t="str">
        <f t="shared" si="1"/>
        <v/>
      </c>
      <c r="K42" s="86">
        <f t="shared" si="4"/>
        <v>3.4722222222222238E-2</v>
      </c>
    </row>
    <row r="43" spans="1:11" ht="36" customHeight="1" x14ac:dyDescent="0.3">
      <c r="A43" s="217"/>
      <c r="B43" s="129" t="s">
        <v>243</v>
      </c>
      <c r="C43" s="129" t="s">
        <v>272</v>
      </c>
      <c r="D43" s="45" t="str">
        <f t="shared" si="12"/>
        <v>X</v>
      </c>
      <c r="E43" s="39" t="str">
        <f t="shared" si="13"/>
        <v/>
      </c>
      <c r="F43" s="90">
        <f t="shared" si="2"/>
        <v>0</v>
      </c>
      <c r="G43" s="78">
        <f t="shared" si="0"/>
        <v>30</v>
      </c>
      <c r="H43" s="79">
        <f t="shared" si="3"/>
        <v>20.5</v>
      </c>
      <c r="I43" s="108" t="s">
        <v>669</v>
      </c>
      <c r="J43" s="88" t="str">
        <f t="shared" si="1"/>
        <v/>
      </c>
      <c r="K43" s="86">
        <f t="shared" si="4"/>
        <v>2.0833333333333315E-2</v>
      </c>
    </row>
    <row r="44" spans="1:11" ht="36" customHeight="1" x14ac:dyDescent="0.3">
      <c r="A44" s="217"/>
      <c r="B44" s="129" t="s">
        <v>272</v>
      </c>
      <c r="C44" s="129" t="s">
        <v>297</v>
      </c>
      <c r="D44" s="45" t="str">
        <f t="shared" si="12"/>
        <v/>
      </c>
      <c r="E44" s="39" t="str">
        <f t="shared" si="13"/>
        <v>X</v>
      </c>
      <c r="F44" s="90">
        <f t="shared" si="2"/>
        <v>0</v>
      </c>
      <c r="G44" s="78">
        <f t="shared" si="0"/>
        <v>0</v>
      </c>
      <c r="H44" s="79">
        <f t="shared" si="3"/>
        <v>20.5</v>
      </c>
      <c r="I44" s="108" t="s">
        <v>673</v>
      </c>
      <c r="J44" s="88">
        <f t="shared" si="1"/>
        <v>3.4722222222222265E-2</v>
      </c>
      <c r="K44" s="86" t="str">
        <f t="shared" si="4"/>
        <v/>
      </c>
    </row>
    <row r="45" spans="1:11" ht="36" customHeight="1" x14ac:dyDescent="0.3">
      <c r="A45" s="217"/>
      <c r="B45" s="129" t="s">
        <v>297</v>
      </c>
      <c r="C45" s="129" t="s">
        <v>298</v>
      </c>
      <c r="D45" s="45" t="str">
        <f t="shared" si="12"/>
        <v>X</v>
      </c>
      <c r="E45" s="39" t="str">
        <f t="shared" si="13"/>
        <v/>
      </c>
      <c r="F45" s="90">
        <f t="shared" si="2"/>
        <v>1</v>
      </c>
      <c r="G45" s="78">
        <f t="shared" si="0"/>
        <v>10</v>
      </c>
      <c r="H45" s="79">
        <f t="shared" si="3"/>
        <v>21.666666666666668</v>
      </c>
      <c r="I45" s="108" t="s">
        <v>669</v>
      </c>
      <c r="J45" s="88" t="str">
        <f t="shared" si="1"/>
        <v/>
      </c>
      <c r="K45" s="86">
        <f t="shared" si="4"/>
        <v>4.8611111111111105E-2</v>
      </c>
    </row>
    <row r="46" spans="1:11" ht="36" customHeight="1" x14ac:dyDescent="0.3">
      <c r="A46" s="217"/>
      <c r="B46" s="129" t="s">
        <v>298</v>
      </c>
      <c r="C46" s="129" t="s">
        <v>378</v>
      </c>
      <c r="D46" s="45" t="str">
        <f t="shared" si="12"/>
        <v>X</v>
      </c>
      <c r="E46" s="39" t="str">
        <f t="shared" si="13"/>
        <v/>
      </c>
      <c r="F46" s="90">
        <f t="shared" si="2"/>
        <v>0</v>
      </c>
      <c r="G46" s="78">
        <f t="shared" si="0"/>
        <v>40</v>
      </c>
      <c r="H46" s="79">
        <f t="shared" si="3"/>
        <v>22.333333333333336</v>
      </c>
      <c r="I46" s="108" t="s">
        <v>674</v>
      </c>
      <c r="J46" s="88" t="str">
        <f t="shared" si="1"/>
        <v/>
      </c>
      <c r="K46" s="86">
        <f t="shared" si="4"/>
        <v>2.7777777777777735E-2</v>
      </c>
    </row>
    <row r="47" spans="1:11" ht="36" customHeight="1" x14ac:dyDescent="0.3">
      <c r="A47" s="217"/>
      <c r="B47" s="129" t="s">
        <v>378</v>
      </c>
      <c r="C47" s="129" t="s">
        <v>571</v>
      </c>
      <c r="D47" s="45" t="str">
        <f t="shared" si="12"/>
        <v>X</v>
      </c>
      <c r="E47" s="39" t="str">
        <f t="shared" si="13"/>
        <v/>
      </c>
      <c r="F47" s="90">
        <f t="shared" si="2"/>
        <v>0</v>
      </c>
      <c r="G47" s="78">
        <f t="shared" si="0"/>
        <v>50</v>
      </c>
      <c r="H47" s="79">
        <f t="shared" si="3"/>
        <v>23.166666666666668</v>
      </c>
      <c r="I47" s="108" t="s">
        <v>669</v>
      </c>
      <c r="J47" s="88" t="str">
        <f t="shared" si="1"/>
        <v/>
      </c>
      <c r="K47" s="86">
        <f t="shared" si="4"/>
        <v>3.4722222222222265E-2</v>
      </c>
    </row>
    <row r="48" spans="1:11" ht="36" customHeight="1" x14ac:dyDescent="0.3">
      <c r="A48" s="217"/>
      <c r="B48" s="129" t="s">
        <v>571</v>
      </c>
      <c r="C48" s="129" t="s">
        <v>233</v>
      </c>
      <c r="D48" s="45" t="str">
        <f t="shared" si="12"/>
        <v>X</v>
      </c>
      <c r="E48" s="39" t="str">
        <f t="shared" si="13"/>
        <v/>
      </c>
      <c r="F48" s="90">
        <f t="shared" si="2"/>
        <v>0</v>
      </c>
      <c r="G48" s="78">
        <f t="shared" si="0"/>
        <v>30</v>
      </c>
      <c r="H48" s="79">
        <f t="shared" si="3"/>
        <v>23.666666666666668</v>
      </c>
      <c r="I48" s="108" t="s">
        <v>675</v>
      </c>
      <c r="J48" s="88" t="str">
        <f t="shared" si="1"/>
        <v/>
      </c>
      <c r="K48" s="86">
        <f t="shared" si="4"/>
        <v>2.0833333333333315E-2</v>
      </c>
    </row>
    <row r="49" spans="1:11" ht="36" customHeight="1" x14ac:dyDescent="0.3">
      <c r="A49" s="217"/>
      <c r="B49" s="129" t="s">
        <v>233</v>
      </c>
      <c r="C49" s="129" t="s">
        <v>134</v>
      </c>
      <c r="D49" s="45" t="str">
        <f t="shared" si="12"/>
        <v>X</v>
      </c>
      <c r="E49" s="39" t="str">
        <f t="shared" si="13"/>
        <v/>
      </c>
      <c r="F49" s="90">
        <f t="shared" si="2"/>
        <v>2</v>
      </c>
      <c r="G49" s="78">
        <f t="shared" si="0"/>
        <v>40</v>
      </c>
      <c r="H49" s="79">
        <f t="shared" si="3"/>
        <v>26.333333333333336</v>
      </c>
      <c r="I49" s="108" t="s">
        <v>669</v>
      </c>
      <c r="J49" s="88" t="str">
        <f t="shared" si="1"/>
        <v/>
      </c>
      <c r="K49" s="86">
        <f t="shared" si="4"/>
        <v>0.1111111111111111</v>
      </c>
    </row>
    <row r="50" spans="1:11" ht="36" customHeight="1" x14ac:dyDescent="0.3">
      <c r="A50" s="217"/>
      <c r="B50" s="129" t="s">
        <v>134</v>
      </c>
      <c r="C50" s="129" t="s">
        <v>244</v>
      </c>
      <c r="D50" s="45" t="str">
        <f t="shared" si="12"/>
        <v/>
      </c>
      <c r="E50" s="39" t="str">
        <f t="shared" si="13"/>
        <v>X</v>
      </c>
      <c r="F50" s="90">
        <f t="shared" si="2"/>
        <v>0</v>
      </c>
      <c r="G50" s="78">
        <f t="shared" si="0"/>
        <v>0</v>
      </c>
      <c r="H50" s="79">
        <f t="shared" si="3"/>
        <v>26.333333333333336</v>
      </c>
      <c r="I50" s="108" t="s">
        <v>673</v>
      </c>
      <c r="J50" s="88">
        <f t="shared" si="1"/>
        <v>3.472222222222221E-2</v>
      </c>
      <c r="K50" s="86" t="str">
        <f t="shared" si="4"/>
        <v/>
      </c>
    </row>
    <row r="51" spans="1:11" ht="36" customHeight="1" x14ac:dyDescent="0.3">
      <c r="A51" s="217"/>
      <c r="B51" s="129" t="s">
        <v>244</v>
      </c>
      <c r="C51" s="129" t="s">
        <v>543</v>
      </c>
      <c r="D51" s="45" t="str">
        <f t="shared" si="12"/>
        <v>X</v>
      </c>
      <c r="E51" s="39" t="str">
        <f t="shared" si="13"/>
        <v/>
      </c>
      <c r="F51" s="90">
        <f t="shared" si="2"/>
        <v>4</v>
      </c>
      <c r="G51" s="78">
        <f t="shared" si="0"/>
        <v>50</v>
      </c>
      <c r="H51" s="79">
        <f t="shared" si="3"/>
        <v>31.166666666666668</v>
      </c>
      <c r="I51" s="108" t="s">
        <v>669</v>
      </c>
      <c r="J51" s="88" t="str">
        <f t="shared" si="1"/>
        <v/>
      </c>
      <c r="K51" s="86">
        <f t="shared" si="4"/>
        <v>0.20138888888888895</v>
      </c>
    </row>
    <row r="52" spans="1:11" ht="36" customHeight="1" x14ac:dyDescent="0.3">
      <c r="A52" s="217"/>
      <c r="B52" s="129" t="s">
        <v>543</v>
      </c>
      <c r="C52" s="129" t="s">
        <v>382</v>
      </c>
      <c r="D52" s="45" t="str">
        <f t="shared" si="12"/>
        <v>X</v>
      </c>
      <c r="E52" s="39" t="str">
        <f t="shared" si="13"/>
        <v/>
      </c>
      <c r="F52" s="90">
        <f t="shared" si="2"/>
        <v>0</v>
      </c>
      <c r="G52" s="78">
        <f t="shared" si="0"/>
        <v>30</v>
      </c>
      <c r="H52" s="79">
        <f t="shared" si="3"/>
        <v>31.666666666666668</v>
      </c>
      <c r="I52" s="108" t="s">
        <v>676</v>
      </c>
      <c r="J52" s="88" t="str">
        <f t="shared" si="1"/>
        <v/>
      </c>
      <c r="K52" s="86">
        <f t="shared" si="4"/>
        <v>2.083333333333337E-2</v>
      </c>
    </row>
    <row r="53" spans="1:11" ht="36" customHeight="1" x14ac:dyDescent="0.3">
      <c r="A53" s="217"/>
      <c r="B53" s="129" t="s">
        <v>382</v>
      </c>
      <c r="C53" s="129" t="s">
        <v>509</v>
      </c>
      <c r="D53" s="45" t="str">
        <f t="shared" si="12"/>
        <v/>
      </c>
      <c r="E53" s="39" t="str">
        <f t="shared" si="13"/>
        <v>X</v>
      </c>
      <c r="F53" s="90">
        <f t="shared" si="2"/>
        <v>0</v>
      </c>
      <c r="G53" s="78">
        <f t="shared" si="0"/>
        <v>0</v>
      </c>
      <c r="H53" s="79">
        <f t="shared" si="3"/>
        <v>31.666666666666668</v>
      </c>
      <c r="I53" s="108" t="s">
        <v>673</v>
      </c>
      <c r="J53" s="88">
        <f t="shared" si="1"/>
        <v>6.25E-2</v>
      </c>
      <c r="K53" s="86" t="str">
        <f t="shared" si="4"/>
        <v/>
      </c>
    </row>
    <row r="54" spans="1:11" ht="36" customHeight="1" x14ac:dyDescent="0.3">
      <c r="A54" s="217"/>
      <c r="B54" s="129" t="s">
        <v>509</v>
      </c>
      <c r="C54" s="129" t="s">
        <v>136</v>
      </c>
      <c r="D54" s="45" t="str">
        <f t="shared" si="12"/>
        <v>X</v>
      </c>
      <c r="E54" s="39" t="str">
        <f t="shared" si="13"/>
        <v/>
      </c>
      <c r="F54" s="90">
        <f t="shared" si="2"/>
        <v>0</v>
      </c>
      <c r="G54" s="78">
        <f t="shared" si="0"/>
        <v>20</v>
      </c>
      <c r="H54" s="79">
        <f t="shared" si="3"/>
        <v>32</v>
      </c>
      <c r="I54" s="108" t="s">
        <v>676</v>
      </c>
      <c r="J54" s="88" t="str">
        <f t="shared" si="1"/>
        <v/>
      </c>
      <c r="K54" s="86">
        <f t="shared" si="4"/>
        <v>1.388888888888884E-2</v>
      </c>
    </row>
    <row r="55" spans="1:11" ht="36" customHeight="1" x14ac:dyDescent="0.3">
      <c r="A55" s="217"/>
      <c r="B55" s="129" t="s">
        <v>136</v>
      </c>
      <c r="C55" s="129" t="s">
        <v>143</v>
      </c>
      <c r="D55" s="45" t="str">
        <f t="shared" si="12"/>
        <v>X</v>
      </c>
      <c r="E55" s="39" t="str">
        <f t="shared" si="13"/>
        <v/>
      </c>
      <c r="F55" s="90">
        <f t="shared" si="2"/>
        <v>0</v>
      </c>
      <c r="G55" s="78">
        <f t="shared" si="0"/>
        <v>30</v>
      </c>
      <c r="H55" s="79">
        <f t="shared" si="3"/>
        <v>32.5</v>
      </c>
      <c r="I55" s="108" t="s">
        <v>677</v>
      </c>
      <c r="J55" s="88" t="str">
        <f t="shared" si="1"/>
        <v/>
      </c>
      <c r="K55" s="86">
        <f t="shared" si="4"/>
        <v>2.0833333333333259E-2</v>
      </c>
    </row>
    <row r="56" spans="1:11" ht="36" customHeight="1" x14ac:dyDescent="0.3">
      <c r="A56" s="217"/>
      <c r="B56" s="129" t="s">
        <v>143</v>
      </c>
      <c r="C56" s="129" t="s">
        <v>346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30</v>
      </c>
      <c r="H56" s="79">
        <f t="shared" si="3"/>
        <v>33</v>
      </c>
      <c r="I56" s="108" t="s">
        <v>669</v>
      </c>
      <c r="J56" s="88" t="str">
        <f t="shared" si="1"/>
        <v/>
      </c>
      <c r="K56" s="86">
        <f t="shared" si="4"/>
        <v>2.083333333333337E-2</v>
      </c>
    </row>
    <row r="57" spans="1:11" ht="36" customHeight="1" x14ac:dyDescent="0.3">
      <c r="A57" s="217"/>
      <c r="B57" s="129" t="s">
        <v>346</v>
      </c>
      <c r="C57" s="129" t="s">
        <v>125</v>
      </c>
      <c r="D57" s="45" t="str">
        <f t="shared" si="12"/>
        <v/>
      </c>
      <c r="E57" s="39" t="str">
        <f t="shared" si="13"/>
        <v>X</v>
      </c>
      <c r="F57" s="90">
        <f t="shared" si="2"/>
        <v>0</v>
      </c>
      <c r="G57" s="78">
        <f t="shared" si="0"/>
        <v>0</v>
      </c>
      <c r="H57" s="79">
        <f t="shared" si="3"/>
        <v>33</v>
      </c>
      <c r="I57" s="108" t="s">
        <v>673</v>
      </c>
      <c r="J57" s="88">
        <f t="shared" si="1"/>
        <v>6.25E-2</v>
      </c>
      <c r="K57" s="86" t="str">
        <f t="shared" si="4"/>
        <v/>
      </c>
    </row>
    <row r="58" spans="1:11" ht="36" customHeight="1" x14ac:dyDescent="0.3">
      <c r="A58" s="217">
        <v>44784</v>
      </c>
      <c r="B58" s="129" t="s">
        <v>126</v>
      </c>
      <c r="C58" s="129" t="s">
        <v>369</v>
      </c>
      <c r="D58" s="45" t="str">
        <f t="shared" si="12"/>
        <v/>
      </c>
      <c r="E58" s="39" t="str">
        <f t="shared" si="13"/>
        <v>X</v>
      </c>
      <c r="F58" s="90">
        <f t="shared" si="2"/>
        <v>0</v>
      </c>
      <c r="G58" s="78">
        <f t="shared" si="0"/>
        <v>0</v>
      </c>
      <c r="H58" s="79">
        <f t="shared" si="3"/>
        <v>33</v>
      </c>
      <c r="I58" s="108" t="s">
        <v>673</v>
      </c>
      <c r="J58" s="88">
        <f t="shared" si="1"/>
        <v>4.1666666666666664E-2</v>
      </c>
      <c r="K58" s="86" t="str">
        <f t="shared" si="4"/>
        <v/>
      </c>
    </row>
    <row r="59" spans="1:11" ht="36" customHeight="1" x14ac:dyDescent="0.3">
      <c r="A59" s="217"/>
      <c r="B59" s="129" t="s">
        <v>369</v>
      </c>
      <c r="C59" s="129" t="s">
        <v>155</v>
      </c>
      <c r="D59" s="45" t="str">
        <f t="shared" si="12"/>
        <v>X</v>
      </c>
      <c r="E59" s="39" t="str">
        <f t="shared" si="13"/>
        <v/>
      </c>
      <c r="F59" s="90">
        <f t="shared" si="2"/>
        <v>4</v>
      </c>
      <c r="G59" s="78">
        <f t="shared" si="0"/>
        <v>0</v>
      </c>
      <c r="H59" s="79">
        <f t="shared" si="3"/>
        <v>37</v>
      </c>
      <c r="I59" s="108" t="s">
        <v>117</v>
      </c>
      <c r="J59" s="88" t="str">
        <f t="shared" si="1"/>
        <v/>
      </c>
      <c r="K59" s="86">
        <f t="shared" si="4"/>
        <v>0.16666666666666669</v>
      </c>
    </row>
    <row r="60" spans="1:11" ht="36" customHeight="1" x14ac:dyDescent="0.3">
      <c r="A60" s="217"/>
      <c r="B60" s="129" t="s">
        <v>155</v>
      </c>
      <c r="C60" s="129" t="s">
        <v>127</v>
      </c>
      <c r="D60" s="45" t="str">
        <f t="shared" si="12"/>
        <v>X</v>
      </c>
      <c r="E60" s="39" t="str">
        <f t="shared" si="13"/>
        <v/>
      </c>
      <c r="F60" s="90">
        <f t="shared" si="2"/>
        <v>1</v>
      </c>
      <c r="G60" s="78">
        <f t="shared" si="0"/>
        <v>0</v>
      </c>
      <c r="H60" s="79">
        <f t="shared" si="3"/>
        <v>38</v>
      </c>
      <c r="I60" s="108" t="s">
        <v>678</v>
      </c>
      <c r="J60" s="88" t="str">
        <f t="shared" si="1"/>
        <v/>
      </c>
      <c r="K60" s="86">
        <f t="shared" si="4"/>
        <v>4.1666666666666657E-2</v>
      </c>
    </row>
    <row r="61" spans="1:11" ht="36" customHeight="1" x14ac:dyDescent="0.3">
      <c r="A61" s="217"/>
      <c r="B61" s="129" t="s">
        <v>127</v>
      </c>
      <c r="C61" s="129" t="s">
        <v>433</v>
      </c>
      <c r="D61" s="45" t="str">
        <f t="shared" si="12"/>
        <v>X</v>
      </c>
      <c r="E61" s="39" t="str">
        <f t="shared" si="13"/>
        <v/>
      </c>
      <c r="F61" s="90">
        <f t="shared" si="2"/>
        <v>1</v>
      </c>
      <c r="G61" s="78">
        <f t="shared" si="0"/>
        <v>30</v>
      </c>
      <c r="H61" s="79">
        <f t="shared" si="3"/>
        <v>39.5</v>
      </c>
      <c r="I61" s="108" t="s">
        <v>117</v>
      </c>
      <c r="J61" s="88" t="str">
        <f t="shared" si="1"/>
        <v/>
      </c>
      <c r="K61" s="86">
        <f t="shared" si="4"/>
        <v>6.25E-2</v>
      </c>
    </row>
    <row r="62" spans="1:11" ht="36" customHeight="1" x14ac:dyDescent="0.3">
      <c r="A62" s="217"/>
      <c r="B62" s="129" t="s">
        <v>433</v>
      </c>
      <c r="C62" s="129" t="s">
        <v>156</v>
      </c>
      <c r="D62" s="45" t="str">
        <f t="shared" si="12"/>
        <v/>
      </c>
      <c r="E62" s="39" t="str">
        <f t="shared" si="13"/>
        <v>X</v>
      </c>
      <c r="F62" s="90">
        <f t="shared" si="2"/>
        <v>0</v>
      </c>
      <c r="G62" s="78">
        <f t="shared" si="0"/>
        <v>0</v>
      </c>
      <c r="H62" s="79">
        <f t="shared" si="3"/>
        <v>39.5</v>
      </c>
      <c r="I62" s="108" t="s">
        <v>673</v>
      </c>
      <c r="J62" s="88">
        <f t="shared" si="1"/>
        <v>4.1666666666666685E-2</v>
      </c>
      <c r="K62" s="86" t="str">
        <f t="shared" si="4"/>
        <v/>
      </c>
    </row>
    <row r="63" spans="1:11" ht="36" customHeight="1" x14ac:dyDescent="0.3">
      <c r="A63" s="217"/>
      <c r="B63" s="129" t="s">
        <v>156</v>
      </c>
      <c r="C63" s="129" t="s">
        <v>229</v>
      </c>
      <c r="D63" s="45" t="str">
        <f t="shared" si="12"/>
        <v>X</v>
      </c>
      <c r="E63" s="39" t="str">
        <f t="shared" si="13"/>
        <v/>
      </c>
      <c r="F63" s="90">
        <f t="shared" si="2"/>
        <v>0</v>
      </c>
      <c r="G63" s="78">
        <f t="shared" si="0"/>
        <v>40</v>
      </c>
      <c r="H63" s="79">
        <f t="shared" si="3"/>
        <v>40.166666666666664</v>
      </c>
      <c r="I63" s="108" t="s">
        <v>117</v>
      </c>
      <c r="J63" s="88" t="str">
        <f t="shared" si="1"/>
        <v/>
      </c>
      <c r="K63" s="86">
        <f t="shared" si="4"/>
        <v>2.7777777777777735E-2</v>
      </c>
    </row>
    <row r="64" spans="1:11" ht="36" customHeight="1" x14ac:dyDescent="0.3">
      <c r="A64" s="217"/>
      <c r="B64" s="202" t="s">
        <v>229</v>
      </c>
      <c r="C64" s="203"/>
      <c r="D64" s="45"/>
      <c r="E64" s="39" t="str">
        <f t="shared" si="13"/>
        <v/>
      </c>
      <c r="F64" s="90">
        <f t="shared" si="2"/>
        <v>0</v>
      </c>
      <c r="G64" s="78">
        <f t="shared" si="0"/>
        <v>0</v>
      </c>
      <c r="H64" s="79">
        <f t="shared" si="3"/>
        <v>40.166666666666664</v>
      </c>
      <c r="I64" s="109" t="s">
        <v>123</v>
      </c>
      <c r="J64" s="88" t="str">
        <f t="shared" si="1"/>
        <v/>
      </c>
      <c r="K64" s="86" t="str">
        <f t="shared" si="4"/>
        <v/>
      </c>
    </row>
    <row r="65" spans="1:11" ht="33.75" customHeight="1" x14ac:dyDescent="0.3">
      <c r="A65" s="47"/>
      <c r="B65" s="369" t="s">
        <v>25</v>
      </c>
      <c r="C65" s="369"/>
      <c r="D65" s="369"/>
      <c r="E65" s="369"/>
      <c r="F65" s="369"/>
      <c r="G65" s="369"/>
      <c r="H65" s="48">
        <f>H64</f>
        <v>40.166666666666664</v>
      </c>
      <c r="I65" s="49"/>
      <c r="J65" s="89">
        <f>SUM(J23:J64)</f>
        <v>1.416666666666667</v>
      </c>
      <c r="K65" s="86">
        <f>SUM(K23:K64)</f>
        <v>24.673611111111104</v>
      </c>
    </row>
    <row r="66" spans="1:11" ht="33.75" customHeight="1" x14ac:dyDescent="0.3">
      <c r="A66" s="47"/>
      <c r="B66" s="369" t="s">
        <v>64</v>
      </c>
      <c r="C66" s="369"/>
      <c r="D66" s="369"/>
      <c r="E66" s="369"/>
      <c r="F66" s="369"/>
      <c r="G66" s="369"/>
      <c r="H66" s="50">
        <v>72</v>
      </c>
      <c r="I66" s="49"/>
    </row>
    <row r="67" spans="1:11" ht="33.75" customHeight="1" x14ac:dyDescent="0.3">
      <c r="A67" s="47"/>
      <c r="B67" s="363" t="s">
        <v>65</v>
      </c>
      <c r="C67" s="363"/>
      <c r="D67" s="363"/>
      <c r="E67" s="363"/>
      <c r="F67" s="363"/>
      <c r="G67" s="363"/>
      <c r="H67" s="50">
        <f>IF(H66="","",IF(H65&lt;=H66,H66-H65,0))</f>
        <v>31.833333333333336</v>
      </c>
      <c r="I67" s="75"/>
    </row>
    <row r="68" spans="1:11" ht="33.75" customHeight="1" x14ac:dyDescent="0.3">
      <c r="A68" s="47"/>
      <c r="B68" s="363" t="s">
        <v>66</v>
      </c>
      <c r="C68" s="363"/>
      <c r="D68" s="363"/>
      <c r="E68" s="363"/>
      <c r="F68" s="363"/>
      <c r="G68" s="363"/>
      <c r="H68" s="50">
        <f>IF(H65&gt;H66,H65-H66,0)</f>
        <v>0</v>
      </c>
      <c r="I68" s="49"/>
    </row>
    <row r="69" spans="1:11" ht="33.75" customHeight="1" x14ac:dyDescent="0.3">
      <c r="A69" s="47"/>
      <c r="B69" s="363" t="s">
        <v>67</v>
      </c>
      <c r="C69" s="363"/>
      <c r="D69" s="363"/>
      <c r="E69" s="363"/>
      <c r="F69" s="363"/>
      <c r="G69" s="363"/>
      <c r="H69" s="74">
        <f>IF(H66="","",IF(H67&gt;H68,ROUND(H67*$B$15*$B$13/24,0),""))</f>
        <v>87632392</v>
      </c>
      <c r="I69" s="49"/>
    </row>
    <row r="70" spans="1:11" ht="33.75" customHeight="1" x14ac:dyDescent="0.3">
      <c r="A70" s="47"/>
      <c r="B70" s="364" t="s">
        <v>68</v>
      </c>
      <c r="C70" s="365"/>
      <c r="D70" s="365"/>
      <c r="E70" s="365"/>
      <c r="F70" s="365"/>
      <c r="G70" s="366"/>
      <c r="H70" s="51" t="str">
        <f>IF(H68&gt;H67,ROUND(H68*$B$17*$B$13/24,0),"")</f>
        <v/>
      </c>
      <c r="I70" s="49"/>
    </row>
    <row r="71" spans="1:11" ht="33.75" customHeight="1" x14ac:dyDescent="0.3">
      <c r="A71" s="367"/>
      <c r="B71" s="367"/>
      <c r="C71" s="367"/>
      <c r="D71" s="367"/>
      <c r="E71" s="367"/>
      <c r="F71" s="367"/>
      <c r="G71" s="367"/>
      <c r="H71" s="367"/>
      <c r="I71" s="367"/>
    </row>
  </sheetData>
  <mergeCells count="17">
    <mergeCell ref="B69:G69"/>
    <mergeCell ref="B70:G70"/>
    <mergeCell ref="A71:I71"/>
    <mergeCell ref="J21:J22"/>
    <mergeCell ref="K21:K22"/>
    <mergeCell ref="B65:G65"/>
    <mergeCell ref="B66:G66"/>
    <mergeCell ref="B67:G67"/>
    <mergeCell ref="B68:G68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9 B23:D64 F30:I64">
    <cfRule type="expression" dxfId="87" priority="2">
      <formula>$E23="X"</formula>
    </cfRule>
  </conditionalFormatting>
  <conditionalFormatting sqref="I23:I29">
    <cfRule type="expression" dxfId="86" priority="3">
      <formula>$E23="X"</formula>
    </cfRule>
  </conditionalFormatting>
  <conditionalFormatting sqref="E23:E64">
    <cfRule type="expression" dxfId="8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9A80-1397-449A-A37F-464DEBE962C0}">
  <sheetPr>
    <tabColor rgb="FFFF0000"/>
  </sheetPr>
  <dimension ref="A1:K65"/>
  <sheetViews>
    <sheetView topLeftCell="E58" zoomScale="80" zoomScaleNormal="80" workbookViewId="0">
      <selection activeCell="H63" sqref="H63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198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44779.25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44778</v>
      </c>
      <c r="C9" s="34">
        <f>INDEX('TONG HOP'!$B$9:$W$225,MATCH(E3,'TONG HOP'!$B$9:$B$225,0),MATCH(C10,'TONG HOP'!$B$9:$W$9,0))</f>
        <v>44783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44779.541666666664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12984.86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44781.472222222219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15338.7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44782.75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44779</v>
      </c>
      <c r="B23" s="202" t="s">
        <v>127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8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127</v>
      </c>
      <c r="C24" s="129" t="s">
        <v>129</v>
      </c>
      <c r="D24" s="45"/>
      <c r="E24" s="39"/>
      <c r="F24" s="90">
        <f t="shared" ref="F24:F58" si="2">IF(AND(D24="",E24=""),0,(IF(AND(C24-B24=1,E24="",E24),24,(IF(D24="X",HOUR(C24-B24),0)))))</f>
        <v>0</v>
      </c>
      <c r="G24" s="82">
        <f t="shared" si="0"/>
        <v>0</v>
      </c>
      <c r="H24" s="82">
        <f t="shared" ref="H24:H58" si="3">(F24+G24/60)+H23</f>
        <v>0</v>
      </c>
      <c r="I24" s="108" t="s">
        <v>589</v>
      </c>
      <c r="J24" s="87" t="str">
        <f t="shared" si="1"/>
        <v/>
      </c>
      <c r="K24" s="86" t="str">
        <f t="shared" ref="K24:K58" si="4">IF(D24="x",(C24-B24),"")</f>
        <v/>
      </c>
    </row>
    <row r="25" spans="1:11" ht="36" customHeight="1" x14ac:dyDescent="0.3">
      <c r="A25" s="133"/>
      <c r="B25" s="129" t="s">
        <v>129</v>
      </c>
      <c r="C25" s="129" t="s">
        <v>281</v>
      </c>
      <c r="D25" s="45" t="str">
        <f t="shared" ref="D25" si="5">IF(E25="","X","")</f>
        <v/>
      </c>
      <c r="E25" s="39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90">
        <f t="shared" ref="F25" si="7">IF(AND(D25="",E25=""),0,(IF(AND(C25-B25=1,E25="",E25),24,(IF(D25="X",HOUR(C25-B25),0)))))</f>
        <v>0</v>
      </c>
      <c r="G25" s="82">
        <f t="shared" ref="G25" si="8">IF(D25="X",MINUTE(C25-B25),0)</f>
        <v>0</v>
      </c>
      <c r="H25" s="82">
        <f t="shared" ref="H25" si="9">(F25+G25/60)+H24</f>
        <v>0</v>
      </c>
      <c r="I25" s="108" t="s">
        <v>589</v>
      </c>
      <c r="J25" s="87">
        <f t="shared" ref="J25" si="10">IF(E25="x",(C25-B25),"")</f>
        <v>0.14583333333333337</v>
      </c>
      <c r="K25" s="86" t="str">
        <f t="shared" ref="K25" si="11">IF(D25="x",(C25-B25),"")</f>
        <v/>
      </c>
    </row>
    <row r="26" spans="1:11" ht="36" customHeight="1" x14ac:dyDescent="0.3">
      <c r="A26" s="137"/>
      <c r="B26" s="129" t="s">
        <v>281</v>
      </c>
      <c r="C26" s="129" t="s">
        <v>125</v>
      </c>
      <c r="D26" s="45" t="str">
        <f t="shared" ref="D26:D57" si="12">IF(E26="","X","")</f>
        <v/>
      </c>
      <c r="E26" s="39" t="str">
        <f t="shared" ref="E26:E29" si="13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si="2"/>
        <v>0</v>
      </c>
      <c r="G26" s="82">
        <f t="shared" si="0"/>
        <v>0</v>
      </c>
      <c r="H26" s="82">
        <f>(F26+G26/60)+H24</f>
        <v>0</v>
      </c>
      <c r="I26" s="108" t="s">
        <v>652</v>
      </c>
      <c r="J26" s="87">
        <f t="shared" si="1"/>
        <v>0.3125</v>
      </c>
      <c r="K26" s="86" t="str">
        <f t="shared" si="4"/>
        <v/>
      </c>
    </row>
    <row r="27" spans="1:11" ht="36" customHeight="1" x14ac:dyDescent="0.3">
      <c r="A27" s="217">
        <v>44780</v>
      </c>
      <c r="B27" s="129" t="s">
        <v>126</v>
      </c>
      <c r="C27" s="129" t="s">
        <v>125</v>
      </c>
      <c r="D27" s="45" t="str">
        <f t="shared" si="12"/>
        <v/>
      </c>
      <c r="E27" s="39" t="str">
        <f t="shared" si="13"/>
        <v>X</v>
      </c>
      <c r="F27" s="90">
        <f t="shared" si="2"/>
        <v>0</v>
      </c>
      <c r="G27" s="82">
        <f t="shared" si="0"/>
        <v>0</v>
      </c>
      <c r="H27" s="82">
        <f t="shared" si="3"/>
        <v>0</v>
      </c>
      <c r="I27" s="108" t="s">
        <v>652</v>
      </c>
      <c r="J27" s="87">
        <f t="shared" si="1"/>
        <v>1</v>
      </c>
      <c r="K27" s="86" t="str">
        <f t="shared" si="4"/>
        <v/>
      </c>
    </row>
    <row r="28" spans="1:11" ht="36" customHeight="1" x14ac:dyDescent="0.3">
      <c r="A28" s="136">
        <v>44781</v>
      </c>
      <c r="B28" s="129" t="s">
        <v>126</v>
      </c>
      <c r="C28" s="129" t="s">
        <v>284</v>
      </c>
      <c r="D28" s="45" t="str">
        <f t="shared" si="12"/>
        <v/>
      </c>
      <c r="E28" s="39" t="str">
        <f t="shared" si="13"/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652</v>
      </c>
      <c r="J28" s="88">
        <f t="shared" si="1"/>
        <v>0.1875</v>
      </c>
      <c r="K28" s="86" t="str">
        <f t="shared" si="4"/>
        <v/>
      </c>
    </row>
    <row r="29" spans="1:11" ht="36" customHeight="1" x14ac:dyDescent="0.3">
      <c r="A29" s="133"/>
      <c r="B29" s="129" t="s">
        <v>284</v>
      </c>
      <c r="C29" s="129" t="s">
        <v>127</v>
      </c>
      <c r="D29" s="45" t="str">
        <f t="shared" si="12"/>
        <v/>
      </c>
      <c r="E29" s="39" t="str">
        <f t="shared" si="13"/>
        <v>X</v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114</v>
      </c>
      <c r="J29" s="88">
        <f t="shared" si="1"/>
        <v>6.25E-2</v>
      </c>
      <c r="K29" s="86" t="str">
        <f t="shared" si="4"/>
        <v/>
      </c>
    </row>
    <row r="30" spans="1:11" ht="36" customHeight="1" x14ac:dyDescent="0.3">
      <c r="A30" s="133"/>
      <c r="B30" s="129" t="s">
        <v>127</v>
      </c>
      <c r="C30" s="129" t="s">
        <v>156</v>
      </c>
      <c r="D30" s="45" t="str">
        <f t="shared" si="12"/>
        <v>X</v>
      </c>
      <c r="E30" s="91"/>
      <c r="F30" s="90">
        <f t="shared" si="2"/>
        <v>2</v>
      </c>
      <c r="G30" s="78">
        <f t="shared" si="0"/>
        <v>30</v>
      </c>
      <c r="H30" s="79">
        <f t="shared" si="3"/>
        <v>2.5</v>
      </c>
      <c r="I30" s="108" t="s">
        <v>653</v>
      </c>
      <c r="J30" s="88" t="str">
        <f t="shared" si="1"/>
        <v/>
      </c>
      <c r="K30" s="86">
        <f t="shared" si="4"/>
        <v>0.10416666666666669</v>
      </c>
    </row>
    <row r="31" spans="1:11" ht="36" customHeight="1" x14ac:dyDescent="0.3">
      <c r="A31" s="133"/>
      <c r="B31" s="129" t="s">
        <v>156</v>
      </c>
      <c r="C31" s="129" t="s">
        <v>651</v>
      </c>
      <c r="D31" s="45" t="str">
        <f t="shared" si="12"/>
        <v>X</v>
      </c>
      <c r="E31" s="91"/>
      <c r="F31" s="90">
        <f t="shared" si="2"/>
        <v>1</v>
      </c>
      <c r="G31" s="78">
        <f t="shared" si="0"/>
        <v>5</v>
      </c>
      <c r="H31" s="79">
        <f t="shared" si="3"/>
        <v>3.583333333333333</v>
      </c>
      <c r="I31" s="108" t="s">
        <v>285</v>
      </c>
      <c r="J31" s="88" t="str">
        <f t="shared" si="1"/>
        <v/>
      </c>
      <c r="K31" s="86">
        <f t="shared" si="4"/>
        <v>4.5138888888888895E-2</v>
      </c>
    </row>
    <row r="32" spans="1:11" ht="36" customHeight="1" x14ac:dyDescent="0.3">
      <c r="A32" s="133"/>
      <c r="B32" s="202" t="s">
        <v>651</v>
      </c>
      <c r="C32" s="203"/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3.583333333333333</v>
      </c>
      <c r="I32" s="109" t="s">
        <v>654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29" t="s">
        <v>651</v>
      </c>
      <c r="C33" s="129" t="s">
        <v>233</v>
      </c>
      <c r="D33" s="45" t="str">
        <f t="shared" si="12"/>
        <v>X</v>
      </c>
      <c r="E33" s="91"/>
      <c r="F33" s="90">
        <f t="shared" si="2"/>
        <v>1</v>
      </c>
      <c r="G33" s="78">
        <f t="shared" si="0"/>
        <v>15</v>
      </c>
      <c r="H33" s="79">
        <f t="shared" si="3"/>
        <v>4.833333333333333</v>
      </c>
      <c r="I33" s="108" t="s">
        <v>115</v>
      </c>
      <c r="J33" s="88" t="str">
        <f t="shared" si="1"/>
        <v/>
      </c>
      <c r="K33" s="86">
        <f t="shared" si="4"/>
        <v>5.2083333333333315E-2</v>
      </c>
    </row>
    <row r="34" spans="1:11" ht="36" customHeight="1" x14ac:dyDescent="0.3">
      <c r="A34" s="133"/>
      <c r="B34" s="129" t="s">
        <v>233</v>
      </c>
      <c r="C34" s="129" t="s">
        <v>356</v>
      </c>
      <c r="D34" s="45" t="str">
        <f t="shared" si="12"/>
        <v>X</v>
      </c>
      <c r="E34" s="91"/>
      <c r="F34" s="90">
        <f t="shared" si="2"/>
        <v>0</v>
      </c>
      <c r="G34" s="78">
        <f t="shared" si="0"/>
        <v>30</v>
      </c>
      <c r="H34" s="79">
        <f t="shared" si="3"/>
        <v>5.333333333333333</v>
      </c>
      <c r="I34" s="108" t="s">
        <v>655</v>
      </c>
      <c r="J34" s="88" t="str">
        <f t="shared" si="1"/>
        <v/>
      </c>
      <c r="K34" s="86">
        <f t="shared" si="4"/>
        <v>2.083333333333337E-2</v>
      </c>
    </row>
    <row r="35" spans="1:11" ht="36" customHeight="1" x14ac:dyDescent="0.3">
      <c r="A35" s="133"/>
      <c r="B35" s="202" t="s">
        <v>356</v>
      </c>
      <c r="C35" s="203"/>
      <c r="D35" s="45"/>
      <c r="E35" s="91"/>
      <c r="F35" s="90">
        <f t="shared" si="2"/>
        <v>0</v>
      </c>
      <c r="G35" s="78">
        <f t="shared" si="0"/>
        <v>0</v>
      </c>
      <c r="H35" s="79">
        <f t="shared" si="3"/>
        <v>5.333333333333333</v>
      </c>
      <c r="I35" s="109" t="s">
        <v>116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133"/>
      <c r="B36" s="129" t="s">
        <v>356</v>
      </c>
      <c r="C36" s="129" t="s">
        <v>435</v>
      </c>
      <c r="D36" s="45" t="str">
        <f t="shared" si="12"/>
        <v>X</v>
      </c>
      <c r="E36" s="91"/>
      <c r="F36" s="90">
        <f t="shared" si="2"/>
        <v>0</v>
      </c>
      <c r="G36" s="78">
        <f t="shared" si="0"/>
        <v>50</v>
      </c>
      <c r="H36" s="79">
        <f t="shared" si="3"/>
        <v>6.1666666666666661</v>
      </c>
      <c r="I36" s="108" t="s">
        <v>117</v>
      </c>
      <c r="J36" s="88" t="str">
        <f t="shared" si="1"/>
        <v/>
      </c>
      <c r="K36" s="86">
        <f t="shared" si="4"/>
        <v>3.4722222222222154E-2</v>
      </c>
    </row>
    <row r="37" spans="1:11" ht="36" customHeight="1" x14ac:dyDescent="0.3">
      <c r="A37" s="133"/>
      <c r="B37" s="129" t="s">
        <v>435</v>
      </c>
      <c r="C37" s="129" t="s">
        <v>129</v>
      </c>
      <c r="D37" s="45" t="str">
        <f t="shared" si="12"/>
        <v>X</v>
      </c>
      <c r="E37" s="91"/>
      <c r="F37" s="90">
        <f t="shared" si="2"/>
        <v>0</v>
      </c>
      <c r="G37" s="78">
        <f t="shared" si="0"/>
        <v>50</v>
      </c>
      <c r="H37" s="79">
        <f t="shared" si="3"/>
        <v>6.9999999999999991</v>
      </c>
      <c r="I37" s="108" t="s">
        <v>656</v>
      </c>
      <c r="J37" s="88" t="str">
        <f t="shared" si="1"/>
        <v/>
      </c>
      <c r="K37" s="86">
        <f t="shared" si="4"/>
        <v>3.472222222222221E-2</v>
      </c>
    </row>
    <row r="38" spans="1:11" ht="36" customHeight="1" x14ac:dyDescent="0.3">
      <c r="A38" s="133"/>
      <c r="B38" s="129" t="s">
        <v>129</v>
      </c>
      <c r="C38" s="129" t="s">
        <v>134</v>
      </c>
      <c r="D38" s="45" t="str">
        <f t="shared" si="12"/>
        <v>X</v>
      </c>
      <c r="E38" s="91"/>
      <c r="F38" s="90">
        <f t="shared" si="2"/>
        <v>0</v>
      </c>
      <c r="G38" s="78">
        <f t="shared" si="0"/>
        <v>30</v>
      </c>
      <c r="H38" s="79">
        <f t="shared" si="3"/>
        <v>7.4999999999999991</v>
      </c>
      <c r="I38" s="108" t="s">
        <v>117</v>
      </c>
      <c r="J38" s="88" t="str">
        <f t="shared" si="1"/>
        <v/>
      </c>
      <c r="K38" s="86">
        <f t="shared" si="4"/>
        <v>2.083333333333337E-2</v>
      </c>
    </row>
    <row r="39" spans="1:11" ht="36" customHeight="1" x14ac:dyDescent="0.3">
      <c r="A39" s="133"/>
      <c r="B39" s="129" t="s">
        <v>134</v>
      </c>
      <c r="C39" s="129" t="s">
        <v>135</v>
      </c>
      <c r="D39" s="45" t="str">
        <f t="shared" si="12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7.9999999999999991</v>
      </c>
      <c r="I39" s="108" t="s">
        <v>118</v>
      </c>
      <c r="J39" s="88" t="str">
        <f t="shared" si="1"/>
        <v/>
      </c>
      <c r="K39" s="86">
        <f t="shared" si="4"/>
        <v>2.083333333333337E-2</v>
      </c>
    </row>
    <row r="40" spans="1:11" ht="36" customHeight="1" x14ac:dyDescent="0.3">
      <c r="A40" s="133"/>
      <c r="B40" s="129" t="s">
        <v>135</v>
      </c>
      <c r="C40" s="129" t="s">
        <v>380</v>
      </c>
      <c r="D40" s="45" t="str">
        <f t="shared" si="12"/>
        <v>X</v>
      </c>
      <c r="E40" s="91"/>
      <c r="F40" s="90">
        <f t="shared" si="2"/>
        <v>4</v>
      </c>
      <c r="G40" s="78">
        <f t="shared" si="0"/>
        <v>50</v>
      </c>
      <c r="H40" s="79">
        <f t="shared" si="3"/>
        <v>12.833333333333332</v>
      </c>
      <c r="I40" s="108" t="s">
        <v>657</v>
      </c>
      <c r="J40" s="88" t="str">
        <f t="shared" si="1"/>
        <v/>
      </c>
      <c r="K40" s="86">
        <f t="shared" si="4"/>
        <v>0.20138888888888884</v>
      </c>
    </row>
    <row r="41" spans="1:11" ht="36" customHeight="1" x14ac:dyDescent="0.3">
      <c r="A41" s="133"/>
      <c r="B41" s="129" t="s">
        <v>380</v>
      </c>
      <c r="C41" s="129" t="s">
        <v>136</v>
      </c>
      <c r="D41" s="45" t="str">
        <f t="shared" si="12"/>
        <v>X</v>
      </c>
      <c r="E41" s="91"/>
      <c r="F41" s="90">
        <f t="shared" si="2"/>
        <v>2</v>
      </c>
      <c r="G41" s="78">
        <f t="shared" si="0"/>
        <v>40</v>
      </c>
      <c r="H41" s="79">
        <f t="shared" si="3"/>
        <v>15.499999999999998</v>
      </c>
      <c r="I41" s="108" t="s">
        <v>117</v>
      </c>
      <c r="J41" s="88" t="str">
        <f t="shared" si="1"/>
        <v/>
      </c>
      <c r="K41" s="86">
        <f t="shared" si="4"/>
        <v>0.11111111111111116</v>
      </c>
    </row>
    <row r="42" spans="1:11" ht="36" customHeight="1" x14ac:dyDescent="0.3">
      <c r="A42" s="133"/>
      <c r="B42" s="129" t="s">
        <v>136</v>
      </c>
      <c r="C42" s="129" t="s">
        <v>137</v>
      </c>
      <c r="D42" s="45" t="str">
        <f t="shared" si="12"/>
        <v>X</v>
      </c>
      <c r="E42" s="91"/>
      <c r="F42" s="90">
        <f t="shared" si="2"/>
        <v>0</v>
      </c>
      <c r="G42" s="78">
        <f t="shared" si="0"/>
        <v>50</v>
      </c>
      <c r="H42" s="79">
        <f t="shared" si="3"/>
        <v>16.333333333333332</v>
      </c>
      <c r="I42" s="108" t="s">
        <v>118</v>
      </c>
      <c r="J42" s="88" t="str">
        <f t="shared" si="1"/>
        <v/>
      </c>
      <c r="K42" s="86">
        <f t="shared" si="4"/>
        <v>3.4722222222222099E-2</v>
      </c>
    </row>
    <row r="43" spans="1:11" ht="36" customHeight="1" x14ac:dyDescent="0.3">
      <c r="A43" s="137"/>
      <c r="B43" s="129" t="s">
        <v>137</v>
      </c>
      <c r="C43" s="129" t="s">
        <v>125</v>
      </c>
      <c r="D43" s="45" t="str">
        <f t="shared" si="12"/>
        <v>X</v>
      </c>
      <c r="E43" s="91"/>
      <c r="F43" s="90">
        <f t="shared" si="2"/>
        <v>1</v>
      </c>
      <c r="G43" s="78">
        <f t="shared" si="0"/>
        <v>40</v>
      </c>
      <c r="H43" s="79">
        <f t="shared" si="3"/>
        <v>18</v>
      </c>
      <c r="I43" s="108" t="s">
        <v>117</v>
      </c>
      <c r="J43" s="88" t="str">
        <f t="shared" si="1"/>
        <v/>
      </c>
      <c r="K43" s="86">
        <f t="shared" si="4"/>
        <v>6.9444444444444531E-2</v>
      </c>
    </row>
    <row r="44" spans="1:11" ht="36" customHeight="1" x14ac:dyDescent="0.3">
      <c r="A44" s="136">
        <v>44782</v>
      </c>
      <c r="B44" s="129" t="s">
        <v>126</v>
      </c>
      <c r="C44" s="129" t="s">
        <v>271</v>
      </c>
      <c r="D44" s="45" t="str">
        <f t="shared" si="12"/>
        <v>X</v>
      </c>
      <c r="E44" s="91"/>
      <c r="F44" s="90">
        <f t="shared" si="2"/>
        <v>1</v>
      </c>
      <c r="G44" s="78">
        <f t="shared" si="0"/>
        <v>20</v>
      </c>
      <c r="H44" s="79">
        <f t="shared" si="3"/>
        <v>19.333333333333332</v>
      </c>
      <c r="I44" s="108" t="s">
        <v>117</v>
      </c>
      <c r="J44" s="88" t="str">
        <f t="shared" si="1"/>
        <v/>
      </c>
      <c r="K44" s="86">
        <f t="shared" si="4"/>
        <v>5.5555555555555552E-2</v>
      </c>
    </row>
    <row r="45" spans="1:11" ht="36" customHeight="1" x14ac:dyDescent="0.3">
      <c r="A45" s="133"/>
      <c r="B45" s="129" t="s">
        <v>271</v>
      </c>
      <c r="C45" s="129" t="s">
        <v>468</v>
      </c>
      <c r="D45" s="45" t="str">
        <f t="shared" si="12"/>
        <v>X</v>
      </c>
      <c r="E45" s="91"/>
      <c r="F45" s="90">
        <f t="shared" si="2"/>
        <v>0</v>
      </c>
      <c r="G45" s="78">
        <f t="shared" si="0"/>
        <v>30</v>
      </c>
      <c r="H45" s="79">
        <f t="shared" si="3"/>
        <v>19.833333333333332</v>
      </c>
      <c r="I45" s="108" t="s">
        <v>606</v>
      </c>
      <c r="J45" s="88" t="str">
        <f t="shared" si="1"/>
        <v/>
      </c>
      <c r="K45" s="86">
        <f t="shared" si="4"/>
        <v>2.0833333333333343E-2</v>
      </c>
    </row>
    <row r="46" spans="1:11" ht="36" customHeight="1" x14ac:dyDescent="0.3">
      <c r="A46" s="133"/>
      <c r="B46" s="129" t="s">
        <v>468</v>
      </c>
      <c r="C46" s="129" t="s">
        <v>154</v>
      </c>
      <c r="D46" s="45" t="str">
        <f t="shared" si="12"/>
        <v>X</v>
      </c>
      <c r="E46" s="91"/>
      <c r="F46" s="90">
        <f t="shared" si="2"/>
        <v>1</v>
      </c>
      <c r="G46" s="78">
        <f t="shared" si="0"/>
        <v>40</v>
      </c>
      <c r="H46" s="79">
        <f t="shared" si="3"/>
        <v>21.5</v>
      </c>
      <c r="I46" s="108" t="s">
        <v>117</v>
      </c>
      <c r="J46" s="88" t="str">
        <f t="shared" si="1"/>
        <v/>
      </c>
      <c r="K46" s="86">
        <f t="shared" si="4"/>
        <v>6.9444444444444448E-2</v>
      </c>
    </row>
    <row r="47" spans="1:11" ht="36" customHeight="1" x14ac:dyDescent="0.3">
      <c r="A47" s="133"/>
      <c r="B47" s="129" t="s">
        <v>154</v>
      </c>
      <c r="C47" s="129" t="s">
        <v>267</v>
      </c>
      <c r="D47" s="45" t="str">
        <f t="shared" si="12"/>
        <v>X</v>
      </c>
      <c r="E47" s="91"/>
      <c r="F47" s="90">
        <f t="shared" si="2"/>
        <v>0</v>
      </c>
      <c r="G47" s="78">
        <f t="shared" si="0"/>
        <v>30</v>
      </c>
      <c r="H47" s="79">
        <f t="shared" si="3"/>
        <v>22</v>
      </c>
      <c r="I47" s="108" t="s">
        <v>606</v>
      </c>
      <c r="J47" s="88" t="str">
        <f t="shared" si="1"/>
        <v/>
      </c>
      <c r="K47" s="86">
        <f t="shared" si="4"/>
        <v>2.0833333333333315E-2</v>
      </c>
    </row>
    <row r="48" spans="1:11" ht="36" customHeight="1" x14ac:dyDescent="0.3">
      <c r="A48" s="133"/>
      <c r="B48" s="129" t="s">
        <v>267</v>
      </c>
      <c r="C48" s="129" t="s">
        <v>140</v>
      </c>
      <c r="D48" s="45" t="str">
        <f t="shared" si="12"/>
        <v>X</v>
      </c>
      <c r="E48" s="91"/>
      <c r="F48" s="90">
        <f t="shared" si="2"/>
        <v>1</v>
      </c>
      <c r="G48" s="78">
        <f t="shared" si="0"/>
        <v>30</v>
      </c>
      <c r="H48" s="79">
        <f t="shared" si="3"/>
        <v>23.5</v>
      </c>
      <c r="I48" s="108" t="s">
        <v>117</v>
      </c>
      <c r="J48" s="88" t="str">
        <f t="shared" si="1"/>
        <v/>
      </c>
      <c r="K48" s="86">
        <f t="shared" si="4"/>
        <v>6.25E-2</v>
      </c>
    </row>
    <row r="49" spans="1:11" ht="36" customHeight="1" x14ac:dyDescent="0.3">
      <c r="A49" s="133"/>
      <c r="B49" s="129" t="s">
        <v>140</v>
      </c>
      <c r="C49" s="129" t="s">
        <v>243</v>
      </c>
      <c r="D49" s="45" t="str">
        <f t="shared" si="12"/>
        <v>X</v>
      </c>
      <c r="E49" s="91"/>
      <c r="F49" s="90">
        <f t="shared" si="2"/>
        <v>0</v>
      </c>
      <c r="G49" s="78">
        <f t="shared" si="0"/>
        <v>50</v>
      </c>
      <c r="H49" s="79">
        <f t="shared" si="3"/>
        <v>24.333333333333332</v>
      </c>
      <c r="I49" s="108" t="s">
        <v>118</v>
      </c>
      <c r="J49" s="88" t="str">
        <f t="shared" si="1"/>
        <v/>
      </c>
      <c r="K49" s="86">
        <f t="shared" si="4"/>
        <v>3.4722222222222238E-2</v>
      </c>
    </row>
    <row r="50" spans="1:11" ht="36" customHeight="1" x14ac:dyDescent="0.3">
      <c r="A50" s="133"/>
      <c r="B50" s="129" t="s">
        <v>243</v>
      </c>
      <c r="C50" s="129" t="s">
        <v>487</v>
      </c>
      <c r="D50" s="45" t="str">
        <f t="shared" si="12"/>
        <v>X</v>
      </c>
      <c r="E50" s="91"/>
      <c r="F50" s="90">
        <f t="shared" si="2"/>
        <v>1</v>
      </c>
      <c r="G50" s="78">
        <f t="shared" si="0"/>
        <v>50</v>
      </c>
      <c r="H50" s="79">
        <f t="shared" si="3"/>
        <v>26.166666666666664</v>
      </c>
      <c r="I50" s="108" t="s">
        <v>117</v>
      </c>
      <c r="J50" s="88" t="str">
        <f t="shared" si="1"/>
        <v/>
      </c>
      <c r="K50" s="86">
        <f t="shared" si="4"/>
        <v>7.638888888888884E-2</v>
      </c>
    </row>
    <row r="51" spans="1:11" ht="36" customHeight="1" x14ac:dyDescent="0.3">
      <c r="A51" s="133"/>
      <c r="B51" s="129" t="s">
        <v>487</v>
      </c>
      <c r="C51" s="129" t="s">
        <v>131</v>
      </c>
      <c r="D51" s="45" t="str">
        <f t="shared" si="12"/>
        <v>X</v>
      </c>
      <c r="E51" s="91"/>
      <c r="F51" s="90">
        <f t="shared" si="2"/>
        <v>0</v>
      </c>
      <c r="G51" s="78">
        <f t="shared" si="0"/>
        <v>50</v>
      </c>
      <c r="H51" s="79">
        <f t="shared" si="3"/>
        <v>26.999999999999996</v>
      </c>
      <c r="I51" s="108" t="s">
        <v>658</v>
      </c>
      <c r="J51" s="88" t="str">
        <f t="shared" si="1"/>
        <v/>
      </c>
      <c r="K51" s="86">
        <f t="shared" si="4"/>
        <v>3.4722222222222265E-2</v>
      </c>
    </row>
    <row r="52" spans="1:11" ht="36" customHeight="1" x14ac:dyDescent="0.3">
      <c r="A52" s="133"/>
      <c r="B52" s="129" t="s">
        <v>131</v>
      </c>
      <c r="C52" s="129" t="s">
        <v>232</v>
      </c>
      <c r="D52" s="45" t="str">
        <f t="shared" si="12"/>
        <v>X</v>
      </c>
      <c r="E52" s="91"/>
      <c r="F52" s="90">
        <f t="shared" si="2"/>
        <v>1</v>
      </c>
      <c r="G52" s="78">
        <f t="shared" si="0"/>
        <v>0</v>
      </c>
      <c r="H52" s="79">
        <f t="shared" si="3"/>
        <v>27.999999999999996</v>
      </c>
      <c r="I52" s="108" t="s">
        <v>117</v>
      </c>
      <c r="J52" s="88" t="str">
        <f t="shared" si="1"/>
        <v/>
      </c>
      <c r="K52" s="86">
        <f t="shared" si="4"/>
        <v>4.1666666666666685E-2</v>
      </c>
    </row>
    <row r="53" spans="1:11" ht="36" customHeight="1" x14ac:dyDescent="0.3">
      <c r="A53" s="137"/>
      <c r="B53" s="129" t="s">
        <v>232</v>
      </c>
      <c r="C53" s="129" t="s">
        <v>132</v>
      </c>
      <c r="D53" s="45" t="str">
        <f t="shared" si="12"/>
        <v>X</v>
      </c>
      <c r="E53" s="91"/>
      <c r="F53" s="90">
        <f t="shared" si="2"/>
        <v>0</v>
      </c>
      <c r="G53" s="78">
        <f t="shared" si="0"/>
        <v>30</v>
      </c>
      <c r="H53" s="79">
        <f t="shared" si="3"/>
        <v>28.499999999999996</v>
      </c>
      <c r="I53" s="108" t="s">
        <v>659</v>
      </c>
      <c r="J53" s="88" t="str">
        <f t="shared" si="1"/>
        <v/>
      </c>
      <c r="K53" s="86">
        <f t="shared" si="4"/>
        <v>2.0833333333333315E-2</v>
      </c>
    </row>
    <row r="54" spans="1:11" ht="36" customHeight="1" x14ac:dyDescent="0.3">
      <c r="A54" s="136"/>
      <c r="B54" s="129" t="s">
        <v>132</v>
      </c>
      <c r="C54" s="129" t="s">
        <v>379</v>
      </c>
      <c r="D54" s="45" t="str">
        <f t="shared" si="12"/>
        <v>X</v>
      </c>
      <c r="E54" s="91"/>
      <c r="F54" s="90">
        <f t="shared" si="2"/>
        <v>4</v>
      </c>
      <c r="G54" s="78">
        <f t="shared" si="0"/>
        <v>20</v>
      </c>
      <c r="H54" s="79">
        <f t="shared" si="3"/>
        <v>32.833333333333329</v>
      </c>
      <c r="I54" s="108" t="s">
        <v>657</v>
      </c>
      <c r="J54" s="88" t="str">
        <f t="shared" si="1"/>
        <v/>
      </c>
      <c r="K54" s="86">
        <f t="shared" si="4"/>
        <v>0.18055555555555558</v>
      </c>
    </row>
    <row r="55" spans="1:11" ht="36" customHeight="1" x14ac:dyDescent="0.3">
      <c r="A55" s="133"/>
      <c r="B55" s="129" t="s">
        <v>379</v>
      </c>
      <c r="C55" s="129" t="s">
        <v>353</v>
      </c>
      <c r="D55" s="45" t="str">
        <f t="shared" si="12"/>
        <v>X</v>
      </c>
      <c r="E55" s="91"/>
      <c r="F55" s="90">
        <f t="shared" si="2"/>
        <v>1</v>
      </c>
      <c r="G55" s="78">
        <f t="shared" si="0"/>
        <v>10</v>
      </c>
      <c r="H55" s="79">
        <f t="shared" si="3"/>
        <v>33.999999999999993</v>
      </c>
      <c r="I55" s="108" t="s">
        <v>117</v>
      </c>
      <c r="J55" s="88" t="str">
        <f t="shared" si="1"/>
        <v/>
      </c>
      <c r="K55" s="86">
        <f t="shared" si="4"/>
        <v>4.8611111111111049E-2</v>
      </c>
    </row>
    <row r="56" spans="1:11" ht="36" customHeight="1" x14ac:dyDescent="0.3">
      <c r="A56" s="133"/>
      <c r="B56" s="129" t="s">
        <v>353</v>
      </c>
      <c r="C56" s="129" t="s">
        <v>412</v>
      </c>
      <c r="D56" s="45" t="str">
        <f t="shared" si="12"/>
        <v>X</v>
      </c>
      <c r="E56" s="91"/>
      <c r="F56" s="90">
        <f t="shared" si="2"/>
        <v>1</v>
      </c>
      <c r="G56" s="78">
        <f t="shared" si="0"/>
        <v>0</v>
      </c>
      <c r="H56" s="79">
        <f t="shared" si="3"/>
        <v>34.999999999999993</v>
      </c>
      <c r="I56" s="108" t="s">
        <v>497</v>
      </c>
      <c r="J56" s="88" t="str">
        <f t="shared" si="1"/>
        <v/>
      </c>
      <c r="K56" s="86">
        <f t="shared" si="4"/>
        <v>4.1666666666666741E-2</v>
      </c>
    </row>
    <row r="57" spans="1:11" ht="36" customHeight="1" x14ac:dyDescent="0.3">
      <c r="A57" s="133"/>
      <c r="B57" s="129" t="s">
        <v>412</v>
      </c>
      <c r="C57" s="129" t="s">
        <v>234</v>
      </c>
      <c r="D57" s="45" t="str">
        <f t="shared" si="12"/>
        <v>X</v>
      </c>
      <c r="E57" s="91"/>
      <c r="F57" s="90">
        <f t="shared" si="2"/>
        <v>1</v>
      </c>
      <c r="G57" s="78">
        <f t="shared" si="0"/>
        <v>0</v>
      </c>
      <c r="H57" s="79">
        <f t="shared" si="3"/>
        <v>35.999999999999993</v>
      </c>
      <c r="I57" s="108" t="s">
        <v>117</v>
      </c>
      <c r="J57" s="88" t="str">
        <f t="shared" si="1"/>
        <v/>
      </c>
      <c r="K57" s="86">
        <f t="shared" si="4"/>
        <v>4.166666666666663E-2</v>
      </c>
    </row>
    <row r="58" spans="1:11" ht="36" customHeight="1" x14ac:dyDescent="0.3">
      <c r="A58" s="133"/>
      <c r="B58" s="202" t="s">
        <v>234</v>
      </c>
      <c r="C58" s="203"/>
      <c r="D58" s="45"/>
      <c r="E58" s="91"/>
      <c r="F58" s="90">
        <f t="shared" si="2"/>
        <v>0</v>
      </c>
      <c r="G58" s="78">
        <f t="shared" si="0"/>
        <v>0</v>
      </c>
      <c r="H58" s="79">
        <f t="shared" si="3"/>
        <v>35.999999999999993</v>
      </c>
      <c r="I58" s="109" t="s">
        <v>123</v>
      </c>
      <c r="J58" s="88" t="str">
        <f t="shared" si="1"/>
        <v/>
      </c>
      <c r="K58" s="86" t="str">
        <f t="shared" si="4"/>
        <v/>
      </c>
    </row>
    <row r="59" spans="1:11" ht="33.75" customHeight="1" x14ac:dyDescent="0.3">
      <c r="A59" s="47"/>
      <c r="B59" s="369" t="s">
        <v>25</v>
      </c>
      <c r="C59" s="369"/>
      <c r="D59" s="369"/>
      <c r="E59" s="369"/>
      <c r="F59" s="369"/>
      <c r="G59" s="369"/>
      <c r="H59" s="48">
        <f>H58</f>
        <v>35.999999999999993</v>
      </c>
      <c r="I59" s="49"/>
      <c r="J59" s="89">
        <f>SUM(J23:J58)</f>
        <v>1.7083333333333335</v>
      </c>
      <c r="K59" s="86">
        <f>SUM(K23:K58)</f>
        <v>1.5000000000000004</v>
      </c>
    </row>
    <row r="60" spans="1:11" ht="33.75" customHeight="1" x14ac:dyDescent="0.3">
      <c r="A60" s="47"/>
      <c r="B60" s="369" t="s">
        <v>64</v>
      </c>
      <c r="C60" s="369"/>
      <c r="D60" s="369"/>
      <c r="E60" s="369"/>
      <c r="F60" s="369"/>
      <c r="G60" s="369"/>
      <c r="H60" s="50">
        <v>72</v>
      </c>
      <c r="I60" s="49"/>
    </row>
    <row r="61" spans="1:11" ht="33.75" customHeight="1" x14ac:dyDescent="0.3">
      <c r="A61" s="47"/>
      <c r="B61" s="363" t="s">
        <v>65</v>
      </c>
      <c r="C61" s="363"/>
      <c r="D61" s="363"/>
      <c r="E61" s="363"/>
      <c r="F61" s="363"/>
      <c r="G61" s="363"/>
      <c r="H61" s="50">
        <f>IF(H60="","",IF(H59&lt;=H60,H60-H59,0))</f>
        <v>36.000000000000007</v>
      </c>
      <c r="I61" s="75"/>
    </row>
    <row r="62" spans="1:11" ht="33.75" customHeight="1" x14ac:dyDescent="0.3">
      <c r="A62" s="47"/>
      <c r="B62" s="363" t="s">
        <v>66</v>
      </c>
      <c r="C62" s="363"/>
      <c r="D62" s="363"/>
      <c r="E62" s="363"/>
      <c r="F62" s="363"/>
      <c r="G62" s="363"/>
      <c r="H62" s="50">
        <f>IF(H59&gt;H60,H59-H60,0)</f>
        <v>0</v>
      </c>
      <c r="I62" s="49"/>
    </row>
    <row r="63" spans="1:11" ht="33.75" customHeight="1" x14ac:dyDescent="0.3">
      <c r="A63" s="47"/>
      <c r="B63" s="363" t="s">
        <v>67</v>
      </c>
      <c r="C63" s="363"/>
      <c r="D63" s="363"/>
      <c r="E63" s="363"/>
      <c r="F63" s="363"/>
      <c r="G63" s="363"/>
      <c r="H63" s="74">
        <f>IF(H60="","",IF(H61&gt;H62,ROUND(H61*$B$15*$B$13/24,0),""))</f>
        <v>69024150</v>
      </c>
      <c r="I63" s="49"/>
    </row>
    <row r="64" spans="1:11" ht="33.75" customHeight="1" x14ac:dyDescent="0.3">
      <c r="A64" s="47"/>
      <c r="B64" s="364" t="s">
        <v>68</v>
      </c>
      <c r="C64" s="365"/>
      <c r="D64" s="365"/>
      <c r="E64" s="365"/>
      <c r="F64" s="365"/>
      <c r="G64" s="366"/>
      <c r="H64" s="51" t="str">
        <f>IF(H62&gt;H61,ROUND(H62*$B$17*$B$13/24,0),"")</f>
        <v/>
      </c>
      <c r="I64" s="49"/>
    </row>
    <row r="65" spans="1:9" ht="33.75" customHeight="1" x14ac:dyDescent="0.3">
      <c r="A65" s="367"/>
      <c r="B65" s="367"/>
      <c r="C65" s="367"/>
      <c r="D65" s="367"/>
      <c r="E65" s="367"/>
      <c r="F65" s="367"/>
      <c r="G65" s="367"/>
      <c r="H65" s="367"/>
      <c r="I65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3:G63"/>
    <mergeCell ref="B64:G64"/>
    <mergeCell ref="A65:I65"/>
    <mergeCell ref="J21:J22"/>
    <mergeCell ref="K21:K22"/>
    <mergeCell ref="B59:G59"/>
    <mergeCell ref="B60:G60"/>
    <mergeCell ref="B61:G61"/>
    <mergeCell ref="B62:G62"/>
  </mergeCells>
  <conditionalFormatting sqref="B23:D29 F23:H29 B30:I58">
    <cfRule type="expression" dxfId="84" priority="2">
      <formula>$E23="X"</formula>
    </cfRule>
  </conditionalFormatting>
  <conditionalFormatting sqref="I23:I29">
    <cfRule type="expression" dxfId="83" priority="3">
      <formula>$E23="X"</formula>
    </cfRule>
  </conditionalFormatting>
  <conditionalFormatting sqref="E23:E29">
    <cfRule type="expression" dxfId="8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D863-32C5-438A-9697-2B9026AEB830}">
  <sheetPr>
    <tabColor rgb="FFFF0000"/>
  </sheetPr>
  <dimension ref="A1:K64"/>
  <sheetViews>
    <sheetView topLeftCell="A25" zoomScale="80" zoomScaleNormal="80" workbookViewId="0">
      <selection activeCell="E32" sqref="E3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82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44776.552083333336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44774</v>
      </c>
      <c r="C9" s="34">
        <f>INDEX('TONG HOP'!$B$9:$W$225,MATCH(E3,'TONG HOP'!$B$9:$B$225,0),MATCH(C10,'TONG HOP'!$B$9:$W$9,0))</f>
        <v>44778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44777.145833333336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20231.25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44777.145833333336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44778.6875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44776</v>
      </c>
      <c r="B23" s="202" t="s">
        <v>375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7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7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375</v>
      </c>
      <c r="C24" s="141" t="s">
        <v>640</v>
      </c>
      <c r="D24" s="45"/>
      <c r="E24" s="39"/>
      <c r="F24" s="90">
        <f t="shared" ref="F24:F57" si="2">IF(AND(D24="",E24=""),0,(IF(AND(C24-B24=1,E24="",E24),24,(IF(D24="X",HOUR(C24-B24),0)))))</f>
        <v>0</v>
      </c>
      <c r="G24" s="82">
        <f t="shared" si="0"/>
        <v>0</v>
      </c>
      <c r="H24" s="82">
        <f t="shared" ref="H24:H57" si="3">(F24+G24/60)+H23</f>
        <v>0</v>
      </c>
      <c r="I24" s="108" t="s">
        <v>641</v>
      </c>
      <c r="J24" s="87" t="str">
        <f t="shared" si="1"/>
        <v/>
      </c>
      <c r="K24" s="86" t="str">
        <f t="shared" ref="K24:K57" si="4">IF(D24="x",(C24-B24),"")</f>
        <v/>
      </c>
    </row>
    <row r="25" spans="1:11" ht="36" customHeight="1" x14ac:dyDescent="0.3">
      <c r="A25" s="133"/>
      <c r="B25" s="129" t="s">
        <v>640</v>
      </c>
      <c r="C25" s="129" t="s">
        <v>160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160</v>
      </c>
      <c r="C26" s="129" t="s">
        <v>412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285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412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573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7"/>
      <c r="B28" s="129" t="s">
        <v>412</v>
      </c>
      <c r="C28" s="129" t="s">
        <v>125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642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6">
        <v>44777</v>
      </c>
      <c r="B29" s="129" t="s">
        <v>126</v>
      </c>
      <c r="C29" s="141" t="s">
        <v>295</v>
      </c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642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41" t="s">
        <v>295</v>
      </c>
      <c r="C30" s="141" t="s">
        <v>154</v>
      </c>
      <c r="D30" s="45"/>
      <c r="E30" s="39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115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202" t="s">
        <v>154</v>
      </c>
      <c r="C31" s="203"/>
      <c r="D31" s="45"/>
      <c r="E31" s="39"/>
      <c r="F31" s="90">
        <f t="shared" si="2"/>
        <v>0</v>
      </c>
      <c r="G31" s="78">
        <f t="shared" si="0"/>
        <v>0</v>
      </c>
      <c r="H31" s="79">
        <f t="shared" si="3"/>
        <v>0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41" t="s">
        <v>154</v>
      </c>
      <c r="C32" s="129" t="s">
        <v>140</v>
      </c>
      <c r="D32" s="45" t="str">
        <f t="shared" ref="D32:D56" si="5">IF(E32="","X","")</f>
        <v>X</v>
      </c>
      <c r="E32" s="39" t="str">
        <f t="shared" ref="E32:E57" si="6">IF(COUNTIF(I32,"*mưa*"),"X",IF(COUNTIF(I32,"*gió*"),"X",IF(COUNTIF(I32,"*thủy triều*"),"X",IF(COUNTIF(I32,"*hoa tiêu*"),"X",IF(COUNTIF(I32,"*thời tiết xấu*"),"X",IF(COUNTIF(I32,"*sóng to gió lớn*"),"X",IF(COUNTIF(I32,"*căng dây*"),"X",IF(COUNTIF(I32,"*giám định*"),"X",""))))))))</f>
        <v/>
      </c>
      <c r="F32" s="90">
        <f t="shared" si="2"/>
        <v>2</v>
      </c>
      <c r="G32" s="78">
        <f t="shared" si="0"/>
        <v>0</v>
      </c>
      <c r="H32" s="79">
        <f t="shared" si="3"/>
        <v>2</v>
      </c>
      <c r="I32" s="108" t="s">
        <v>117</v>
      </c>
      <c r="J32" s="88" t="str">
        <f t="shared" si="1"/>
        <v/>
      </c>
      <c r="K32" s="86">
        <f t="shared" si="4"/>
        <v>8.3333333333333315E-2</v>
      </c>
    </row>
    <row r="33" spans="1:11" ht="36" customHeight="1" x14ac:dyDescent="0.3">
      <c r="A33" s="133"/>
      <c r="B33" s="129" t="s">
        <v>140</v>
      </c>
      <c r="C33" s="129" t="s">
        <v>127</v>
      </c>
      <c r="D33" s="45" t="str">
        <f t="shared" si="5"/>
        <v>X</v>
      </c>
      <c r="E33" s="39" t="str">
        <f t="shared" si="6"/>
        <v/>
      </c>
      <c r="F33" s="90">
        <f t="shared" si="2"/>
        <v>0</v>
      </c>
      <c r="G33" s="78">
        <f t="shared" si="0"/>
        <v>30</v>
      </c>
      <c r="H33" s="79">
        <f t="shared" si="3"/>
        <v>2.5</v>
      </c>
      <c r="I33" s="108" t="s">
        <v>118</v>
      </c>
      <c r="J33" s="88" t="str">
        <f t="shared" si="1"/>
        <v/>
      </c>
      <c r="K33" s="86">
        <f t="shared" si="4"/>
        <v>2.0833333333333343E-2</v>
      </c>
    </row>
    <row r="34" spans="1:11" ht="36" customHeight="1" x14ac:dyDescent="0.3">
      <c r="A34" s="133"/>
      <c r="B34" s="129" t="s">
        <v>127</v>
      </c>
      <c r="C34" s="129" t="s">
        <v>232</v>
      </c>
      <c r="D34" s="45" t="str">
        <f t="shared" si="5"/>
        <v>X</v>
      </c>
      <c r="E34" s="39" t="str">
        <f t="shared" si="6"/>
        <v/>
      </c>
      <c r="F34" s="90">
        <f t="shared" si="2"/>
        <v>4</v>
      </c>
      <c r="G34" s="78">
        <f t="shared" si="0"/>
        <v>0</v>
      </c>
      <c r="H34" s="79">
        <f t="shared" si="3"/>
        <v>6.5</v>
      </c>
      <c r="I34" s="108" t="s">
        <v>642</v>
      </c>
      <c r="J34" s="88" t="str">
        <f t="shared" si="1"/>
        <v/>
      </c>
      <c r="K34" s="86">
        <f t="shared" si="4"/>
        <v>0.16666666666666669</v>
      </c>
    </row>
    <row r="35" spans="1:11" ht="36" customHeight="1" x14ac:dyDescent="0.3">
      <c r="A35" s="133"/>
      <c r="B35" s="129" t="s">
        <v>232</v>
      </c>
      <c r="C35" s="129" t="s">
        <v>134</v>
      </c>
      <c r="D35" s="45" t="str">
        <f t="shared" si="5"/>
        <v>X</v>
      </c>
      <c r="E35" s="39" t="str">
        <f t="shared" si="6"/>
        <v/>
      </c>
      <c r="F35" s="90">
        <f t="shared" si="2"/>
        <v>3</v>
      </c>
      <c r="G35" s="78">
        <f t="shared" si="0"/>
        <v>30</v>
      </c>
      <c r="H35" s="79">
        <f t="shared" si="3"/>
        <v>10</v>
      </c>
      <c r="I35" s="108" t="s">
        <v>117</v>
      </c>
      <c r="J35" s="88" t="str">
        <f t="shared" si="1"/>
        <v/>
      </c>
      <c r="K35" s="86">
        <f t="shared" si="4"/>
        <v>0.14583333333333331</v>
      </c>
    </row>
    <row r="36" spans="1:11" ht="36" customHeight="1" x14ac:dyDescent="0.3">
      <c r="A36" s="133"/>
      <c r="B36" s="129" t="s">
        <v>134</v>
      </c>
      <c r="C36" s="129" t="s">
        <v>135</v>
      </c>
      <c r="D36" s="45" t="str">
        <f t="shared" si="5"/>
        <v>X</v>
      </c>
      <c r="E36" s="39" t="str">
        <f t="shared" si="6"/>
        <v/>
      </c>
      <c r="F36" s="90">
        <f t="shared" si="2"/>
        <v>0</v>
      </c>
      <c r="G36" s="78">
        <f t="shared" si="0"/>
        <v>30</v>
      </c>
      <c r="H36" s="79">
        <f t="shared" si="3"/>
        <v>10.5</v>
      </c>
      <c r="I36" s="108" t="s">
        <v>118</v>
      </c>
      <c r="J36" s="88" t="str">
        <f t="shared" si="1"/>
        <v/>
      </c>
      <c r="K36" s="86">
        <f t="shared" si="4"/>
        <v>2.083333333333337E-2</v>
      </c>
    </row>
    <row r="37" spans="1:11" ht="36" customHeight="1" x14ac:dyDescent="0.3">
      <c r="A37" s="133"/>
      <c r="B37" s="129" t="s">
        <v>135</v>
      </c>
      <c r="C37" s="129" t="s">
        <v>245</v>
      </c>
      <c r="D37" s="45" t="str">
        <f t="shared" si="5"/>
        <v>X</v>
      </c>
      <c r="E37" s="39" t="str">
        <f t="shared" si="6"/>
        <v/>
      </c>
      <c r="F37" s="90">
        <f t="shared" si="2"/>
        <v>1</v>
      </c>
      <c r="G37" s="78">
        <f t="shared" si="0"/>
        <v>10</v>
      </c>
      <c r="H37" s="79">
        <f t="shared" si="3"/>
        <v>11.666666666666666</v>
      </c>
      <c r="I37" s="108" t="s">
        <v>513</v>
      </c>
      <c r="J37" s="88" t="str">
        <f t="shared" si="1"/>
        <v/>
      </c>
      <c r="K37" s="86">
        <f t="shared" si="4"/>
        <v>4.8611111111111049E-2</v>
      </c>
    </row>
    <row r="38" spans="1:11" ht="36" customHeight="1" x14ac:dyDescent="0.3">
      <c r="A38" s="133"/>
      <c r="B38" s="129" t="s">
        <v>245</v>
      </c>
      <c r="C38" s="129" t="s">
        <v>331</v>
      </c>
      <c r="D38" s="45" t="str">
        <f t="shared" si="5"/>
        <v>X</v>
      </c>
      <c r="E38" s="39" t="str">
        <f t="shared" si="6"/>
        <v/>
      </c>
      <c r="F38" s="90">
        <f t="shared" si="2"/>
        <v>2</v>
      </c>
      <c r="G38" s="78">
        <f t="shared" si="0"/>
        <v>10</v>
      </c>
      <c r="H38" s="79">
        <f t="shared" si="3"/>
        <v>13.833333333333332</v>
      </c>
      <c r="I38" s="108" t="s">
        <v>117</v>
      </c>
      <c r="J38" s="88" t="str">
        <f t="shared" si="1"/>
        <v/>
      </c>
      <c r="K38" s="86">
        <f t="shared" si="4"/>
        <v>9.027777777777779E-2</v>
      </c>
    </row>
    <row r="39" spans="1:11" ht="36" customHeight="1" x14ac:dyDescent="0.3">
      <c r="A39" s="133"/>
      <c r="B39" s="129" t="s">
        <v>331</v>
      </c>
      <c r="C39" s="129" t="s">
        <v>354</v>
      </c>
      <c r="D39" s="45" t="str">
        <f t="shared" si="5"/>
        <v>X</v>
      </c>
      <c r="E39" s="39" t="str">
        <f t="shared" si="6"/>
        <v/>
      </c>
      <c r="F39" s="90">
        <f t="shared" si="2"/>
        <v>0</v>
      </c>
      <c r="G39" s="78">
        <f t="shared" si="0"/>
        <v>20</v>
      </c>
      <c r="H39" s="79">
        <f t="shared" si="3"/>
        <v>14.166666666666666</v>
      </c>
      <c r="I39" s="108" t="s">
        <v>643</v>
      </c>
      <c r="J39" s="88" t="str">
        <f t="shared" si="1"/>
        <v/>
      </c>
      <c r="K39" s="86">
        <f t="shared" si="4"/>
        <v>1.3888888888888951E-2</v>
      </c>
    </row>
    <row r="40" spans="1:11" ht="36" customHeight="1" x14ac:dyDescent="0.3">
      <c r="A40" s="133"/>
      <c r="B40" s="129" t="s">
        <v>354</v>
      </c>
      <c r="C40" s="129" t="s">
        <v>136</v>
      </c>
      <c r="D40" s="45" t="str">
        <f t="shared" si="5"/>
        <v>X</v>
      </c>
      <c r="E40" s="39" t="str">
        <f t="shared" si="6"/>
        <v/>
      </c>
      <c r="F40" s="90">
        <f t="shared" si="2"/>
        <v>3</v>
      </c>
      <c r="G40" s="78">
        <f t="shared" si="0"/>
        <v>50</v>
      </c>
      <c r="H40" s="79">
        <f t="shared" si="3"/>
        <v>18</v>
      </c>
      <c r="I40" s="108" t="s">
        <v>117</v>
      </c>
      <c r="J40" s="88" t="str">
        <f t="shared" si="1"/>
        <v/>
      </c>
      <c r="K40" s="86">
        <f t="shared" si="4"/>
        <v>0.15972222222222221</v>
      </c>
    </row>
    <row r="41" spans="1:11" ht="36" customHeight="1" x14ac:dyDescent="0.3">
      <c r="A41" s="133"/>
      <c r="B41" s="129" t="s">
        <v>136</v>
      </c>
      <c r="C41" s="129" t="s">
        <v>143</v>
      </c>
      <c r="D41" s="45" t="str">
        <f t="shared" si="5"/>
        <v>X</v>
      </c>
      <c r="E41" s="39" t="str">
        <f t="shared" si="6"/>
        <v/>
      </c>
      <c r="F41" s="90">
        <f t="shared" si="2"/>
        <v>0</v>
      </c>
      <c r="G41" s="78">
        <f t="shared" si="0"/>
        <v>30</v>
      </c>
      <c r="H41" s="79">
        <f t="shared" si="3"/>
        <v>18.5</v>
      </c>
      <c r="I41" s="108" t="s">
        <v>118</v>
      </c>
      <c r="J41" s="88" t="str">
        <f t="shared" si="1"/>
        <v/>
      </c>
      <c r="K41" s="86">
        <f t="shared" si="4"/>
        <v>2.0833333333333259E-2</v>
      </c>
    </row>
    <row r="42" spans="1:11" ht="36" customHeight="1" x14ac:dyDescent="0.3">
      <c r="A42" s="133"/>
      <c r="B42" s="129" t="s">
        <v>143</v>
      </c>
      <c r="C42" s="129" t="s">
        <v>137</v>
      </c>
      <c r="D42" s="45" t="str">
        <f t="shared" si="5"/>
        <v>X</v>
      </c>
      <c r="E42" s="39" t="str">
        <f t="shared" si="6"/>
        <v/>
      </c>
      <c r="F42" s="90">
        <f t="shared" si="2"/>
        <v>0</v>
      </c>
      <c r="G42" s="78">
        <f t="shared" si="0"/>
        <v>20</v>
      </c>
      <c r="H42" s="79">
        <f t="shared" si="3"/>
        <v>18.833333333333332</v>
      </c>
      <c r="I42" s="108" t="s">
        <v>513</v>
      </c>
      <c r="J42" s="88" t="str">
        <f t="shared" si="1"/>
        <v/>
      </c>
      <c r="K42" s="86">
        <f t="shared" si="4"/>
        <v>1.388888888888884E-2</v>
      </c>
    </row>
    <row r="43" spans="1:11" ht="36" customHeight="1" x14ac:dyDescent="0.3">
      <c r="A43" s="137"/>
      <c r="B43" s="129" t="s">
        <v>137</v>
      </c>
      <c r="C43" s="129" t="s">
        <v>125</v>
      </c>
      <c r="D43" s="45" t="str">
        <f t="shared" si="5"/>
        <v>X</v>
      </c>
      <c r="E43" s="39" t="str">
        <f t="shared" si="6"/>
        <v/>
      </c>
      <c r="F43" s="90">
        <f t="shared" si="2"/>
        <v>1</v>
      </c>
      <c r="G43" s="78">
        <f t="shared" si="0"/>
        <v>40</v>
      </c>
      <c r="H43" s="79">
        <f t="shared" si="3"/>
        <v>20.5</v>
      </c>
      <c r="I43" s="108" t="s">
        <v>117</v>
      </c>
      <c r="J43" s="88" t="str">
        <f t="shared" si="1"/>
        <v/>
      </c>
      <c r="K43" s="86">
        <f t="shared" si="4"/>
        <v>6.9444444444444531E-2</v>
      </c>
    </row>
    <row r="44" spans="1:11" ht="36" customHeight="1" x14ac:dyDescent="0.3">
      <c r="A44" s="136">
        <v>44778</v>
      </c>
      <c r="B44" s="129" t="s">
        <v>126</v>
      </c>
      <c r="C44" s="129" t="s">
        <v>493</v>
      </c>
      <c r="D44" s="45" t="str">
        <f t="shared" si="5"/>
        <v>X</v>
      </c>
      <c r="E44" s="39" t="str">
        <f t="shared" si="6"/>
        <v/>
      </c>
      <c r="F44" s="90">
        <f t="shared" si="2"/>
        <v>4</v>
      </c>
      <c r="G44" s="78">
        <f t="shared" si="0"/>
        <v>50</v>
      </c>
      <c r="H44" s="79">
        <f t="shared" si="3"/>
        <v>25.333333333333332</v>
      </c>
      <c r="I44" s="108" t="s">
        <v>117</v>
      </c>
      <c r="J44" s="88" t="str">
        <f t="shared" si="1"/>
        <v/>
      </c>
      <c r="K44" s="86">
        <f t="shared" si="4"/>
        <v>0.20138888888888887</v>
      </c>
    </row>
    <row r="45" spans="1:11" ht="36" customHeight="1" x14ac:dyDescent="0.3">
      <c r="A45" s="133"/>
      <c r="B45" s="129" t="s">
        <v>493</v>
      </c>
      <c r="C45" s="129" t="s">
        <v>588</v>
      </c>
      <c r="D45" s="45" t="str">
        <f t="shared" si="5"/>
        <v>X</v>
      </c>
      <c r="E45" s="39" t="str">
        <f t="shared" si="6"/>
        <v/>
      </c>
      <c r="F45" s="90">
        <f t="shared" si="2"/>
        <v>0</v>
      </c>
      <c r="G45" s="78">
        <f t="shared" si="0"/>
        <v>20</v>
      </c>
      <c r="H45" s="79">
        <f t="shared" si="3"/>
        <v>25.666666666666664</v>
      </c>
      <c r="I45" s="108" t="s">
        <v>644</v>
      </c>
      <c r="J45" s="88" t="str">
        <f t="shared" si="1"/>
        <v/>
      </c>
      <c r="K45" s="86">
        <f t="shared" si="4"/>
        <v>1.3888888888888923E-2</v>
      </c>
    </row>
    <row r="46" spans="1:11" ht="36" customHeight="1" x14ac:dyDescent="0.3">
      <c r="A46" s="133"/>
      <c r="B46" s="129" t="s">
        <v>588</v>
      </c>
      <c r="C46" s="129" t="s">
        <v>140</v>
      </c>
      <c r="D46" s="45" t="str">
        <f t="shared" si="5"/>
        <v>X</v>
      </c>
      <c r="E46" s="39" t="str">
        <f t="shared" si="6"/>
        <v/>
      </c>
      <c r="F46" s="90">
        <f t="shared" si="2"/>
        <v>0</v>
      </c>
      <c r="G46" s="78">
        <f t="shared" si="0"/>
        <v>20</v>
      </c>
      <c r="H46" s="79">
        <f t="shared" si="3"/>
        <v>25.999999999999996</v>
      </c>
      <c r="I46" s="108" t="s">
        <v>117</v>
      </c>
      <c r="J46" s="88" t="str">
        <f t="shared" si="1"/>
        <v/>
      </c>
      <c r="K46" s="86">
        <f t="shared" si="4"/>
        <v>1.3888888888888867E-2</v>
      </c>
    </row>
    <row r="47" spans="1:11" ht="36" customHeight="1" x14ac:dyDescent="0.3">
      <c r="A47" s="133"/>
      <c r="B47" s="129" t="s">
        <v>140</v>
      </c>
      <c r="C47" s="129" t="s">
        <v>127</v>
      </c>
      <c r="D47" s="45" t="str">
        <f t="shared" si="5"/>
        <v>X</v>
      </c>
      <c r="E47" s="39" t="str">
        <f t="shared" si="6"/>
        <v/>
      </c>
      <c r="F47" s="90">
        <f t="shared" si="2"/>
        <v>0</v>
      </c>
      <c r="G47" s="78">
        <f t="shared" si="0"/>
        <v>30</v>
      </c>
      <c r="H47" s="79">
        <f t="shared" si="3"/>
        <v>26.499999999999996</v>
      </c>
      <c r="I47" s="108" t="s">
        <v>118</v>
      </c>
      <c r="J47" s="88" t="str">
        <f t="shared" si="1"/>
        <v/>
      </c>
      <c r="K47" s="86">
        <f t="shared" si="4"/>
        <v>2.0833333333333343E-2</v>
      </c>
    </row>
    <row r="48" spans="1:11" ht="36" customHeight="1" x14ac:dyDescent="0.3">
      <c r="A48" s="133"/>
      <c r="B48" s="129" t="s">
        <v>127</v>
      </c>
      <c r="C48" s="129" t="s">
        <v>452</v>
      </c>
      <c r="D48" s="45" t="str">
        <f t="shared" si="5"/>
        <v>X</v>
      </c>
      <c r="E48" s="39" t="str">
        <f t="shared" si="6"/>
        <v/>
      </c>
      <c r="F48" s="90">
        <f t="shared" si="2"/>
        <v>0</v>
      </c>
      <c r="G48" s="78">
        <f t="shared" si="0"/>
        <v>40</v>
      </c>
      <c r="H48" s="79">
        <f t="shared" si="3"/>
        <v>27.166666666666664</v>
      </c>
      <c r="I48" s="108" t="s">
        <v>513</v>
      </c>
      <c r="J48" s="88" t="str">
        <f t="shared" si="1"/>
        <v/>
      </c>
      <c r="K48" s="86">
        <f t="shared" si="4"/>
        <v>2.777777777777779E-2</v>
      </c>
    </row>
    <row r="49" spans="1:11" ht="36" customHeight="1" x14ac:dyDescent="0.3">
      <c r="A49" s="133"/>
      <c r="B49" s="129" t="s">
        <v>452</v>
      </c>
      <c r="C49" s="129" t="s">
        <v>297</v>
      </c>
      <c r="D49" s="45" t="str">
        <f t="shared" si="5"/>
        <v>X</v>
      </c>
      <c r="E49" s="39" t="str">
        <f t="shared" si="6"/>
        <v/>
      </c>
      <c r="F49" s="90">
        <f t="shared" si="2"/>
        <v>1</v>
      </c>
      <c r="G49" s="78">
        <f t="shared" si="0"/>
        <v>0</v>
      </c>
      <c r="H49" s="79">
        <f t="shared" si="3"/>
        <v>28.166666666666664</v>
      </c>
      <c r="I49" s="108" t="s">
        <v>117</v>
      </c>
      <c r="J49" s="88" t="str">
        <f t="shared" si="1"/>
        <v/>
      </c>
      <c r="K49" s="86">
        <f t="shared" si="4"/>
        <v>4.1666666666666685E-2</v>
      </c>
    </row>
    <row r="50" spans="1:11" ht="36" customHeight="1" x14ac:dyDescent="0.3">
      <c r="A50" s="133"/>
      <c r="B50" s="129" t="s">
        <v>297</v>
      </c>
      <c r="C50" s="129" t="s">
        <v>310</v>
      </c>
      <c r="D50" s="45" t="str">
        <f t="shared" si="5"/>
        <v>X</v>
      </c>
      <c r="E50" s="39" t="str">
        <f t="shared" si="6"/>
        <v/>
      </c>
      <c r="F50" s="90">
        <f t="shared" si="2"/>
        <v>0</v>
      </c>
      <c r="G50" s="78">
        <f t="shared" si="0"/>
        <v>20</v>
      </c>
      <c r="H50" s="79">
        <f t="shared" si="3"/>
        <v>28.499999999999996</v>
      </c>
      <c r="I50" s="108" t="s">
        <v>645</v>
      </c>
      <c r="J50" s="88" t="str">
        <f t="shared" si="1"/>
        <v/>
      </c>
      <c r="K50" s="86">
        <f t="shared" si="4"/>
        <v>1.388888888888884E-2</v>
      </c>
    </row>
    <row r="51" spans="1:11" ht="36" customHeight="1" x14ac:dyDescent="0.3">
      <c r="A51" s="133"/>
      <c r="B51" s="129" t="s">
        <v>310</v>
      </c>
      <c r="C51" s="129" t="s">
        <v>134</v>
      </c>
      <c r="D51" s="45" t="str">
        <f t="shared" si="5"/>
        <v>X</v>
      </c>
      <c r="E51" s="39" t="str">
        <f t="shared" si="6"/>
        <v/>
      </c>
      <c r="F51" s="90">
        <f t="shared" si="2"/>
        <v>5</v>
      </c>
      <c r="G51" s="78">
        <f t="shared" si="0"/>
        <v>30</v>
      </c>
      <c r="H51" s="79">
        <f t="shared" si="3"/>
        <v>34</v>
      </c>
      <c r="I51" s="108" t="s">
        <v>117</v>
      </c>
      <c r="J51" s="88" t="str">
        <f t="shared" si="1"/>
        <v/>
      </c>
      <c r="K51" s="86">
        <f t="shared" si="4"/>
        <v>0.22916666666666669</v>
      </c>
    </row>
    <row r="52" spans="1:11" ht="36" customHeight="1" x14ac:dyDescent="0.3">
      <c r="A52" s="133"/>
      <c r="B52" s="129" t="s">
        <v>134</v>
      </c>
      <c r="C52" s="129" t="s">
        <v>135</v>
      </c>
      <c r="D52" s="45" t="str">
        <f t="shared" si="5"/>
        <v>X</v>
      </c>
      <c r="E52" s="39" t="str">
        <f t="shared" si="6"/>
        <v/>
      </c>
      <c r="F52" s="90">
        <f t="shared" si="2"/>
        <v>0</v>
      </c>
      <c r="G52" s="78">
        <f t="shared" si="0"/>
        <v>30</v>
      </c>
      <c r="H52" s="79">
        <f t="shared" si="3"/>
        <v>34.5</v>
      </c>
      <c r="I52" s="108" t="s">
        <v>118</v>
      </c>
      <c r="J52" s="88" t="str">
        <f t="shared" si="1"/>
        <v/>
      </c>
      <c r="K52" s="86">
        <f t="shared" si="4"/>
        <v>2.083333333333337E-2</v>
      </c>
    </row>
    <row r="53" spans="1:11" ht="36" customHeight="1" x14ac:dyDescent="0.3">
      <c r="A53" s="133"/>
      <c r="B53" s="129" t="s">
        <v>135</v>
      </c>
      <c r="C53" s="129" t="s">
        <v>227</v>
      </c>
      <c r="D53" s="45" t="str">
        <f t="shared" si="5"/>
        <v>X</v>
      </c>
      <c r="E53" s="39" t="str">
        <f t="shared" si="6"/>
        <v/>
      </c>
      <c r="F53" s="90">
        <f t="shared" si="2"/>
        <v>1</v>
      </c>
      <c r="G53" s="78">
        <f t="shared" si="0"/>
        <v>30</v>
      </c>
      <c r="H53" s="79">
        <f t="shared" si="3"/>
        <v>36</v>
      </c>
      <c r="I53" s="108" t="s">
        <v>646</v>
      </c>
      <c r="J53" s="88" t="str">
        <f t="shared" si="1"/>
        <v/>
      </c>
      <c r="K53" s="86">
        <f t="shared" si="4"/>
        <v>6.25E-2</v>
      </c>
    </row>
    <row r="54" spans="1:11" ht="36" customHeight="1" x14ac:dyDescent="0.3">
      <c r="A54" s="133"/>
      <c r="B54" s="129" t="s">
        <v>227</v>
      </c>
      <c r="C54" s="129" t="s">
        <v>299</v>
      </c>
      <c r="D54" s="45" t="str">
        <f t="shared" si="5"/>
        <v>X</v>
      </c>
      <c r="E54" s="39" t="str">
        <f t="shared" si="6"/>
        <v/>
      </c>
      <c r="F54" s="90">
        <f t="shared" si="2"/>
        <v>0</v>
      </c>
      <c r="G54" s="78">
        <f t="shared" si="0"/>
        <v>20</v>
      </c>
      <c r="H54" s="79">
        <f t="shared" si="3"/>
        <v>36.333333333333336</v>
      </c>
      <c r="I54" s="108" t="s">
        <v>117</v>
      </c>
      <c r="J54" s="88" t="str">
        <f t="shared" si="1"/>
        <v/>
      </c>
      <c r="K54" s="86">
        <f t="shared" si="4"/>
        <v>1.388888888888884E-2</v>
      </c>
    </row>
    <row r="55" spans="1:11" ht="36" customHeight="1" x14ac:dyDescent="0.3">
      <c r="A55" s="133"/>
      <c r="B55" s="129" t="s">
        <v>299</v>
      </c>
      <c r="C55" s="129" t="s">
        <v>228</v>
      </c>
      <c r="D55" s="45" t="str">
        <f t="shared" si="5"/>
        <v>X</v>
      </c>
      <c r="E55" s="39" t="str">
        <f t="shared" si="6"/>
        <v/>
      </c>
      <c r="F55" s="90">
        <f t="shared" si="2"/>
        <v>0</v>
      </c>
      <c r="G55" s="78">
        <f t="shared" si="0"/>
        <v>30</v>
      </c>
      <c r="H55" s="79">
        <f t="shared" si="3"/>
        <v>36.833333333333336</v>
      </c>
      <c r="I55" s="108" t="s">
        <v>647</v>
      </c>
      <c r="J55" s="88" t="str">
        <f t="shared" si="1"/>
        <v/>
      </c>
      <c r="K55" s="86">
        <f t="shared" si="4"/>
        <v>2.0833333333333259E-2</v>
      </c>
    </row>
    <row r="56" spans="1:11" ht="36" customHeight="1" x14ac:dyDescent="0.3">
      <c r="A56" s="133"/>
      <c r="B56" s="129" t="s">
        <v>228</v>
      </c>
      <c r="C56" s="129" t="s">
        <v>281</v>
      </c>
      <c r="D56" s="45" t="str">
        <f t="shared" si="5"/>
        <v>X</v>
      </c>
      <c r="E56" s="39" t="str">
        <f t="shared" si="6"/>
        <v/>
      </c>
      <c r="F56" s="90">
        <f t="shared" si="2"/>
        <v>0</v>
      </c>
      <c r="G56" s="78">
        <f t="shared" si="0"/>
        <v>10</v>
      </c>
      <c r="H56" s="79">
        <f t="shared" si="3"/>
        <v>37</v>
      </c>
      <c r="I56" s="108" t="s">
        <v>117</v>
      </c>
      <c r="J56" s="88" t="str">
        <f t="shared" si="1"/>
        <v/>
      </c>
      <c r="K56" s="86">
        <f t="shared" si="4"/>
        <v>6.9444444444445308E-3</v>
      </c>
    </row>
    <row r="57" spans="1:11" ht="36" customHeight="1" x14ac:dyDescent="0.3">
      <c r="A57" s="133"/>
      <c r="B57" s="202" t="s">
        <v>281</v>
      </c>
      <c r="C57" s="203"/>
      <c r="D57" s="45"/>
      <c r="E57" s="39" t="str">
        <f t="shared" si="6"/>
        <v/>
      </c>
      <c r="F57" s="90">
        <f t="shared" si="2"/>
        <v>0</v>
      </c>
      <c r="G57" s="78">
        <f t="shared" si="0"/>
        <v>0</v>
      </c>
      <c r="H57" s="79">
        <f t="shared" si="3"/>
        <v>37</v>
      </c>
      <c r="I57" s="109" t="s">
        <v>123</v>
      </c>
      <c r="J57" s="88" t="str">
        <f t="shared" si="1"/>
        <v/>
      </c>
      <c r="K57" s="86" t="str">
        <f t="shared" si="4"/>
        <v/>
      </c>
    </row>
    <row r="58" spans="1:11" ht="33.75" customHeight="1" x14ac:dyDescent="0.3">
      <c r="A58" s="47"/>
      <c r="B58" s="369" t="s">
        <v>25</v>
      </c>
      <c r="C58" s="369"/>
      <c r="D58" s="369"/>
      <c r="E58" s="369"/>
      <c r="F58" s="369"/>
      <c r="G58" s="369"/>
      <c r="H58" s="48">
        <f>H57</f>
        <v>37</v>
      </c>
      <c r="I58" s="49"/>
      <c r="J58" s="89">
        <f>SUM(J23:J57)</f>
        <v>0</v>
      </c>
      <c r="K58" s="86">
        <f>SUM(K23:K57)</f>
        <v>1.5416666666666665</v>
      </c>
    </row>
    <row r="59" spans="1:11" ht="33.75" customHeight="1" x14ac:dyDescent="0.3">
      <c r="A59" s="47"/>
      <c r="B59" s="369" t="s">
        <v>64</v>
      </c>
      <c r="C59" s="369"/>
      <c r="D59" s="369"/>
      <c r="E59" s="369"/>
      <c r="F59" s="369"/>
      <c r="G59" s="369"/>
      <c r="H59" s="50">
        <v>72</v>
      </c>
      <c r="I59" s="49"/>
    </row>
    <row r="60" spans="1:11" ht="33.75" customHeight="1" x14ac:dyDescent="0.3">
      <c r="A60" s="47"/>
      <c r="B60" s="363" t="s">
        <v>65</v>
      </c>
      <c r="C60" s="363"/>
      <c r="D60" s="363"/>
      <c r="E60" s="363"/>
      <c r="F60" s="363"/>
      <c r="G60" s="363"/>
      <c r="H60" s="50">
        <f>IF(H59="","",IF(H58&lt;=H59,H59-H58,0))</f>
        <v>35</v>
      </c>
      <c r="I60" s="75"/>
    </row>
    <row r="61" spans="1:11" ht="33.75" customHeight="1" x14ac:dyDescent="0.3">
      <c r="A61" s="47"/>
      <c r="B61" s="363" t="s">
        <v>66</v>
      </c>
      <c r="C61" s="363"/>
      <c r="D61" s="363"/>
      <c r="E61" s="363"/>
      <c r="F61" s="363"/>
      <c r="G61" s="363"/>
      <c r="H61" s="50">
        <f>IF(H58&gt;H59,H58-H59,0)</f>
        <v>0</v>
      </c>
      <c r="I61" s="49"/>
    </row>
    <row r="62" spans="1:11" ht="33.75" customHeight="1" x14ac:dyDescent="0.3">
      <c r="A62" s="47"/>
      <c r="B62" s="363" t="s">
        <v>67</v>
      </c>
      <c r="C62" s="363"/>
      <c r="D62" s="363"/>
      <c r="E62" s="363"/>
      <c r="F62" s="363"/>
      <c r="G62" s="363"/>
      <c r="H62" s="74">
        <f>IF(H59="","",IF(H60&gt;H61,ROUND(H60*$B$15*$B$13/24,0),""))</f>
        <v>93563750</v>
      </c>
      <c r="I62" s="49"/>
    </row>
    <row r="63" spans="1:11" ht="33.75" customHeight="1" x14ac:dyDescent="0.3">
      <c r="A63" s="47"/>
      <c r="B63" s="364" t="s">
        <v>68</v>
      </c>
      <c r="C63" s="365"/>
      <c r="D63" s="365"/>
      <c r="E63" s="365"/>
      <c r="F63" s="365"/>
      <c r="G63" s="366"/>
      <c r="H63" s="51" t="str">
        <f>IF(H61&gt;H60,ROUND(H61*$B$17*$B$13/24,0),"")</f>
        <v/>
      </c>
      <c r="I63" s="49"/>
    </row>
    <row r="64" spans="1:11" ht="33.75" customHeight="1" x14ac:dyDescent="0.3">
      <c r="A64" s="367"/>
      <c r="B64" s="367"/>
      <c r="C64" s="367"/>
      <c r="D64" s="367"/>
      <c r="E64" s="367"/>
      <c r="F64" s="367"/>
      <c r="G64" s="367"/>
      <c r="H64" s="367"/>
      <c r="I64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2:G62"/>
    <mergeCell ref="B63:G63"/>
    <mergeCell ref="A64:I64"/>
    <mergeCell ref="J21:J22"/>
    <mergeCell ref="K21:K22"/>
    <mergeCell ref="B58:G58"/>
    <mergeCell ref="B59:G59"/>
    <mergeCell ref="B60:G60"/>
    <mergeCell ref="B61:G61"/>
  </mergeCells>
  <conditionalFormatting sqref="F23:H28 F29:I57 B23:E57">
    <cfRule type="expression" dxfId="81" priority="2">
      <formula>$E23="X"</formula>
    </cfRule>
  </conditionalFormatting>
  <conditionalFormatting sqref="I23:I28">
    <cfRule type="expression" dxfId="80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31B8-8BBB-4D1E-AA0E-70120C286FAE}">
  <sheetPr>
    <tabColor rgb="FFFF0000"/>
  </sheetPr>
  <dimension ref="A1:K72"/>
  <sheetViews>
    <sheetView topLeftCell="D1" zoomScale="80" zoomScaleNormal="80" workbookViewId="0">
      <selection activeCell="I8" sqref="I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44774.291666666664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44778</v>
      </c>
      <c r="C9" s="34">
        <f>INDEX('TONG HOP'!$B$9:$W$225,MATCH(E3,'TONG HOP'!$B$9:$B$225,0),MATCH(C10,'TONG HOP'!$B$9:$W$9,0))</f>
        <v>44781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44774.666666666664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19880.080000000002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44774.666666666664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44776.541666666664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44774</v>
      </c>
      <c r="B23" s="202" t="s">
        <v>272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5" si="1">IF(E23="x",(C23-B23),"")</f>
        <v/>
      </c>
      <c r="K23" s="86" t="str">
        <f>IF(D23="x",(C23-B23),"")</f>
        <v/>
      </c>
    </row>
    <row r="24" spans="1:11" ht="36" customHeight="1" x14ac:dyDescent="0.3">
      <c r="A24" s="217"/>
      <c r="B24" s="129" t="s">
        <v>272</v>
      </c>
      <c r="C24" s="129" t="s">
        <v>131</v>
      </c>
      <c r="D24" s="45"/>
      <c r="E24" s="39"/>
      <c r="F24" s="90">
        <f t="shared" ref="F24:F65" si="2">IF(AND(D24="",E24=""),0,(IF(AND(C24-B24=1,E24="",E24),24,(IF(D24="X",HOUR(C24-B24),0)))))</f>
        <v>0</v>
      </c>
      <c r="G24" s="82">
        <f t="shared" si="0"/>
        <v>0</v>
      </c>
      <c r="H24" s="82">
        <f t="shared" ref="H24:H65" si="3">(F24+G24/60)+H23</f>
        <v>0</v>
      </c>
      <c r="I24" s="109" t="s">
        <v>114</v>
      </c>
      <c r="J24" s="87" t="str">
        <f t="shared" si="1"/>
        <v/>
      </c>
      <c r="K24" s="86" t="str">
        <f t="shared" ref="K24:K65" si="4">IF(D24="x",(C24-B24),"")</f>
        <v/>
      </c>
    </row>
    <row r="25" spans="1:11" ht="36" customHeight="1" x14ac:dyDescent="0.3">
      <c r="A25" s="217"/>
      <c r="B25" s="129" t="s">
        <v>131</v>
      </c>
      <c r="C25" s="129" t="s">
        <v>435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631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217"/>
      <c r="B26" s="129" t="s">
        <v>435</v>
      </c>
      <c r="C26" s="129" t="s">
        <v>333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285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217"/>
      <c r="B27" s="202" t="s">
        <v>333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573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217"/>
      <c r="B28" s="129" t="s">
        <v>333</v>
      </c>
      <c r="C28" s="129" t="s">
        <v>353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217"/>
      <c r="B29" s="202" t="s">
        <v>353</v>
      </c>
      <c r="C29" s="203"/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217"/>
      <c r="B30" s="129" t="s">
        <v>353</v>
      </c>
      <c r="C30" s="129" t="s">
        <v>354</v>
      </c>
      <c r="D30" s="45" t="str">
        <f t="shared" ref="D30:D64" si="5">IF(E30="","X","")</f>
        <v>X</v>
      </c>
      <c r="E30" s="39" t="str">
        <f t="shared" ref="E30:E65" si="6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90">
        <f t="shared" si="2"/>
        <v>1</v>
      </c>
      <c r="G30" s="78">
        <f t="shared" si="0"/>
        <v>40</v>
      </c>
      <c r="H30" s="79">
        <f t="shared" si="3"/>
        <v>1.6666666666666665</v>
      </c>
      <c r="I30" s="108" t="s">
        <v>117</v>
      </c>
      <c r="J30" s="88" t="str">
        <f t="shared" si="1"/>
        <v/>
      </c>
      <c r="K30" s="86">
        <f t="shared" si="4"/>
        <v>6.9444444444444531E-2</v>
      </c>
    </row>
    <row r="31" spans="1:11" ht="36" customHeight="1" x14ac:dyDescent="0.3">
      <c r="A31" s="217"/>
      <c r="B31" s="129" t="s">
        <v>354</v>
      </c>
      <c r="C31" s="129" t="s">
        <v>265</v>
      </c>
      <c r="D31" s="45" t="str">
        <f t="shared" si="5"/>
        <v>X</v>
      </c>
      <c r="E31" s="39" t="str">
        <f t="shared" si="6"/>
        <v/>
      </c>
      <c r="F31" s="90">
        <f t="shared" si="2"/>
        <v>0</v>
      </c>
      <c r="G31" s="78">
        <f t="shared" si="0"/>
        <v>30</v>
      </c>
      <c r="H31" s="79">
        <f t="shared" si="3"/>
        <v>2.1666666666666665</v>
      </c>
      <c r="I31" s="108" t="s">
        <v>632</v>
      </c>
      <c r="J31" s="88" t="str">
        <f t="shared" si="1"/>
        <v/>
      </c>
      <c r="K31" s="86">
        <f t="shared" si="4"/>
        <v>2.083333333333337E-2</v>
      </c>
    </row>
    <row r="32" spans="1:11" ht="36" customHeight="1" x14ac:dyDescent="0.3">
      <c r="A32" s="217"/>
      <c r="B32" s="129" t="s">
        <v>265</v>
      </c>
      <c r="C32" s="129" t="s">
        <v>142</v>
      </c>
      <c r="D32" s="45" t="str">
        <f t="shared" si="5"/>
        <v>X</v>
      </c>
      <c r="E32" s="39" t="str">
        <f t="shared" si="6"/>
        <v/>
      </c>
      <c r="F32" s="90">
        <f t="shared" si="2"/>
        <v>1</v>
      </c>
      <c r="G32" s="78">
        <f t="shared" si="0"/>
        <v>20</v>
      </c>
      <c r="H32" s="79">
        <f t="shared" si="3"/>
        <v>3.5</v>
      </c>
      <c r="I32" s="108" t="s">
        <v>117</v>
      </c>
      <c r="J32" s="88" t="str">
        <f t="shared" si="1"/>
        <v/>
      </c>
      <c r="K32" s="86">
        <f t="shared" si="4"/>
        <v>5.5555555555555469E-2</v>
      </c>
    </row>
    <row r="33" spans="1:11" ht="36" customHeight="1" x14ac:dyDescent="0.3">
      <c r="A33" s="217"/>
      <c r="B33" s="129" t="s">
        <v>142</v>
      </c>
      <c r="C33" s="129" t="s">
        <v>394</v>
      </c>
      <c r="D33" s="45" t="str">
        <f t="shared" si="5"/>
        <v>X</v>
      </c>
      <c r="E33" s="39" t="str">
        <f t="shared" si="6"/>
        <v/>
      </c>
      <c r="F33" s="90">
        <f t="shared" si="2"/>
        <v>0</v>
      </c>
      <c r="G33" s="78">
        <f t="shared" si="0"/>
        <v>30</v>
      </c>
      <c r="H33" s="79">
        <f t="shared" si="3"/>
        <v>4</v>
      </c>
      <c r="I33" s="108" t="s">
        <v>632</v>
      </c>
      <c r="J33" s="88" t="str">
        <f t="shared" si="1"/>
        <v/>
      </c>
      <c r="K33" s="86">
        <f t="shared" si="4"/>
        <v>2.083333333333337E-2</v>
      </c>
    </row>
    <row r="34" spans="1:11" ht="36" customHeight="1" x14ac:dyDescent="0.3">
      <c r="A34" s="217"/>
      <c r="B34" s="129" t="s">
        <v>394</v>
      </c>
      <c r="C34" s="129" t="s">
        <v>136</v>
      </c>
      <c r="D34" s="45" t="str">
        <f t="shared" si="5"/>
        <v>X</v>
      </c>
      <c r="E34" s="39" t="str">
        <f t="shared" si="6"/>
        <v/>
      </c>
      <c r="F34" s="90">
        <f t="shared" si="2"/>
        <v>1</v>
      </c>
      <c r="G34" s="78">
        <f t="shared" si="0"/>
        <v>30</v>
      </c>
      <c r="H34" s="79">
        <f t="shared" si="3"/>
        <v>5.5</v>
      </c>
      <c r="I34" s="108" t="s">
        <v>117</v>
      </c>
      <c r="J34" s="88" t="str">
        <f t="shared" si="1"/>
        <v/>
      </c>
      <c r="K34" s="86">
        <f t="shared" si="4"/>
        <v>6.25E-2</v>
      </c>
    </row>
    <row r="35" spans="1:11" ht="36" customHeight="1" x14ac:dyDescent="0.3">
      <c r="A35" s="217"/>
      <c r="B35" s="129" t="s">
        <v>136</v>
      </c>
      <c r="C35" s="129" t="s">
        <v>143</v>
      </c>
      <c r="D35" s="45" t="str">
        <f t="shared" si="5"/>
        <v>X</v>
      </c>
      <c r="E35" s="39" t="str">
        <f t="shared" si="6"/>
        <v/>
      </c>
      <c r="F35" s="90">
        <f t="shared" si="2"/>
        <v>0</v>
      </c>
      <c r="G35" s="78">
        <f t="shared" si="0"/>
        <v>30</v>
      </c>
      <c r="H35" s="79">
        <f t="shared" si="3"/>
        <v>6</v>
      </c>
      <c r="I35" s="108" t="s">
        <v>118</v>
      </c>
      <c r="J35" s="88" t="str">
        <f t="shared" si="1"/>
        <v/>
      </c>
      <c r="K35" s="86">
        <f t="shared" si="4"/>
        <v>2.0833333333333259E-2</v>
      </c>
    </row>
    <row r="36" spans="1:11" ht="36" customHeight="1" x14ac:dyDescent="0.3">
      <c r="A36" s="217"/>
      <c r="B36" s="129" t="s">
        <v>143</v>
      </c>
      <c r="C36" s="129" t="s">
        <v>348</v>
      </c>
      <c r="D36" s="45" t="str">
        <f t="shared" si="5"/>
        <v>X</v>
      </c>
      <c r="E36" s="39" t="str">
        <f t="shared" si="6"/>
        <v/>
      </c>
      <c r="F36" s="90">
        <f t="shared" si="2"/>
        <v>1</v>
      </c>
      <c r="G36" s="78">
        <f t="shared" si="0"/>
        <v>20</v>
      </c>
      <c r="H36" s="79">
        <f t="shared" si="3"/>
        <v>7.333333333333333</v>
      </c>
      <c r="I36" s="108" t="s">
        <v>117</v>
      </c>
      <c r="J36" s="88" t="str">
        <f t="shared" si="1"/>
        <v/>
      </c>
      <c r="K36" s="86">
        <f t="shared" si="4"/>
        <v>5.555555555555558E-2</v>
      </c>
    </row>
    <row r="37" spans="1:11" ht="36" customHeight="1" x14ac:dyDescent="0.3">
      <c r="A37" s="217"/>
      <c r="B37" s="129" t="s">
        <v>348</v>
      </c>
      <c r="C37" s="129" t="s">
        <v>125</v>
      </c>
      <c r="D37" s="45" t="str">
        <f t="shared" si="5"/>
        <v>X</v>
      </c>
      <c r="E37" s="39" t="str">
        <f t="shared" si="6"/>
        <v/>
      </c>
      <c r="F37" s="90">
        <f t="shared" si="2"/>
        <v>0</v>
      </c>
      <c r="G37" s="78">
        <f t="shared" si="0"/>
        <v>40</v>
      </c>
      <c r="H37" s="79">
        <f t="shared" si="3"/>
        <v>8</v>
      </c>
      <c r="I37" s="108" t="s">
        <v>632</v>
      </c>
      <c r="J37" s="88" t="str">
        <f t="shared" si="1"/>
        <v/>
      </c>
      <c r="K37" s="86">
        <f t="shared" si="4"/>
        <v>2.777777777777779E-2</v>
      </c>
    </row>
    <row r="38" spans="1:11" ht="36" customHeight="1" x14ac:dyDescent="0.3">
      <c r="A38" s="217">
        <v>44775</v>
      </c>
      <c r="B38" s="129" t="s">
        <v>126</v>
      </c>
      <c r="C38" s="129" t="s">
        <v>364</v>
      </c>
      <c r="D38" s="45" t="str">
        <f t="shared" si="5"/>
        <v>X</v>
      </c>
      <c r="E38" s="39" t="str">
        <f t="shared" si="6"/>
        <v/>
      </c>
      <c r="F38" s="90">
        <f t="shared" si="2"/>
        <v>0</v>
      </c>
      <c r="G38" s="78">
        <f t="shared" si="0"/>
        <v>20</v>
      </c>
      <c r="H38" s="79">
        <f t="shared" si="3"/>
        <v>8.3333333333333339</v>
      </c>
      <c r="I38" s="108" t="s">
        <v>632</v>
      </c>
      <c r="J38" s="88" t="str">
        <f t="shared" si="1"/>
        <v/>
      </c>
      <c r="K38" s="86">
        <f t="shared" si="4"/>
        <v>1.3888888888888888E-2</v>
      </c>
    </row>
    <row r="39" spans="1:11" ht="36" customHeight="1" x14ac:dyDescent="0.3">
      <c r="A39" s="217"/>
      <c r="B39" s="129" t="s">
        <v>364</v>
      </c>
      <c r="C39" s="129" t="s">
        <v>271</v>
      </c>
      <c r="D39" s="45" t="str">
        <f t="shared" si="5"/>
        <v>X</v>
      </c>
      <c r="E39" s="39" t="str">
        <f t="shared" si="6"/>
        <v/>
      </c>
      <c r="F39" s="90">
        <f t="shared" si="2"/>
        <v>1</v>
      </c>
      <c r="G39" s="78">
        <f t="shared" si="0"/>
        <v>0</v>
      </c>
      <c r="H39" s="79">
        <f t="shared" si="3"/>
        <v>9.3333333333333339</v>
      </c>
      <c r="I39" s="108" t="s">
        <v>117</v>
      </c>
      <c r="J39" s="88" t="str">
        <f t="shared" si="1"/>
        <v/>
      </c>
      <c r="K39" s="86">
        <f t="shared" si="4"/>
        <v>4.1666666666666664E-2</v>
      </c>
    </row>
    <row r="40" spans="1:11" ht="36" customHeight="1" x14ac:dyDescent="0.3">
      <c r="A40" s="217"/>
      <c r="B40" s="129" t="s">
        <v>271</v>
      </c>
      <c r="C40" s="129" t="s">
        <v>242</v>
      </c>
      <c r="D40" s="45" t="str">
        <f t="shared" si="5"/>
        <v>X</v>
      </c>
      <c r="E40" s="39" t="str">
        <f t="shared" si="6"/>
        <v/>
      </c>
      <c r="F40" s="90">
        <f t="shared" si="2"/>
        <v>2</v>
      </c>
      <c r="G40" s="78">
        <f t="shared" si="0"/>
        <v>20</v>
      </c>
      <c r="H40" s="79">
        <f t="shared" si="3"/>
        <v>11.666666666666668</v>
      </c>
      <c r="I40" s="108" t="s">
        <v>633</v>
      </c>
      <c r="J40" s="88" t="str">
        <f t="shared" si="1"/>
        <v/>
      </c>
      <c r="K40" s="86">
        <f t="shared" si="4"/>
        <v>9.722222222222221E-2</v>
      </c>
    </row>
    <row r="41" spans="1:11" ht="36" customHeight="1" x14ac:dyDescent="0.3">
      <c r="A41" s="217"/>
      <c r="B41" s="129" t="s">
        <v>242</v>
      </c>
      <c r="C41" s="141" t="s">
        <v>140</v>
      </c>
      <c r="D41" s="45" t="str">
        <f t="shared" si="5"/>
        <v>X</v>
      </c>
      <c r="E41" s="39" t="str">
        <f t="shared" si="6"/>
        <v/>
      </c>
      <c r="F41" s="90">
        <f t="shared" si="2"/>
        <v>1</v>
      </c>
      <c r="G41" s="78">
        <f t="shared" si="0"/>
        <v>50</v>
      </c>
      <c r="H41" s="79">
        <f t="shared" si="3"/>
        <v>13.500000000000002</v>
      </c>
      <c r="I41" s="108" t="s">
        <v>117</v>
      </c>
      <c r="J41" s="88" t="str">
        <f t="shared" si="1"/>
        <v/>
      </c>
      <c r="K41" s="86">
        <f t="shared" si="4"/>
        <v>7.6388888888888895E-2</v>
      </c>
    </row>
    <row r="42" spans="1:11" ht="36" customHeight="1" x14ac:dyDescent="0.3">
      <c r="A42" s="217"/>
      <c r="B42" s="141" t="s">
        <v>140</v>
      </c>
      <c r="C42" s="129" t="s">
        <v>127</v>
      </c>
      <c r="D42" s="45" t="str">
        <f t="shared" si="5"/>
        <v>X</v>
      </c>
      <c r="E42" s="39" t="str">
        <f t="shared" si="6"/>
        <v/>
      </c>
      <c r="F42" s="90">
        <f t="shared" si="2"/>
        <v>0</v>
      </c>
      <c r="G42" s="78">
        <f t="shared" si="0"/>
        <v>30</v>
      </c>
      <c r="H42" s="79">
        <f t="shared" si="3"/>
        <v>14.000000000000002</v>
      </c>
      <c r="I42" s="108" t="s">
        <v>118</v>
      </c>
      <c r="J42" s="88" t="str">
        <f t="shared" si="1"/>
        <v/>
      </c>
      <c r="K42" s="86">
        <f t="shared" si="4"/>
        <v>2.0833333333333343E-2</v>
      </c>
    </row>
    <row r="43" spans="1:11" ht="36" customHeight="1" x14ac:dyDescent="0.3">
      <c r="A43" s="217"/>
      <c r="B43" s="129" t="s">
        <v>127</v>
      </c>
      <c r="C43" s="129" t="s">
        <v>452</v>
      </c>
      <c r="D43" s="45" t="str">
        <f t="shared" si="5"/>
        <v>X</v>
      </c>
      <c r="E43" s="39" t="str">
        <f t="shared" si="6"/>
        <v/>
      </c>
      <c r="F43" s="90">
        <f t="shared" si="2"/>
        <v>0</v>
      </c>
      <c r="G43" s="78">
        <f t="shared" si="0"/>
        <v>40</v>
      </c>
      <c r="H43" s="79">
        <f t="shared" si="3"/>
        <v>14.666666666666668</v>
      </c>
      <c r="I43" s="108" t="s">
        <v>513</v>
      </c>
      <c r="J43" s="88" t="str">
        <f t="shared" si="1"/>
        <v/>
      </c>
      <c r="K43" s="86">
        <f t="shared" si="4"/>
        <v>2.777777777777779E-2</v>
      </c>
    </row>
    <row r="44" spans="1:11" ht="36" customHeight="1" x14ac:dyDescent="0.3">
      <c r="A44" s="217"/>
      <c r="B44" s="129" t="s">
        <v>452</v>
      </c>
      <c r="C44" s="129" t="s">
        <v>330</v>
      </c>
      <c r="D44" s="45" t="str">
        <f t="shared" si="5"/>
        <v>X</v>
      </c>
      <c r="E44" s="39" t="str">
        <f t="shared" si="6"/>
        <v/>
      </c>
      <c r="F44" s="90">
        <f t="shared" si="2"/>
        <v>4</v>
      </c>
      <c r="G44" s="78">
        <f t="shared" si="0"/>
        <v>0</v>
      </c>
      <c r="H44" s="79">
        <f t="shared" si="3"/>
        <v>18.666666666666668</v>
      </c>
      <c r="I44" s="108" t="s">
        <v>117</v>
      </c>
      <c r="J44" s="88" t="str">
        <f t="shared" si="1"/>
        <v/>
      </c>
      <c r="K44" s="86">
        <f t="shared" si="4"/>
        <v>0.16666666666666663</v>
      </c>
    </row>
    <row r="45" spans="1:11" ht="36" customHeight="1" x14ac:dyDescent="0.3">
      <c r="A45" s="217"/>
      <c r="B45" s="129" t="s">
        <v>330</v>
      </c>
      <c r="C45" s="129" t="s">
        <v>233</v>
      </c>
      <c r="D45" s="45" t="str">
        <f t="shared" si="5"/>
        <v>X</v>
      </c>
      <c r="E45" s="39" t="str">
        <f t="shared" si="6"/>
        <v/>
      </c>
      <c r="F45" s="90">
        <f t="shared" si="2"/>
        <v>0</v>
      </c>
      <c r="G45" s="78">
        <f t="shared" si="0"/>
        <v>10</v>
      </c>
      <c r="H45" s="79">
        <f t="shared" si="3"/>
        <v>18.833333333333336</v>
      </c>
      <c r="I45" s="108" t="s">
        <v>634</v>
      </c>
      <c r="J45" s="88" t="str">
        <f t="shared" si="1"/>
        <v/>
      </c>
      <c r="K45" s="86">
        <f t="shared" si="4"/>
        <v>6.9444444444444753E-3</v>
      </c>
    </row>
    <row r="46" spans="1:11" ht="36" customHeight="1" x14ac:dyDescent="0.3">
      <c r="A46" s="217"/>
      <c r="B46" s="129" t="s">
        <v>233</v>
      </c>
      <c r="C46" s="129" t="s">
        <v>356</v>
      </c>
      <c r="D46" s="45" t="str">
        <f t="shared" si="5"/>
        <v>X</v>
      </c>
      <c r="E46" s="39" t="str">
        <f t="shared" si="6"/>
        <v/>
      </c>
      <c r="F46" s="90">
        <f t="shared" si="2"/>
        <v>0</v>
      </c>
      <c r="G46" s="78">
        <f t="shared" si="0"/>
        <v>30</v>
      </c>
      <c r="H46" s="79">
        <f t="shared" si="3"/>
        <v>19.333333333333336</v>
      </c>
      <c r="I46" s="108" t="s">
        <v>117</v>
      </c>
      <c r="J46" s="88" t="str">
        <f t="shared" si="1"/>
        <v/>
      </c>
      <c r="K46" s="86">
        <f t="shared" si="4"/>
        <v>2.083333333333337E-2</v>
      </c>
    </row>
    <row r="47" spans="1:11" ht="36" customHeight="1" x14ac:dyDescent="0.3">
      <c r="A47" s="217"/>
      <c r="B47" s="129" t="s">
        <v>356</v>
      </c>
      <c r="C47" s="129" t="s">
        <v>358</v>
      </c>
      <c r="D47" s="45" t="str">
        <f t="shared" si="5"/>
        <v>X</v>
      </c>
      <c r="E47" s="39" t="str">
        <f t="shared" si="6"/>
        <v/>
      </c>
      <c r="F47" s="90">
        <f t="shared" si="2"/>
        <v>2</v>
      </c>
      <c r="G47" s="78">
        <f t="shared" si="0"/>
        <v>20</v>
      </c>
      <c r="H47" s="79">
        <f t="shared" si="3"/>
        <v>21.666666666666668</v>
      </c>
      <c r="I47" s="108" t="s">
        <v>635</v>
      </c>
      <c r="J47" s="88" t="str">
        <f t="shared" si="1"/>
        <v/>
      </c>
      <c r="K47" s="86">
        <f t="shared" si="4"/>
        <v>9.7222222222222154E-2</v>
      </c>
    </row>
    <row r="48" spans="1:11" ht="36" customHeight="1" x14ac:dyDescent="0.3">
      <c r="A48" s="217"/>
      <c r="B48" s="129" t="s">
        <v>358</v>
      </c>
      <c r="C48" s="129" t="s">
        <v>412</v>
      </c>
      <c r="D48" s="45" t="str">
        <f t="shared" si="5"/>
        <v>X</v>
      </c>
      <c r="E48" s="39" t="str">
        <f t="shared" si="6"/>
        <v/>
      </c>
      <c r="F48" s="90">
        <f t="shared" si="2"/>
        <v>3</v>
      </c>
      <c r="G48" s="78">
        <f t="shared" si="0"/>
        <v>20</v>
      </c>
      <c r="H48" s="79">
        <f t="shared" si="3"/>
        <v>25</v>
      </c>
      <c r="I48" s="108" t="s">
        <v>117</v>
      </c>
      <c r="J48" s="88" t="str">
        <f t="shared" si="1"/>
        <v/>
      </c>
      <c r="K48" s="86">
        <f t="shared" si="4"/>
        <v>0.13888888888888895</v>
      </c>
    </row>
    <row r="49" spans="1:11" ht="36" customHeight="1" x14ac:dyDescent="0.3">
      <c r="A49" s="217"/>
      <c r="B49" s="129" t="s">
        <v>412</v>
      </c>
      <c r="C49" s="129" t="s">
        <v>332</v>
      </c>
      <c r="D49" s="45" t="str">
        <f t="shared" si="5"/>
        <v>X</v>
      </c>
      <c r="E49" s="39" t="str">
        <f t="shared" si="6"/>
        <v/>
      </c>
      <c r="F49" s="90">
        <f t="shared" si="2"/>
        <v>0</v>
      </c>
      <c r="G49" s="78">
        <f t="shared" si="0"/>
        <v>50</v>
      </c>
      <c r="H49" s="79">
        <f t="shared" si="3"/>
        <v>25.833333333333332</v>
      </c>
      <c r="I49" s="108" t="s">
        <v>636</v>
      </c>
      <c r="J49" s="88" t="str">
        <f t="shared" si="1"/>
        <v/>
      </c>
      <c r="K49" s="86">
        <f t="shared" si="4"/>
        <v>3.4722222222222099E-2</v>
      </c>
    </row>
    <row r="50" spans="1:11" ht="36" customHeight="1" x14ac:dyDescent="0.3">
      <c r="A50" s="217"/>
      <c r="B50" s="129" t="s">
        <v>332</v>
      </c>
      <c r="C50" s="129" t="s">
        <v>231</v>
      </c>
      <c r="D50" s="45" t="str">
        <f t="shared" si="5"/>
        <v>X</v>
      </c>
      <c r="E50" s="39" t="str">
        <f t="shared" si="6"/>
        <v/>
      </c>
      <c r="F50" s="90">
        <f t="shared" si="2"/>
        <v>3</v>
      </c>
      <c r="G50" s="78">
        <f t="shared" si="0"/>
        <v>10</v>
      </c>
      <c r="H50" s="79">
        <f t="shared" si="3"/>
        <v>29</v>
      </c>
      <c r="I50" s="108" t="s">
        <v>117</v>
      </c>
      <c r="J50" s="88" t="str">
        <f t="shared" si="1"/>
        <v/>
      </c>
      <c r="K50" s="86">
        <f t="shared" si="4"/>
        <v>0.13194444444444453</v>
      </c>
    </row>
    <row r="51" spans="1:11" ht="36" customHeight="1" x14ac:dyDescent="0.3">
      <c r="A51" s="217"/>
      <c r="B51" s="129" t="s">
        <v>231</v>
      </c>
      <c r="C51" s="129" t="s">
        <v>143</v>
      </c>
      <c r="D51" s="45" t="str">
        <f t="shared" si="5"/>
        <v>X</v>
      </c>
      <c r="E51" s="39" t="str">
        <f t="shared" si="6"/>
        <v/>
      </c>
      <c r="F51" s="90">
        <f t="shared" si="2"/>
        <v>1</v>
      </c>
      <c r="G51" s="78">
        <f t="shared" si="0"/>
        <v>0</v>
      </c>
      <c r="H51" s="79">
        <f t="shared" si="3"/>
        <v>30</v>
      </c>
      <c r="I51" s="108" t="s">
        <v>118</v>
      </c>
      <c r="J51" s="88" t="str">
        <f t="shared" si="1"/>
        <v/>
      </c>
      <c r="K51" s="86">
        <f t="shared" si="4"/>
        <v>4.166666666666663E-2</v>
      </c>
    </row>
    <row r="52" spans="1:11" ht="36" customHeight="1" x14ac:dyDescent="0.3">
      <c r="A52" s="217"/>
      <c r="B52" s="129" t="s">
        <v>143</v>
      </c>
      <c r="C52" s="129" t="s">
        <v>346</v>
      </c>
      <c r="D52" s="45" t="str">
        <f t="shared" si="5"/>
        <v>X</v>
      </c>
      <c r="E52" s="39" t="str">
        <f t="shared" si="6"/>
        <v/>
      </c>
      <c r="F52" s="90">
        <f t="shared" si="2"/>
        <v>0</v>
      </c>
      <c r="G52" s="78">
        <f t="shared" si="0"/>
        <v>30</v>
      </c>
      <c r="H52" s="79">
        <f t="shared" si="3"/>
        <v>30.5</v>
      </c>
      <c r="I52" s="108" t="s">
        <v>497</v>
      </c>
      <c r="J52" s="88" t="str">
        <f t="shared" si="1"/>
        <v/>
      </c>
      <c r="K52" s="86">
        <f t="shared" si="4"/>
        <v>2.083333333333337E-2</v>
      </c>
    </row>
    <row r="53" spans="1:11" ht="36" customHeight="1" x14ac:dyDescent="0.3">
      <c r="A53" s="217"/>
      <c r="B53" s="129" t="s">
        <v>346</v>
      </c>
      <c r="C53" s="129" t="s">
        <v>352</v>
      </c>
      <c r="D53" s="45" t="str">
        <f t="shared" si="5"/>
        <v>X</v>
      </c>
      <c r="E53" s="39" t="str">
        <f t="shared" si="6"/>
        <v/>
      </c>
      <c r="F53" s="90">
        <f t="shared" si="2"/>
        <v>0</v>
      </c>
      <c r="G53" s="78">
        <f t="shared" si="0"/>
        <v>30</v>
      </c>
      <c r="H53" s="79">
        <f t="shared" si="3"/>
        <v>31</v>
      </c>
      <c r="I53" s="108" t="s">
        <v>637</v>
      </c>
      <c r="J53" s="88" t="str">
        <f t="shared" si="1"/>
        <v/>
      </c>
      <c r="K53" s="86">
        <f t="shared" si="4"/>
        <v>2.083333333333337E-2</v>
      </c>
    </row>
    <row r="54" spans="1:11" ht="36" customHeight="1" x14ac:dyDescent="0.3">
      <c r="A54" s="217"/>
      <c r="B54" s="129" t="s">
        <v>352</v>
      </c>
      <c r="C54" s="129" t="s">
        <v>125</v>
      </c>
      <c r="D54" s="45" t="str">
        <f t="shared" si="5"/>
        <v>X</v>
      </c>
      <c r="E54" s="39" t="str">
        <f t="shared" si="6"/>
        <v/>
      </c>
      <c r="F54" s="90">
        <f t="shared" si="2"/>
        <v>1</v>
      </c>
      <c r="G54" s="78">
        <f t="shared" si="0"/>
        <v>0</v>
      </c>
      <c r="H54" s="79">
        <f t="shared" si="3"/>
        <v>32</v>
      </c>
      <c r="I54" s="108" t="s">
        <v>117</v>
      </c>
      <c r="J54" s="88" t="str">
        <f t="shared" si="1"/>
        <v/>
      </c>
      <c r="K54" s="86">
        <f t="shared" si="4"/>
        <v>4.166666666666663E-2</v>
      </c>
    </row>
    <row r="55" spans="1:11" ht="36" customHeight="1" x14ac:dyDescent="0.3">
      <c r="A55" s="217">
        <v>44776</v>
      </c>
      <c r="B55" s="129" t="s">
        <v>126</v>
      </c>
      <c r="C55" s="129" t="s">
        <v>369</v>
      </c>
      <c r="D55" s="45" t="str">
        <f t="shared" si="5"/>
        <v>X</v>
      </c>
      <c r="E55" s="39" t="str">
        <f t="shared" si="6"/>
        <v/>
      </c>
      <c r="F55" s="90">
        <f t="shared" si="2"/>
        <v>1</v>
      </c>
      <c r="G55" s="78">
        <f t="shared" si="0"/>
        <v>0</v>
      </c>
      <c r="H55" s="79">
        <f t="shared" si="3"/>
        <v>33</v>
      </c>
      <c r="I55" s="108" t="s">
        <v>117</v>
      </c>
      <c r="J55" s="88" t="str">
        <f t="shared" si="1"/>
        <v/>
      </c>
      <c r="K55" s="86">
        <f t="shared" si="4"/>
        <v>4.1666666666666664E-2</v>
      </c>
    </row>
    <row r="56" spans="1:11" ht="36" customHeight="1" x14ac:dyDescent="0.3">
      <c r="A56" s="217"/>
      <c r="B56" s="129" t="s">
        <v>369</v>
      </c>
      <c r="C56" s="129" t="s">
        <v>271</v>
      </c>
      <c r="D56" s="45" t="str">
        <f t="shared" si="5"/>
        <v>X</v>
      </c>
      <c r="E56" s="39" t="str">
        <f t="shared" si="6"/>
        <v/>
      </c>
      <c r="F56" s="90">
        <f t="shared" si="2"/>
        <v>0</v>
      </c>
      <c r="G56" s="78">
        <f t="shared" si="0"/>
        <v>20</v>
      </c>
      <c r="H56" s="79">
        <f t="shared" si="3"/>
        <v>33.333333333333336</v>
      </c>
      <c r="I56" s="108" t="s">
        <v>638</v>
      </c>
      <c r="J56" s="88" t="str">
        <f t="shared" si="1"/>
        <v/>
      </c>
      <c r="K56" s="86">
        <f t="shared" si="4"/>
        <v>1.3888888888888888E-2</v>
      </c>
    </row>
    <row r="57" spans="1:11" ht="36" customHeight="1" x14ac:dyDescent="0.3">
      <c r="A57" s="217"/>
      <c r="B57" s="129" t="s">
        <v>271</v>
      </c>
      <c r="C57" s="129" t="s">
        <v>140</v>
      </c>
      <c r="D57" s="45" t="str">
        <f t="shared" si="5"/>
        <v>X</v>
      </c>
      <c r="E57" s="39" t="str">
        <f t="shared" si="6"/>
        <v/>
      </c>
      <c r="F57" s="90">
        <f t="shared" si="2"/>
        <v>4</v>
      </c>
      <c r="G57" s="78">
        <f t="shared" si="0"/>
        <v>10</v>
      </c>
      <c r="H57" s="79">
        <f t="shared" si="3"/>
        <v>37.5</v>
      </c>
      <c r="I57" s="108" t="s">
        <v>117</v>
      </c>
      <c r="J57" s="88" t="str">
        <f t="shared" si="1"/>
        <v/>
      </c>
      <c r="K57" s="86">
        <f t="shared" si="4"/>
        <v>0.1736111111111111</v>
      </c>
    </row>
    <row r="58" spans="1:11" ht="36" customHeight="1" x14ac:dyDescent="0.3">
      <c r="A58" s="217"/>
      <c r="B58" s="129" t="s">
        <v>140</v>
      </c>
      <c r="C58" s="129" t="s">
        <v>127</v>
      </c>
      <c r="D58" s="45" t="str">
        <f t="shared" si="5"/>
        <v>X</v>
      </c>
      <c r="E58" s="39" t="str">
        <f t="shared" si="6"/>
        <v/>
      </c>
      <c r="F58" s="90">
        <f t="shared" si="2"/>
        <v>0</v>
      </c>
      <c r="G58" s="78">
        <f t="shared" si="0"/>
        <v>30</v>
      </c>
      <c r="H58" s="79">
        <f t="shared" si="3"/>
        <v>38</v>
      </c>
      <c r="I58" s="108" t="s">
        <v>118</v>
      </c>
      <c r="J58" s="88" t="str">
        <f t="shared" si="1"/>
        <v/>
      </c>
      <c r="K58" s="86">
        <f t="shared" si="4"/>
        <v>2.0833333333333343E-2</v>
      </c>
    </row>
    <row r="59" spans="1:11" ht="36" customHeight="1" x14ac:dyDescent="0.3">
      <c r="A59" s="217"/>
      <c r="B59" s="129" t="s">
        <v>127</v>
      </c>
      <c r="C59" s="129" t="s">
        <v>128</v>
      </c>
      <c r="D59" s="45" t="str">
        <f t="shared" si="5"/>
        <v>X</v>
      </c>
      <c r="E59" s="39" t="str">
        <f t="shared" si="6"/>
        <v/>
      </c>
      <c r="F59" s="90">
        <f t="shared" si="2"/>
        <v>1</v>
      </c>
      <c r="G59" s="78">
        <f t="shared" si="0"/>
        <v>0</v>
      </c>
      <c r="H59" s="79">
        <f t="shared" si="3"/>
        <v>39</v>
      </c>
      <c r="I59" s="108" t="s">
        <v>513</v>
      </c>
      <c r="J59" s="88" t="str">
        <f t="shared" si="1"/>
        <v/>
      </c>
      <c r="K59" s="86">
        <f t="shared" si="4"/>
        <v>4.1666666666666685E-2</v>
      </c>
    </row>
    <row r="60" spans="1:11" ht="36" customHeight="1" x14ac:dyDescent="0.3">
      <c r="A60" s="217"/>
      <c r="B60" s="129" t="s">
        <v>128</v>
      </c>
      <c r="C60" s="129" t="s">
        <v>131</v>
      </c>
      <c r="D60" s="45" t="str">
        <f t="shared" si="5"/>
        <v>X</v>
      </c>
      <c r="E60" s="39" t="str">
        <f t="shared" si="6"/>
        <v/>
      </c>
      <c r="F60" s="90">
        <f t="shared" si="2"/>
        <v>2</v>
      </c>
      <c r="G60" s="78">
        <f t="shared" si="0"/>
        <v>0</v>
      </c>
      <c r="H60" s="79">
        <f t="shared" si="3"/>
        <v>41</v>
      </c>
      <c r="I60" s="108" t="s">
        <v>117</v>
      </c>
      <c r="J60" s="88" t="str">
        <f t="shared" si="1"/>
        <v/>
      </c>
      <c r="K60" s="86">
        <f t="shared" si="4"/>
        <v>8.3333333333333315E-2</v>
      </c>
    </row>
    <row r="61" spans="1:11" ht="36" customHeight="1" x14ac:dyDescent="0.3">
      <c r="A61" s="217"/>
      <c r="B61" s="129" t="s">
        <v>131</v>
      </c>
      <c r="C61" s="129" t="s">
        <v>378</v>
      </c>
      <c r="D61" s="45" t="str">
        <f t="shared" si="5"/>
        <v>X</v>
      </c>
      <c r="E61" s="39" t="str">
        <f t="shared" si="6"/>
        <v/>
      </c>
      <c r="F61" s="90">
        <f t="shared" si="2"/>
        <v>0</v>
      </c>
      <c r="G61" s="78">
        <f t="shared" si="0"/>
        <v>30</v>
      </c>
      <c r="H61" s="79">
        <f t="shared" si="3"/>
        <v>41.5</v>
      </c>
      <c r="I61" s="108" t="s">
        <v>497</v>
      </c>
      <c r="J61" s="88" t="str">
        <f t="shared" si="1"/>
        <v/>
      </c>
      <c r="K61" s="86">
        <f t="shared" si="4"/>
        <v>2.0833333333333315E-2</v>
      </c>
    </row>
    <row r="62" spans="1:11" ht="36" customHeight="1" x14ac:dyDescent="0.3">
      <c r="A62" s="217"/>
      <c r="B62" s="129" t="s">
        <v>378</v>
      </c>
      <c r="C62" s="129" t="s">
        <v>264</v>
      </c>
      <c r="D62" s="45" t="str">
        <f t="shared" si="5"/>
        <v>X</v>
      </c>
      <c r="E62" s="39" t="str">
        <f t="shared" si="6"/>
        <v/>
      </c>
      <c r="F62" s="90">
        <f t="shared" si="2"/>
        <v>2</v>
      </c>
      <c r="G62" s="78">
        <f t="shared" si="0"/>
        <v>50</v>
      </c>
      <c r="H62" s="79">
        <f t="shared" si="3"/>
        <v>44.333333333333336</v>
      </c>
      <c r="I62" s="108" t="s">
        <v>117</v>
      </c>
      <c r="J62" s="88" t="str">
        <f t="shared" si="1"/>
        <v/>
      </c>
      <c r="K62" s="86">
        <f t="shared" si="4"/>
        <v>0.11805555555555564</v>
      </c>
    </row>
    <row r="63" spans="1:11" ht="36" customHeight="1" x14ac:dyDescent="0.3">
      <c r="A63" s="217"/>
      <c r="B63" s="129" t="s">
        <v>264</v>
      </c>
      <c r="C63" s="129" t="s">
        <v>357</v>
      </c>
      <c r="D63" s="45" t="str">
        <f t="shared" si="5"/>
        <v>X</v>
      </c>
      <c r="E63" s="39" t="str">
        <f t="shared" si="6"/>
        <v/>
      </c>
      <c r="F63" s="90">
        <f t="shared" si="2"/>
        <v>0</v>
      </c>
      <c r="G63" s="78">
        <f t="shared" si="0"/>
        <v>20</v>
      </c>
      <c r="H63" s="79">
        <f t="shared" si="3"/>
        <v>44.666666666666671</v>
      </c>
      <c r="I63" s="108" t="s">
        <v>639</v>
      </c>
      <c r="J63" s="88" t="str">
        <f t="shared" si="1"/>
        <v/>
      </c>
      <c r="K63" s="86">
        <f t="shared" si="4"/>
        <v>1.388888888888884E-2</v>
      </c>
    </row>
    <row r="64" spans="1:11" ht="36" customHeight="1" x14ac:dyDescent="0.3">
      <c r="A64" s="217"/>
      <c r="B64" s="129" t="s">
        <v>357</v>
      </c>
      <c r="C64" s="129" t="s">
        <v>129</v>
      </c>
      <c r="D64" s="45" t="str">
        <f t="shared" si="5"/>
        <v>X</v>
      </c>
      <c r="E64" s="39" t="str">
        <f t="shared" si="6"/>
        <v/>
      </c>
      <c r="F64" s="90">
        <f t="shared" si="2"/>
        <v>0</v>
      </c>
      <c r="G64" s="78">
        <f t="shared" si="0"/>
        <v>20</v>
      </c>
      <c r="H64" s="79">
        <f t="shared" si="3"/>
        <v>45.000000000000007</v>
      </c>
      <c r="I64" s="108" t="s">
        <v>117</v>
      </c>
      <c r="J64" s="88" t="str">
        <f t="shared" si="1"/>
        <v/>
      </c>
      <c r="K64" s="86">
        <f t="shared" si="4"/>
        <v>1.388888888888884E-2</v>
      </c>
    </row>
    <row r="65" spans="1:11" ht="36" customHeight="1" x14ac:dyDescent="0.3">
      <c r="A65" s="217"/>
      <c r="B65" s="202" t="s">
        <v>129</v>
      </c>
      <c r="C65" s="203"/>
      <c r="D65" s="45"/>
      <c r="E65" s="39" t="str">
        <f t="shared" si="6"/>
        <v/>
      </c>
      <c r="F65" s="90">
        <f t="shared" si="2"/>
        <v>0</v>
      </c>
      <c r="G65" s="78">
        <f t="shared" si="0"/>
        <v>0</v>
      </c>
      <c r="H65" s="79">
        <f t="shared" si="3"/>
        <v>45.000000000000007</v>
      </c>
      <c r="I65" s="109" t="s">
        <v>123</v>
      </c>
      <c r="J65" s="88" t="str">
        <f t="shared" si="1"/>
        <v/>
      </c>
      <c r="K65" s="86" t="str">
        <f t="shared" si="4"/>
        <v/>
      </c>
    </row>
    <row r="66" spans="1:11" ht="33.75" customHeight="1" x14ac:dyDescent="0.3">
      <c r="A66" s="47"/>
      <c r="B66" s="369" t="s">
        <v>25</v>
      </c>
      <c r="C66" s="369"/>
      <c r="D66" s="369"/>
      <c r="E66" s="369"/>
      <c r="F66" s="369"/>
      <c r="G66" s="369"/>
      <c r="H66" s="48">
        <f>H65</f>
        <v>45.000000000000007</v>
      </c>
      <c r="I66" s="49"/>
      <c r="J66" s="89">
        <f>SUM(J23:J65)</f>
        <v>0</v>
      </c>
      <c r="K66" s="86">
        <f>SUM(K23:K65)</f>
        <v>1.875</v>
      </c>
    </row>
    <row r="67" spans="1:11" ht="33.75" customHeight="1" x14ac:dyDescent="0.3">
      <c r="A67" s="47"/>
      <c r="B67" s="369" t="s">
        <v>64</v>
      </c>
      <c r="C67" s="369"/>
      <c r="D67" s="369"/>
      <c r="E67" s="369"/>
      <c r="F67" s="369"/>
      <c r="G67" s="369"/>
      <c r="H67" s="50">
        <v>72</v>
      </c>
      <c r="I67" s="49"/>
    </row>
    <row r="68" spans="1:11" ht="33.75" customHeight="1" x14ac:dyDescent="0.3">
      <c r="A68" s="47"/>
      <c r="B68" s="363" t="s">
        <v>65</v>
      </c>
      <c r="C68" s="363"/>
      <c r="D68" s="363"/>
      <c r="E68" s="363"/>
      <c r="F68" s="363"/>
      <c r="G68" s="363"/>
      <c r="H68" s="50">
        <f>IF(H67="","",IF(H66&lt;=H67,H67-H66,0))</f>
        <v>26.999999999999993</v>
      </c>
      <c r="I68" s="75"/>
    </row>
    <row r="69" spans="1:11" ht="33.75" customHeight="1" x14ac:dyDescent="0.3">
      <c r="A69" s="47"/>
      <c r="B69" s="363" t="s">
        <v>66</v>
      </c>
      <c r="C69" s="363"/>
      <c r="D69" s="363"/>
      <c r="E69" s="363"/>
      <c r="F69" s="363"/>
      <c r="G69" s="363"/>
      <c r="H69" s="50">
        <f>IF(H66&gt;H67,H66-H67,0)</f>
        <v>0</v>
      </c>
      <c r="I69" s="49"/>
    </row>
    <row r="70" spans="1:11" ht="33.75" customHeight="1" x14ac:dyDescent="0.3">
      <c r="A70" s="47"/>
      <c r="B70" s="363" t="s">
        <v>67</v>
      </c>
      <c r="C70" s="363"/>
      <c r="D70" s="363"/>
      <c r="E70" s="363"/>
      <c r="F70" s="363"/>
      <c r="G70" s="363"/>
      <c r="H70" s="74">
        <f>IF(H67="","",IF(H68&gt;H69,ROUND(H68*$B$15*$B$13/24,0),""))</f>
        <v>77287500</v>
      </c>
      <c r="I70" s="49"/>
    </row>
    <row r="71" spans="1:11" ht="33.75" customHeight="1" x14ac:dyDescent="0.3">
      <c r="A71" s="47"/>
      <c r="B71" s="364" t="s">
        <v>68</v>
      </c>
      <c r="C71" s="365"/>
      <c r="D71" s="365"/>
      <c r="E71" s="365"/>
      <c r="F71" s="365"/>
      <c r="G71" s="366"/>
      <c r="H71" s="51" t="str">
        <f>IF(H69&gt;H68,ROUND(H69*$B$17*$B$13/24,0),"")</f>
        <v/>
      </c>
      <c r="I71" s="49"/>
    </row>
    <row r="72" spans="1:11" ht="33.75" customHeight="1" x14ac:dyDescent="0.3">
      <c r="A72" s="367"/>
      <c r="B72" s="367"/>
      <c r="C72" s="367"/>
      <c r="D72" s="367"/>
      <c r="E72" s="367"/>
      <c r="F72" s="367"/>
      <c r="G72" s="367"/>
      <c r="H72" s="367"/>
      <c r="I72" s="367"/>
    </row>
  </sheetData>
  <mergeCells count="17">
    <mergeCell ref="B70:G70"/>
    <mergeCell ref="B71:G71"/>
    <mergeCell ref="A72:I72"/>
    <mergeCell ref="J21:J22"/>
    <mergeCell ref="K21:K22"/>
    <mergeCell ref="B66:G66"/>
    <mergeCell ref="B67:G67"/>
    <mergeCell ref="B68:G68"/>
    <mergeCell ref="B69:G69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B23:D65 F29:I65">
    <cfRule type="expression" dxfId="79" priority="2">
      <formula>$E23="X"</formula>
    </cfRule>
  </conditionalFormatting>
  <conditionalFormatting sqref="I23:I28">
    <cfRule type="expression" dxfId="78" priority="3">
      <formula>$E23="X"</formula>
    </cfRule>
  </conditionalFormatting>
  <conditionalFormatting sqref="E23:E65">
    <cfRule type="expression" dxfId="7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9C3A-44FA-4467-B37B-C225801BEABF}">
  <sheetPr>
    <tabColor rgb="FFFF0000"/>
  </sheetPr>
  <dimension ref="A1:K54"/>
  <sheetViews>
    <sheetView zoomScale="80" zoomScaleNormal="80" workbookViewId="0">
      <selection activeCell="D18" sqref="D1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44771.736111111109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44757</v>
      </c>
      <c r="C9" s="34">
        <f>INDEX('TONG HOP'!$B$9:$W$225,MATCH(E3,'TONG HOP'!$B$9:$B$225,0),MATCH(C10,'TONG HOP'!$B$9:$W$9,0))</f>
        <v>44762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18760.86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44772.611111111109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44773.847222222219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44771</v>
      </c>
      <c r="B23" s="202" t="s">
        <v>246</v>
      </c>
      <c r="C23" s="203"/>
      <c r="D23" s="45" t="str">
        <f t="shared" ref="D23:D46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47" si="1">IF(D23="X",MINUTE(C23-B23),0)</f>
        <v>0</v>
      </c>
      <c r="H23" s="82">
        <f>(F23+G23/60)+H22</f>
        <v>0</v>
      </c>
      <c r="I23" s="107" t="s">
        <v>108</v>
      </c>
      <c r="J23" s="87">
        <f t="shared" ref="J23:J47" si="2">IF(E23="x",(C23-B23),"")</f>
        <v>-0.65277777777777779</v>
      </c>
      <c r="K23" s="86" t="str">
        <f>IF(D23="x",(C23-B23),"")</f>
        <v/>
      </c>
    </row>
    <row r="24" spans="1:11" ht="36" customHeight="1" x14ac:dyDescent="0.3">
      <c r="A24" s="137"/>
      <c r="B24" s="129" t="s">
        <v>246</v>
      </c>
      <c r="C24" s="129" t="s">
        <v>125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47" si="4">IF(AND(D24="",E24=""),0,(IF(AND(C24-B24=1,E24="",E24),24,(IF(D24="X",HOUR(C24-B24),0)))))</f>
        <v>0</v>
      </c>
      <c r="G24" s="82">
        <f t="shared" si="1"/>
        <v>0</v>
      </c>
      <c r="H24" s="82">
        <f t="shared" ref="H24:H47" si="5">(F24+G24/60)+H23</f>
        <v>0</v>
      </c>
      <c r="I24" s="108" t="s">
        <v>622</v>
      </c>
      <c r="J24" s="87">
        <f t="shared" si="2"/>
        <v>0.34722222222222221</v>
      </c>
      <c r="K24" s="86" t="str">
        <f t="shared" ref="K24:K47" si="6">IF(D24="x",(C24-B24),"")</f>
        <v/>
      </c>
    </row>
    <row r="25" spans="1:11" ht="36" customHeight="1" x14ac:dyDescent="0.3">
      <c r="A25" s="136">
        <v>44772</v>
      </c>
      <c r="B25" s="129" t="s">
        <v>126</v>
      </c>
      <c r="C25" s="129" t="s">
        <v>452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8" t="s">
        <v>622</v>
      </c>
      <c r="J25" s="87">
        <f t="shared" si="2"/>
        <v>0.27777777777777779</v>
      </c>
      <c r="K25" s="86" t="str">
        <f t="shared" si="6"/>
        <v/>
      </c>
    </row>
    <row r="26" spans="1:11" ht="36" customHeight="1" x14ac:dyDescent="0.3">
      <c r="A26" s="133"/>
      <c r="B26" s="129" t="s">
        <v>452</v>
      </c>
      <c r="C26" s="129" t="s">
        <v>156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109" t="s">
        <v>114</v>
      </c>
      <c r="J26" s="87">
        <f t="shared" si="2"/>
        <v>7.6388888888888895E-2</v>
      </c>
      <c r="K26" s="86" t="str">
        <f t="shared" si="6"/>
        <v/>
      </c>
    </row>
    <row r="27" spans="1:11" ht="36" customHeight="1" x14ac:dyDescent="0.3">
      <c r="A27" s="133"/>
      <c r="B27" s="129" t="s">
        <v>156</v>
      </c>
      <c r="C27" s="129" t="s">
        <v>144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108" t="s">
        <v>316</v>
      </c>
      <c r="J27" s="88">
        <f t="shared" si="2"/>
        <v>0.10416666666666663</v>
      </c>
      <c r="K27" s="86" t="str">
        <f t="shared" si="6"/>
        <v/>
      </c>
    </row>
    <row r="28" spans="1:11" ht="36" customHeight="1" x14ac:dyDescent="0.3">
      <c r="A28" s="133"/>
      <c r="B28" s="129" t="s">
        <v>144</v>
      </c>
      <c r="C28" s="141" t="s">
        <v>314</v>
      </c>
      <c r="D28" s="45" t="str">
        <f t="shared" si="0"/>
        <v/>
      </c>
      <c r="E28" s="39" t="str">
        <f t="shared" si="3"/>
        <v>X</v>
      </c>
      <c r="F28" s="90">
        <f t="shared" si="4"/>
        <v>0</v>
      </c>
      <c r="G28" s="78">
        <f t="shared" si="1"/>
        <v>0</v>
      </c>
      <c r="H28" s="79">
        <f t="shared" si="5"/>
        <v>0</v>
      </c>
      <c r="I28" s="108" t="s">
        <v>285</v>
      </c>
      <c r="J28" s="88">
        <f t="shared" si="2"/>
        <v>7.6388888888888895E-2</v>
      </c>
      <c r="K28" s="86" t="str">
        <f t="shared" si="6"/>
        <v/>
      </c>
    </row>
    <row r="29" spans="1:11" ht="36" customHeight="1" x14ac:dyDescent="0.3">
      <c r="A29" s="133"/>
      <c r="B29" s="202" t="s">
        <v>314</v>
      </c>
      <c r="C29" s="203"/>
      <c r="D29" s="45"/>
      <c r="E29" s="91"/>
      <c r="F29" s="90">
        <f t="shared" si="4"/>
        <v>0</v>
      </c>
      <c r="G29" s="78">
        <f t="shared" si="1"/>
        <v>0</v>
      </c>
      <c r="H29" s="79">
        <f t="shared" si="5"/>
        <v>0</v>
      </c>
      <c r="I29" s="109" t="s">
        <v>573</v>
      </c>
      <c r="J29" s="88" t="str">
        <f t="shared" si="2"/>
        <v/>
      </c>
      <c r="K29" s="86" t="str">
        <f t="shared" si="6"/>
        <v/>
      </c>
    </row>
    <row r="30" spans="1:11" ht="36" customHeight="1" x14ac:dyDescent="0.3">
      <c r="A30" s="133"/>
      <c r="B30" s="141" t="s">
        <v>314</v>
      </c>
      <c r="C30" s="129" t="s">
        <v>134</v>
      </c>
      <c r="D30" s="45" t="str">
        <f t="shared" si="0"/>
        <v>X</v>
      </c>
      <c r="E30" s="91"/>
      <c r="F30" s="90">
        <f t="shared" si="4"/>
        <v>0</v>
      </c>
      <c r="G30" s="78">
        <f t="shared" si="1"/>
        <v>40</v>
      </c>
      <c r="H30" s="79">
        <f t="shared" si="5"/>
        <v>0.66666666666666663</v>
      </c>
      <c r="I30" s="108" t="s">
        <v>115</v>
      </c>
      <c r="J30" s="88" t="str">
        <f t="shared" si="2"/>
        <v/>
      </c>
      <c r="K30" s="86">
        <f t="shared" si="6"/>
        <v>2.777777777777779E-2</v>
      </c>
    </row>
    <row r="31" spans="1:11" ht="36" customHeight="1" x14ac:dyDescent="0.3">
      <c r="A31" s="133"/>
      <c r="B31" s="129" t="s">
        <v>134</v>
      </c>
      <c r="C31" s="129" t="s">
        <v>333</v>
      </c>
      <c r="D31" s="45" t="str">
        <f t="shared" si="0"/>
        <v>X</v>
      </c>
      <c r="E31" s="91"/>
      <c r="F31" s="90">
        <f t="shared" si="4"/>
        <v>1</v>
      </c>
      <c r="G31" s="78">
        <f t="shared" si="1"/>
        <v>10</v>
      </c>
      <c r="H31" s="79">
        <f t="shared" si="5"/>
        <v>1.8333333333333335</v>
      </c>
      <c r="I31" s="108" t="s">
        <v>623</v>
      </c>
      <c r="J31" s="88" t="str">
        <f t="shared" si="2"/>
        <v/>
      </c>
      <c r="K31" s="86">
        <f t="shared" si="6"/>
        <v>4.8611111111111049E-2</v>
      </c>
    </row>
    <row r="32" spans="1:11" ht="36" customHeight="1" x14ac:dyDescent="0.3">
      <c r="A32" s="133"/>
      <c r="B32" s="202" t="s">
        <v>333</v>
      </c>
      <c r="C32" s="203"/>
      <c r="D32" s="45"/>
      <c r="E32" s="91"/>
      <c r="F32" s="90">
        <f t="shared" si="4"/>
        <v>0</v>
      </c>
      <c r="G32" s="78">
        <f t="shared" si="1"/>
        <v>0</v>
      </c>
      <c r="H32" s="79">
        <f t="shared" si="5"/>
        <v>1.8333333333333335</v>
      </c>
      <c r="I32" s="109" t="s">
        <v>116</v>
      </c>
      <c r="J32" s="88" t="str">
        <f t="shared" si="2"/>
        <v/>
      </c>
      <c r="K32" s="86" t="str">
        <f t="shared" si="6"/>
        <v/>
      </c>
    </row>
    <row r="33" spans="1:11" ht="36" customHeight="1" x14ac:dyDescent="0.3">
      <c r="A33" s="133"/>
      <c r="B33" s="129" t="s">
        <v>333</v>
      </c>
      <c r="C33" s="129" t="s">
        <v>263</v>
      </c>
      <c r="D33" s="45" t="str">
        <f t="shared" si="0"/>
        <v>X</v>
      </c>
      <c r="E33" s="91"/>
      <c r="F33" s="90">
        <f t="shared" si="4"/>
        <v>6</v>
      </c>
      <c r="G33" s="78">
        <f t="shared" si="1"/>
        <v>40</v>
      </c>
      <c r="H33" s="79">
        <f t="shared" si="5"/>
        <v>8.5</v>
      </c>
      <c r="I33" s="108" t="s">
        <v>117</v>
      </c>
      <c r="J33" s="88" t="str">
        <f t="shared" si="2"/>
        <v/>
      </c>
      <c r="K33" s="86">
        <f t="shared" si="6"/>
        <v>0.27777777777777779</v>
      </c>
    </row>
    <row r="34" spans="1:11" ht="36" customHeight="1" x14ac:dyDescent="0.3">
      <c r="A34" s="133"/>
      <c r="B34" s="129" t="s">
        <v>263</v>
      </c>
      <c r="C34" s="129" t="s">
        <v>143</v>
      </c>
      <c r="D34" s="45" t="str">
        <f t="shared" si="0"/>
        <v>X</v>
      </c>
      <c r="E34" s="91"/>
      <c r="F34" s="90">
        <f t="shared" si="4"/>
        <v>0</v>
      </c>
      <c r="G34" s="78">
        <f t="shared" si="1"/>
        <v>40</v>
      </c>
      <c r="H34" s="79">
        <f t="shared" si="5"/>
        <v>9.1666666666666661</v>
      </c>
      <c r="I34" s="108" t="s">
        <v>118</v>
      </c>
      <c r="J34" s="88" t="str">
        <f t="shared" si="2"/>
        <v/>
      </c>
      <c r="K34" s="86">
        <f t="shared" si="6"/>
        <v>2.777777777777779E-2</v>
      </c>
    </row>
    <row r="35" spans="1:11" ht="36" customHeight="1" x14ac:dyDescent="0.3">
      <c r="A35" s="137"/>
      <c r="B35" s="129" t="s">
        <v>143</v>
      </c>
      <c r="C35" s="129" t="s">
        <v>125</v>
      </c>
      <c r="D35" s="45" t="str">
        <f t="shared" si="0"/>
        <v>X</v>
      </c>
      <c r="E35" s="91"/>
      <c r="F35" s="90">
        <f t="shared" si="4"/>
        <v>2</v>
      </c>
      <c r="G35" s="78">
        <f t="shared" si="1"/>
        <v>0</v>
      </c>
      <c r="H35" s="79">
        <f t="shared" si="5"/>
        <v>11.166666666666666</v>
      </c>
      <c r="I35" s="108" t="s">
        <v>117</v>
      </c>
      <c r="J35" s="88" t="str">
        <f t="shared" si="2"/>
        <v/>
      </c>
      <c r="K35" s="86">
        <f t="shared" si="6"/>
        <v>8.333333333333337E-2</v>
      </c>
    </row>
    <row r="36" spans="1:11" ht="36" customHeight="1" x14ac:dyDescent="0.3">
      <c r="A36" s="136">
        <v>44773</v>
      </c>
      <c r="B36" s="129" t="s">
        <v>126</v>
      </c>
      <c r="C36" s="129" t="s">
        <v>510</v>
      </c>
      <c r="D36" s="45" t="str">
        <f t="shared" si="0"/>
        <v>X</v>
      </c>
      <c r="E36" s="91"/>
      <c r="F36" s="90">
        <f t="shared" si="4"/>
        <v>2</v>
      </c>
      <c r="G36" s="78">
        <f t="shared" si="1"/>
        <v>50</v>
      </c>
      <c r="H36" s="79">
        <f t="shared" si="5"/>
        <v>14</v>
      </c>
      <c r="I36" s="108" t="s">
        <v>117</v>
      </c>
      <c r="J36" s="88" t="str">
        <f t="shared" si="2"/>
        <v/>
      </c>
      <c r="K36" s="86">
        <f t="shared" si="6"/>
        <v>0.11805555555555557</v>
      </c>
    </row>
    <row r="37" spans="1:11" ht="36" customHeight="1" x14ac:dyDescent="0.3">
      <c r="A37" s="133"/>
      <c r="B37" s="129" t="s">
        <v>510</v>
      </c>
      <c r="C37" s="129" t="s">
        <v>242</v>
      </c>
      <c r="D37" s="45" t="str">
        <f t="shared" si="0"/>
        <v>X</v>
      </c>
      <c r="E37" s="91"/>
      <c r="F37" s="90">
        <f t="shared" si="4"/>
        <v>0</v>
      </c>
      <c r="G37" s="78">
        <f t="shared" si="1"/>
        <v>50</v>
      </c>
      <c r="H37" s="79">
        <f t="shared" si="5"/>
        <v>14.833333333333334</v>
      </c>
      <c r="I37" s="108" t="s">
        <v>624</v>
      </c>
      <c r="J37" s="88" t="str">
        <f t="shared" si="2"/>
        <v/>
      </c>
      <c r="K37" s="86">
        <f t="shared" si="6"/>
        <v>3.4722222222222196E-2</v>
      </c>
    </row>
    <row r="38" spans="1:11" ht="36" customHeight="1" x14ac:dyDescent="0.3">
      <c r="A38" s="133"/>
      <c r="B38" s="129" t="s">
        <v>242</v>
      </c>
      <c r="C38" s="129" t="s">
        <v>251</v>
      </c>
      <c r="D38" s="45" t="str">
        <f t="shared" si="0"/>
        <v>X</v>
      </c>
      <c r="E38" s="91"/>
      <c r="F38" s="90">
        <f t="shared" si="4"/>
        <v>1</v>
      </c>
      <c r="G38" s="78">
        <f t="shared" si="1"/>
        <v>40</v>
      </c>
      <c r="H38" s="79">
        <f t="shared" si="5"/>
        <v>16.5</v>
      </c>
      <c r="I38" s="108" t="s">
        <v>117</v>
      </c>
      <c r="J38" s="88" t="str">
        <f t="shared" si="2"/>
        <v/>
      </c>
      <c r="K38" s="86">
        <f t="shared" si="6"/>
        <v>6.9444444444444448E-2</v>
      </c>
    </row>
    <row r="39" spans="1:11" ht="36" customHeight="1" x14ac:dyDescent="0.3">
      <c r="A39" s="133"/>
      <c r="B39" s="129" t="s">
        <v>251</v>
      </c>
      <c r="C39" s="129" t="s">
        <v>127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40</v>
      </c>
      <c r="H39" s="79">
        <f t="shared" si="5"/>
        <v>17.166666666666668</v>
      </c>
      <c r="I39" s="108" t="s">
        <v>118</v>
      </c>
      <c r="J39" s="88" t="str">
        <f t="shared" si="2"/>
        <v/>
      </c>
      <c r="K39" s="86">
        <f t="shared" si="6"/>
        <v>2.777777777777779E-2</v>
      </c>
    </row>
    <row r="40" spans="1:11" ht="36" customHeight="1" x14ac:dyDescent="0.3">
      <c r="A40" s="133"/>
      <c r="B40" s="129" t="s">
        <v>127</v>
      </c>
      <c r="C40" s="129" t="s">
        <v>128</v>
      </c>
      <c r="D40" s="45" t="str">
        <f t="shared" si="0"/>
        <v>X</v>
      </c>
      <c r="E40" s="91"/>
      <c r="F40" s="90">
        <f t="shared" si="4"/>
        <v>1</v>
      </c>
      <c r="G40" s="78">
        <f t="shared" si="1"/>
        <v>0</v>
      </c>
      <c r="H40" s="79">
        <f t="shared" si="5"/>
        <v>18.166666666666668</v>
      </c>
      <c r="I40" s="108" t="s">
        <v>625</v>
      </c>
      <c r="J40" s="88" t="str">
        <f t="shared" si="2"/>
        <v/>
      </c>
      <c r="K40" s="86">
        <f t="shared" si="6"/>
        <v>4.1666666666666685E-2</v>
      </c>
    </row>
    <row r="41" spans="1:11" ht="36" customHeight="1" x14ac:dyDescent="0.3">
      <c r="A41" s="133"/>
      <c r="B41" s="129" t="s">
        <v>128</v>
      </c>
      <c r="C41" s="129" t="s">
        <v>134</v>
      </c>
      <c r="D41" s="45" t="str">
        <f t="shared" si="0"/>
        <v>X</v>
      </c>
      <c r="E41" s="91"/>
      <c r="F41" s="90">
        <f t="shared" si="4"/>
        <v>6</v>
      </c>
      <c r="G41" s="78">
        <f t="shared" si="1"/>
        <v>30</v>
      </c>
      <c r="H41" s="79">
        <f t="shared" si="5"/>
        <v>24.666666666666668</v>
      </c>
      <c r="I41" s="108" t="s">
        <v>117</v>
      </c>
      <c r="J41" s="88" t="str">
        <f t="shared" si="2"/>
        <v/>
      </c>
      <c r="K41" s="86">
        <f t="shared" si="6"/>
        <v>0.27083333333333331</v>
      </c>
    </row>
    <row r="42" spans="1:11" ht="36" customHeight="1" x14ac:dyDescent="0.3">
      <c r="A42" s="133"/>
      <c r="B42" s="129" t="s">
        <v>134</v>
      </c>
      <c r="C42" s="129" t="s">
        <v>135</v>
      </c>
      <c r="D42" s="45" t="str">
        <f t="shared" si="0"/>
        <v>X</v>
      </c>
      <c r="E42" s="91"/>
      <c r="F42" s="90">
        <f t="shared" si="4"/>
        <v>0</v>
      </c>
      <c r="G42" s="78">
        <f t="shared" si="1"/>
        <v>30</v>
      </c>
      <c r="H42" s="79">
        <f t="shared" si="5"/>
        <v>25.166666666666668</v>
      </c>
      <c r="I42" s="108" t="s">
        <v>118</v>
      </c>
      <c r="J42" s="88" t="str">
        <f t="shared" si="2"/>
        <v/>
      </c>
      <c r="K42" s="86">
        <f t="shared" si="6"/>
        <v>2.083333333333337E-2</v>
      </c>
    </row>
    <row r="43" spans="1:11" ht="36" customHeight="1" x14ac:dyDescent="0.3">
      <c r="A43" s="133"/>
      <c r="B43" s="129" t="s">
        <v>135</v>
      </c>
      <c r="C43" s="129" t="s">
        <v>354</v>
      </c>
      <c r="D43" s="45" t="str">
        <f t="shared" si="0"/>
        <v>X</v>
      </c>
      <c r="E43" s="91"/>
      <c r="F43" s="90">
        <f t="shared" si="4"/>
        <v>3</v>
      </c>
      <c r="G43" s="78">
        <f t="shared" si="1"/>
        <v>40</v>
      </c>
      <c r="H43" s="79">
        <f t="shared" si="5"/>
        <v>28.833333333333336</v>
      </c>
      <c r="I43" s="108" t="s">
        <v>626</v>
      </c>
      <c r="J43" s="88" t="str">
        <f t="shared" si="2"/>
        <v/>
      </c>
      <c r="K43" s="86">
        <f t="shared" si="6"/>
        <v>0.15277777777777779</v>
      </c>
    </row>
    <row r="44" spans="1:11" ht="36" customHeight="1" x14ac:dyDescent="0.3">
      <c r="A44" s="133"/>
      <c r="B44" s="129" t="s">
        <v>354</v>
      </c>
      <c r="C44" s="129" t="s">
        <v>142</v>
      </c>
      <c r="D44" s="45" t="str">
        <f t="shared" si="0"/>
        <v>X</v>
      </c>
      <c r="E44" s="91"/>
      <c r="F44" s="90">
        <f t="shared" si="4"/>
        <v>1</v>
      </c>
      <c r="G44" s="78">
        <f t="shared" si="1"/>
        <v>50</v>
      </c>
      <c r="H44" s="79">
        <f t="shared" si="5"/>
        <v>30.666666666666668</v>
      </c>
      <c r="I44" s="108" t="s">
        <v>117</v>
      </c>
      <c r="J44" s="88" t="str">
        <f t="shared" si="2"/>
        <v/>
      </c>
      <c r="K44" s="86">
        <f t="shared" si="6"/>
        <v>7.638888888888884E-2</v>
      </c>
    </row>
    <row r="45" spans="1:11" ht="36" customHeight="1" x14ac:dyDescent="0.3">
      <c r="A45" s="133"/>
      <c r="B45" s="129" t="s">
        <v>142</v>
      </c>
      <c r="C45" s="129" t="s">
        <v>508</v>
      </c>
      <c r="D45" s="45" t="str">
        <f t="shared" si="0"/>
        <v>X</v>
      </c>
      <c r="E45" s="91"/>
      <c r="F45" s="90">
        <f t="shared" si="4"/>
        <v>0</v>
      </c>
      <c r="G45" s="78">
        <f t="shared" si="1"/>
        <v>20</v>
      </c>
      <c r="H45" s="79">
        <f t="shared" si="5"/>
        <v>31</v>
      </c>
      <c r="I45" s="108" t="s">
        <v>627</v>
      </c>
      <c r="J45" s="88" t="str">
        <f t="shared" si="2"/>
        <v/>
      </c>
      <c r="K45" s="86">
        <f t="shared" si="6"/>
        <v>1.388888888888884E-2</v>
      </c>
    </row>
    <row r="46" spans="1:11" ht="36" customHeight="1" x14ac:dyDescent="0.3">
      <c r="A46" s="133"/>
      <c r="B46" s="129" t="s">
        <v>508</v>
      </c>
      <c r="C46" s="129" t="s">
        <v>621</v>
      </c>
      <c r="D46" s="45" t="str">
        <f t="shared" si="0"/>
        <v>X</v>
      </c>
      <c r="E46" s="91"/>
      <c r="F46" s="90">
        <f t="shared" si="4"/>
        <v>0</v>
      </c>
      <c r="G46" s="78">
        <f t="shared" si="1"/>
        <v>30</v>
      </c>
      <c r="H46" s="79">
        <f t="shared" si="5"/>
        <v>31.5</v>
      </c>
      <c r="I46" s="108" t="s">
        <v>628</v>
      </c>
      <c r="J46" s="88" t="str">
        <f t="shared" si="2"/>
        <v/>
      </c>
      <c r="K46" s="86">
        <f t="shared" si="6"/>
        <v>2.083333333333337E-2</v>
      </c>
    </row>
    <row r="47" spans="1:11" ht="36" customHeight="1" x14ac:dyDescent="0.3">
      <c r="A47" s="133"/>
      <c r="B47" s="202" t="s">
        <v>621</v>
      </c>
      <c r="C47" s="203"/>
      <c r="D47" s="45"/>
      <c r="E47" s="91"/>
      <c r="F47" s="90">
        <f t="shared" si="4"/>
        <v>0</v>
      </c>
      <c r="G47" s="78">
        <f t="shared" si="1"/>
        <v>0</v>
      </c>
      <c r="H47" s="79">
        <f t="shared" si="5"/>
        <v>31.5</v>
      </c>
      <c r="I47" s="109" t="s">
        <v>123</v>
      </c>
      <c r="J47" s="88" t="str">
        <f t="shared" si="2"/>
        <v/>
      </c>
      <c r="K47" s="86" t="str">
        <f t="shared" si="6"/>
        <v/>
      </c>
    </row>
    <row r="48" spans="1:11" ht="33.75" customHeight="1" x14ac:dyDescent="0.3">
      <c r="A48" s="47"/>
      <c r="B48" s="369" t="s">
        <v>25</v>
      </c>
      <c r="C48" s="369"/>
      <c r="D48" s="369"/>
      <c r="E48" s="369"/>
      <c r="F48" s="369"/>
      <c r="G48" s="369"/>
      <c r="H48" s="48">
        <f>H47</f>
        <v>31.5</v>
      </c>
      <c r="I48" s="49"/>
      <c r="J48" s="89">
        <f>SUM(J23:J47)</f>
        <v>0.22916666666666663</v>
      </c>
      <c r="K48" s="86">
        <f>SUM(K23:K47)</f>
        <v>1.3125</v>
      </c>
    </row>
    <row r="49" spans="1:9" ht="33.75" customHeight="1" x14ac:dyDescent="0.3">
      <c r="A49" s="47"/>
      <c r="B49" s="369" t="s">
        <v>64</v>
      </c>
      <c r="C49" s="369"/>
      <c r="D49" s="369"/>
      <c r="E49" s="369"/>
      <c r="F49" s="369"/>
      <c r="G49" s="369"/>
      <c r="H49" s="50">
        <v>72</v>
      </c>
      <c r="I49" s="49"/>
    </row>
    <row r="50" spans="1:9" ht="33.75" customHeight="1" x14ac:dyDescent="0.3">
      <c r="A50" s="47"/>
      <c r="B50" s="363" t="s">
        <v>65</v>
      </c>
      <c r="C50" s="363"/>
      <c r="D50" s="363"/>
      <c r="E50" s="363"/>
      <c r="F50" s="363"/>
      <c r="G50" s="363"/>
      <c r="H50" s="50">
        <f>IF(H49="","",IF(H48&lt;=H49,H49-H48,0))</f>
        <v>40.5</v>
      </c>
      <c r="I50" s="75"/>
    </row>
    <row r="51" spans="1:9" ht="33.75" customHeight="1" x14ac:dyDescent="0.3">
      <c r="A51" s="47"/>
      <c r="B51" s="363" t="s">
        <v>66</v>
      </c>
      <c r="C51" s="363"/>
      <c r="D51" s="363"/>
      <c r="E51" s="363"/>
      <c r="F51" s="363"/>
      <c r="G51" s="363"/>
      <c r="H51" s="50">
        <f>IF(H48&gt;H49,H48-H49,0)</f>
        <v>0</v>
      </c>
      <c r="I51" s="49"/>
    </row>
    <row r="52" spans="1:9" ht="33.75" customHeight="1" x14ac:dyDescent="0.3">
      <c r="A52" s="47"/>
      <c r="B52" s="363" t="s">
        <v>67</v>
      </c>
      <c r="C52" s="363"/>
      <c r="D52" s="363"/>
      <c r="E52" s="363"/>
      <c r="F52" s="363"/>
      <c r="G52" s="363"/>
      <c r="H52" s="74">
        <f>IF(H49="","",IF(H50&gt;H51,ROUND(H50*$B$15*$B$13/24,0),""))</f>
        <v>111511688</v>
      </c>
      <c r="I52" s="49"/>
    </row>
    <row r="53" spans="1:9" ht="33.75" customHeight="1" x14ac:dyDescent="0.3">
      <c r="A53" s="47"/>
      <c r="B53" s="364" t="s">
        <v>68</v>
      </c>
      <c r="C53" s="365"/>
      <c r="D53" s="365"/>
      <c r="E53" s="365"/>
      <c r="F53" s="365"/>
      <c r="G53" s="366"/>
      <c r="H53" s="51" t="str">
        <f>IF(H51&gt;H50,ROUND(H51*$B$17*$B$13/24,0),"")</f>
        <v/>
      </c>
      <c r="I53" s="49"/>
    </row>
    <row r="54" spans="1:9" ht="33.75" customHeight="1" x14ac:dyDescent="0.3">
      <c r="A54" s="367"/>
      <c r="B54" s="367"/>
      <c r="C54" s="367"/>
      <c r="D54" s="367"/>
      <c r="E54" s="367"/>
      <c r="F54" s="367"/>
      <c r="G54" s="367"/>
      <c r="H54" s="367"/>
      <c r="I54" s="367"/>
    </row>
  </sheetData>
  <mergeCells count="17">
    <mergeCell ref="B52:G52"/>
    <mergeCell ref="B53:G53"/>
    <mergeCell ref="A54:I54"/>
    <mergeCell ref="J21:J22"/>
    <mergeCell ref="K21:K22"/>
    <mergeCell ref="B48:G48"/>
    <mergeCell ref="B49:G49"/>
    <mergeCell ref="B50:G50"/>
    <mergeCell ref="B51:G51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8 F23:H28 B29:I47">
    <cfRule type="expression" dxfId="76" priority="2">
      <formula>$E23="X"</formula>
    </cfRule>
  </conditionalFormatting>
  <conditionalFormatting sqref="I23:I28">
    <cfRule type="expression" dxfId="75" priority="3">
      <formula>$E23="X"</formula>
    </cfRule>
  </conditionalFormatting>
  <conditionalFormatting sqref="E23:E28">
    <cfRule type="expression" dxfId="7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7E82-42DE-42D2-86B6-D6D00D4F2CA8}">
  <sheetPr>
    <tabColor rgb="FFFF0000"/>
  </sheetPr>
  <dimension ref="A1:K68"/>
  <sheetViews>
    <sheetView zoomScale="80" zoomScaleNormal="80" workbookViewId="0">
      <selection activeCell="D18" sqref="D1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44769.201388888891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44767</v>
      </c>
      <c r="C9" s="34">
        <f>INDEX('TONG HOP'!$B$9:$W$225,MATCH(E3,'TONG HOP'!$B$9:$B$225,0),MATCH(C10,'TONG HOP'!$B$9:$W$9,0))</f>
        <v>44772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44769.541666666664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19220.21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44769.541666666664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44771.326388888891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44769</v>
      </c>
      <c r="B23" s="202" t="s">
        <v>493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1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493</v>
      </c>
      <c r="C24" s="129" t="s">
        <v>272</v>
      </c>
      <c r="D24" s="45"/>
      <c r="E24" s="39"/>
      <c r="F24" s="90">
        <f t="shared" ref="F24:F61" si="2">IF(AND(D24="",E24=""),0,(IF(AND(C24-B24=1,E24="",E24),24,(IF(D24="X",HOUR(C24-B24),0)))))</f>
        <v>0</v>
      </c>
      <c r="G24" s="82">
        <f t="shared" si="0"/>
        <v>0</v>
      </c>
      <c r="H24" s="82">
        <f t="shared" ref="H24:H61" si="3">(F24+G24/60)+H23</f>
        <v>0</v>
      </c>
      <c r="I24" s="108" t="s">
        <v>613</v>
      </c>
      <c r="J24" s="87" t="str">
        <f t="shared" si="1"/>
        <v/>
      </c>
      <c r="K24" s="86" t="str">
        <f t="shared" ref="K24:K61" si="4">IF(D24="x",(C24-B24),"")</f>
        <v/>
      </c>
    </row>
    <row r="25" spans="1:11" ht="36" customHeight="1" x14ac:dyDescent="0.3">
      <c r="A25" s="133"/>
      <c r="B25" s="129" t="s">
        <v>272</v>
      </c>
      <c r="C25" s="129" t="s">
        <v>156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156</v>
      </c>
      <c r="C26" s="129" t="s">
        <v>233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285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233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573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233</v>
      </c>
      <c r="C28" s="129" t="s">
        <v>129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202" t="s">
        <v>129</v>
      </c>
      <c r="C29" s="203"/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129</v>
      </c>
      <c r="C30" s="129" t="s">
        <v>134</v>
      </c>
      <c r="D30" s="45" t="str">
        <f t="shared" ref="D30:D60" si="5">IF(E30="","X","")</f>
        <v>X</v>
      </c>
      <c r="E30" s="39" t="str">
        <f t="shared" ref="E30:E61" si="6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90">
        <f t="shared" si="2"/>
        <v>0</v>
      </c>
      <c r="G30" s="78">
        <f t="shared" si="0"/>
        <v>30</v>
      </c>
      <c r="H30" s="79">
        <f t="shared" si="3"/>
        <v>0.5</v>
      </c>
      <c r="I30" s="108" t="s">
        <v>117</v>
      </c>
      <c r="J30" s="88" t="str">
        <f t="shared" si="1"/>
        <v/>
      </c>
      <c r="K30" s="86">
        <f t="shared" si="4"/>
        <v>2.083333333333337E-2</v>
      </c>
    </row>
    <row r="31" spans="1:11" ht="36" customHeight="1" x14ac:dyDescent="0.3">
      <c r="A31" s="133"/>
      <c r="B31" s="129" t="s">
        <v>134</v>
      </c>
      <c r="C31" s="129" t="s">
        <v>135</v>
      </c>
      <c r="D31" s="45" t="str">
        <f t="shared" si="5"/>
        <v>X</v>
      </c>
      <c r="E31" s="39" t="str">
        <f t="shared" si="6"/>
        <v/>
      </c>
      <c r="F31" s="90">
        <f t="shared" si="2"/>
        <v>0</v>
      </c>
      <c r="G31" s="78">
        <f t="shared" si="0"/>
        <v>30</v>
      </c>
      <c r="H31" s="79">
        <f t="shared" si="3"/>
        <v>1</v>
      </c>
      <c r="I31" s="108" t="s">
        <v>118</v>
      </c>
      <c r="J31" s="88" t="str">
        <f t="shared" si="1"/>
        <v/>
      </c>
      <c r="K31" s="86">
        <f t="shared" si="4"/>
        <v>2.083333333333337E-2</v>
      </c>
    </row>
    <row r="32" spans="1:11" ht="36" customHeight="1" x14ac:dyDescent="0.3">
      <c r="A32" s="133"/>
      <c r="B32" s="129" t="s">
        <v>135</v>
      </c>
      <c r="C32" s="129" t="s">
        <v>160</v>
      </c>
      <c r="D32" s="45" t="str">
        <f t="shared" si="5"/>
        <v>X</v>
      </c>
      <c r="E32" s="39" t="str">
        <f t="shared" si="6"/>
        <v/>
      </c>
      <c r="F32" s="90">
        <f t="shared" si="2"/>
        <v>1</v>
      </c>
      <c r="G32" s="78">
        <f t="shared" si="0"/>
        <v>0</v>
      </c>
      <c r="H32" s="79">
        <f t="shared" si="3"/>
        <v>2</v>
      </c>
      <c r="I32" s="108" t="s">
        <v>614</v>
      </c>
      <c r="J32" s="88" t="str">
        <f t="shared" si="1"/>
        <v/>
      </c>
      <c r="K32" s="86">
        <f t="shared" si="4"/>
        <v>4.166666666666663E-2</v>
      </c>
    </row>
    <row r="33" spans="1:11" ht="36" customHeight="1" x14ac:dyDescent="0.3">
      <c r="A33" s="133"/>
      <c r="B33" s="129" t="s">
        <v>160</v>
      </c>
      <c r="C33" s="129" t="s">
        <v>136</v>
      </c>
      <c r="D33" s="45" t="str">
        <f t="shared" si="5"/>
        <v>X</v>
      </c>
      <c r="E33" s="39" t="str">
        <f t="shared" si="6"/>
        <v/>
      </c>
      <c r="F33" s="90">
        <f t="shared" si="2"/>
        <v>6</v>
      </c>
      <c r="G33" s="78">
        <f t="shared" si="0"/>
        <v>30</v>
      </c>
      <c r="H33" s="79">
        <f t="shared" si="3"/>
        <v>8.5</v>
      </c>
      <c r="I33" s="108" t="s">
        <v>117</v>
      </c>
      <c r="J33" s="88" t="str">
        <f t="shared" si="1"/>
        <v/>
      </c>
      <c r="K33" s="86">
        <f t="shared" si="4"/>
        <v>0.27083333333333337</v>
      </c>
    </row>
    <row r="34" spans="1:11" ht="36" customHeight="1" x14ac:dyDescent="0.3">
      <c r="A34" s="133"/>
      <c r="B34" s="129" t="s">
        <v>136</v>
      </c>
      <c r="C34" s="129" t="s">
        <v>143</v>
      </c>
      <c r="D34" s="45" t="str">
        <f t="shared" si="5"/>
        <v>X</v>
      </c>
      <c r="E34" s="39" t="str">
        <f t="shared" si="6"/>
        <v/>
      </c>
      <c r="F34" s="90">
        <f t="shared" si="2"/>
        <v>0</v>
      </c>
      <c r="G34" s="78">
        <f t="shared" si="0"/>
        <v>30</v>
      </c>
      <c r="H34" s="79">
        <f t="shared" si="3"/>
        <v>9</v>
      </c>
      <c r="I34" s="108" t="s">
        <v>118</v>
      </c>
      <c r="J34" s="88" t="str">
        <f t="shared" si="1"/>
        <v/>
      </c>
      <c r="K34" s="86">
        <f t="shared" si="4"/>
        <v>2.0833333333333259E-2</v>
      </c>
    </row>
    <row r="35" spans="1:11" ht="36" customHeight="1" x14ac:dyDescent="0.3">
      <c r="A35" s="133"/>
      <c r="B35" s="129" t="s">
        <v>143</v>
      </c>
      <c r="C35" s="129" t="s">
        <v>125</v>
      </c>
      <c r="D35" s="45" t="str">
        <f t="shared" si="5"/>
        <v>X</v>
      </c>
      <c r="E35" s="39" t="str">
        <f t="shared" si="6"/>
        <v/>
      </c>
      <c r="F35" s="90">
        <f t="shared" si="2"/>
        <v>2</v>
      </c>
      <c r="G35" s="78">
        <f t="shared" si="0"/>
        <v>0</v>
      </c>
      <c r="H35" s="79">
        <f t="shared" si="3"/>
        <v>11</v>
      </c>
      <c r="I35" s="108" t="s">
        <v>615</v>
      </c>
      <c r="J35" s="88" t="str">
        <f t="shared" si="1"/>
        <v/>
      </c>
      <c r="K35" s="86">
        <f t="shared" si="4"/>
        <v>8.333333333333337E-2</v>
      </c>
    </row>
    <row r="36" spans="1:11" ht="36" customHeight="1" x14ac:dyDescent="0.3">
      <c r="A36" s="136">
        <v>44770</v>
      </c>
      <c r="B36" s="129" t="s">
        <v>126</v>
      </c>
      <c r="C36" s="129" t="s">
        <v>241</v>
      </c>
      <c r="D36" s="45" t="str">
        <f t="shared" si="5"/>
        <v>X</v>
      </c>
      <c r="E36" s="39" t="str">
        <f t="shared" si="6"/>
        <v/>
      </c>
      <c r="F36" s="90">
        <f t="shared" si="2"/>
        <v>2</v>
      </c>
      <c r="G36" s="78">
        <f t="shared" si="0"/>
        <v>0</v>
      </c>
      <c r="H36" s="79">
        <f t="shared" si="3"/>
        <v>13</v>
      </c>
      <c r="I36" s="108" t="s">
        <v>615</v>
      </c>
      <c r="J36" s="88" t="str">
        <f t="shared" si="1"/>
        <v/>
      </c>
      <c r="K36" s="86">
        <f t="shared" si="4"/>
        <v>8.3333333333333329E-2</v>
      </c>
    </row>
    <row r="37" spans="1:11" ht="36" customHeight="1" x14ac:dyDescent="0.3">
      <c r="A37" s="133"/>
      <c r="B37" s="129" t="s">
        <v>241</v>
      </c>
      <c r="C37" s="129" t="s">
        <v>267</v>
      </c>
      <c r="D37" s="45" t="str">
        <f t="shared" si="5"/>
        <v>X</v>
      </c>
      <c r="E37" s="39" t="str">
        <f t="shared" si="6"/>
        <v/>
      </c>
      <c r="F37" s="90">
        <f t="shared" si="2"/>
        <v>2</v>
      </c>
      <c r="G37" s="78">
        <f t="shared" si="0"/>
        <v>0</v>
      </c>
      <c r="H37" s="79">
        <f t="shared" si="3"/>
        <v>15</v>
      </c>
      <c r="I37" s="108" t="s">
        <v>117</v>
      </c>
      <c r="J37" s="88" t="str">
        <f t="shared" si="1"/>
        <v/>
      </c>
      <c r="K37" s="86">
        <f t="shared" si="4"/>
        <v>8.3333333333333329E-2</v>
      </c>
    </row>
    <row r="38" spans="1:11" ht="36" customHeight="1" x14ac:dyDescent="0.3">
      <c r="A38" s="133"/>
      <c r="B38" s="129" t="s">
        <v>267</v>
      </c>
      <c r="C38" s="129" t="s">
        <v>284</v>
      </c>
      <c r="D38" s="45" t="str">
        <f t="shared" si="5"/>
        <v>X</v>
      </c>
      <c r="E38" s="39" t="str">
        <f t="shared" si="6"/>
        <v/>
      </c>
      <c r="F38" s="90">
        <f t="shared" si="2"/>
        <v>0</v>
      </c>
      <c r="G38" s="78">
        <f t="shared" si="0"/>
        <v>30</v>
      </c>
      <c r="H38" s="79">
        <f t="shared" si="3"/>
        <v>15.5</v>
      </c>
      <c r="I38" s="108" t="s">
        <v>616</v>
      </c>
      <c r="J38" s="88" t="str">
        <f t="shared" si="1"/>
        <v/>
      </c>
      <c r="K38" s="86">
        <f t="shared" si="4"/>
        <v>2.0833333333333343E-2</v>
      </c>
    </row>
    <row r="39" spans="1:11" ht="36" customHeight="1" x14ac:dyDescent="0.3">
      <c r="A39" s="133"/>
      <c r="B39" s="129" t="s">
        <v>284</v>
      </c>
      <c r="C39" s="129" t="s">
        <v>140</v>
      </c>
      <c r="D39" s="45" t="str">
        <f t="shared" si="5"/>
        <v>X</v>
      </c>
      <c r="E39" s="39" t="str">
        <f t="shared" si="6"/>
        <v/>
      </c>
      <c r="F39" s="90">
        <f t="shared" si="2"/>
        <v>1</v>
      </c>
      <c r="G39" s="78">
        <f t="shared" si="0"/>
        <v>0</v>
      </c>
      <c r="H39" s="79">
        <f t="shared" si="3"/>
        <v>16.5</v>
      </c>
      <c r="I39" s="108" t="s">
        <v>117</v>
      </c>
      <c r="J39" s="88" t="str">
        <f t="shared" si="1"/>
        <v/>
      </c>
      <c r="K39" s="86">
        <f t="shared" si="4"/>
        <v>4.1666666666666657E-2</v>
      </c>
    </row>
    <row r="40" spans="1:11" ht="36" customHeight="1" x14ac:dyDescent="0.3">
      <c r="A40" s="133"/>
      <c r="B40" s="129" t="s">
        <v>140</v>
      </c>
      <c r="C40" s="129" t="s">
        <v>127</v>
      </c>
      <c r="D40" s="45" t="str">
        <f t="shared" si="5"/>
        <v>X</v>
      </c>
      <c r="E40" s="39" t="str">
        <f t="shared" si="6"/>
        <v/>
      </c>
      <c r="F40" s="90">
        <f t="shared" si="2"/>
        <v>0</v>
      </c>
      <c r="G40" s="78">
        <f t="shared" si="0"/>
        <v>30</v>
      </c>
      <c r="H40" s="79">
        <f t="shared" si="3"/>
        <v>17</v>
      </c>
      <c r="I40" s="108" t="s">
        <v>118</v>
      </c>
      <c r="J40" s="88" t="str">
        <f t="shared" si="1"/>
        <v/>
      </c>
      <c r="K40" s="86">
        <f t="shared" si="4"/>
        <v>2.0833333333333343E-2</v>
      </c>
    </row>
    <row r="41" spans="1:11" ht="36" customHeight="1" x14ac:dyDescent="0.3">
      <c r="A41" s="133"/>
      <c r="B41" s="129" t="s">
        <v>127</v>
      </c>
      <c r="C41" s="129" t="s">
        <v>298</v>
      </c>
      <c r="D41" s="45" t="str">
        <f t="shared" si="5"/>
        <v>X</v>
      </c>
      <c r="E41" s="39" t="str">
        <f t="shared" si="6"/>
        <v/>
      </c>
      <c r="F41" s="90">
        <f t="shared" si="2"/>
        <v>2</v>
      </c>
      <c r="G41" s="78">
        <f t="shared" si="0"/>
        <v>50</v>
      </c>
      <c r="H41" s="79">
        <f t="shared" si="3"/>
        <v>19.833333333333332</v>
      </c>
      <c r="I41" s="108" t="s">
        <v>117</v>
      </c>
      <c r="J41" s="88" t="str">
        <f t="shared" si="1"/>
        <v/>
      </c>
      <c r="K41" s="86">
        <f t="shared" si="4"/>
        <v>0.11805555555555558</v>
      </c>
    </row>
    <row r="42" spans="1:11" ht="36" customHeight="1" x14ac:dyDescent="0.3">
      <c r="A42" s="133"/>
      <c r="B42" s="129" t="s">
        <v>298</v>
      </c>
      <c r="C42" s="129" t="s">
        <v>229</v>
      </c>
      <c r="D42" s="45" t="str">
        <f t="shared" si="5"/>
        <v>X</v>
      </c>
      <c r="E42" s="39" t="str">
        <f t="shared" si="6"/>
        <v/>
      </c>
      <c r="F42" s="90">
        <f t="shared" si="2"/>
        <v>0</v>
      </c>
      <c r="G42" s="78">
        <f t="shared" si="0"/>
        <v>20</v>
      </c>
      <c r="H42" s="79">
        <f t="shared" si="3"/>
        <v>20.166666666666664</v>
      </c>
      <c r="I42" s="108" t="s">
        <v>617</v>
      </c>
      <c r="J42" s="88" t="str">
        <f t="shared" si="1"/>
        <v/>
      </c>
      <c r="K42" s="86">
        <f t="shared" si="4"/>
        <v>1.388888888888884E-2</v>
      </c>
    </row>
    <row r="43" spans="1:11" ht="36" customHeight="1" x14ac:dyDescent="0.3">
      <c r="A43" s="133"/>
      <c r="B43" s="129" t="s">
        <v>229</v>
      </c>
      <c r="C43" s="129" t="s">
        <v>520</v>
      </c>
      <c r="D43" s="45" t="str">
        <f t="shared" si="5"/>
        <v>X</v>
      </c>
      <c r="E43" s="39" t="str">
        <f t="shared" si="6"/>
        <v/>
      </c>
      <c r="F43" s="90">
        <f t="shared" si="2"/>
        <v>2</v>
      </c>
      <c r="G43" s="78">
        <f t="shared" si="0"/>
        <v>40</v>
      </c>
      <c r="H43" s="79">
        <f t="shared" si="3"/>
        <v>22.833333333333332</v>
      </c>
      <c r="I43" s="108" t="s">
        <v>117</v>
      </c>
      <c r="J43" s="88" t="str">
        <f t="shared" si="1"/>
        <v/>
      </c>
      <c r="K43" s="86">
        <f t="shared" si="4"/>
        <v>0.11111111111111116</v>
      </c>
    </row>
    <row r="44" spans="1:11" ht="36" customHeight="1" x14ac:dyDescent="0.3">
      <c r="A44" s="133"/>
      <c r="B44" s="129" t="s">
        <v>520</v>
      </c>
      <c r="C44" s="129" t="s">
        <v>129</v>
      </c>
      <c r="D44" s="45" t="str">
        <f t="shared" si="5"/>
        <v>X</v>
      </c>
      <c r="E44" s="39" t="str">
        <f t="shared" si="6"/>
        <v/>
      </c>
      <c r="F44" s="90">
        <f t="shared" si="2"/>
        <v>1</v>
      </c>
      <c r="G44" s="78">
        <f t="shared" si="0"/>
        <v>10</v>
      </c>
      <c r="H44" s="79">
        <f t="shared" si="3"/>
        <v>24</v>
      </c>
      <c r="I44" s="108" t="s">
        <v>616</v>
      </c>
      <c r="J44" s="88" t="str">
        <f t="shared" si="1"/>
        <v/>
      </c>
      <c r="K44" s="86">
        <f t="shared" si="4"/>
        <v>4.8611111111111049E-2</v>
      </c>
    </row>
    <row r="45" spans="1:11" ht="36" customHeight="1" x14ac:dyDescent="0.3">
      <c r="A45" s="133"/>
      <c r="B45" s="129" t="s">
        <v>129</v>
      </c>
      <c r="C45" s="129" t="s">
        <v>134</v>
      </c>
      <c r="D45" s="45" t="str">
        <f t="shared" si="5"/>
        <v>X</v>
      </c>
      <c r="E45" s="39" t="str">
        <f t="shared" si="6"/>
        <v/>
      </c>
      <c r="F45" s="90">
        <f t="shared" si="2"/>
        <v>0</v>
      </c>
      <c r="G45" s="78">
        <f t="shared" si="0"/>
        <v>30</v>
      </c>
      <c r="H45" s="79">
        <f t="shared" si="3"/>
        <v>24.5</v>
      </c>
      <c r="I45" s="108" t="s">
        <v>618</v>
      </c>
      <c r="J45" s="88" t="str">
        <f t="shared" si="1"/>
        <v/>
      </c>
      <c r="K45" s="86">
        <f t="shared" si="4"/>
        <v>2.083333333333337E-2</v>
      </c>
    </row>
    <row r="46" spans="1:11" ht="36" customHeight="1" x14ac:dyDescent="0.3">
      <c r="A46" s="133"/>
      <c r="B46" s="129" t="s">
        <v>134</v>
      </c>
      <c r="C46" s="129" t="s">
        <v>135</v>
      </c>
      <c r="D46" s="45" t="str">
        <f t="shared" si="5"/>
        <v>X</v>
      </c>
      <c r="E46" s="39" t="str">
        <f t="shared" si="6"/>
        <v/>
      </c>
      <c r="F46" s="90">
        <f t="shared" si="2"/>
        <v>0</v>
      </c>
      <c r="G46" s="78">
        <f t="shared" si="0"/>
        <v>30</v>
      </c>
      <c r="H46" s="79">
        <f t="shared" si="3"/>
        <v>25</v>
      </c>
      <c r="I46" s="108" t="s">
        <v>118</v>
      </c>
      <c r="J46" s="88" t="str">
        <f t="shared" si="1"/>
        <v/>
      </c>
      <c r="K46" s="86">
        <f t="shared" si="4"/>
        <v>2.083333333333337E-2</v>
      </c>
    </row>
    <row r="47" spans="1:11" ht="36" customHeight="1" x14ac:dyDescent="0.3">
      <c r="A47" s="133"/>
      <c r="B47" s="129" t="s">
        <v>135</v>
      </c>
      <c r="C47" s="129" t="s">
        <v>160</v>
      </c>
      <c r="D47" s="45" t="str">
        <f t="shared" si="5"/>
        <v>X</v>
      </c>
      <c r="E47" s="39" t="str">
        <f t="shared" si="6"/>
        <v/>
      </c>
      <c r="F47" s="90">
        <f t="shared" si="2"/>
        <v>1</v>
      </c>
      <c r="G47" s="78">
        <f t="shared" si="0"/>
        <v>0</v>
      </c>
      <c r="H47" s="79">
        <f t="shared" si="3"/>
        <v>26</v>
      </c>
      <c r="I47" s="108" t="s">
        <v>513</v>
      </c>
      <c r="J47" s="88" t="str">
        <f t="shared" si="1"/>
        <v/>
      </c>
      <c r="K47" s="86">
        <f t="shared" si="4"/>
        <v>4.166666666666663E-2</v>
      </c>
    </row>
    <row r="48" spans="1:11" ht="36" customHeight="1" x14ac:dyDescent="0.3">
      <c r="A48" s="133"/>
      <c r="B48" s="129" t="s">
        <v>160</v>
      </c>
      <c r="C48" s="129" t="s">
        <v>354</v>
      </c>
      <c r="D48" s="45" t="str">
        <f t="shared" si="5"/>
        <v>X</v>
      </c>
      <c r="E48" s="39" t="str">
        <f t="shared" si="6"/>
        <v/>
      </c>
      <c r="F48" s="90">
        <f t="shared" si="2"/>
        <v>2</v>
      </c>
      <c r="G48" s="78">
        <f t="shared" si="0"/>
        <v>40</v>
      </c>
      <c r="H48" s="79">
        <f t="shared" si="3"/>
        <v>28.666666666666668</v>
      </c>
      <c r="I48" s="108" t="s">
        <v>117</v>
      </c>
      <c r="J48" s="88" t="str">
        <f t="shared" si="1"/>
        <v/>
      </c>
      <c r="K48" s="86">
        <f t="shared" si="4"/>
        <v>0.11111111111111116</v>
      </c>
    </row>
    <row r="49" spans="1:11" ht="36" customHeight="1" x14ac:dyDescent="0.3">
      <c r="A49" s="133"/>
      <c r="B49" s="129" t="s">
        <v>354</v>
      </c>
      <c r="C49" s="129" t="s">
        <v>265</v>
      </c>
      <c r="D49" s="45" t="str">
        <f t="shared" si="5"/>
        <v>X</v>
      </c>
      <c r="E49" s="39" t="str">
        <f t="shared" si="6"/>
        <v/>
      </c>
      <c r="F49" s="90">
        <f t="shared" si="2"/>
        <v>0</v>
      </c>
      <c r="G49" s="78">
        <f t="shared" si="0"/>
        <v>30</v>
      </c>
      <c r="H49" s="79">
        <f t="shared" si="3"/>
        <v>29.166666666666668</v>
      </c>
      <c r="I49" s="108" t="s">
        <v>497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3"/>
      <c r="B50" s="129" t="s">
        <v>265</v>
      </c>
      <c r="C50" s="129" t="s">
        <v>508</v>
      </c>
      <c r="D50" s="45" t="str">
        <f t="shared" si="5"/>
        <v>X</v>
      </c>
      <c r="E50" s="39" t="str">
        <f t="shared" si="6"/>
        <v/>
      </c>
      <c r="F50" s="90">
        <f t="shared" si="2"/>
        <v>1</v>
      </c>
      <c r="G50" s="78">
        <f t="shared" si="0"/>
        <v>40</v>
      </c>
      <c r="H50" s="79">
        <f t="shared" si="3"/>
        <v>30.833333333333336</v>
      </c>
      <c r="I50" s="108" t="s">
        <v>117</v>
      </c>
      <c r="J50" s="88" t="str">
        <f t="shared" si="1"/>
        <v/>
      </c>
      <c r="K50" s="86">
        <f t="shared" si="4"/>
        <v>6.9444444444444309E-2</v>
      </c>
    </row>
    <row r="51" spans="1:11" ht="36" customHeight="1" x14ac:dyDescent="0.3">
      <c r="A51" s="133"/>
      <c r="B51" s="129" t="s">
        <v>508</v>
      </c>
      <c r="C51" s="129" t="s">
        <v>161</v>
      </c>
      <c r="D51" s="45" t="str">
        <f t="shared" si="5"/>
        <v>X</v>
      </c>
      <c r="E51" s="39" t="str">
        <f t="shared" si="6"/>
        <v/>
      </c>
      <c r="F51" s="90">
        <f t="shared" si="2"/>
        <v>0</v>
      </c>
      <c r="G51" s="78">
        <f t="shared" si="0"/>
        <v>40</v>
      </c>
      <c r="H51" s="79">
        <f t="shared" si="3"/>
        <v>31.500000000000004</v>
      </c>
      <c r="I51" s="108" t="s">
        <v>619</v>
      </c>
      <c r="J51" s="88" t="str">
        <f t="shared" si="1"/>
        <v/>
      </c>
      <c r="K51" s="86">
        <f t="shared" si="4"/>
        <v>2.777777777777779E-2</v>
      </c>
    </row>
    <row r="52" spans="1:11" ht="36" customHeight="1" x14ac:dyDescent="0.3">
      <c r="A52" s="133"/>
      <c r="B52" s="129" t="s">
        <v>161</v>
      </c>
      <c r="C52" s="129" t="s">
        <v>136</v>
      </c>
      <c r="D52" s="45" t="str">
        <f t="shared" si="5"/>
        <v>X</v>
      </c>
      <c r="E52" s="39" t="str">
        <f t="shared" si="6"/>
        <v/>
      </c>
      <c r="F52" s="90">
        <f t="shared" si="2"/>
        <v>1</v>
      </c>
      <c r="G52" s="78">
        <f t="shared" si="0"/>
        <v>0</v>
      </c>
      <c r="H52" s="79">
        <f t="shared" si="3"/>
        <v>32.5</v>
      </c>
      <c r="I52" s="108" t="s">
        <v>117</v>
      </c>
      <c r="J52" s="88" t="str">
        <f t="shared" si="1"/>
        <v/>
      </c>
      <c r="K52" s="86">
        <f t="shared" si="4"/>
        <v>4.1666666666666741E-2</v>
      </c>
    </row>
    <row r="53" spans="1:11" ht="36" customHeight="1" x14ac:dyDescent="0.3">
      <c r="A53" s="133"/>
      <c r="B53" s="129" t="s">
        <v>136</v>
      </c>
      <c r="C53" s="129" t="s">
        <v>143</v>
      </c>
      <c r="D53" s="45" t="str">
        <f t="shared" si="5"/>
        <v>X</v>
      </c>
      <c r="E53" s="39" t="str">
        <f t="shared" si="6"/>
        <v/>
      </c>
      <c r="F53" s="90">
        <f t="shared" si="2"/>
        <v>0</v>
      </c>
      <c r="G53" s="78">
        <f t="shared" si="0"/>
        <v>30</v>
      </c>
      <c r="H53" s="79">
        <f t="shared" si="3"/>
        <v>33</v>
      </c>
      <c r="I53" s="108" t="s">
        <v>118</v>
      </c>
      <c r="J53" s="88" t="str">
        <f t="shared" si="1"/>
        <v/>
      </c>
      <c r="K53" s="86">
        <f t="shared" si="4"/>
        <v>2.0833333333333259E-2</v>
      </c>
    </row>
    <row r="54" spans="1:11" ht="36" customHeight="1" x14ac:dyDescent="0.3">
      <c r="A54" s="133"/>
      <c r="B54" s="129" t="s">
        <v>143</v>
      </c>
      <c r="C54" s="129" t="s">
        <v>352</v>
      </c>
      <c r="D54" s="45" t="str">
        <f t="shared" si="5"/>
        <v>X</v>
      </c>
      <c r="E54" s="39" t="str">
        <f t="shared" si="6"/>
        <v/>
      </c>
      <c r="F54" s="90">
        <f t="shared" si="2"/>
        <v>1</v>
      </c>
      <c r="G54" s="78">
        <f t="shared" si="0"/>
        <v>0</v>
      </c>
      <c r="H54" s="79">
        <f t="shared" si="3"/>
        <v>34</v>
      </c>
      <c r="I54" s="108" t="s">
        <v>117</v>
      </c>
      <c r="J54" s="88" t="str">
        <f t="shared" si="1"/>
        <v/>
      </c>
      <c r="K54" s="86">
        <f t="shared" si="4"/>
        <v>4.1666666666666741E-2</v>
      </c>
    </row>
    <row r="55" spans="1:11" ht="36" customHeight="1" x14ac:dyDescent="0.3">
      <c r="A55" s="133"/>
      <c r="B55" s="129" t="s">
        <v>352</v>
      </c>
      <c r="C55" s="129" t="s">
        <v>125</v>
      </c>
      <c r="D55" s="45" t="str">
        <f t="shared" si="5"/>
        <v>X</v>
      </c>
      <c r="E55" s="39" t="str">
        <f t="shared" si="6"/>
        <v/>
      </c>
      <c r="F55" s="90">
        <f t="shared" si="2"/>
        <v>1</v>
      </c>
      <c r="G55" s="78">
        <f t="shared" si="0"/>
        <v>0</v>
      </c>
      <c r="H55" s="79">
        <f t="shared" si="3"/>
        <v>35</v>
      </c>
      <c r="I55" s="108" t="s">
        <v>620</v>
      </c>
      <c r="J55" s="88" t="str">
        <f t="shared" si="1"/>
        <v/>
      </c>
      <c r="K55" s="86">
        <f t="shared" si="4"/>
        <v>4.166666666666663E-2</v>
      </c>
    </row>
    <row r="56" spans="1:11" ht="36" customHeight="1" x14ac:dyDescent="0.3">
      <c r="A56" s="136">
        <v>44771</v>
      </c>
      <c r="B56" s="129" t="s">
        <v>126</v>
      </c>
      <c r="C56" s="129" t="s">
        <v>365</v>
      </c>
      <c r="D56" s="45" t="str">
        <f t="shared" si="5"/>
        <v>X</v>
      </c>
      <c r="E56" s="39" t="str">
        <f t="shared" si="6"/>
        <v/>
      </c>
      <c r="F56" s="90">
        <f t="shared" si="2"/>
        <v>3</v>
      </c>
      <c r="G56" s="78">
        <f t="shared" si="0"/>
        <v>20</v>
      </c>
      <c r="H56" s="79">
        <f t="shared" si="3"/>
        <v>38.333333333333336</v>
      </c>
      <c r="I56" s="108" t="s">
        <v>620</v>
      </c>
      <c r="J56" s="88" t="str">
        <f t="shared" si="1"/>
        <v/>
      </c>
      <c r="K56" s="86">
        <f t="shared" si="4"/>
        <v>0.1388888888888889</v>
      </c>
    </row>
    <row r="57" spans="1:11" ht="36" customHeight="1" x14ac:dyDescent="0.3">
      <c r="A57" s="133"/>
      <c r="B57" s="129" t="s">
        <v>365</v>
      </c>
      <c r="C57" s="129" t="s">
        <v>140</v>
      </c>
      <c r="D57" s="45" t="str">
        <f t="shared" si="5"/>
        <v>X</v>
      </c>
      <c r="E57" s="39" t="str">
        <f t="shared" si="6"/>
        <v/>
      </c>
      <c r="F57" s="90">
        <f t="shared" si="2"/>
        <v>2</v>
      </c>
      <c r="G57" s="78">
        <f t="shared" si="0"/>
        <v>10</v>
      </c>
      <c r="H57" s="79">
        <f t="shared" si="3"/>
        <v>40.5</v>
      </c>
      <c r="I57" s="108" t="s">
        <v>117</v>
      </c>
      <c r="J57" s="88" t="str">
        <f t="shared" si="1"/>
        <v/>
      </c>
      <c r="K57" s="86">
        <f t="shared" si="4"/>
        <v>9.0277777777777762E-2</v>
      </c>
    </row>
    <row r="58" spans="1:11" ht="36" customHeight="1" x14ac:dyDescent="0.3">
      <c r="A58" s="133"/>
      <c r="B58" s="129" t="s">
        <v>140</v>
      </c>
      <c r="C58" s="129" t="s">
        <v>127</v>
      </c>
      <c r="D58" s="45" t="str">
        <f t="shared" si="5"/>
        <v>X</v>
      </c>
      <c r="E58" s="39" t="str">
        <f t="shared" si="6"/>
        <v/>
      </c>
      <c r="F58" s="90">
        <f t="shared" si="2"/>
        <v>0</v>
      </c>
      <c r="G58" s="78">
        <f t="shared" si="0"/>
        <v>30</v>
      </c>
      <c r="H58" s="79">
        <f t="shared" si="3"/>
        <v>41</v>
      </c>
      <c r="I58" s="108" t="s">
        <v>118</v>
      </c>
      <c r="J58" s="88" t="str">
        <f t="shared" si="1"/>
        <v/>
      </c>
      <c r="K58" s="86">
        <f t="shared" si="4"/>
        <v>2.0833333333333343E-2</v>
      </c>
    </row>
    <row r="59" spans="1:11" ht="36" customHeight="1" x14ac:dyDescent="0.3">
      <c r="A59" s="133"/>
      <c r="B59" s="129" t="s">
        <v>127</v>
      </c>
      <c r="C59" s="129" t="s">
        <v>318</v>
      </c>
      <c r="D59" s="45" t="str">
        <f t="shared" si="5"/>
        <v>X</v>
      </c>
      <c r="E59" s="39" t="str">
        <f t="shared" si="6"/>
        <v/>
      </c>
      <c r="F59" s="90">
        <f t="shared" si="2"/>
        <v>0</v>
      </c>
      <c r="G59" s="78">
        <f t="shared" si="0"/>
        <v>30</v>
      </c>
      <c r="H59" s="79">
        <f t="shared" si="3"/>
        <v>41.5</v>
      </c>
      <c r="I59" s="108" t="s">
        <v>513</v>
      </c>
      <c r="J59" s="88" t="str">
        <f t="shared" si="1"/>
        <v/>
      </c>
      <c r="K59" s="86">
        <f t="shared" si="4"/>
        <v>2.0833333333333315E-2</v>
      </c>
    </row>
    <row r="60" spans="1:11" ht="36" customHeight="1" x14ac:dyDescent="0.3">
      <c r="A60" s="133"/>
      <c r="B60" s="129" t="s">
        <v>318</v>
      </c>
      <c r="C60" s="129" t="s">
        <v>283</v>
      </c>
      <c r="D60" s="45" t="str">
        <f t="shared" si="5"/>
        <v>X</v>
      </c>
      <c r="E60" s="39" t="str">
        <f t="shared" si="6"/>
        <v/>
      </c>
      <c r="F60" s="90">
        <f t="shared" si="2"/>
        <v>1</v>
      </c>
      <c r="G60" s="78">
        <f t="shared" si="0"/>
        <v>20</v>
      </c>
      <c r="H60" s="79">
        <f t="shared" si="3"/>
        <v>42.833333333333336</v>
      </c>
      <c r="I60" s="108" t="s">
        <v>117</v>
      </c>
      <c r="J60" s="88" t="str">
        <f t="shared" si="1"/>
        <v/>
      </c>
      <c r="K60" s="86">
        <f t="shared" si="4"/>
        <v>5.555555555555558E-2</v>
      </c>
    </row>
    <row r="61" spans="1:11" ht="36" customHeight="1" x14ac:dyDescent="0.3">
      <c r="A61" s="133"/>
      <c r="B61" s="202" t="s">
        <v>283</v>
      </c>
      <c r="C61" s="203"/>
      <c r="D61" s="45"/>
      <c r="E61" s="39" t="str">
        <f t="shared" si="6"/>
        <v/>
      </c>
      <c r="F61" s="90">
        <f t="shared" si="2"/>
        <v>0</v>
      </c>
      <c r="G61" s="78">
        <f t="shared" si="0"/>
        <v>0</v>
      </c>
      <c r="H61" s="79">
        <f t="shared" si="3"/>
        <v>42.833333333333336</v>
      </c>
      <c r="I61" s="109" t="s">
        <v>123</v>
      </c>
      <c r="J61" s="88" t="str">
        <f t="shared" si="1"/>
        <v/>
      </c>
      <c r="K61" s="86" t="str">
        <f t="shared" si="4"/>
        <v/>
      </c>
    </row>
    <row r="62" spans="1:11" ht="33.75" customHeight="1" x14ac:dyDescent="0.3">
      <c r="A62" s="47"/>
      <c r="B62" s="369" t="s">
        <v>25</v>
      </c>
      <c r="C62" s="369"/>
      <c r="D62" s="369"/>
      <c r="E62" s="369"/>
      <c r="F62" s="369"/>
      <c r="G62" s="369"/>
      <c r="H62" s="48">
        <f>H61</f>
        <v>42.833333333333336</v>
      </c>
      <c r="I62" s="49"/>
      <c r="J62" s="89">
        <f>SUM(J23:J61)</f>
        <v>0</v>
      </c>
      <c r="K62" s="86">
        <f>SUM(K23:K61)</f>
        <v>1.7847222222222221</v>
      </c>
    </row>
    <row r="63" spans="1:11" ht="33.75" customHeight="1" x14ac:dyDescent="0.3">
      <c r="A63" s="47"/>
      <c r="B63" s="369" t="s">
        <v>64</v>
      </c>
      <c r="C63" s="369"/>
      <c r="D63" s="369"/>
      <c r="E63" s="369"/>
      <c r="F63" s="369"/>
      <c r="G63" s="369"/>
      <c r="H63" s="50">
        <v>72</v>
      </c>
      <c r="I63" s="49"/>
    </row>
    <row r="64" spans="1:11" ht="33.75" customHeight="1" x14ac:dyDescent="0.3">
      <c r="A64" s="47"/>
      <c r="B64" s="363" t="s">
        <v>65</v>
      </c>
      <c r="C64" s="363"/>
      <c r="D64" s="363"/>
      <c r="E64" s="363"/>
      <c r="F64" s="363"/>
      <c r="G64" s="363"/>
      <c r="H64" s="50">
        <f>IF(H63="","",IF(H62&lt;=H63,H63-H62,0))</f>
        <v>29.166666666666664</v>
      </c>
      <c r="I64" s="75"/>
    </row>
    <row r="65" spans="1:9" ht="33.75" customHeight="1" x14ac:dyDescent="0.3">
      <c r="A65" s="47"/>
      <c r="B65" s="363" t="s">
        <v>66</v>
      </c>
      <c r="C65" s="363"/>
      <c r="D65" s="363"/>
      <c r="E65" s="363"/>
      <c r="F65" s="363"/>
      <c r="G65" s="363"/>
      <c r="H65" s="50">
        <f>IF(H62&gt;H63,H62-H63,0)</f>
        <v>0</v>
      </c>
      <c r="I65" s="49"/>
    </row>
    <row r="66" spans="1:9" ht="33.75" customHeight="1" x14ac:dyDescent="0.3">
      <c r="A66" s="47"/>
      <c r="B66" s="363" t="s">
        <v>67</v>
      </c>
      <c r="C66" s="363"/>
      <c r="D66" s="363"/>
      <c r="E66" s="363"/>
      <c r="F66" s="363"/>
      <c r="G66" s="363"/>
      <c r="H66" s="74">
        <f>IF(H63="","",IF(H64&gt;H65,ROUND(H64*$B$15*$B$13/24,0),""))</f>
        <v>80306771</v>
      </c>
      <c r="I66" s="49"/>
    </row>
    <row r="67" spans="1:9" ht="33.75" customHeight="1" x14ac:dyDescent="0.3">
      <c r="A67" s="47"/>
      <c r="B67" s="364" t="s">
        <v>68</v>
      </c>
      <c r="C67" s="365"/>
      <c r="D67" s="365"/>
      <c r="E67" s="365"/>
      <c r="F67" s="365"/>
      <c r="G67" s="366"/>
      <c r="H67" s="51" t="str">
        <f>IF(H65&gt;H64,ROUND(H65*$B$17*$B$13/24,0),"")</f>
        <v/>
      </c>
      <c r="I67" s="49"/>
    </row>
    <row r="68" spans="1:9" ht="33.75" customHeight="1" x14ac:dyDescent="0.3">
      <c r="A68" s="367"/>
      <c r="B68" s="367"/>
      <c r="C68" s="367"/>
      <c r="D68" s="367"/>
      <c r="E68" s="367"/>
      <c r="F68" s="367"/>
      <c r="G68" s="367"/>
      <c r="H68" s="367"/>
      <c r="I68" s="367"/>
    </row>
  </sheetData>
  <mergeCells count="17">
    <mergeCell ref="B66:G66"/>
    <mergeCell ref="B67:G67"/>
    <mergeCell ref="A68:I68"/>
    <mergeCell ref="J21:J22"/>
    <mergeCell ref="K21:K22"/>
    <mergeCell ref="B62:G62"/>
    <mergeCell ref="B63:G63"/>
    <mergeCell ref="B64:G64"/>
    <mergeCell ref="B65:G6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61 B23:E61">
    <cfRule type="expression" dxfId="73" priority="2">
      <formula>$E23="X"</formula>
    </cfRule>
  </conditionalFormatting>
  <conditionalFormatting sqref="I23:I28">
    <cfRule type="expression" dxfId="72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C9BD-6A66-4B68-BAB2-00D56D6CC6AC}">
  <sheetPr>
    <tabColor rgb="FFFF0000"/>
  </sheetPr>
  <dimension ref="A1:K74"/>
  <sheetViews>
    <sheetView topLeftCell="B1" zoomScale="63" zoomScaleNormal="63" workbookViewId="0">
      <selection activeCell="F22" sqref="F2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73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44767.3125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44765</v>
      </c>
      <c r="C9" s="34">
        <f>INDEX('TONG HOP'!$B$9:$W$225,MATCH(E3,'TONG HOP'!$B$9:$B$225,0),MATCH(C10,'TONG HOP'!$B$9:$W$9,0))</f>
        <v>44770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44767.541666666664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18772.919999999998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44769.486111111109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44771.1875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44767</v>
      </c>
      <c r="B23" s="202" t="s">
        <v>433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7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7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433</v>
      </c>
      <c r="C24" s="141" t="s">
        <v>131</v>
      </c>
      <c r="D24" s="45"/>
      <c r="E24" s="39"/>
      <c r="F24" s="90">
        <f t="shared" ref="F24:F67" si="2">IF(AND(D24="",E24=""),0,(IF(AND(C24-B24=1,E24="",E24),24,(IF(D24="X",HOUR(C24-B24),0)))))</f>
        <v>0</v>
      </c>
      <c r="G24" s="82">
        <f t="shared" si="0"/>
        <v>0</v>
      </c>
      <c r="H24" s="82">
        <f t="shared" ref="H24:H26" si="3">(F24+G24/60)+H23</f>
        <v>0</v>
      </c>
      <c r="I24" s="108" t="s">
        <v>601</v>
      </c>
      <c r="J24" s="87" t="str">
        <f t="shared" si="1"/>
        <v/>
      </c>
      <c r="K24" s="86" t="str">
        <f t="shared" ref="K24:K67" si="4">IF(D24="x",(C24-B24),"")</f>
        <v/>
      </c>
    </row>
    <row r="25" spans="1:11" ht="36" customHeight="1" x14ac:dyDescent="0.3">
      <c r="A25" s="133"/>
      <c r="B25" s="141" t="s">
        <v>131</v>
      </c>
      <c r="C25" s="141" t="s">
        <v>132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41" t="s">
        <v>132</v>
      </c>
      <c r="C26" s="141" t="s">
        <v>129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602</v>
      </c>
      <c r="J26" s="87" t="str">
        <f t="shared" ref="J26:J27" si="5">IF(E26="x",(C26-B26),"")</f>
        <v/>
      </c>
      <c r="K26" s="86" t="str">
        <f t="shared" ref="K26:K27" si="6">IF(D26="x",(C26-B26),"")</f>
        <v/>
      </c>
    </row>
    <row r="27" spans="1:11" ht="36" customHeight="1" x14ac:dyDescent="0.3">
      <c r="A27" s="133"/>
      <c r="B27" s="242" t="s">
        <v>129</v>
      </c>
      <c r="C27" s="141" t="s">
        <v>125</v>
      </c>
      <c r="D27" s="45" t="str">
        <f t="shared" ref="D27" si="7">IF(E27="","X","")</f>
        <v>X</v>
      </c>
      <c r="E27" s="39" t="str">
        <f t="shared" ref="E27" si="8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ref="F27" si="9">IF(AND(D27="",E27=""),0,(IF(AND(C27-B27=1,E27="",E27),24,(IF(D27="X",HOUR(C27-B27),0)))))</f>
        <v>11</v>
      </c>
      <c r="G27" s="82">
        <f t="shared" ref="G27" si="10">IF(D27="X",MINUTE(C27-B27),0)</f>
        <v>0</v>
      </c>
      <c r="H27" s="82">
        <f t="shared" ref="H27" si="11">(F27+G27/60)+H26</f>
        <v>11</v>
      </c>
      <c r="I27" s="108" t="s">
        <v>602</v>
      </c>
      <c r="J27" s="87" t="str">
        <f t="shared" si="5"/>
        <v/>
      </c>
      <c r="K27" s="86">
        <f t="shared" si="6"/>
        <v>0.45833333333333337</v>
      </c>
    </row>
    <row r="28" spans="1:11" ht="36" customHeight="1" x14ac:dyDescent="0.3">
      <c r="A28" s="136">
        <v>44768</v>
      </c>
      <c r="B28" s="141" t="s">
        <v>126</v>
      </c>
      <c r="C28" s="141" t="s">
        <v>571</v>
      </c>
      <c r="D28" s="45" t="str">
        <f t="shared" ref="D28:D66" si="12">IF(E28="","X","")</f>
        <v>X</v>
      </c>
      <c r="E28" s="39" t="str">
        <f t="shared" ref="E28:E66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si="2"/>
        <v>10</v>
      </c>
      <c r="G28" s="78">
        <f t="shared" si="0"/>
        <v>20</v>
      </c>
      <c r="H28" s="79">
        <f>(F28+G28/60)+H27</f>
        <v>21.333333333333336</v>
      </c>
      <c r="I28" s="108" t="s">
        <v>602</v>
      </c>
      <c r="J28" s="88" t="str">
        <f t="shared" si="1"/>
        <v/>
      </c>
      <c r="K28" s="86">
        <f t="shared" si="4"/>
        <v>0.43055555555555558</v>
      </c>
    </row>
    <row r="29" spans="1:11" ht="36" customHeight="1" x14ac:dyDescent="0.3">
      <c r="A29" s="133"/>
      <c r="B29" s="141" t="s">
        <v>571</v>
      </c>
      <c r="C29" s="141" t="s">
        <v>356</v>
      </c>
      <c r="D29" s="45" t="str">
        <f t="shared" si="12"/>
        <v/>
      </c>
      <c r="E29" s="39" t="str">
        <f t="shared" si="13"/>
        <v>X</v>
      </c>
      <c r="F29" s="90">
        <f t="shared" si="2"/>
        <v>0</v>
      </c>
      <c r="G29" s="78">
        <f t="shared" si="0"/>
        <v>0</v>
      </c>
      <c r="H29" s="79">
        <f t="shared" ref="H29:H67" si="14">(F29+G29/60)+H28</f>
        <v>21.333333333333336</v>
      </c>
      <c r="I29" s="108" t="s">
        <v>146</v>
      </c>
      <c r="J29" s="88">
        <f t="shared" si="1"/>
        <v>4.1666666666666685E-2</v>
      </c>
      <c r="K29" s="86" t="str">
        <f t="shared" si="4"/>
        <v/>
      </c>
    </row>
    <row r="30" spans="1:11" ht="36" customHeight="1" x14ac:dyDescent="0.3">
      <c r="A30" s="133"/>
      <c r="B30" s="202" t="s">
        <v>356</v>
      </c>
      <c r="C30" s="203"/>
      <c r="D30" s="45"/>
      <c r="E30" s="39" t="str">
        <f t="shared" si="13"/>
        <v/>
      </c>
      <c r="F30" s="90">
        <f t="shared" si="2"/>
        <v>0</v>
      </c>
      <c r="G30" s="78">
        <f t="shared" si="0"/>
        <v>0</v>
      </c>
      <c r="H30" s="79">
        <f t="shared" si="14"/>
        <v>21.333333333333336</v>
      </c>
      <c r="I30" s="109" t="s">
        <v>276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41" t="s">
        <v>356</v>
      </c>
      <c r="C31" s="141" t="s">
        <v>130</v>
      </c>
      <c r="D31" s="45" t="str">
        <f t="shared" si="12"/>
        <v>X</v>
      </c>
      <c r="E31" s="39" t="str">
        <f t="shared" si="13"/>
        <v/>
      </c>
      <c r="F31" s="90">
        <f t="shared" si="2"/>
        <v>0</v>
      </c>
      <c r="G31" s="78">
        <f t="shared" si="0"/>
        <v>40</v>
      </c>
      <c r="H31" s="79">
        <f t="shared" si="14"/>
        <v>22.000000000000004</v>
      </c>
      <c r="I31" s="108" t="s">
        <v>115</v>
      </c>
      <c r="J31" s="88" t="str">
        <f t="shared" si="1"/>
        <v/>
      </c>
      <c r="K31" s="86">
        <f t="shared" si="4"/>
        <v>2.7777777777777735E-2</v>
      </c>
    </row>
    <row r="32" spans="1:11" ht="36" customHeight="1" x14ac:dyDescent="0.3">
      <c r="A32" s="137"/>
      <c r="B32" s="141" t="s">
        <v>130</v>
      </c>
      <c r="C32" s="141" t="s">
        <v>125</v>
      </c>
      <c r="D32" s="45" t="str">
        <f t="shared" si="12"/>
        <v>X</v>
      </c>
      <c r="E32" s="39" t="str">
        <f t="shared" si="13"/>
        <v/>
      </c>
      <c r="F32" s="90">
        <f t="shared" si="2"/>
        <v>12</v>
      </c>
      <c r="G32" s="78">
        <f t="shared" si="0"/>
        <v>0</v>
      </c>
      <c r="H32" s="79">
        <f t="shared" si="14"/>
        <v>34</v>
      </c>
      <c r="I32" s="108" t="s">
        <v>603</v>
      </c>
      <c r="J32" s="88" t="str">
        <f t="shared" si="1"/>
        <v/>
      </c>
      <c r="K32" s="86">
        <f t="shared" si="4"/>
        <v>0.5</v>
      </c>
    </row>
    <row r="33" spans="1:11" ht="36" customHeight="1" x14ac:dyDescent="0.3">
      <c r="A33" s="136">
        <v>44769</v>
      </c>
      <c r="B33" s="141" t="s">
        <v>126</v>
      </c>
      <c r="C33" s="141" t="s">
        <v>269</v>
      </c>
      <c r="D33" s="45" t="str">
        <f t="shared" si="12"/>
        <v>X</v>
      </c>
      <c r="E33" s="39" t="str">
        <f t="shared" si="13"/>
        <v/>
      </c>
      <c r="F33" s="90">
        <f t="shared" si="2"/>
        <v>11</v>
      </c>
      <c r="G33" s="78">
        <f t="shared" si="0"/>
        <v>40</v>
      </c>
      <c r="H33" s="79">
        <f t="shared" si="14"/>
        <v>45.666666666666664</v>
      </c>
      <c r="I33" s="108" t="s">
        <v>603</v>
      </c>
      <c r="J33" s="88" t="str">
        <f t="shared" si="1"/>
        <v/>
      </c>
      <c r="K33" s="86">
        <f t="shared" si="4"/>
        <v>0.4861111111111111</v>
      </c>
    </row>
    <row r="34" spans="1:11" ht="36" customHeight="1" x14ac:dyDescent="0.3">
      <c r="A34" s="133"/>
      <c r="B34" s="202" t="s">
        <v>269</v>
      </c>
      <c r="C34" s="203"/>
      <c r="D34" s="45"/>
      <c r="E34" s="39" t="str">
        <f t="shared" si="13"/>
        <v/>
      </c>
      <c r="F34" s="90">
        <f t="shared" si="2"/>
        <v>0</v>
      </c>
      <c r="G34" s="78">
        <f t="shared" si="0"/>
        <v>0</v>
      </c>
      <c r="H34" s="79">
        <f t="shared" si="14"/>
        <v>45.666666666666664</v>
      </c>
      <c r="I34" s="109" t="s">
        <v>116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3"/>
      <c r="B35" s="141" t="s">
        <v>269</v>
      </c>
      <c r="C35" s="141" t="s">
        <v>157</v>
      </c>
      <c r="D35" s="45" t="str">
        <f t="shared" si="12"/>
        <v>X</v>
      </c>
      <c r="E35" s="39" t="str">
        <f t="shared" si="13"/>
        <v/>
      </c>
      <c r="F35" s="90">
        <f t="shared" si="2"/>
        <v>0</v>
      </c>
      <c r="G35" s="78">
        <f t="shared" si="0"/>
        <v>50</v>
      </c>
      <c r="H35" s="79">
        <f t="shared" si="14"/>
        <v>46.5</v>
      </c>
      <c r="I35" s="108" t="s">
        <v>117</v>
      </c>
      <c r="J35" s="88" t="str">
        <f t="shared" si="1"/>
        <v/>
      </c>
      <c r="K35" s="86">
        <f t="shared" si="4"/>
        <v>3.4722222222222265E-2</v>
      </c>
    </row>
    <row r="36" spans="1:11" ht="36" customHeight="1" x14ac:dyDescent="0.3">
      <c r="A36" s="133"/>
      <c r="B36" s="141" t="s">
        <v>157</v>
      </c>
      <c r="C36" s="141" t="s">
        <v>129</v>
      </c>
      <c r="D36" s="45" t="str">
        <f t="shared" si="12"/>
        <v>X</v>
      </c>
      <c r="E36" s="39" t="str">
        <f t="shared" si="13"/>
        <v/>
      </c>
      <c r="F36" s="90">
        <f t="shared" si="2"/>
        <v>0</v>
      </c>
      <c r="G36" s="78">
        <f t="shared" si="0"/>
        <v>30</v>
      </c>
      <c r="H36" s="79">
        <f t="shared" si="14"/>
        <v>47</v>
      </c>
      <c r="I36" s="108" t="s">
        <v>604</v>
      </c>
      <c r="J36" s="88" t="str">
        <f t="shared" si="1"/>
        <v/>
      </c>
      <c r="K36" s="86">
        <f t="shared" si="4"/>
        <v>2.0833333333333259E-2</v>
      </c>
    </row>
    <row r="37" spans="1:11" ht="36" customHeight="1" x14ac:dyDescent="0.3">
      <c r="A37" s="133"/>
      <c r="B37" s="141" t="s">
        <v>129</v>
      </c>
      <c r="C37" s="141" t="s">
        <v>134</v>
      </c>
      <c r="D37" s="45" t="str">
        <f t="shared" si="12"/>
        <v>X</v>
      </c>
      <c r="E37" s="39" t="str">
        <f t="shared" si="13"/>
        <v/>
      </c>
      <c r="F37" s="90">
        <f t="shared" si="2"/>
        <v>0</v>
      </c>
      <c r="G37" s="78">
        <f t="shared" si="0"/>
        <v>30</v>
      </c>
      <c r="H37" s="79">
        <f t="shared" si="14"/>
        <v>47.5</v>
      </c>
      <c r="I37" s="108" t="s">
        <v>117</v>
      </c>
      <c r="J37" s="88" t="str">
        <f t="shared" si="1"/>
        <v/>
      </c>
      <c r="K37" s="86">
        <f t="shared" si="4"/>
        <v>2.083333333333337E-2</v>
      </c>
    </row>
    <row r="38" spans="1:11" ht="36" customHeight="1" x14ac:dyDescent="0.3">
      <c r="A38" s="133"/>
      <c r="B38" s="141" t="s">
        <v>134</v>
      </c>
      <c r="C38" s="141" t="s">
        <v>135</v>
      </c>
      <c r="D38" s="45" t="str">
        <f t="shared" si="12"/>
        <v>X</v>
      </c>
      <c r="E38" s="39" t="str">
        <f t="shared" si="13"/>
        <v/>
      </c>
      <c r="F38" s="90">
        <f t="shared" si="2"/>
        <v>0</v>
      </c>
      <c r="G38" s="78">
        <f t="shared" si="0"/>
        <v>30</v>
      </c>
      <c r="H38" s="79">
        <f t="shared" si="14"/>
        <v>48</v>
      </c>
      <c r="I38" s="108" t="s">
        <v>118</v>
      </c>
      <c r="J38" s="88" t="str">
        <f t="shared" si="1"/>
        <v/>
      </c>
      <c r="K38" s="86">
        <f t="shared" si="4"/>
        <v>2.083333333333337E-2</v>
      </c>
    </row>
    <row r="39" spans="1:11" ht="36" customHeight="1" x14ac:dyDescent="0.3">
      <c r="A39" s="133"/>
      <c r="B39" s="141" t="s">
        <v>135</v>
      </c>
      <c r="C39" s="141" t="s">
        <v>502</v>
      </c>
      <c r="D39" s="45" t="str">
        <f t="shared" si="12"/>
        <v>X</v>
      </c>
      <c r="E39" s="39" t="str">
        <f t="shared" si="13"/>
        <v/>
      </c>
      <c r="F39" s="90">
        <f t="shared" si="2"/>
        <v>2</v>
      </c>
      <c r="G39" s="78">
        <f t="shared" si="0"/>
        <v>50</v>
      </c>
      <c r="H39" s="79">
        <f t="shared" si="14"/>
        <v>50.833333333333336</v>
      </c>
      <c r="I39" s="108" t="s">
        <v>605</v>
      </c>
      <c r="J39" s="88" t="str">
        <f t="shared" si="1"/>
        <v/>
      </c>
      <c r="K39" s="86">
        <f t="shared" si="4"/>
        <v>0.11805555555555547</v>
      </c>
    </row>
    <row r="40" spans="1:11" ht="36" customHeight="1" x14ac:dyDescent="0.3">
      <c r="A40" s="133"/>
      <c r="B40" s="141" t="s">
        <v>502</v>
      </c>
      <c r="C40" s="141" t="s">
        <v>234</v>
      </c>
      <c r="D40" s="45" t="str">
        <f t="shared" si="12"/>
        <v>X</v>
      </c>
      <c r="E40" s="39" t="str">
        <f t="shared" si="13"/>
        <v/>
      </c>
      <c r="F40" s="90">
        <f t="shared" si="2"/>
        <v>1</v>
      </c>
      <c r="G40" s="78">
        <f t="shared" si="0"/>
        <v>10</v>
      </c>
      <c r="H40" s="79">
        <f t="shared" si="14"/>
        <v>52</v>
      </c>
      <c r="I40" s="108" t="s">
        <v>117</v>
      </c>
      <c r="J40" s="88" t="str">
        <f t="shared" si="1"/>
        <v/>
      </c>
      <c r="K40" s="86">
        <f t="shared" si="4"/>
        <v>4.861111111111116E-2</v>
      </c>
    </row>
    <row r="41" spans="1:11" ht="36" customHeight="1" x14ac:dyDescent="0.3">
      <c r="A41" s="133"/>
      <c r="B41" s="141" t="s">
        <v>234</v>
      </c>
      <c r="C41" s="141" t="s">
        <v>161</v>
      </c>
      <c r="D41" s="45" t="str">
        <f t="shared" si="12"/>
        <v>X</v>
      </c>
      <c r="E41" s="39" t="str">
        <f t="shared" si="13"/>
        <v/>
      </c>
      <c r="F41" s="90">
        <f t="shared" si="2"/>
        <v>2</v>
      </c>
      <c r="G41" s="78">
        <f t="shared" si="0"/>
        <v>30</v>
      </c>
      <c r="H41" s="79">
        <f t="shared" si="14"/>
        <v>54.5</v>
      </c>
      <c r="I41" s="108" t="s">
        <v>605</v>
      </c>
      <c r="J41" s="88" t="str">
        <f t="shared" si="1"/>
        <v/>
      </c>
      <c r="K41" s="86">
        <f t="shared" si="4"/>
        <v>0.10416666666666663</v>
      </c>
    </row>
    <row r="42" spans="1:11" ht="36" customHeight="1" x14ac:dyDescent="0.3">
      <c r="A42" s="133"/>
      <c r="B42" s="141" t="s">
        <v>161</v>
      </c>
      <c r="C42" s="141" t="s">
        <v>136</v>
      </c>
      <c r="D42" s="45" t="str">
        <f t="shared" si="12"/>
        <v>X</v>
      </c>
      <c r="E42" s="39" t="str">
        <f t="shared" si="13"/>
        <v/>
      </c>
      <c r="F42" s="90">
        <f t="shared" si="2"/>
        <v>1</v>
      </c>
      <c r="G42" s="78">
        <f t="shared" si="0"/>
        <v>0</v>
      </c>
      <c r="H42" s="79">
        <f t="shared" si="14"/>
        <v>55.5</v>
      </c>
      <c r="I42" s="108" t="s">
        <v>117</v>
      </c>
      <c r="J42" s="88" t="str">
        <f t="shared" si="1"/>
        <v/>
      </c>
      <c r="K42" s="86">
        <f t="shared" si="4"/>
        <v>4.1666666666666741E-2</v>
      </c>
    </row>
    <row r="43" spans="1:11" ht="36" customHeight="1" x14ac:dyDescent="0.3">
      <c r="A43" s="133"/>
      <c r="B43" s="141" t="s">
        <v>136</v>
      </c>
      <c r="C43" s="141" t="s">
        <v>346</v>
      </c>
      <c r="D43" s="45" t="str">
        <f t="shared" si="12"/>
        <v>X</v>
      </c>
      <c r="E43" s="39" t="str">
        <f t="shared" si="13"/>
        <v/>
      </c>
      <c r="F43" s="90">
        <f t="shared" si="2"/>
        <v>1</v>
      </c>
      <c r="G43" s="78">
        <f t="shared" si="0"/>
        <v>0</v>
      </c>
      <c r="H43" s="79">
        <f t="shared" si="14"/>
        <v>56.5</v>
      </c>
      <c r="I43" s="108" t="s">
        <v>118</v>
      </c>
      <c r="J43" s="88" t="str">
        <f t="shared" si="1"/>
        <v/>
      </c>
      <c r="K43" s="86">
        <f t="shared" si="4"/>
        <v>4.166666666666663E-2</v>
      </c>
    </row>
    <row r="44" spans="1:11" ht="36" customHeight="1" x14ac:dyDescent="0.3">
      <c r="A44" s="137"/>
      <c r="B44" s="141" t="s">
        <v>346</v>
      </c>
      <c r="C44" s="141" t="s">
        <v>125</v>
      </c>
      <c r="D44" s="45" t="str">
        <f t="shared" si="12"/>
        <v>X</v>
      </c>
      <c r="E44" s="39" t="str">
        <f t="shared" si="13"/>
        <v/>
      </c>
      <c r="F44" s="90">
        <f t="shared" si="2"/>
        <v>1</v>
      </c>
      <c r="G44" s="78">
        <f t="shared" si="0"/>
        <v>30</v>
      </c>
      <c r="H44" s="79">
        <f t="shared" si="14"/>
        <v>58</v>
      </c>
      <c r="I44" s="108" t="s">
        <v>117</v>
      </c>
      <c r="J44" s="88" t="str">
        <f t="shared" si="1"/>
        <v/>
      </c>
      <c r="K44" s="86">
        <f t="shared" si="4"/>
        <v>6.25E-2</v>
      </c>
    </row>
    <row r="45" spans="1:11" ht="36" customHeight="1" x14ac:dyDescent="0.3">
      <c r="A45" s="136">
        <v>44770</v>
      </c>
      <c r="B45" s="141" t="s">
        <v>126</v>
      </c>
      <c r="C45" s="141" t="s">
        <v>153</v>
      </c>
      <c r="D45" s="45" t="str">
        <f t="shared" si="12"/>
        <v>X</v>
      </c>
      <c r="E45" s="39" t="str">
        <f t="shared" si="13"/>
        <v/>
      </c>
      <c r="F45" s="90">
        <f t="shared" si="2"/>
        <v>1</v>
      </c>
      <c r="G45" s="78">
        <f t="shared" si="0"/>
        <v>30</v>
      </c>
      <c r="H45" s="79">
        <f t="shared" si="14"/>
        <v>59.5</v>
      </c>
      <c r="I45" s="108" t="s">
        <v>117</v>
      </c>
      <c r="J45" s="88" t="str">
        <f t="shared" si="1"/>
        <v/>
      </c>
      <c r="K45" s="86">
        <f t="shared" si="4"/>
        <v>6.25E-2</v>
      </c>
    </row>
    <row r="46" spans="1:11" ht="36" customHeight="1" x14ac:dyDescent="0.3">
      <c r="A46" s="133"/>
      <c r="B46" s="141" t="s">
        <v>153</v>
      </c>
      <c r="C46" s="141" t="s">
        <v>241</v>
      </c>
      <c r="D46" s="45" t="str">
        <f t="shared" si="12"/>
        <v/>
      </c>
      <c r="E46" s="39" t="str">
        <f t="shared" si="13"/>
        <v>X</v>
      </c>
      <c r="F46" s="90">
        <f t="shared" si="2"/>
        <v>0</v>
      </c>
      <c r="G46" s="78">
        <f t="shared" si="0"/>
        <v>0</v>
      </c>
      <c r="H46" s="79">
        <f t="shared" si="14"/>
        <v>59.5</v>
      </c>
      <c r="I46" s="108" t="s">
        <v>472</v>
      </c>
      <c r="J46" s="88">
        <f t="shared" si="1"/>
        <v>2.0833333333333329E-2</v>
      </c>
      <c r="K46" s="86" t="str">
        <f t="shared" si="4"/>
        <v/>
      </c>
    </row>
    <row r="47" spans="1:11" ht="36" customHeight="1" x14ac:dyDescent="0.3">
      <c r="A47" s="133"/>
      <c r="B47" s="141" t="s">
        <v>241</v>
      </c>
      <c r="C47" s="141" t="s">
        <v>267</v>
      </c>
      <c r="D47" s="45" t="str">
        <f t="shared" si="12"/>
        <v>X</v>
      </c>
      <c r="E47" s="39" t="str">
        <f t="shared" si="13"/>
        <v/>
      </c>
      <c r="F47" s="90">
        <f t="shared" si="2"/>
        <v>2</v>
      </c>
      <c r="G47" s="78">
        <f t="shared" si="0"/>
        <v>0</v>
      </c>
      <c r="H47" s="79">
        <f t="shared" si="14"/>
        <v>61.5</v>
      </c>
      <c r="I47" s="108" t="s">
        <v>117</v>
      </c>
      <c r="J47" s="88" t="str">
        <f t="shared" si="1"/>
        <v/>
      </c>
      <c r="K47" s="86">
        <f t="shared" si="4"/>
        <v>8.3333333333333329E-2</v>
      </c>
    </row>
    <row r="48" spans="1:11" ht="36" customHeight="1" x14ac:dyDescent="0.3">
      <c r="A48" s="133"/>
      <c r="B48" s="141" t="s">
        <v>267</v>
      </c>
      <c r="C48" s="141" t="s">
        <v>284</v>
      </c>
      <c r="D48" s="45" t="str">
        <f t="shared" si="12"/>
        <v>X</v>
      </c>
      <c r="E48" s="39" t="str">
        <f t="shared" si="13"/>
        <v/>
      </c>
      <c r="F48" s="90">
        <f t="shared" si="2"/>
        <v>0</v>
      </c>
      <c r="G48" s="78">
        <f t="shared" si="0"/>
        <v>30</v>
      </c>
      <c r="H48" s="79">
        <f t="shared" si="14"/>
        <v>62</v>
      </c>
      <c r="I48" s="108" t="s">
        <v>606</v>
      </c>
      <c r="J48" s="88" t="str">
        <f t="shared" si="1"/>
        <v/>
      </c>
      <c r="K48" s="86">
        <f t="shared" si="4"/>
        <v>2.0833333333333343E-2</v>
      </c>
    </row>
    <row r="49" spans="1:11" ht="36" customHeight="1" x14ac:dyDescent="0.3">
      <c r="A49" s="133"/>
      <c r="B49" s="141" t="s">
        <v>284</v>
      </c>
      <c r="C49" s="141" t="s">
        <v>140</v>
      </c>
      <c r="D49" s="45" t="str">
        <f t="shared" si="12"/>
        <v>X</v>
      </c>
      <c r="E49" s="39" t="str">
        <f t="shared" si="13"/>
        <v/>
      </c>
      <c r="F49" s="90">
        <f t="shared" si="2"/>
        <v>1</v>
      </c>
      <c r="G49" s="78">
        <f t="shared" si="0"/>
        <v>0</v>
      </c>
      <c r="H49" s="79">
        <f t="shared" si="14"/>
        <v>63</v>
      </c>
      <c r="I49" s="108" t="s">
        <v>117</v>
      </c>
      <c r="J49" s="88" t="str">
        <f t="shared" si="1"/>
        <v/>
      </c>
      <c r="K49" s="86">
        <f t="shared" si="4"/>
        <v>4.1666666666666657E-2</v>
      </c>
    </row>
    <row r="50" spans="1:11" ht="36" customHeight="1" x14ac:dyDescent="0.3">
      <c r="A50" s="133"/>
      <c r="B50" s="141" t="s">
        <v>140</v>
      </c>
      <c r="C50" s="141" t="s">
        <v>318</v>
      </c>
      <c r="D50" s="45" t="str">
        <f t="shared" si="12"/>
        <v>X</v>
      </c>
      <c r="E50" s="39" t="str">
        <f t="shared" si="13"/>
        <v/>
      </c>
      <c r="F50" s="90">
        <f t="shared" si="2"/>
        <v>1</v>
      </c>
      <c r="G50" s="78">
        <f t="shared" si="0"/>
        <v>0</v>
      </c>
      <c r="H50" s="79">
        <f t="shared" si="14"/>
        <v>64</v>
      </c>
      <c r="I50" s="108" t="s">
        <v>118</v>
      </c>
      <c r="J50" s="88" t="str">
        <f t="shared" si="1"/>
        <v/>
      </c>
      <c r="K50" s="86">
        <f t="shared" si="4"/>
        <v>4.1666666666666657E-2</v>
      </c>
    </row>
    <row r="51" spans="1:11" ht="36" customHeight="1" x14ac:dyDescent="0.3">
      <c r="A51" s="133"/>
      <c r="B51" s="141" t="s">
        <v>318</v>
      </c>
      <c r="C51" s="141" t="s">
        <v>132</v>
      </c>
      <c r="D51" s="45" t="str">
        <f t="shared" si="12"/>
        <v>X</v>
      </c>
      <c r="E51" s="39" t="str">
        <f t="shared" si="13"/>
        <v/>
      </c>
      <c r="F51" s="90">
        <f t="shared" si="2"/>
        <v>4</v>
      </c>
      <c r="G51" s="78">
        <f t="shared" si="0"/>
        <v>0</v>
      </c>
      <c r="H51" s="79">
        <f t="shared" si="14"/>
        <v>68</v>
      </c>
      <c r="I51" s="108" t="s">
        <v>117</v>
      </c>
      <c r="J51" s="88" t="str">
        <f t="shared" si="1"/>
        <v/>
      </c>
      <c r="K51" s="86">
        <f t="shared" si="4"/>
        <v>0.16666666666666669</v>
      </c>
    </row>
    <row r="52" spans="1:11" ht="36" customHeight="1" x14ac:dyDescent="0.3">
      <c r="A52" s="133"/>
      <c r="B52" s="141" t="s">
        <v>132</v>
      </c>
      <c r="C52" s="141" t="s">
        <v>144</v>
      </c>
      <c r="D52" s="45" t="str">
        <f t="shared" si="12"/>
        <v>X</v>
      </c>
      <c r="E52" s="39" t="str">
        <f t="shared" si="13"/>
        <v/>
      </c>
      <c r="F52" s="90">
        <f t="shared" si="2"/>
        <v>0</v>
      </c>
      <c r="G52" s="78">
        <f t="shared" si="0"/>
        <v>30</v>
      </c>
      <c r="H52" s="79">
        <f t="shared" si="14"/>
        <v>68.5</v>
      </c>
      <c r="I52" s="108" t="s">
        <v>607</v>
      </c>
      <c r="J52" s="88" t="str">
        <f t="shared" si="1"/>
        <v/>
      </c>
      <c r="K52" s="86">
        <f t="shared" si="4"/>
        <v>2.0833333333333315E-2</v>
      </c>
    </row>
    <row r="53" spans="1:11" ht="36" customHeight="1" x14ac:dyDescent="0.3">
      <c r="A53" s="133"/>
      <c r="B53" s="141" t="s">
        <v>144</v>
      </c>
      <c r="C53" s="141" t="s">
        <v>520</v>
      </c>
      <c r="D53" s="45" t="str">
        <f t="shared" si="12"/>
        <v>X</v>
      </c>
      <c r="E53" s="39" t="str">
        <f t="shared" si="13"/>
        <v/>
      </c>
      <c r="F53" s="90">
        <f t="shared" si="2"/>
        <v>0</v>
      </c>
      <c r="G53" s="78">
        <f t="shared" si="0"/>
        <v>50</v>
      </c>
      <c r="H53" s="79">
        <f t="shared" si="14"/>
        <v>69.333333333333329</v>
      </c>
      <c r="I53" s="108" t="s">
        <v>117</v>
      </c>
      <c r="J53" s="88" t="str">
        <f t="shared" si="1"/>
        <v/>
      </c>
      <c r="K53" s="86">
        <f t="shared" si="4"/>
        <v>3.4722222222222265E-2</v>
      </c>
    </row>
    <row r="54" spans="1:11" ht="36" customHeight="1" x14ac:dyDescent="0.3">
      <c r="A54" s="133"/>
      <c r="B54" s="141" t="s">
        <v>520</v>
      </c>
      <c r="C54" s="141" t="s">
        <v>333</v>
      </c>
      <c r="D54" s="45" t="str">
        <f t="shared" si="12"/>
        <v>X</v>
      </c>
      <c r="E54" s="39" t="str">
        <f t="shared" si="13"/>
        <v/>
      </c>
      <c r="F54" s="90">
        <f t="shared" si="2"/>
        <v>2</v>
      </c>
      <c r="G54" s="78">
        <f t="shared" si="0"/>
        <v>50</v>
      </c>
      <c r="H54" s="79">
        <f t="shared" si="14"/>
        <v>72.166666666666657</v>
      </c>
      <c r="I54" s="108" t="s">
        <v>608</v>
      </c>
      <c r="J54" s="88" t="str">
        <f t="shared" si="1"/>
        <v/>
      </c>
      <c r="K54" s="86">
        <f t="shared" si="4"/>
        <v>0.11805555555555547</v>
      </c>
    </row>
    <row r="55" spans="1:11" ht="36" customHeight="1" x14ac:dyDescent="0.3">
      <c r="A55" s="133"/>
      <c r="B55" s="141" t="s">
        <v>333</v>
      </c>
      <c r="C55" s="141" t="s">
        <v>583</v>
      </c>
      <c r="D55" s="45" t="str">
        <f t="shared" si="12"/>
        <v>X</v>
      </c>
      <c r="E55" s="39" t="str">
        <f t="shared" si="13"/>
        <v/>
      </c>
      <c r="F55" s="90">
        <f t="shared" si="2"/>
        <v>1</v>
      </c>
      <c r="G55" s="78">
        <f t="shared" si="0"/>
        <v>30</v>
      </c>
      <c r="H55" s="79">
        <f t="shared" si="14"/>
        <v>73.666666666666657</v>
      </c>
      <c r="I55" s="108" t="s">
        <v>117</v>
      </c>
      <c r="J55" s="88" t="str">
        <f t="shared" si="1"/>
        <v/>
      </c>
      <c r="K55" s="86">
        <f t="shared" si="4"/>
        <v>6.2500000000000111E-2</v>
      </c>
    </row>
    <row r="56" spans="1:11" ht="36" customHeight="1" x14ac:dyDescent="0.3">
      <c r="A56" s="133"/>
      <c r="B56" s="141" t="s">
        <v>583</v>
      </c>
      <c r="C56" s="141" t="s">
        <v>412</v>
      </c>
      <c r="D56" s="45" t="str">
        <f t="shared" si="12"/>
        <v>X</v>
      </c>
      <c r="E56" s="39" t="str">
        <f t="shared" si="13"/>
        <v/>
      </c>
      <c r="F56" s="90">
        <f t="shared" si="2"/>
        <v>0</v>
      </c>
      <c r="G56" s="78">
        <f t="shared" si="0"/>
        <v>50</v>
      </c>
      <c r="H56" s="79">
        <f t="shared" si="14"/>
        <v>74.499999999999986</v>
      </c>
      <c r="I56" s="108" t="s">
        <v>609</v>
      </c>
      <c r="J56" s="88" t="str">
        <f t="shared" si="1"/>
        <v/>
      </c>
      <c r="K56" s="86">
        <f t="shared" si="4"/>
        <v>3.472222222222221E-2</v>
      </c>
    </row>
    <row r="57" spans="1:11" ht="36" customHeight="1" x14ac:dyDescent="0.3">
      <c r="A57" s="133"/>
      <c r="B57" s="141" t="s">
        <v>412</v>
      </c>
      <c r="C57" s="141" t="s">
        <v>508</v>
      </c>
      <c r="D57" s="45" t="str">
        <f t="shared" si="12"/>
        <v>X</v>
      </c>
      <c r="E57" s="39" t="str">
        <f t="shared" si="13"/>
        <v/>
      </c>
      <c r="F57" s="90">
        <f t="shared" si="2"/>
        <v>2</v>
      </c>
      <c r="G57" s="78">
        <f t="shared" si="0"/>
        <v>50</v>
      </c>
      <c r="H57" s="79">
        <f t="shared" si="14"/>
        <v>77.333333333333314</v>
      </c>
      <c r="I57" s="108" t="s">
        <v>117</v>
      </c>
      <c r="J57" s="88" t="str">
        <f t="shared" si="1"/>
        <v/>
      </c>
      <c r="K57" s="86">
        <f t="shared" si="4"/>
        <v>0.11805555555555547</v>
      </c>
    </row>
    <row r="58" spans="1:11" ht="36" customHeight="1" x14ac:dyDescent="0.3">
      <c r="A58" s="133"/>
      <c r="B58" s="141" t="s">
        <v>508</v>
      </c>
      <c r="C58" s="141" t="s">
        <v>161</v>
      </c>
      <c r="D58" s="45" t="str">
        <f t="shared" si="12"/>
        <v>X</v>
      </c>
      <c r="E58" s="39" t="str">
        <f t="shared" si="13"/>
        <v/>
      </c>
      <c r="F58" s="90">
        <f t="shared" si="2"/>
        <v>0</v>
      </c>
      <c r="G58" s="78">
        <f t="shared" si="0"/>
        <v>40</v>
      </c>
      <c r="H58" s="79">
        <f t="shared" si="14"/>
        <v>77.999999999999986</v>
      </c>
      <c r="I58" s="108" t="s">
        <v>610</v>
      </c>
      <c r="J58" s="88" t="str">
        <f t="shared" si="1"/>
        <v/>
      </c>
      <c r="K58" s="86">
        <f t="shared" si="4"/>
        <v>2.777777777777779E-2</v>
      </c>
    </row>
    <row r="59" spans="1:11" ht="36" customHeight="1" x14ac:dyDescent="0.3">
      <c r="A59" s="133"/>
      <c r="B59" s="141" t="s">
        <v>161</v>
      </c>
      <c r="C59" s="141" t="s">
        <v>136</v>
      </c>
      <c r="D59" s="45" t="str">
        <f t="shared" si="12"/>
        <v>X</v>
      </c>
      <c r="E59" s="39" t="str">
        <f t="shared" si="13"/>
        <v/>
      </c>
      <c r="F59" s="90">
        <f t="shared" si="2"/>
        <v>1</v>
      </c>
      <c r="G59" s="78">
        <f t="shared" si="0"/>
        <v>0</v>
      </c>
      <c r="H59" s="79">
        <f t="shared" si="14"/>
        <v>78.999999999999986</v>
      </c>
      <c r="I59" s="108" t="s">
        <v>117</v>
      </c>
      <c r="J59" s="88" t="str">
        <f t="shared" si="1"/>
        <v/>
      </c>
      <c r="K59" s="86">
        <f t="shared" si="4"/>
        <v>4.1666666666666741E-2</v>
      </c>
    </row>
    <row r="60" spans="1:11" ht="36" customHeight="1" x14ac:dyDescent="0.3">
      <c r="A60" s="133"/>
      <c r="B60" s="141" t="s">
        <v>136</v>
      </c>
      <c r="C60" s="141" t="s">
        <v>137</v>
      </c>
      <c r="D60" s="45" t="str">
        <f t="shared" si="12"/>
        <v>X</v>
      </c>
      <c r="E60" s="39" t="str">
        <f t="shared" si="13"/>
        <v/>
      </c>
      <c r="F60" s="90">
        <f t="shared" si="2"/>
        <v>0</v>
      </c>
      <c r="G60" s="78">
        <f t="shared" si="0"/>
        <v>50</v>
      </c>
      <c r="H60" s="79">
        <f t="shared" si="14"/>
        <v>79.833333333333314</v>
      </c>
      <c r="I60" s="108" t="s">
        <v>118</v>
      </c>
      <c r="J60" s="88" t="str">
        <f t="shared" si="1"/>
        <v/>
      </c>
      <c r="K60" s="86">
        <f t="shared" si="4"/>
        <v>3.4722222222222099E-2</v>
      </c>
    </row>
    <row r="61" spans="1:11" ht="36" customHeight="1" x14ac:dyDescent="0.3">
      <c r="A61" s="133"/>
      <c r="B61" s="141" t="s">
        <v>137</v>
      </c>
      <c r="C61" s="141" t="s">
        <v>352</v>
      </c>
      <c r="D61" s="45" t="str">
        <f t="shared" si="12"/>
        <v>X</v>
      </c>
      <c r="E61" s="39" t="str">
        <f t="shared" si="13"/>
        <v/>
      </c>
      <c r="F61" s="90">
        <f t="shared" si="2"/>
        <v>0</v>
      </c>
      <c r="G61" s="78">
        <f t="shared" si="0"/>
        <v>40</v>
      </c>
      <c r="H61" s="79">
        <f t="shared" si="14"/>
        <v>80.499999999999986</v>
      </c>
      <c r="I61" s="108" t="s">
        <v>117</v>
      </c>
      <c r="J61" s="88" t="str">
        <f t="shared" si="1"/>
        <v/>
      </c>
      <c r="K61" s="86">
        <f t="shared" si="4"/>
        <v>2.7777777777777901E-2</v>
      </c>
    </row>
    <row r="62" spans="1:11" ht="36" customHeight="1" x14ac:dyDescent="0.3">
      <c r="A62" s="133"/>
      <c r="B62" s="141" t="s">
        <v>352</v>
      </c>
      <c r="C62" s="141" t="s">
        <v>600</v>
      </c>
      <c r="D62" s="45" t="str">
        <f t="shared" si="12"/>
        <v>X</v>
      </c>
      <c r="E62" s="39" t="str">
        <f t="shared" si="13"/>
        <v/>
      </c>
      <c r="F62" s="90">
        <f t="shared" si="2"/>
        <v>0</v>
      </c>
      <c r="G62" s="78">
        <f t="shared" si="0"/>
        <v>30</v>
      </c>
      <c r="H62" s="79">
        <f t="shared" si="14"/>
        <v>80.999999999999986</v>
      </c>
      <c r="I62" s="108" t="s">
        <v>611</v>
      </c>
      <c r="J62" s="88" t="str">
        <f t="shared" si="1"/>
        <v/>
      </c>
      <c r="K62" s="86">
        <f t="shared" si="4"/>
        <v>2.0833333333333259E-2</v>
      </c>
    </row>
    <row r="63" spans="1:11" ht="36" customHeight="1" x14ac:dyDescent="0.3">
      <c r="A63" s="137"/>
      <c r="B63" s="141" t="s">
        <v>600</v>
      </c>
      <c r="C63" s="141" t="s">
        <v>125</v>
      </c>
      <c r="D63" s="45" t="str">
        <f t="shared" si="12"/>
        <v>X</v>
      </c>
      <c r="E63" s="39" t="str">
        <f t="shared" si="13"/>
        <v/>
      </c>
      <c r="F63" s="90">
        <f t="shared" si="2"/>
        <v>0</v>
      </c>
      <c r="G63" s="78">
        <f t="shared" si="0"/>
        <v>30</v>
      </c>
      <c r="H63" s="79">
        <f t="shared" si="14"/>
        <v>81.499999999999986</v>
      </c>
      <c r="I63" s="108" t="s">
        <v>117</v>
      </c>
      <c r="J63" s="88" t="str">
        <f t="shared" si="1"/>
        <v/>
      </c>
      <c r="K63" s="86">
        <f t="shared" si="4"/>
        <v>2.083333333333337E-2</v>
      </c>
    </row>
    <row r="64" spans="1:11" ht="36" customHeight="1" x14ac:dyDescent="0.3">
      <c r="A64" s="136">
        <v>44771</v>
      </c>
      <c r="B64" s="141" t="s">
        <v>126</v>
      </c>
      <c r="C64" s="141" t="s">
        <v>249</v>
      </c>
      <c r="D64" s="45" t="str">
        <f t="shared" si="12"/>
        <v>X</v>
      </c>
      <c r="E64" s="39" t="str">
        <f t="shared" si="13"/>
        <v/>
      </c>
      <c r="F64" s="90">
        <f t="shared" si="2"/>
        <v>1</v>
      </c>
      <c r="G64" s="78">
        <f t="shared" si="0"/>
        <v>40</v>
      </c>
      <c r="H64" s="79">
        <f t="shared" si="14"/>
        <v>83.166666666666657</v>
      </c>
      <c r="I64" s="108" t="s">
        <v>117</v>
      </c>
      <c r="J64" s="88" t="str">
        <f t="shared" si="1"/>
        <v/>
      </c>
      <c r="K64" s="86">
        <f t="shared" si="4"/>
        <v>6.9444444444444434E-2</v>
      </c>
    </row>
    <row r="65" spans="1:11" ht="36" customHeight="1" x14ac:dyDescent="0.3">
      <c r="A65" s="133"/>
      <c r="B65" s="141" t="s">
        <v>249</v>
      </c>
      <c r="C65" s="141" t="s">
        <v>486</v>
      </c>
      <c r="D65" s="45" t="str">
        <f t="shared" si="12"/>
        <v>X</v>
      </c>
      <c r="E65" s="39" t="str">
        <f t="shared" si="13"/>
        <v/>
      </c>
      <c r="F65" s="90">
        <f t="shared" si="2"/>
        <v>0</v>
      </c>
      <c r="G65" s="78">
        <f t="shared" si="0"/>
        <v>30</v>
      </c>
      <c r="H65" s="79">
        <f t="shared" si="14"/>
        <v>83.666666666666657</v>
      </c>
      <c r="I65" s="108" t="s">
        <v>612</v>
      </c>
      <c r="J65" s="88" t="str">
        <f t="shared" si="1"/>
        <v/>
      </c>
      <c r="K65" s="86">
        <f t="shared" si="4"/>
        <v>2.0833333333333343E-2</v>
      </c>
    </row>
    <row r="66" spans="1:11" ht="36" customHeight="1" x14ac:dyDescent="0.3">
      <c r="A66" s="133"/>
      <c r="B66" s="141" t="s">
        <v>486</v>
      </c>
      <c r="C66" s="141" t="s">
        <v>284</v>
      </c>
      <c r="D66" s="45" t="str">
        <f t="shared" si="12"/>
        <v>X</v>
      </c>
      <c r="E66" s="39" t="str">
        <f t="shared" si="13"/>
        <v/>
      </c>
      <c r="F66" s="90">
        <f t="shared" si="2"/>
        <v>2</v>
      </c>
      <c r="G66" s="78">
        <f t="shared" si="0"/>
        <v>20</v>
      </c>
      <c r="H66" s="79">
        <f t="shared" si="14"/>
        <v>85.999999999999986</v>
      </c>
      <c r="I66" s="108" t="s">
        <v>117</v>
      </c>
      <c r="J66" s="88" t="str">
        <f t="shared" si="1"/>
        <v/>
      </c>
      <c r="K66" s="86">
        <f t="shared" si="4"/>
        <v>9.7222222222222224E-2</v>
      </c>
    </row>
    <row r="67" spans="1:11" ht="36" customHeight="1" x14ac:dyDescent="0.3">
      <c r="A67" s="133"/>
      <c r="B67" s="202" t="s">
        <v>284</v>
      </c>
      <c r="C67" s="203"/>
      <c r="D67" s="45"/>
      <c r="E67" s="91"/>
      <c r="F67" s="90">
        <f t="shared" si="2"/>
        <v>0</v>
      </c>
      <c r="G67" s="78">
        <f t="shared" si="0"/>
        <v>0</v>
      </c>
      <c r="H67" s="79">
        <f t="shared" si="14"/>
        <v>85.999999999999986</v>
      </c>
      <c r="I67" s="109" t="s">
        <v>548</v>
      </c>
      <c r="J67" s="88" t="str">
        <f t="shared" si="1"/>
        <v/>
      </c>
      <c r="K67" s="86" t="str">
        <f t="shared" si="4"/>
        <v/>
      </c>
    </row>
    <row r="68" spans="1:11" ht="33.75" customHeight="1" x14ac:dyDescent="0.3">
      <c r="A68" s="47"/>
      <c r="B68" s="369" t="s">
        <v>25</v>
      </c>
      <c r="C68" s="369"/>
      <c r="D68" s="369"/>
      <c r="E68" s="369"/>
      <c r="F68" s="369"/>
      <c r="G68" s="369"/>
      <c r="H68" s="48">
        <f>H67</f>
        <v>85.999999999999986</v>
      </c>
      <c r="I68" s="49"/>
      <c r="J68" s="89">
        <f>SUM(J23:J67)</f>
        <v>6.2500000000000014E-2</v>
      </c>
      <c r="K68" s="86">
        <f>SUM(K23:K67)</f>
        <v>3.583333333333333</v>
      </c>
    </row>
    <row r="69" spans="1:11" ht="33.75" customHeight="1" x14ac:dyDescent="0.3">
      <c r="A69" s="47"/>
      <c r="B69" s="369" t="s">
        <v>64</v>
      </c>
      <c r="C69" s="369"/>
      <c r="D69" s="369"/>
      <c r="E69" s="369"/>
      <c r="F69" s="369"/>
      <c r="G69" s="369"/>
      <c r="H69" s="50">
        <v>72</v>
      </c>
      <c r="I69" s="49"/>
    </row>
    <row r="70" spans="1:11" ht="33.75" customHeight="1" x14ac:dyDescent="0.3">
      <c r="A70" s="47"/>
      <c r="B70" s="363" t="s">
        <v>65</v>
      </c>
      <c r="C70" s="363"/>
      <c r="D70" s="363"/>
      <c r="E70" s="363"/>
      <c r="F70" s="363"/>
      <c r="G70" s="363"/>
      <c r="H70" s="50">
        <f>IF(H69="","",IF(H68&lt;=H69,H69-H68,0))</f>
        <v>0</v>
      </c>
      <c r="I70" s="75"/>
    </row>
    <row r="71" spans="1:11" ht="33.75" customHeight="1" x14ac:dyDescent="0.3">
      <c r="A71" s="47"/>
      <c r="B71" s="363" t="s">
        <v>66</v>
      </c>
      <c r="C71" s="363"/>
      <c r="D71" s="363"/>
      <c r="E71" s="363"/>
      <c r="F71" s="363"/>
      <c r="G71" s="363"/>
      <c r="H71" s="50">
        <f>IF(H68&gt;H69,H68-H69,0)</f>
        <v>13.999999999999986</v>
      </c>
      <c r="I71" s="49"/>
    </row>
    <row r="72" spans="1:11" ht="33.75" customHeight="1" x14ac:dyDescent="0.3">
      <c r="A72" s="47"/>
      <c r="B72" s="363" t="s">
        <v>67</v>
      </c>
      <c r="C72" s="363"/>
      <c r="D72" s="363"/>
      <c r="E72" s="363"/>
      <c r="F72" s="363"/>
      <c r="G72" s="363"/>
      <c r="H72" s="74" t="str">
        <f>IF(H69="","",IF(H70&gt;H71,ROUND(H70*$B$15*$B$13/24,0),""))</f>
        <v/>
      </c>
      <c r="I72" s="49"/>
    </row>
    <row r="73" spans="1:11" ht="33.75" customHeight="1" x14ac:dyDescent="0.3">
      <c r="A73" s="47"/>
      <c r="B73" s="364" t="s">
        <v>68</v>
      </c>
      <c r="C73" s="365"/>
      <c r="D73" s="365"/>
      <c r="E73" s="365"/>
      <c r="F73" s="365"/>
      <c r="G73" s="366"/>
      <c r="H73" s="51">
        <f>IF(H71&gt;H70,ROUND(H71*$B$17*$B$13/24,0),"")</f>
        <v>77079800</v>
      </c>
      <c r="I73" s="49"/>
    </row>
    <row r="74" spans="1:11" ht="33.75" customHeight="1" x14ac:dyDescent="0.3">
      <c r="A74" s="367"/>
      <c r="B74" s="367"/>
      <c r="C74" s="367"/>
      <c r="D74" s="367"/>
      <c r="E74" s="367"/>
      <c r="F74" s="367"/>
      <c r="G74" s="367"/>
      <c r="H74" s="367"/>
      <c r="I74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2:G72"/>
    <mergeCell ref="B73:G73"/>
    <mergeCell ref="A74:I74"/>
    <mergeCell ref="J21:J22"/>
    <mergeCell ref="K21:K22"/>
    <mergeCell ref="B68:G68"/>
    <mergeCell ref="B69:G69"/>
    <mergeCell ref="B70:G70"/>
    <mergeCell ref="B71:G71"/>
  </mergeCells>
  <conditionalFormatting sqref="F23:H28 B23:D66 B67:G67 I30:I67 F29:G66 H29:H67">
    <cfRule type="expression" dxfId="71" priority="2">
      <formula>$E23="X"</formula>
    </cfRule>
  </conditionalFormatting>
  <conditionalFormatting sqref="I23:I29">
    <cfRule type="expression" dxfId="70" priority="3">
      <formula>$E23="X"</formula>
    </cfRule>
  </conditionalFormatting>
  <conditionalFormatting sqref="E23:E66">
    <cfRule type="expression" dxfId="6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3700-76F4-4257-8336-9AF3E9B37271}">
  <sheetPr>
    <tabColor rgb="FFFF0000"/>
  </sheetPr>
  <dimension ref="A1:K56"/>
  <sheetViews>
    <sheetView zoomScale="54" zoomScaleNormal="54" workbookViewId="0">
      <selection activeCell="I58" sqref="I5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44761.038194444445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44757</v>
      </c>
      <c r="C9" s="34">
        <f>INDEX('TONG HOP'!$B$9:$W$225,MATCH(E3,'TONG HOP'!$B$9:$B$225,0),MATCH(C10,'TONG HOP'!$B$9:$W$9,0))</f>
        <v>44762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44761.541666666664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18956.63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44763.4375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44764.680555555555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44761</v>
      </c>
      <c r="B23" s="202" t="s">
        <v>563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9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9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563</v>
      </c>
      <c r="C24" s="129" t="s">
        <v>140</v>
      </c>
      <c r="D24" s="45"/>
      <c r="E24" s="39"/>
      <c r="F24" s="90">
        <f t="shared" ref="F24:F49" si="2">IF(AND(D24="",E24=""),0,(IF(AND(C24-B24=1,E24="",E24),24,(IF(D24="X",HOUR(C24-B24),0)))))</f>
        <v>0</v>
      </c>
      <c r="G24" s="82">
        <f t="shared" si="0"/>
        <v>0</v>
      </c>
      <c r="H24" s="82">
        <f t="shared" ref="H24:H27" si="3">(F24+G24/60)+H23</f>
        <v>0</v>
      </c>
      <c r="I24" s="108" t="s">
        <v>109</v>
      </c>
      <c r="J24" s="87" t="str">
        <f t="shared" si="1"/>
        <v/>
      </c>
      <c r="K24" s="86" t="str">
        <f t="shared" ref="K24:K49" si="4">IF(D24="x",(C24-B24),"")</f>
        <v/>
      </c>
    </row>
    <row r="25" spans="1:11" ht="36" customHeight="1" x14ac:dyDescent="0.3">
      <c r="A25" s="133"/>
      <c r="B25" s="129" t="s">
        <v>140</v>
      </c>
      <c r="C25" s="129" t="s">
        <v>128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29" t="s">
        <v>128</v>
      </c>
      <c r="C26" s="129" t="s">
        <v>129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564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7"/>
      <c r="B27" s="241" t="s">
        <v>129</v>
      </c>
      <c r="C27" s="129" t="s">
        <v>125</v>
      </c>
      <c r="D27" s="45" t="str">
        <f t="shared" ref="D27" si="5">IF(E27="","X","")</f>
        <v>X</v>
      </c>
      <c r="E27" s="39" t="str">
        <f t="shared" ref="E27:E49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ref="F27" si="7">IF(AND(D27="",E27=""),0,(IF(AND(C27-B27=1,E27="",E27),24,(IF(D27="X",HOUR(C27-B27),0)))))</f>
        <v>11</v>
      </c>
      <c r="G27" s="82">
        <f t="shared" ref="G27" si="8">IF(D27="X",MINUTE(C27-B27),0)</f>
        <v>0</v>
      </c>
      <c r="H27" s="82">
        <f t="shared" si="3"/>
        <v>11</v>
      </c>
      <c r="I27" s="108" t="s">
        <v>564</v>
      </c>
      <c r="J27" s="87"/>
      <c r="K27" s="86">
        <f t="shared" si="4"/>
        <v>0.45833333333333337</v>
      </c>
    </row>
    <row r="28" spans="1:11" ht="36" customHeight="1" x14ac:dyDescent="0.3">
      <c r="A28" s="217">
        <v>44762</v>
      </c>
      <c r="B28" s="129" t="s">
        <v>126</v>
      </c>
      <c r="C28" s="129" t="s">
        <v>125</v>
      </c>
      <c r="D28" s="45" t="str">
        <f t="shared" ref="D28:D48" si="9">IF(E28="","X","")</f>
        <v>X</v>
      </c>
      <c r="E28" s="39" t="str">
        <f t="shared" si="6"/>
        <v/>
      </c>
      <c r="F28" s="90">
        <f t="shared" si="2"/>
        <v>24</v>
      </c>
      <c r="G28" s="78">
        <f t="shared" si="0"/>
        <v>0</v>
      </c>
      <c r="H28" s="79">
        <f>(F28+G28/60)+H27</f>
        <v>35</v>
      </c>
      <c r="I28" s="108" t="s">
        <v>564</v>
      </c>
      <c r="J28" s="88" t="str">
        <f t="shared" si="1"/>
        <v/>
      </c>
      <c r="K28" s="86">
        <f t="shared" si="4"/>
        <v>1</v>
      </c>
    </row>
    <row r="29" spans="1:11" ht="36" customHeight="1" x14ac:dyDescent="0.3">
      <c r="A29" s="136">
        <v>44763</v>
      </c>
      <c r="B29" s="129" t="s">
        <v>126</v>
      </c>
      <c r="C29" s="129" t="s">
        <v>410</v>
      </c>
      <c r="D29" s="45" t="str">
        <f t="shared" si="9"/>
        <v>X</v>
      </c>
      <c r="E29" s="39" t="str">
        <f t="shared" si="6"/>
        <v/>
      </c>
      <c r="F29" s="90">
        <f t="shared" si="2"/>
        <v>6</v>
      </c>
      <c r="G29" s="78">
        <f t="shared" si="0"/>
        <v>45</v>
      </c>
      <c r="H29" s="79">
        <f>(F29+G29/60)+H28</f>
        <v>41.75</v>
      </c>
      <c r="I29" s="108" t="s">
        <v>564</v>
      </c>
      <c r="J29" s="88" t="str">
        <f t="shared" si="1"/>
        <v/>
      </c>
      <c r="K29" s="86">
        <f t="shared" si="4"/>
        <v>0.28125</v>
      </c>
    </row>
    <row r="30" spans="1:11" ht="36" customHeight="1" x14ac:dyDescent="0.3">
      <c r="A30" s="133"/>
      <c r="B30" s="129" t="s">
        <v>410</v>
      </c>
      <c r="C30" s="129" t="s">
        <v>539</v>
      </c>
      <c r="D30" s="45" t="str">
        <f t="shared" si="9"/>
        <v/>
      </c>
      <c r="E30" s="39" t="str">
        <f t="shared" si="6"/>
        <v>X</v>
      </c>
      <c r="F30" s="90">
        <f t="shared" si="2"/>
        <v>0</v>
      </c>
      <c r="G30" s="78">
        <f t="shared" si="0"/>
        <v>0</v>
      </c>
      <c r="H30" s="79">
        <f t="shared" ref="H30:H49" si="10">(F30+G30/60)+H29</f>
        <v>41.75</v>
      </c>
      <c r="I30" s="226" t="s">
        <v>521</v>
      </c>
      <c r="J30" s="88">
        <f t="shared" si="1"/>
        <v>4.1666666666666685E-2</v>
      </c>
      <c r="K30" s="86" t="str">
        <f t="shared" si="4"/>
        <v/>
      </c>
    </row>
    <row r="31" spans="1:11" ht="36" customHeight="1" x14ac:dyDescent="0.3">
      <c r="A31" s="133"/>
      <c r="B31" s="202" t="s">
        <v>539</v>
      </c>
      <c r="C31" s="203"/>
      <c r="D31" s="45"/>
      <c r="E31" s="39" t="str">
        <f t="shared" si="6"/>
        <v/>
      </c>
      <c r="F31" s="90">
        <f t="shared" si="2"/>
        <v>0</v>
      </c>
      <c r="G31" s="78">
        <f t="shared" si="0"/>
        <v>0</v>
      </c>
      <c r="H31" s="79">
        <f t="shared" si="10"/>
        <v>41.75</v>
      </c>
      <c r="I31" s="109" t="s">
        <v>522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539</v>
      </c>
      <c r="C32" s="129" t="s">
        <v>455</v>
      </c>
      <c r="D32" s="45" t="str">
        <f t="shared" si="9"/>
        <v/>
      </c>
      <c r="E32" s="39" t="str">
        <f t="shared" si="6"/>
        <v>X</v>
      </c>
      <c r="F32" s="90">
        <f t="shared" si="2"/>
        <v>0</v>
      </c>
      <c r="G32" s="78">
        <f t="shared" si="0"/>
        <v>0</v>
      </c>
      <c r="H32" s="79">
        <f t="shared" si="10"/>
        <v>41.75</v>
      </c>
      <c r="I32" s="226" t="s">
        <v>565</v>
      </c>
      <c r="J32" s="88">
        <f t="shared" si="1"/>
        <v>8.680555555555558E-2</v>
      </c>
      <c r="K32" s="86" t="str">
        <f t="shared" si="4"/>
        <v/>
      </c>
    </row>
    <row r="33" spans="1:11" ht="36" customHeight="1" x14ac:dyDescent="0.3">
      <c r="A33" s="133"/>
      <c r="B33" s="129" t="s">
        <v>455</v>
      </c>
      <c r="C33" s="129" t="s">
        <v>132</v>
      </c>
      <c r="D33" s="45" t="str">
        <f t="shared" si="9"/>
        <v>X</v>
      </c>
      <c r="E33" s="39" t="str">
        <f t="shared" si="6"/>
        <v/>
      </c>
      <c r="F33" s="90">
        <f t="shared" si="2"/>
        <v>0</v>
      </c>
      <c r="G33" s="78">
        <f t="shared" si="0"/>
        <v>40</v>
      </c>
      <c r="H33" s="79">
        <f t="shared" si="10"/>
        <v>42.416666666666664</v>
      </c>
      <c r="I33" s="108" t="s">
        <v>115</v>
      </c>
      <c r="J33" s="88" t="str">
        <f t="shared" si="1"/>
        <v/>
      </c>
      <c r="K33" s="86">
        <f t="shared" si="4"/>
        <v>2.7777777777777735E-2</v>
      </c>
    </row>
    <row r="34" spans="1:11" ht="36" customHeight="1" x14ac:dyDescent="0.3">
      <c r="A34" s="133"/>
      <c r="B34" s="202" t="s">
        <v>132</v>
      </c>
      <c r="C34" s="203"/>
      <c r="D34" s="45"/>
      <c r="E34" s="39" t="str">
        <f t="shared" si="6"/>
        <v/>
      </c>
      <c r="F34" s="90">
        <f t="shared" si="2"/>
        <v>0</v>
      </c>
      <c r="G34" s="78">
        <f t="shared" si="0"/>
        <v>0</v>
      </c>
      <c r="H34" s="79">
        <f t="shared" si="10"/>
        <v>42.416666666666664</v>
      </c>
      <c r="I34" s="109" t="s">
        <v>116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3"/>
      <c r="B35" s="129" t="s">
        <v>132</v>
      </c>
      <c r="C35" s="129" t="s">
        <v>134</v>
      </c>
      <c r="D35" s="45" t="str">
        <f t="shared" si="9"/>
        <v>X</v>
      </c>
      <c r="E35" s="39" t="str">
        <f t="shared" si="6"/>
        <v/>
      </c>
      <c r="F35" s="90">
        <f t="shared" si="2"/>
        <v>3</v>
      </c>
      <c r="G35" s="78">
        <f t="shared" si="0"/>
        <v>0</v>
      </c>
      <c r="H35" s="79">
        <f t="shared" si="10"/>
        <v>45.416666666666664</v>
      </c>
      <c r="I35" s="108" t="s">
        <v>117</v>
      </c>
      <c r="J35" s="88" t="str">
        <f t="shared" si="1"/>
        <v/>
      </c>
      <c r="K35" s="86">
        <f t="shared" si="4"/>
        <v>0.125</v>
      </c>
    </row>
    <row r="36" spans="1:11" ht="36" customHeight="1" x14ac:dyDescent="0.3">
      <c r="A36" s="133"/>
      <c r="B36" s="129" t="s">
        <v>134</v>
      </c>
      <c r="C36" s="129" t="s">
        <v>244</v>
      </c>
      <c r="D36" s="45" t="str">
        <f t="shared" si="9"/>
        <v>X</v>
      </c>
      <c r="E36" s="39" t="str">
        <f t="shared" si="6"/>
        <v/>
      </c>
      <c r="F36" s="90">
        <f t="shared" si="2"/>
        <v>0</v>
      </c>
      <c r="G36" s="78">
        <f t="shared" si="0"/>
        <v>50</v>
      </c>
      <c r="H36" s="79">
        <f t="shared" si="10"/>
        <v>46.25</v>
      </c>
      <c r="I36" s="108" t="s">
        <v>525</v>
      </c>
      <c r="J36" s="88" t="str">
        <f t="shared" si="1"/>
        <v/>
      </c>
      <c r="K36" s="86">
        <f t="shared" si="4"/>
        <v>3.472222222222221E-2</v>
      </c>
    </row>
    <row r="37" spans="1:11" ht="36" customHeight="1" x14ac:dyDescent="0.3">
      <c r="A37" s="133"/>
      <c r="B37" s="129" t="s">
        <v>244</v>
      </c>
      <c r="C37" s="129" t="s">
        <v>332</v>
      </c>
      <c r="D37" s="45" t="str">
        <f t="shared" si="9"/>
        <v>X</v>
      </c>
      <c r="E37" s="39" t="str">
        <f t="shared" si="6"/>
        <v/>
      </c>
      <c r="F37" s="90">
        <f t="shared" si="2"/>
        <v>3</v>
      </c>
      <c r="G37" s="78">
        <f t="shared" si="0"/>
        <v>30</v>
      </c>
      <c r="H37" s="79">
        <f t="shared" si="10"/>
        <v>49.75</v>
      </c>
      <c r="I37" s="108" t="s">
        <v>117</v>
      </c>
      <c r="J37" s="88" t="str">
        <f t="shared" si="1"/>
        <v/>
      </c>
      <c r="K37" s="86">
        <f t="shared" si="4"/>
        <v>0.14583333333333326</v>
      </c>
    </row>
    <row r="38" spans="1:11" ht="36" customHeight="1" x14ac:dyDescent="0.3">
      <c r="A38" s="133"/>
      <c r="B38" s="129" t="s">
        <v>332</v>
      </c>
      <c r="C38" s="129" t="s">
        <v>325</v>
      </c>
      <c r="D38" s="45" t="str">
        <f t="shared" si="9"/>
        <v>X</v>
      </c>
      <c r="E38" s="39" t="str">
        <f t="shared" si="6"/>
        <v/>
      </c>
      <c r="F38" s="90">
        <f t="shared" si="2"/>
        <v>0</v>
      </c>
      <c r="G38" s="78">
        <f t="shared" si="0"/>
        <v>40</v>
      </c>
      <c r="H38" s="79">
        <f t="shared" si="10"/>
        <v>50.416666666666664</v>
      </c>
      <c r="I38" s="226" t="s">
        <v>566</v>
      </c>
      <c r="J38" s="88" t="str">
        <f t="shared" si="1"/>
        <v/>
      </c>
      <c r="K38" s="86">
        <f t="shared" si="4"/>
        <v>2.7777777777777901E-2</v>
      </c>
    </row>
    <row r="39" spans="1:11" ht="36" customHeight="1" x14ac:dyDescent="0.3">
      <c r="A39" s="133"/>
      <c r="B39" s="129" t="s">
        <v>325</v>
      </c>
      <c r="C39" s="129" t="s">
        <v>263</v>
      </c>
      <c r="D39" s="45" t="str">
        <f t="shared" si="9"/>
        <v>X</v>
      </c>
      <c r="E39" s="39" t="str">
        <f t="shared" si="6"/>
        <v/>
      </c>
      <c r="F39" s="90">
        <f t="shared" si="2"/>
        <v>2</v>
      </c>
      <c r="G39" s="78">
        <f t="shared" si="0"/>
        <v>50</v>
      </c>
      <c r="H39" s="79">
        <f t="shared" si="10"/>
        <v>53.25</v>
      </c>
      <c r="I39" s="108" t="s">
        <v>117</v>
      </c>
      <c r="J39" s="88" t="str">
        <f t="shared" si="1"/>
        <v/>
      </c>
      <c r="K39" s="86">
        <f t="shared" si="4"/>
        <v>0.11805555555555547</v>
      </c>
    </row>
    <row r="40" spans="1:11" ht="36" customHeight="1" x14ac:dyDescent="0.3">
      <c r="A40" s="133"/>
      <c r="B40" s="129" t="s">
        <v>263</v>
      </c>
      <c r="C40" s="129" t="s">
        <v>137</v>
      </c>
      <c r="D40" s="45" t="str">
        <f t="shared" si="9"/>
        <v>X</v>
      </c>
      <c r="E40" s="39" t="str">
        <f t="shared" si="6"/>
        <v/>
      </c>
      <c r="F40" s="90">
        <f t="shared" si="2"/>
        <v>1</v>
      </c>
      <c r="G40" s="78">
        <f t="shared" si="0"/>
        <v>0</v>
      </c>
      <c r="H40" s="79">
        <f t="shared" si="10"/>
        <v>54.25</v>
      </c>
      <c r="I40" s="108" t="s">
        <v>525</v>
      </c>
      <c r="J40" s="88" t="str">
        <f t="shared" si="1"/>
        <v/>
      </c>
      <c r="K40" s="86">
        <f t="shared" si="4"/>
        <v>4.166666666666663E-2</v>
      </c>
    </row>
    <row r="41" spans="1:11" ht="36" customHeight="1" x14ac:dyDescent="0.3">
      <c r="A41" s="137"/>
      <c r="B41" s="129" t="s">
        <v>137</v>
      </c>
      <c r="C41" s="129" t="s">
        <v>125</v>
      </c>
      <c r="D41" s="45" t="str">
        <f t="shared" si="9"/>
        <v>X</v>
      </c>
      <c r="E41" s="39" t="str">
        <f t="shared" si="6"/>
        <v/>
      </c>
      <c r="F41" s="90">
        <f t="shared" si="2"/>
        <v>1</v>
      </c>
      <c r="G41" s="78">
        <f t="shared" si="0"/>
        <v>40</v>
      </c>
      <c r="H41" s="79">
        <f t="shared" si="10"/>
        <v>55.916666666666664</v>
      </c>
      <c r="I41" s="108" t="s">
        <v>117</v>
      </c>
      <c r="J41" s="88" t="str">
        <f t="shared" si="1"/>
        <v/>
      </c>
      <c r="K41" s="86">
        <f t="shared" si="4"/>
        <v>6.9444444444444531E-2</v>
      </c>
    </row>
    <row r="42" spans="1:11" ht="36" customHeight="1" x14ac:dyDescent="0.3">
      <c r="A42" s="136">
        <v>44764</v>
      </c>
      <c r="B42" s="129" t="s">
        <v>126</v>
      </c>
      <c r="C42" s="129" t="s">
        <v>140</v>
      </c>
      <c r="D42" s="45" t="str">
        <f t="shared" si="9"/>
        <v>X</v>
      </c>
      <c r="E42" s="39" t="str">
        <f t="shared" si="6"/>
        <v/>
      </c>
      <c r="F42" s="90">
        <f t="shared" si="2"/>
        <v>5</v>
      </c>
      <c r="G42" s="78">
        <f t="shared" si="0"/>
        <v>30</v>
      </c>
      <c r="H42" s="79">
        <f t="shared" si="10"/>
        <v>61.416666666666664</v>
      </c>
      <c r="I42" s="108" t="s">
        <v>117</v>
      </c>
      <c r="J42" s="88" t="str">
        <f t="shared" si="1"/>
        <v/>
      </c>
      <c r="K42" s="86">
        <f t="shared" si="4"/>
        <v>0.22916666666666666</v>
      </c>
    </row>
    <row r="43" spans="1:11" ht="36" customHeight="1" x14ac:dyDescent="0.3">
      <c r="A43" s="133"/>
      <c r="B43" s="129" t="s">
        <v>140</v>
      </c>
      <c r="C43" s="129" t="s">
        <v>128</v>
      </c>
      <c r="D43" s="45" t="str">
        <f t="shared" si="9"/>
        <v>X</v>
      </c>
      <c r="E43" s="39" t="str">
        <f t="shared" si="6"/>
        <v/>
      </c>
      <c r="F43" s="90">
        <f t="shared" si="2"/>
        <v>1</v>
      </c>
      <c r="G43" s="78">
        <f t="shared" si="0"/>
        <v>30</v>
      </c>
      <c r="H43" s="79">
        <f t="shared" si="10"/>
        <v>62.916666666666664</v>
      </c>
      <c r="I43" s="108" t="s">
        <v>525</v>
      </c>
      <c r="J43" s="88" t="str">
        <f t="shared" si="1"/>
        <v/>
      </c>
      <c r="K43" s="86">
        <f t="shared" si="4"/>
        <v>6.2500000000000028E-2</v>
      </c>
    </row>
    <row r="44" spans="1:11" ht="36" customHeight="1" x14ac:dyDescent="0.3">
      <c r="A44" s="133"/>
      <c r="B44" s="129" t="s">
        <v>128</v>
      </c>
      <c r="C44" s="129" t="s">
        <v>301</v>
      </c>
      <c r="D44" s="45" t="str">
        <f t="shared" si="9"/>
        <v>X</v>
      </c>
      <c r="E44" s="39" t="str">
        <f t="shared" si="6"/>
        <v/>
      </c>
      <c r="F44" s="90">
        <f t="shared" si="2"/>
        <v>2</v>
      </c>
      <c r="G44" s="78">
        <f t="shared" si="0"/>
        <v>40</v>
      </c>
      <c r="H44" s="79">
        <f t="shared" si="10"/>
        <v>65.583333333333329</v>
      </c>
      <c r="I44" s="108" t="s">
        <v>117</v>
      </c>
      <c r="J44" s="88" t="str">
        <f t="shared" si="1"/>
        <v/>
      </c>
      <c r="K44" s="86">
        <f t="shared" si="4"/>
        <v>0.11111111111111105</v>
      </c>
    </row>
    <row r="45" spans="1:11" ht="36" customHeight="1" x14ac:dyDescent="0.3">
      <c r="A45" s="133"/>
      <c r="B45" s="129" t="s">
        <v>301</v>
      </c>
      <c r="C45" s="129" t="s">
        <v>232</v>
      </c>
      <c r="D45" s="45" t="str">
        <f t="shared" si="9"/>
        <v>X</v>
      </c>
      <c r="E45" s="39" t="str">
        <f t="shared" si="6"/>
        <v/>
      </c>
      <c r="F45" s="90">
        <f t="shared" si="2"/>
        <v>0</v>
      </c>
      <c r="G45" s="78">
        <f t="shared" si="0"/>
        <v>20</v>
      </c>
      <c r="H45" s="79">
        <f t="shared" si="10"/>
        <v>65.916666666666657</v>
      </c>
      <c r="I45" s="226" t="s">
        <v>567</v>
      </c>
      <c r="J45" s="88" t="str">
        <f t="shared" si="1"/>
        <v/>
      </c>
      <c r="K45" s="86">
        <f t="shared" si="4"/>
        <v>1.3888888888888951E-2</v>
      </c>
    </row>
    <row r="46" spans="1:11" ht="36" customHeight="1" x14ac:dyDescent="0.3">
      <c r="A46" s="133"/>
      <c r="B46" s="129" t="s">
        <v>232</v>
      </c>
      <c r="C46" s="129" t="s">
        <v>264</v>
      </c>
      <c r="D46" s="45" t="str">
        <f t="shared" si="9"/>
        <v>X</v>
      </c>
      <c r="E46" s="39" t="str">
        <f t="shared" si="6"/>
        <v/>
      </c>
      <c r="F46" s="90">
        <f t="shared" si="2"/>
        <v>2</v>
      </c>
      <c r="G46" s="78">
        <f t="shared" si="0"/>
        <v>20</v>
      </c>
      <c r="H46" s="79">
        <f t="shared" si="10"/>
        <v>68.249999999999986</v>
      </c>
      <c r="I46" s="108" t="s">
        <v>117</v>
      </c>
      <c r="J46" s="88" t="str">
        <f t="shared" si="1"/>
        <v/>
      </c>
      <c r="K46" s="86">
        <f t="shared" si="4"/>
        <v>9.7222222222222265E-2</v>
      </c>
    </row>
    <row r="47" spans="1:11" ht="36" customHeight="1" x14ac:dyDescent="0.3">
      <c r="A47" s="133"/>
      <c r="B47" s="129" t="s">
        <v>264</v>
      </c>
      <c r="C47" s="129" t="s">
        <v>135</v>
      </c>
      <c r="D47" s="45" t="str">
        <f t="shared" si="9"/>
        <v>X</v>
      </c>
      <c r="E47" s="39" t="str">
        <f t="shared" si="6"/>
        <v/>
      </c>
      <c r="F47" s="90">
        <f t="shared" si="2"/>
        <v>1</v>
      </c>
      <c r="G47" s="78">
        <f t="shared" si="0"/>
        <v>40</v>
      </c>
      <c r="H47" s="79">
        <f t="shared" si="10"/>
        <v>69.916666666666657</v>
      </c>
      <c r="I47" s="108" t="s">
        <v>568</v>
      </c>
      <c r="J47" s="88" t="str">
        <f t="shared" si="1"/>
        <v/>
      </c>
      <c r="K47" s="86">
        <f t="shared" si="4"/>
        <v>6.944444444444442E-2</v>
      </c>
    </row>
    <row r="48" spans="1:11" ht="36" customHeight="1" x14ac:dyDescent="0.3">
      <c r="A48" s="133"/>
      <c r="B48" s="129" t="s">
        <v>135</v>
      </c>
      <c r="C48" s="129" t="s">
        <v>228</v>
      </c>
      <c r="D48" s="45" t="str">
        <f t="shared" si="9"/>
        <v>X</v>
      </c>
      <c r="E48" s="39" t="str">
        <f t="shared" si="6"/>
        <v/>
      </c>
      <c r="F48" s="90">
        <f t="shared" si="2"/>
        <v>2</v>
      </c>
      <c r="G48" s="78">
        <f t="shared" si="0"/>
        <v>20</v>
      </c>
      <c r="H48" s="79">
        <f t="shared" si="10"/>
        <v>72.249999999999986</v>
      </c>
      <c r="I48" s="108" t="s">
        <v>117</v>
      </c>
      <c r="J48" s="88" t="str">
        <f t="shared" si="1"/>
        <v/>
      </c>
      <c r="K48" s="86">
        <f t="shared" si="4"/>
        <v>9.7222222222222099E-2</v>
      </c>
    </row>
    <row r="49" spans="1:11" ht="36" customHeight="1" x14ac:dyDescent="0.3">
      <c r="A49" s="133"/>
      <c r="B49" s="202" t="s">
        <v>228</v>
      </c>
      <c r="C49" s="203"/>
      <c r="D49" s="45"/>
      <c r="E49" s="39" t="str">
        <f t="shared" si="6"/>
        <v/>
      </c>
      <c r="F49" s="90">
        <f t="shared" si="2"/>
        <v>0</v>
      </c>
      <c r="G49" s="78">
        <f t="shared" si="0"/>
        <v>0</v>
      </c>
      <c r="H49" s="79">
        <f t="shared" si="10"/>
        <v>72.249999999999986</v>
      </c>
      <c r="I49" s="109" t="s">
        <v>123</v>
      </c>
      <c r="J49" s="88" t="str">
        <f t="shared" si="1"/>
        <v/>
      </c>
      <c r="K49" s="86" t="str">
        <f t="shared" si="4"/>
        <v/>
      </c>
    </row>
    <row r="50" spans="1:11" ht="33.75" customHeight="1" x14ac:dyDescent="0.3">
      <c r="A50" s="47"/>
      <c r="B50" s="369" t="s">
        <v>25</v>
      </c>
      <c r="C50" s="369"/>
      <c r="D50" s="369"/>
      <c r="E50" s="369"/>
      <c r="F50" s="369"/>
      <c r="G50" s="369"/>
      <c r="H50" s="48">
        <f>H49</f>
        <v>72.249999999999986</v>
      </c>
      <c r="I50" s="49"/>
      <c r="J50" s="89">
        <f>SUM(J23:J49)</f>
        <v>0.12847222222222227</v>
      </c>
      <c r="K50" s="86">
        <f>SUM(K23:K49)</f>
        <v>3.010416666666667</v>
      </c>
    </row>
    <row r="51" spans="1:11" ht="33.75" customHeight="1" x14ac:dyDescent="0.3">
      <c r="A51" s="47"/>
      <c r="B51" s="369" t="s">
        <v>64</v>
      </c>
      <c r="C51" s="369"/>
      <c r="D51" s="369"/>
      <c r="E51" s="369"/>
      <c r="F51" s="369"/>
      <c r="G51" s="369"/>
      <c r="H51" s="50">
        <v>72</v>
      </c>
      <c r="I51" s="49"/>
    </row>
    <row r="52" spans="1:11" ht="33.75" customHeight="1" x14ac:dyDescent="0.3">
      <c r="A52" s="47"/>
      <c r="B52" s="363" t="s">
        <v>65</v>
      </c>
      <c r="C52" s="363"/>
      <c r="D52" s="363"/>
      <c r="E52" s="363"/>
      <c r="F52" s="363"/>
      <c r="G52" s="363"/>
      <c r="H52" s="50">
        <f>IF(H51="","",IF(H50&lt;=H51,H51-H50,0))</f>
        <v>0</v>
      </c>
      <c r="I52" s="75"/>
    </row>
    <row r="53" spans="1:11" ht="33.75" customHeight="1" x14ac:dyDescent="0.3">
      <c r="A53" s="47"/>
      <c r="B53" s="363" t="s">
        <v>66</v>
      </c>
      <c r="C53" s="363"/>
      <c r="D53" s="363"/>
      <c r="E53" s="363"/>
      <c r="F53" s="363"/>
      <c r="G53" s="363"/>
      <c r="H53" s="50">
        <f>IF(H50&gt;H51,H50-H51,0)</f>
        <v>0.24999999999998579</v>
      </c>
      <c r="I53" s="49"/>
    </row>
    <row r="54" spans="1:11" ht="33.75" customHeight="1" x14ac:dyDescent="0.3">
      <c r="A54" s="47"/>
      <c r="B54" s="363" t="s">
        <v>67</v>
      </c>
      <c r="C54" s="363"/>
      <c r="D54" s="363"/>
      <c r="E54" s="363"/>
      <c r="F54" s="363"/>
      <c r="G54" s="363"/>
      <c r="H54" s="74" t="str">
        <f>IF(H51="","",IF(H52&gt;H53,ROUND(H52*$B$15*$B$13/24,0),""))</f>
        <v/>
      </c>
      <c r="I54" s="49"/>
    </row>
    <row r="55" spans="1:11" ht="33.75" customHeight="1" x14ac:dyDescent="0.3">
      <c r="A55" s="47"/>
      <c r="B55" s="364" t="s">
        <v>68</v>
      </c>
      <c r="C55" s="365"/>
      <c r="D55" s="365"/>
      <c r="E55" s="365"/>
      <c r="F55" s="365"/>
      <c r="G55" s="366"/>
      <c r="H55" s="51">
        <f>IF(H53&gt;H52,ROUND(H53*$B$17*$B$13/24,0),"")</f>
        <v>1336625</v>
      </c>
      <c r="I55" s="49"/>
    </row>
    <row r="56" spans="1:11" ht="33.75" customHeight="1" x14ac:dyDescent="0.3">
      <c r="A56" s="367"/>
      <c r="B56" s="367"/>
      <c r="C56" s="367"/>
      <c r="D56" s="367"/>
      <c r="E56" s="367"/>
      <c r="F56" s="367"/>
      <c r="G56" s="367"/>
      <c r="H56" s="367"/>
      <c r="I56" s="367"/>
    </row>
  </sheetData>
  <mergeCells count="17">
    <mergeCell ref="B54:G54"/>
    <mergeCell ref="B55:G55"/>
    <mergeCell ref="A56:I56"/>
    <mergeCell ref="J21:J22"/>
    <mergeCell ref="K21:K22"/>
    <mergeCell ref="B50:G50"/>
    <mergeCell ref="B51:G51"/>
    <mergeCell ref="B52:G52"/>
    <mergeCell ref="B53:G5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49 F23:H29 F30:I49">
    <cfRule type="expression" dxfId="68" priority="2">
      <formula>$E23="X"</formula>
    </cfRule>
  </conditionalFormatting>
  <conditionalFormatting sqref="I23:I29">
    <cfRule type="expression" dxfId="67" priority="3">
      <formula>$E23="X"</formula>
    </cfRule>
  </conditionalFormatting>
  <conditionalFormatting sqref="E23:E49">
    <cfRule type="expression" dxfId="6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0E5B-A621-4476-AAD1-F2941F6332CE}">
  <sheetPr>
    <tabColor rgb="FFFF0000"/>
  </sheetPr>
  <dimension ref="A1:K70"/>
  <sheetViews>
    <sheetView zoomScale="46" zoomScaleNormal="46" workbookViewId="0">
      <selection activeCell="D28" sqref="D2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44761.03125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44762</v>
      </c>
      <c r="C9" s="34">
        <f>INDEX('TONG HOP'!$B$9:$W$225,MATCH(E3,'TONG HOP'!$B$9:$B$225,0),MATCH(C10,'TONG HOP'!$B$9:$W$9,0))</f>
        <v>44767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44761.333333333336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19479.32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44761.333333333336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44763.666666666664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44761</v>
      </c>
      <c r="B23" s="202" t="s">
        <v>569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3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3" si="1">IF(E23="x",(C23-B23),"")</f>
        <v/>
      </c>
      <c r="K23" s="86" t="str">
        <f>IF(D23="x",(C23-B23),"")</f>
        <v/>
      </c>
    </row>
    <row r="24" spans="1:11" ht="36" customHeight="1" x14ac:dyDescent="0.3">
      <c r="A24" s="217"/>
      <c r="B24" s="129" t="s">
        <v>569</v>
      </c>
      <c r="C24" s="129" t="s">
        <v>267</v>
      </c>
      <c r="D24" s="45"/>
      <c r="E24" s="39"/>
      <c r="F24" s="90">
        <f t="shared" ref="F24:F63" si="2">IF(AND(D24="",E24=""),0,(IF(AND(C24-B24=1,E24="",E24),24,(IF(D24="X",HOUR(C24-B24),0)))))</f>
        <v>0</v>
      </c>
      <c r="G24" s="82">
        <f t="shared" si="0"/>
        <v>0</v>
      </c>
      <c r="H24" s="82">
        <f t="shared" ref="H24:H63" si="3">(F24+G24/60)+H23</f>
        <v>0</v>
      </c>
      <c r="I24" s="108" t="s">
        <v>572</v>
      </c>
      <c r="J24" s="87" t="str">
        <f t="shared" si="1"/>
        <v/>
      </c>
      <c r="K24" s="86" t="str">
        <f t="shared" ref="K24:K63" si="4">IF(D24="x",(C24-B24),"")</f>
        <v/>
      </c>
    </row>
    <row r="25" spans="1:11" ht="36" customHeight="1" x14ac:dyDescent="0.3">
      <c r="A25" s="217"/>
      <c r="B25" s="129" t="s">
        <v>267</v>
      </c>
      <c r="C25" s="129" t="s">
        <v>140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217"/>
      <c r="B26" s="129" t="s">
        <v>140</v>
      </c>
      <c r="C26" s="129" t="s">
        <v>272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285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217"/>
      <c r="B27" s="202" t="s">
        <v>272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573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217"/>
      <c r="B28" s="129" t="s">
        <v>272</v>
      </c>
      <c r="C28" s="129" t="s">
        <v>310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217"/>
      <c r="B29" s="202" t="s">
        <v>310</v>
      </c>
      <c r="C29" s="203"/>
      <c r="D29" s="45"/>
      <c r="E29" s="39" t="str">
        <f t="shared" ref="E29:E63" si="5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217"/>
      <c r="B30" s="129" t="s">
        <v>310</v>
      </c>
      <c r="C30" s="129" t="s">
        <v>239</v>
      </c>
      <c r="D30" s="45" t="str">
        <f t="shared" ref="D30:D62" si="6">IF(E30="","X","")</f>
        <v>X</v>
      </c>
      <c r="E30" s="39" t="str">
        <f t="shared" si="5"/>
        <v/>
      </c>
      <c r="F30" s="90">
        <f t="shared" si="2"/>
        <v>2</v>
      </c>
      <c r="G30" s="78">
        <f t="shared" si="0"/>
        <v>10</v>
      </c>
      <c r="H30" s="79">
        <f t="shared" si="3"/>
        <v>2.1666666666666665</v>
      </c>
      <c r="I30" s="108" t="s">
        <v>117</v>
      </c>
      <c r="J30" s="88" t="str">
        <f t="shared" si="1"/>
        <v/>
      </c>
      <c r="K30" s="86">
        <f t="shared" si="4"/>
        <v>9.027777777777779E-2</v>
      </c>
    </row>
    <row r="31" spans="1:11" ht="36" customHeight="1" x14ac:dyDescent="0.3">
      <c r="A31" s="217"/>
      <c r="B31" s="129" t="s">
        <v>239</v>
      </c>
      <c r="C31" s="129" t="s">
        <v>570</v>
      </c>
      <c r="D31" s="45" t="str">
        <f t="shared" si="6"/>
        <v>X</v>
      </c>
      <c r="E31" s="39" t="str">
        <f t="shared" si="5"/>
        <v/>
      </c>
      <c r="F31" s="90">
        <f t="shared" si="2"/>
        <v>13</v>
      </c>
      <c r="G31" s="78">
        <f t="shared" si="0"/>
        <v>50</v>
      </c>
      <c r="H31" s="79">
        <f t="shared" si="3"/>
        <v>16</v>
      </c>
      <c r="I31" s="108" t="s">
        <v>574</v>
      </c>
      <c r="J31" s="88" t="str">
        <f t="shared" si="1"/>
        <v/>
      </c>
      <c r="K31" s="86">
        <f t="shared" si="4"/>
        <v>23.576388888888889</v>
      </c>
    </row>
    <row r="32" spans="1:11" ht="36" customHeight="1" x14ac:dyDescent="0.3">
      <c r="A32" s="217">
        <v>44762</v>
      </c>
      <c r="B32" s="129" t="s">
        <v>126</v>
      </c>
      <c r="C32" s="129" t="s">
        <v>250</v>
      </c>
      <c r="D32" s="45" t="str">
        <f t="shared" si="6"/>
        <v>X</v>
      </c>
      <c r="E32" s="39" t="str">
        <f t="shared" si="5"/>
        <v/>
      </c>
      <c r="F32" s="90">
        <f t="shared" si="2"/>
        <v>2</v>
      </c>
      <c r="G32" s="78">
        <f t="shared" si="0"/>
        <v>40</v>
      </c>
      <c r="H32" s="79">
        <f t="shared" si="3"/>
        <v>18.666666666666668</v>
      </c>
      <c r="I32" s="108" t="s">
        <v>574</v>
      </c>
      <c r="J32" s="88" t="str">
        <f t="shared" si="1"/>
        <v/>
      </c>
      <c r="K32" s="86">
        <f t="shared" si="4"/>
        <v>0.1111111111111111</v>
      </c>
    </row>
    <row r="33" spans="1:11" ht="36" customHeight="1" x14ac:dyDescent="0.3">
      <c r="A33" s="217"/>
      <c r="B33" s="129" t="s">
        <v>250</v>
      </c>
      <c r="C33" s="129" t="s">
        <v>140</v>
      </c>
      <c r="D33" s="45" t="str">
        <f t="shared" si="6"/>
        <v>X</v>
      </c>
      <c r="E33" s="39" t="str">
        <f t="shared" si="5"/>
        <v/>
      </c>
      <c r="F33" s="90">
        <f t="shared" si="2"/>
        <v>2</v>
      </c>
      <c r="G33" s="78">
        <f t="shared" si="0"/>
        <v>50</v>
      </c>
      <c r="H33" s="79">
        <f t="shared" si="3"/>
        <v>21.5</v>
      </c>
      <c r="I33" s="108" t="s">
        <v>117</v>
      </c>
      <c r="J33" s="88" t="str">
        <f t="shared" si="1"/>
        <v/>
      </c>
      <c r="K33" s="86">
        <f t="shared" si="4"/>
        <v>0.11805555555555555</v>
      </c>
    </row>
    <row r="34" spans="1:11" ht="36" customHeight="1" x14ac:dyDescent="0.3">
      <c r="A34" s="217"/>
      <c r="B34" s="129" t="s">
        <v>140</v>
      </c>
      <c r="C34" s="129" t="s">
        <v>127</v>
      </c>
      <c r="D34" s="45" t="str">
        <f t="shared" si="6"/>
        <v>X</v>
      </c>
      <c r="E34" s="39" t="str">
        <f t="shared" si="5"/>
        <v/>
      </c>
      <c r="F34" s="90">
        <f t="shared" si="2"/>
        <v>0</v>
      </c>
      <c r="G34" s="78">
        <f t="shared" si="0"/>
        <v>30</v>
      </c>
      <c r="H34" s="79">
        <f t="shared" si="3"/>
        <v>22</v>
      </c>
      <c r="I34" s="108" t="s">
        <v>118</v>
      </c>
      <c r="J34" s="88" t="str">
        <f t="shared" si="1"/>
        <v/>
      </c>
      <c r="K34" s="86">
        <f t="shared" si="4"/>
        <v>2.0833333333333343E-2</v>
      </c>
    </row>
    <row r="35" spans="1:11" ht="36" customHeight="1" x14ac:dyDescent="0.3">
      <c r="A35" s="217"/>
      <c r="B35" s="129" t="s">
        <v>127</v>
      </c>
      <c r="C35" s="129" t="s">
        <v>131</v>
      </c>
      <c r="D35" s="45" t="str">
        <f t="shared" si="6"/>
        <v>X</v>
      </c>
      <c r="E35" s="39" t="str">
        <f t="shared" si="5"/>
        <v/>
      </c>
      <c r="F35" s="90">
        <f t="shared" si="2"/>
        <v>3</v>
      </c>
      <c r="G35" s="78">
        <f t="shared" si="0"/>
        <v>0</v>
      </c>
      <c r="H35" s="79">
        <f t="shared" si="3"/>
        <v>25</v>
      </c>
      <c r="I35" s="108" t="s">
        <v>575</v>
      </c>
      <c r="J35" s="88" t="str">
        <f t="shared" si="1"/>
        <v/>
      </c>
      <c r="K35" s="86">
        <f t="shared" si="4"/>
        <v>0.125</v>
      </c>
    </row>
    <row r="36" spans="1:11" ht="36" customHeight="1" x14ac:dyDescent="0.3">
      <c r="A36" s="217"/>
      <c r="B36" s="129" t="s">
        <v>131</v>
      </c>
      <c r="C36" s="129" t="s">
        <v>454</v>
      </c>
      <c r="D36" s="45" t="str">
        <f t="shared" si="6"/>
        <v>X</v>
      </c>
      <c r="E36" s="39" t="str">
        <f t="shared" si="5"/>
        <v/>
      </c>
      <c r="F36" s="90">
        <f t="shared" si="2"/>
        <v>0</v>
      </c>
      <c r="G36" s="78">
        <f t="shared" si="0"/>
        <v>20</v>
      </c>
      <c r="H36" s="79">
        <f t="shared" si="3"/>
        <v>25.333333333333332</v>
      </c>
      <c r="I36" s="108" t="s">
        <v>117</v>
      </c>
      <c r="J36" s="88" t="str">
        <f t="shared" si="1"/>
        <v/>
      </c>
      <c r="K36" s="86">
        <f t="shared" si="4"/>
        <v>1.3888888888888895E-2</v>
      </c>
    </row>
    <row r="37" spans="1:11" ht="36" customHeight="1" x14ac:dyDescent="0.3">
      <c r="A37" s="217"/>
      <c r="B37" s="129" t="s">
        <v>454</v>
      </c>
      <c r="C37" s="129" t="s">
        <v>571</v>
      </c>
      <c r="D37" s="45" t="str">
        <f t="shared" si="6"/>
        <v/>
      </c>
      <c r="E37" s="39" t="str">
        <f t="shared" si="5"/>
        <v>X</v>
      </c>
      <c r="F37" s="90">
        <f t="shared" si="2"/>
        <v>0</v>
      </c>
      <c r="G37" s="78">
        <f t="shared" si="0"/>
        <v>0</v>
      </c>
      <c r="H37" s="79">
        <f t="shared" si="3"/>
        <v>25.333333333333332</v>
      </c>
      <c r="I37" s="108" t="s">
        <v>576</v>
      </c>
      <c r="J37" s="88">
        <f t="shared" si="1"/>
        <v>4.1666666666666685E-2</v>
      </c>
      <c r="K37" s="86" t="str">
        <f t="shared" si="4"/>
        <v/>
      </c>
    </row>
    <row r="38" spans="1:11" ht="36" customHeight="1" x14ac:dyDescent="0.3">
      <c r="A38" s="217"/>
      <c r="B38" s="129" t="s">
        <v>571</v>
      </c>
      <c r="C38" s="129" t="s">
        <v>330</v>
      </c>
      <c r="D38" s="45" t="str">
        <f t="shared" si="6"/>
        <v>X</v>
      </c>
      <c r="E38" s="39" t="str">
        <f t="shared" si="5"/>
        <v/>
      </c>
      <c r="F38" s="90">
        <f t="shared" si="2"/>
        <v>0</v>
      </c>
      <c r="G38" s="78">
        <f t="shared" si="0"/>
        <v>20</v>
      </c>
      <c r="H38" s="79">
        <f t="shared" si="3"/>
        <v>25.666666666666664</v>
      </c>
      <c r="I38" s="108" t="s">
        <v>117</v>
      </c>
      <c r="J38" s="88" t="str">
        <f t="shared" si="1"/>
        <v/>
      </c>
      <c r="K38" s="86">
        <f t="shared" si="4"/>
        <v>1.388888888888884E-2</v>
      </c>
    </row>
    <row r="39" spans="1:11" ht="36" customHeight="1" x14ac:dyDescent="0.3">
      <c r="A39" s="217"/>
      <c r="B39" s="129" t="s">
        <v>330</v>
      </c>
      <c r="C39" s="129" t="s">
        <v>135</v>
      </c>
      <c r="D39" s="45" t="str">
        <f t="shared" si="6"/>
        <v/>
      </c>
      <c r="E39" s="39" t="str">
        <f t="shared" si="5"/>
        <v>X</v>
      </c>
      <c r="F39" s="90">
        <f t="shared" si="2"/>
        <v>0</v>
      </c>
      <c r="G39" s="78">
        <f t="shared" si="0"/>
        <v>0</v>
      </c>
      <c r="H39" s="79">
        <f t="shared" si="3"/>
        <v>25.666666666666664</v>
      </c>
      <c r="I39" s="108" t="s">
        <v>576</v>
      </c>
      <c r="J39" s="88">
        <f t="shared" si="1"/>
        <v>0.13888888888888895</v>
      </c>
      <c r="K39" s="86" t="str">
        <f t="shared" si="4"/>
        <v/>
      </c>
    </row>
    <row r="40" spans="1:11" ht="36" customHeight="1" x14ac:dyDescent="0.3">
      <c r="A40" s="217"/>
      <c r="B40" s="129" t="s">
        <v>135</v>
      </c>
      <c r="C40" s="129" t="s">
        <v>391</v>
      </c>
      <c r="D40" s="45" t="str">
        <f t="shared" si="6"/>
        <v>X</v>
      </c>
      <c r="E40" s="39" t="str">
        <f t="shared" si="5"/>
        <v/>
      </c>
      <c r="F40" s="90">
        <f t="shared" si="2"/>
        <v>0</v>
      </c>
      <c r="G40" s="78">
        <f t="shared" si="0"/>
        <v>30</v>
      </c>
      <c r="H40" s="79">
        <f t="shared" si="3"/>
        <v>26.166666666666664</v>
      </c>
      <c r="I40" s="108" t="s">
        <v>513</v>
      </c>
      <c r="J40" s="88" t="str">
        <f t="shared" si="1"/>
        <v/>
      </c>
      <c r="K40" s="86">
        <f t="shared" si="4"/>
        <v>2.0833333333333259E-2</v>
      </c>
    </row>
    <row r="41" spans="1:11" ht="36" customHeight="1" x14ac:dyDescent="0.3">
      <c r="A41" s="217"/>
      <c r="B41" s="129" t="s">
        <v>391</v>
      </c>
      <c r="C41" s="129" t="s">
        <v>379</v>
      </c>
      <c r="D41" s="45" t="str">
        <f t="shared" si="6"/>
        <v>X</v>
      </c>
      <c r="E41" s="39" t="str">
        <f t="shared" si="5"/>
        <v/>
      </c>
      <c r="F41" s="90">
        <f t="shared" si="2"/>
        <v>0</v>
      </c>
      <c r="G41" s="78">
        <f t="shared" si="0"/>
        <v>20</v>
      </c>
      <c r="H41" s="79">
        <f t="shared" si="3"/>
        <v>26.499999999999996</v>
      </c>
      <c r="I41" s="108" t="s">
        <v>117</v>
      </c>
      <c r="J41" s="88" t="str">
        <f t="shared" si="1"/>
        <v/>
      </c>
      <c r="K41" s="86">
        <f t="shared" si="4"/>
        <v>1.3888888888888951E-2</v>
      </c>
    </row>
    <row r="42" spans="1:11" ht="36" customHeight="1" x14ac:dyDescent="0.3">
      <c r="A42" s="217"/>
      <c r="B42" s="129" t="s">
        <v>379</v>
      </c>
      <c r="C42" s="129" t="s">
        <v>230</v>
      </c>
      <c r="D42" s="45" t="str">
        <f t="shared" si="6"/>
        <v>X</v>
      </c>
      <c r="E42" s="39" t="str">
        <f t="shared" si="5"/>
        <v/>
      </c>
      <c r="F42" s="90">
        <f t="shared" si="2"/>
        <v>0</v>
      </c>
      <c r="G42" s="78">
        <f t="shared" si="0"/>
        <v>30</v>
      </c>
      <c r="H42" s="79">
        <f t="shared" si="3"/>
        <v>26.999999999999996</v>
      </c>
      <c r="I42" s="108" t="s">
        <v>577</v>
      </c>
      <c r="J42" s="88" t="str">
        <f t="shared" si="1"/>
        <v/>
      </c>
      <c r="K42" s="86">
        <f t="shared" si="4"/>
        <v>2.083333333333337E-2</v>
      </c>
    </row>
    <row r="43" spans="1:11" ht="36" customHeight="1" x14ac:dyDescent="0.3">
      <c r="A43" s="217"/>
      <c r="B43" s="129" t="s">
        <v>230</v>
      </c>
      <c r="C43" s="129" t="s">
        <v>453</v>
      </c>
      <c r="D43" s="45" t="str">
        <f t="shared" si="6"/>
        <v>X</v>
      </c>
      <c r="E43" s="39" t="str">
        <f t="shared" si="5"/>
        <v/>
      </c>
      <c r="F43" s="90">
        <f t="shared" si="2"/>
        <v>3</v>
      </c>
      <c r="G43" s="78">
        <f t="shared" si="0"/>
        <v>0</v>
      </c>
      <c r="H43" s="79">
        <f t="shared" si="3"/>
        <v>29.999999999999996</v>
      </c>
      <c r="I43" s="108" t="s">
        <v>117</v>
      </c>
      <c r="J43" s="88" t="str">
        <f t="shared" si="1"/>
        <v/>
      </c>
      <c r="K43" s="86">
        <f t="shared" si="4"/>
        <v>0.12499999999999989</v>
      </c>
    </row>
    <row r="44" spans="1:11" ht="36" customHeight="1" x14ac:dyDescent="0.3">
      <c r="A44" s="217"/>
      <c r="B44" s="129" t="s">
        <v>453</v>
      </c>
      <c r="C44" s="129" t="s">
        <v>380</v>
      </c>
      <c r="D44" s="45" t="str">
        <f t="shared" si="6"/>
        <v>X</v>
      </c>
      <c r="E44" s="39" t="str">
        <f t="shared" si="5"/>
        <v/>
      </c>
      <c r="F44" s="90">
        <f t="shared" si="2"/>
        <v>0</v>
      </c>
      <c r="G44" s="78">
        <f t="shared" si="0"/>
        <v>30</v>
      </c>
      <c r="H44" s="79">
        <f t="shared" si="3"/>
        <v>30.499999999999996</v>
      </c>
      <c r="I44" s="108" t="s">
        <v>490</v>
      </c>
      <c r="J44" s="88" t="str">
        <f t="shared" si="1"/>
        <v/>
      </c>
      <c r="K44" s="86">
        <f t="shared" si="4"/>
        <v>2.083333333333337E-2</v>
      </c>
    </row>
    <row r="45" spans="1:11" ht="36" customHeight="1" x14ac:dyDescent="0.3">
      <c r="A45" s="217"/>
      <c r="B45" s="129" t="s">
        <v>380</v>
      </c>
      <c r="C45" s="129" t="s">
        <v>382</v>
      </c>
      <c r="D45" s="45" t="str">
        <f t="shared" si="6"/>
        <v>X</v>
      </c>
      <c r="E45" s="39" t="str">
        <f t="shared" si="5"/>
        <v/>
      </c>
      <c r="F45" s="90">
        <f t="shared" si="2"/>
        <v>0</v>
      </c>
      <c r="G45" s="78">
        <f t="shared" si="0"/>
        <v>50</v>
      </c>
      <c r="H45" s="79">
        <f t="shared" si="3"/>
        <v>31.333333333333329</v>
      </c>
      <c r="I45" s="108" t="s">
        <v>117</v>
      </c>
      <c r="J45" s="88" t="str">
        <f t="shared" si="1"/>
        <v/>
      </c>
      <c r="K45" s="86">
        <f t="shared" si="4"/>
        <v>3.4722222222222321E-2</v>
      </c>
    </row>
    <row r="46" spans="1:11" ht="36" customHeight="1" x14ac:dyDescent="0.3">
      <c r="A46" s="217"/>
      <c r="B46" s="129" t="s">
        <v>382</v>
      </c>
      <c r="C46" s="129" t="s">
        <v>161</v>
      </c>
      <c r="D46" s="45" t="str">
        <f t="shared" si="6"/>
        <v>X</v>
      </c>
      <c r="E46" s="39" t="str">
        <f t="shared" si="5"/>
        <v/>
      </c>
      <c r="F46" s="90">
        <f t="shared" si="2"/>
        <v>0</v>
      </c>
      <c r="G46" s="78">
        <f t="shared" si="0"/>
        <v>50</v>
      </c>
      <c r="H46" s="79">
        <f t="shared" si="3"/>
        <v>32.166666666666664</v>
      </c>
      <c r="I46" s="108" t="s">
        <v>578</v>
      </c>
      <c r="J46" s="88" t="str">
        <f t="shared" si="1"/>
        <v/>
      </c>
      <c r="K46" s="86">
        <f t="shared" si="4"/>
        <v>3.4722222222222099E-2</v>
      </c>
    </row>
    <row r="47" spans="1:11" ht="36" customHeight="1" x14ac:dyDescent="0.3">
      <c r="A47" s="217"/>
      <c r="B47" s="129" t="s">
        <v>161</v>
      </c>
      <c r="C47" s="129" t="s">
        <v>136</v>
      </c>
      <c r="D47" s="45" t="str">
        <f t="shared" si="6"/>
        <v>X</v>
      </c>
      <c r="E47" s="39" t="str">
        <f t="shared" si="5"/>
        <v/>
      </c>
      <c r="F47" s="90">
        <f t="shared" si="2"/>
        <v>1</v>
      </c>
      <c r="G47" s="78">
        <f t="shared" si="0"/>
        <v>0</v>
      </c>
      <c r="H47" s="79">
        <f t="shared" si="3"/>
        <v>33.166666666666664</v>
      </c>
      <c r="I47" s="108" t="s">
        <v>117</v>
      </c>
      <c r="J47" s="88" t="str">
        <f t="shared" si="1"/>
        <v/>
      </c>
      <c r="K47" s="86">
        <f t="shared" si="4"/>
        <v>4.1666666666666741E-2</v>
      </c>
    </row>
    <row r="48" spans="1:11" ht="36" customHeight="1" x14ac:dyDescent="0.3">
      <c r="A48" s="217"/>
      <c r="B48" s="129" t="s">
        <v>136</v>
      </c>
      <c r="C48" s="129" t="s">
        <v>143</v>
      </c>
      <c r="D48" s="45" t="str">
        <f t="shared" si="6"/>
        <v>X</v>
      </c>
      <c r="E48" s="39" t="str">
        <f t="shared" si="5"/>
        <v/>
      </c>
      <c r="F48" s="90">
        <f t="shared" si="2"/>
        <v>0</v>
      </c>
      <c r="G48" s="78">
        <f t="shared" si="0"/>
        <v>30</v>
      </c>
      <c r="H48" s="79">
        <f t="shared" si="3"/>
        <v>33.666666666666664</v>
      </c>
      <c r="I48" s="108" t="s">
        <v>118</v>
      </c>
      <c r="J48" s="88" t="str">
        <f t="shared" si="1"/>
        <v/>
      </c>
      <c r="K48" s="86">
        <f t="shared" si="4"/>
        <v>2.0833333333333259E-2</v>
      </c>
    </row>
    <row r="49" spans="1:11" ht="36" customHeight="1" x14ac:dyDescent="0.3">
      <c r="A49" s="217"/>
      <c r="B49" s="129" t="s">
        <v>143</v>
      </c>
      <c r="C49" s="129" t="s">
        <v>348</v>
      </c>
      <c r="D49" s="45" t="str">
        <f t="shared" si="6"/>
        <v>X</v>
      </c>
      <c r="E49" s="39" t="str">
        <f t="shared" si="5"/>
        <v/>
      </c>
      <c r="F49" s="90">
        <f t="shared" si="2"/>
        <v>1</v>
      </c>
      <c r="G49" s="78">
        <f t="shared" si="0"/>
        <v>20</v>
      </c>
      <c r="H49" s="79">
        <f t="shared" si="3"/>
        <v>35</v>
      </c>
      <c r="I49" s="108" t="s">
        <v>117</v>
      </c>
      <c r="J49" s="88" t="str">
        <f t="shared" si="1"/>
        <v/>
      </c>
      <c r="K49" s="86">
        <f t="shared" si="4"/>
        <v>5.555555555555558E-2</v>
      </c>
    </row>
    <row r="50" spans="1:11" ht="36" customHeight="1" x14ac:dyDescent="0.3">
      <c r="A50" s="217"/>
      <c r="B50" s="129" t="s">
        <v>348</v>
      </c>
      <c r="C50" s="129" t="s">
        <v>326</v>
      </c>
      <c r="D50" s="45" t="str">
        <f t="shared" si="6"/>
        <v>X</v>
      </c>
      <c r="E50" s="39" t="str">
        <f t="shared" si="5"/>
        <v/>
      </c>
      <c r="F50" s="90">
        <f t="shared" si="2"/>
        <v>0</v>
      </c>
      <c r="G50" s="78">
        <f t="shared" si="0"/>
        <v>30</v>
      </c>
      <c r="H50" s="79">
        <f t="shared" si="3"/>
        <v>35.5</v>
      </c>
      <c r="I50" s="108" t="s">
        <v>579</v>
      </c>
      <c r="J50" s="88" t="str">
        <f t="shared" si="1"/>
        <v/>
      </c>
      <c r="K50" s="86">
        <f t="shared" si="4"/>
        <v>2.0833333333333259E-2</v>
      </c>
    </row>
    <row r="51" spans="1:11" ht="36" customHeight="1" x14ac:dyDescent="0.3">
      <c r="A51" s="217"/>
      <c r="B51" s="129" t="s">
        <v>326</v>
      </c>
      <c r="C51" s="129" t="s">
        <v>125</v>
      </c>
      <c r="D51" s="45" t="str">
        <f t="shared" si="6"/>
        <v>X</v>
      </c>
      <c r="E51" s="39" t="str">
        <f t="shared" si="5"/>
        <v/>
      </c>
      <c r="F51" s="90">
        <f t="shared" si="2"/>
        <v>0</v>
      </c>
      <c r="G51" s="78">
        <f t="shared" si="0"/>
        <v>10</v>
      </c>
      <c r="H51" s="79">
        <f t="shared" si="3"/>
        <v>35.666666666666664</v>
      </c>
      <c r="I51" s="108" t="s">
        <v>117</v>
      </c>
      <c r="J51" s="88" t="str">
        <f t="shared" si="1"/>
        <v/>
      </c>
      <c r="K51" s="86">
        <f t="shared" si="4"/>
        <v>6.9444444444445308E-3</v>
      </c>
    </row>
    <row r="52" spans="1:11" ht="36" customHeight="1" x14ac:dyDescent="0.3">
      <c r="A52" s="217">
        <v>44763</v>
      </c>
      <c r="B52" s="129" t="s">
        <v>126</v>
      </c>
      <c r="C52" s="129" t="s">
        <v>251</v>
      </c>
      <c r="D52" s="45" t="str">
        <f t="shared" si="6"/>
        <v>X</v>
      </c>
      <c r="E52" s="39" t="str">
        <f t="shared" si="5"/>
        <v/>
      </c>
      <c r="F52" s="90">
        <f t="shared" si="2"/>
        <v>5</v>
      </c>
      <c r="G52" s="78">
        <f t="shared" si="0"/>
        <v>20</v>
      </c>
      <c r="H52" s="79">
        <f t="shared" si="3"/>
        <v>41</v>
      </c>
      <c r="I52" s="108" t="s">
        <v>117</v>
      </c>
      <c r="J52" s="88" t="str">
        <f t="shared" si="1"/>
        <v/>
      </c>
      <c r="K52" s="86">
        <f t="shared" si="4"/>
        <v>0.22222222222222221</v>
      </c>
    </row>
    <row r="53" spans="1:11" ht="36" customHeight="1" x14ac:dyDescent="0.3">
      <c r="A53" s="217"/>
      <c r="B53" s="129" t="s">
        <v>251</v>
      </c>
      <c r="C53" s="129" t="s">
        <v>251</v>
      </c>
      <c r="D53" s="45" t="str">
        <f t="shared" si="6"/>
        <v>X</v>
      </c>
      <c r="E53" s="39" t="str">
        <f t="shared" si="5"/>
        <v/>
      </c>
      <c r="F53" s="90">
        <f t="shared" si="2"/>
        <v>0</v>
      </c>
      <c r="G53" s="78">
        <f t="shared" si="0"/>
        <v>0</v>
      </c>
      <c r="H53" s="79">
        <f t="shared" si="3"/>
        <v>41</v>
      </c>
      <c r="I53" s="108" t="s">
        <v>118</v>
      </c>
      <c r="J53" s="88" t="str">
        <f t="shared" si="1"/>
        <v/>
      </c>
      <c r="K53" s="86">
        <f t="shared" si="4"/>
        <v>0</v>
      </c>
    </row>
    <row r="54" spans="1:11" ht="36" customHeight="1" x14ac:dyDescent="0.3">
      <c r="A54" s="217"/>
      <c r="B54" s="129" t="s">
        <v>251</v>
      </c>
      <c r="C54" s="129" t="s">
        <v>127</v>
      </c>
      <c r="D54" s="45" t="str">
        <f t="shared" si="6"/>
        <v>X</v>
      </c>
      <c r="E54" s="39" t="str">
        <f t="shared" si="5"/>
        <v/>
      </c>
      <c r="F54" s="90">
        <f t="shared" si="2"/>
        <v>0</v>
      </c>
      <c r="G54" s="78">
        <f t="shared" si="0"/>
        <v>40</v>
      </c>
      <c r="H54" s="79">
        <f t="shared" si="3"/>
        <v>41.666666666666664</v>
      </c>
      <c r="I54" s="108" t="s">
        <v>117</v>
      </c>
      <c r="J54" s="88" t="str">
        <f t="shared" si="1"/>
        <v/>
      </c>
      <c r="K54" s="86">
        <f t="shared" si="4"/>
        <v>2.777777777777779E-2</v>
      </c>
    </row>
    <row r="55" spans="1:11" ht="36" customHeight="1" x14ac:dyDescent="0.3">
      <c r="A55" s="217"/>
      <c r="B55" s="129" t="s">
        <v>127</v>
      </c>
      <c r="C55" s="129" t="s">
        <v>243</v>
      </c>
      <c r="D55" s="45" t="str">
        <f t="shared" si="6"/>
        <v>X</v>
      </c>
      <c r="E55" s="39" t="str">
        <f t="shared" si="5"/>
        <v/>
      </c>
      <c r="F55" s="90">
        <f t="shared" si="2"/>
        <v>0</v>
      </c>
      <c r="G55" s="78">
        <f t="shared" si="0"/>
        <v>20</v>
      </c>
      <c r="H55" s="79">
        <f t="shared" si="3"/>
        <v>42</v>
      </c>
      <c r="I55" s="108" t="s">
        <v>513</v>
      </c>
      <c r="J55" s="88" t="str">
        <f t="shared" si="1"/>
        <v/>
      </c>
      <c r="K55" s="86">
        <f t="shared" si="4"/>
        <v>1.3888888888888895E-2</v>
      </c>
    </row>
    <row r="56" spans="1:11" ht="36" customHeight="1" x14ac:dyDescent="0.3">
      <c r="A56" s="217"/>
      <c r="B56" s="129" t="s">
        <v>243</v>
      </c>
      <c r="C56" s="129" t="s">
        <v>131</v>
      </c>
      <c r="D56" s="45" t="str">
        <f t="shared" si="6"/>
        <v>X</v>
      </c>
      <c r="E56" s="39" t="str">
        <f t="shared" si="5"/>
        <v/>
      </c>
      <c r="F56" s="90">
        <f t="shared" si="2"/>
        <v>2</v>
      </c>
      <c r="G56" s="78">
        <f t="shared" si="0"/>
        <v>40</v>
      </c>
      <c r="H56" s="79">
        <f t="shared" si="3"/>
        <v>44.666666666666664</v>
      </c>
      <c r="I56" s="108" t="s">
        <v>117</v>
      </c>
      <c r="J56" s="88" t="str">
        <f t="shared" si="1"/>
        <v/>
      </c>
      <c r="K56" s="86">
        <f t="shared" si="4"/>
        <v>0.1111111111111111</v>
      </c>
    </row>
    <row r="57" spans="1:11" ht="36" customHeight="1" x14ac:dyDescent="0.3">
      <c r="A57" s="217"/>
      <c r="B57" s="129" t="s">
        <v>131</v>
      </c>
      <c r="C57" s="129" t="s">
        <v>301</v>
      </c>
      <c r="D57" s="45" t="str">
        <f t="shared" si="6"/>
        <v>X</v>
      </c>
      <c r="E57" s="39" t="str">
        <f t="shared" si="5"/>
        <v/>
      </c>
      <c r="F57" s="90">
        <f t="shared" si="2"/>
        <v>0</v>
      </c>
      <c r="G57" s="78">
        <f t="shared" si="0"/>
        <v>40</v>
      </c>
      <c r="H57" s="79">
        <f t="shared" si="3"/>
        <v>45.333333333333329</v>
      </c>
      <c r="I57" s="108" t="s">
        <v>580</v>
      </c>
      <c r="J57" s="88" t="str">
        <f t="shared" si="1"/>
        <v/>
      </c>
      <c r="K57" s="86">
        <f t="shared" si="4"/>
        <v>2.7777777777777735E-2</v>
      </c>
    </row>
    <row r="58" spans="1:11" ht="36" customHeight="1" x14ac:dyDescent="0.3">
      <c r="A58" s="217"/>
      <c r="B58" s="129" t="s">
        <v>301</v>
      </c>
      <c r="C58" s="129" t="s">
        <v>232</v>
      </c>
      <c r="D58" s="45" t="str">
        <f t="shared" si="6"/>
        <v>X</v>
      </c>
      <c r="E58" s="39" t="str">
        <f t="shared" si="5"/>
        <v/>
      </c>
      <c r="F58" s="90">
        <f t="shared" si="2"/>
        <v>0</v>
      </c>
      <c r="G58" s="78">
        <f t="shared" si="0"/>
        <v>20</v>
      </c>
      <c r="H58" s="79">
        <f t="shared" si="3"/>
        <v>45.666666666666664</v>
      </c>
      <c r="I58" s="108" t="s">
        <v>117</v>
      </c>
      <c r="J58" s="88" t="str">
        <f t="shared" si="1"/>
        <v/>
      </c>
      <c r="K58" s="86">
        <f t="shared" si="4"/>
        <v>1.3888888888888951E-2</v>
      </c>
    </row>
    <row r="59" spans="1:11" ht="36" customHeight="1" x14ac:dyDescent="0.3">
      <c r="A59" s="217"/>
      <c r="B59" s="129" t="s">
        <v>232</v>
      </c>
      <c r="C59" s="129" t="s">
        <v>144</v>
      </c>
      <c r="D59" s="45" t="str">
        <f t="shared" si="6"/>
        <v/>
      </c>
      <c r="E59" s="39" t="str">
        <f t="shared" si="5"/>
        <v>X</v>
      </c>
      <c r="F59" s="90">
        <f t="shared" si="2"/>
        <v>0</v>
      </c>
      <c r="G59" s="78">
        <f t="shared" si="0"/>
        <v>0</v>
      </c>
      <c r="H59" s="79">
        <f t="shared" si="3"/>
        <v>45.666666666666664</v>
      </c>
      <c r="I59" s="108" t="s">
        <v>576</v>
      </c>
      <c r="J59" s="88">
        <f t="shared" si="1"/>
        <v>4.166666666666663E-2</v>
      </c>
      <c r="K59" s="86" t="str">
        <f t="shared" si="4"/>
        <v/>
      </c>
    </row>
    <row r="60" spans="1:11" ht="36" customHeight="1" x14ac:dyDescent="0.3">
      <c r="A60" s="217"/>
      <c r="B60" s="129" t="s">
        <v>144</v>
      </c>
      <c r="C60" s="129" t="s">
        <v>134</v>
      </c>
      <c r="D60" s="45" t="str">
        <f t="shared" si="6"/>
        <v>X</v>
      </c>
      <c r="E60" s="39" t="str">
        <f t="shared" si="5"/>
        <v/>
      </c>
      <c r="F60" s="90">
        <f t="shared" si="2"/>
        <v>2</v>
      </c>
      <c r="G60" s="78">
        <f t="shared" si="0"/>
        <v>30</v>
      </c>
      <c r="H60" s="79">
        <f t="shared" si="3"/>
        <v>48.166666666666664</v>
      </c>
      <c r="I60" s="108" t="s">
        <v>117</v>
      </c>
      <c r="J60" s="88" t="str">
        <f t="shared" si="1"/>
        <v/>
      </c>
      <c r="K60" s="86">
        <f t="shared" si="4"/>
        <v>0.10416666666666669</v>
      </c>
    </row>
    <row r="61" spans="1:11" ht="36" customHeight="1" x14ac:dyDescent="0.3">
      <c r="A61" s="217"/>
      <c r="B61" s="129" t="s">
        <v>134</v>
      </c>
      <c r="C61" s="129" t="s">
        <v>135</v>
      </c>
      <c r="D61" s="45" t="str">
        <f t="shared" si="6"/>
        <v>X</v>
      </c>
      <c r="E61" s="39" t="str">
        <f t="shared" si="5"/>
        <v/>
      </c>
      <c r="F61" s="90">
        <f t="shared" si="2"/>
        <v>0</v>
      </c>
      <c r="G61" s="78">
        <f t="shared" si="0"/>
        <v>30</v>
      </c>
      <c r="H61" s="79">
        <f t="shared" si="3"/>
        <v>48.666666666666664</v>
      </c>
      <c r="I61" s="108" t="s">
        <v>118</v>
      </c>
      <c r="J61" s="88" t="str">
        <f t="shared" si="1"/>
        <v/>
      </c>
      <c r="K61" s="86">
        <f t="shared" si="4"/>
        <v>2.083333333333337E-2</v>
      </c>
    </row>
    <row r="62" spans="1:11" ht="36" customHeight="1" x14ac:dyDescent="0.3">
      <c r="A62" s="217"/>
      <c r="B62" s="129" t="s">
        <v>135</v>
      </c>
      <c r="C62" s="129" t="s">
        <v>353</v>
      </c>
      <c r="D62" s="45" t="str">
        <f t="shared" si="6"/>
        <v>X</v>
      </c>
      <c r="E62" s="39" t="str">
        <f t="shared" si="5"/>
        <v/>
      </c>
      <c r="F62" s="90">
        <f t="shared" si="2"/>
        <v>2</v>
      </c>
      <c r="G62" s="78">
        <f t="shared" si="0"/>
        <v>0</v>
      </c>
      <c r="H62" s="79">
        <f t="shared" si="3"/>
        <v>50.666666666666664</v>
      </c>
      <c r="I62" s="108" t="s">
        <v>117</v>
      </c>
      <c r="J62" s="88" t="str">
        <f t="shared" si="1"/>
        <v/>
      </c>
      <c r="K62" s="86">
        <f t="shared" si="4"/>
        <v>8.3333333333333259E-2</v>
      </c>
    </row>
    <row r="63" spans="1:11" ht="36" customHeight="1" x14ac:dyDescent="0.3">
      <c r="A63" s="217"/>
      <c r="B63" s="202" t="s">
        <v>353</v>
      </c>
      <c r="C63" s="203"/>
      <c r="D63" s="45"/>
      <c r="E63" s="39" t="str">
        <f t="shared" si="5"/>
        <v/>
      </c>
      <c r="F63" s="90">
        <f t="shared" si="2"/>
        <v>0</v>
      </c>
      <c r="G63" s="78">
        <f t="shared" si="0"/>
        <v>0</v>
      </c>
      <c r="H63" s="79">
        <f t="shared" si="3"/>
        <v>50.666666666666664</v>
      </c>
      <c r="I63" s="109" t="s">
        <v>123</v>
      </c>
      <c r="J63" s="88" t="str">
        <f t="shared" si="1"/>
        <v/>
      </c>
      <c r="K63" s="86" t="str">
        <f t="shared" si="4"/>
        <v/>
      </c>
    </row>
    <row r="64" spans="1:11" ht="33.75" customHeight="1" x14ac:dyDescent="0.3">
      <c r="A64" s="47"/>
      <c r="B64" s="369" t="s">
        <v>25</v>
      </c>
      <c r="C64" s="369"/>
      <c r="D64" s="369"/>
      <c r="E64" s="369"/>
      <c r="F64" s="369"/>
      <c r="G64" s="369"/>
      <c r="H64" s="48">
        <f>H63</f>
        <v>50.666666666666664</v>
      </c>
      <c r="I64" s="49"/>
      <c r="J64" s="89">
        <f>SUM(J23:J63)</f>
        <v>0.22222222222222227</v>
      </c>
      <c r="K64" s="86">
        <f>SUM(K23:K63)</f>
        <v>25.111111111111107</v>
      </c>
    </row>
    <row r="65" spans="1:9" ht="33.75" customHeight="1" x14ac:dyDescent="0.3">
      <c r="A65" s="47"/>
      <c r="B65" s="369" t="s">
        <v>64</v>
      </c>
      <c r="C65" s="369"/>
      <c r="D65" s="369"/>
      <c r="E65" s="369"/>
      <c r="F65" s="369"/>
      <c r="G65" s="369"/>
      <c r="H65" s="50">
        <v>72</v>
      </c>
      <c r="I65" s="49"/>
    </row>
    <row r="66" spans="1:9" ht="33.75" customHeight="1" x14ac:dyDescent="0.3">
      <c r="A66" s="47"/>
      <c r="B66" s="363" t="s">
        <v>65</v>
      </c>
      <c r="C66" s="363"/>
      <c r="D66" s="363"/>
      <c r="E66" s="363"/>
      <c r="F66" s="363"/>
      <c r="G66" s="363"/>
      <c r="H66" s="50">
        <f>IF(H65="","",IF(H64&lt;=H65,H65-H64,0))</f>
        <v>21.333333333333336</v>
      </c>
      <c r="I66" s="75"/>
    </row>
    <row r="67" spans="1:9" ht="33.75" customHeight="1" x14ac:dyDescent="0.3">
      <c r="A67" s="47"/>
      <c r="B67" s="363" t="s">
        <v>66</v>
      </c>
      <c r="C67" s="363"/>
      <c r="D67" s="363"/>
      <c r="E67" s="363"/>
      <c r="F67" s="363"/>
      <c r="G67" s="363"/>
      <c r="H67" s="50">
        <f>IF(H64&gt;H65,H64-H65,0)</f>
        <v>0</v>
      </c>
      <c r="I67" s="49"/>
    </row>
    <row r="68" spans="1:9" ht="33.75" customHeight="1" x14ac:dyDescent="0.3">
      <c r="A68" s="47"/>
      <c r="B68" s="363" t="s">
        <v>67</v>
      </c>
      <c r="C68" s="363"/>
      <c r="D68" s="363"/>
      <c r="E68" s="363"/>
      <c r="F68" s="363"/>
      <c r="G68" s="363"/>
      <c r="H68" s="74">
        <f>IF(H65="","",IF(H66&gt;H67,ROUND(H66*$B$15*$B$13/24,0),""))</f>
        <v>61066667</v>
      </c>
      <c r="I68" s="49"/>
    </row>
    <row r="69" spans="1:9" ht="33.75" customHeight="1" x14ac:dyDescent="0.3">
      <c r="A69" s="47"/>
      <c r="B69" s="364" t="s">
        <v>68</v>
      </c>
      <c r="C69" s="365"/>
      <c r="D69" s="365"/>
      <c r="E69" s="365"/>
      <c r="F69" s="365"/>
      <c r="G69" s="366"/>
      <c r="H69" s="51" t="str">
        <f>IF(H67&gt;H66,ROUND(H67*$B$17*$B$13/24,0),"")</f>
        <v/>
      </c>
      <c r="I69" s="49"/>
    </row>
    <row r="70" spans="1:9" ht="33.75" customHeight="1" x14ac:dyDescent="0.3">
      <c r="A70" s="367"/>
      <c r="B70" s="367"/>
      <c r="C70" s="367"/>
      <c r="D70" s="367"/>
      <c r="E70" s="367"/>
      <c r="F70" s="367"/>
      <c r="G70" s="367"/>
      <c r="H70" s="367"/>
      <c r="I70" s="367"/>
    </row>
  </sheetData>
  <mergeCells count="17">
    <mergeCell ref="B68:G68"/>
    <mergeCell ref="B69:G69"/>
    <mergeCell ref="A70:I70"/>
    <mergeCell ref="J21:J22"/>
    <mergeCell ref="K21:K22"/>
    <mergeCell ref="B64:G64"/>
    <mergeCell ref="B65:G65"/>
    <mergeCell ref="B66:G66"/>
    <mergeCell ref="B67:G6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63 B23:E63">
    <cfRule type="expression" dxfId="65" priority="2">
      <formula>$E23="X"</formula>
    </cfRule>
  </conditionalFormatting>
  <conditionalFormatting sqref="I23:I28">
    <cfRule type="expression" dxfId="64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40E5-3CEF-4541-88A8-8EF3BA567725}">
  <sheetPr>
    <tabColor rgb="FFFF0000"/>
  </sheetPr>
  <dimension ref="A1:K69"/>
  <sheetViews>
    <sheetView topLeftCell="A60" zoomScale="80" zoomScaleNormal="80" workbookViewId="0">
      <selection activeCell="L65" sqref="L6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69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44756.666666666664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44757</v>
      </c>
      <c r="C9" s="34">
        <f>INDEX('TONG HOP'!$B$9:$W$225,MATCH(E3,'TONG HOP'!$B$9:$B$225,0),MATCH(C10,'TONG HOP'!$B$9:$W$9,0))</f>
        <v>44762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44757.291666666664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18868.93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44757.520833333336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44759.145833333336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217">
        <v>44756</v>
      </c>
      <c r="B23" s="202" t="s">
        <v>353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62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62" si="1">IF(E23="x",(C23-B23),"")</f>
        <v/>
      </c>
      <c r="K23" s="86" t="str">
        <f>IF(D23="x",(C23-B23),"")</f>
        <v/>
      </c>
    </row>
    <row r="24" spans="1:11" ht="36" customHeight="1" x14ac:dyDescent="0.3">
      <c r="A24" s="217"/>
      <c r="B24" s="129" t="s">
        <v>353</v>
      </c>
      <c r="C24" s="129" t="s">
        <v>281</v>
      </c>
      <c r="D24" s="45"/>
      <c r="E24" s="39"/>
      <c r="F24" s="90">
        <f t="shared" ref="F24:F62" si="2">IF(AND(D24="",E24=""),0,(IF(AND(C24-B24=1,E24="",E24),24,(IF(D24="X",HOUR(C24-B24),0)))))</f>
        <v>0</v>
      </c>
      <c r="G24" s="82">
        <f t="shared" si="0"/>
        <v>0</v>
      </c>
      <c r="H24" s="82">
        <f t="shared" ref="H24:H27" si="3">(F24+G24/60)+H23</f>
        <v>0</v>
      </c>
      <c r="I24" s="108" t="s">
        <v>589</v>
      </c>
      <c r="J24" s="87" t="str">
        <f t="shared" si="1"/>
        <v/>
      </c>
      <c r="K24" s="86" t="str">
        <f t="shared" ref="K24:K62" si="4">IF(D24="x",(C24-B24),"")</f>
        <v/>
      </c>
    </row>
    <row r="25" spans="1:11" ht="36" customHeight="1" x14ac:dyDescent="0.3">
      <c r="A25" s="217"/>
      <c r="B25" s="129" t="s">
        <v>281</v>
      </c>
      <c r="C25" s="129" t="s">
        <v>234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217"/>
      <c r="B26" s="129" t="s">
        <v>234</v>
      </c>
      <c r="C26" s="129" t="s">
        <v>125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217">
        <v>44757</v>
      </c>
      <c r="B27" s="129" t="s">
        <v>126</v>
      </c>
      <c r="C27" s="129" t="s">
        <v>517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109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217"/>
      <c r="B28" s="220" t="s">
        <v>517</v>
      </c>
      <c r="C28" s="129" t="s">
        <v>132</v>
      </c>
      <c r="D28" s="45" t="str">
        <f t="shared" ref="D28" si="5">IF(E28="","X","")</f>
        <v>X</v>
      </c>
      <c r="E28" s="39" t="str">
        <f t="shared" ref="E28:E62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ref="F28" si="7">IF(AND(D28="",E28=""),0,(IF(AND(C28-B28=1,E28="",E28),24,(IF(D28="X",HOUR(C28-B28),0)))))</f>
        <v>3</v>
      </c>
      <c r="G28" s="78">
        <f t="shared" ref="G28" si="8">IF(D28="X",MINUTE(C28-B28),0)</f>
        <v>30</v>
      </c>
      <c r="H28" s="79">
        <f>(F28+G28/60)+H27</f>
        <v>3.5</v>
      </c>
      <c r="I28" s="108" t="s">
        <v>109</v>
      </c>
      <c r="J28" s="88"/>
      <c r="K28" s="86">
        <f t="shared" si="4"/>
        <v>0.14583333333333331</v>
      </c>
    </row>
    <row r="29" spans="1:11" ht="36" customHeight="1" x14ac:dyDescent="0.3">
      <c r="A29" s="217"/>
      <c r="B29" s="129" t="s">
        <v>132</v>
      </c>
      <c r="C29" s="129" t="s">
        <v>133</v>
      </c>
      <c r="D29" s="45" t="str">
        <f t="shared" ref="D29:D61" si="9">IF(E29="","X","")</f>
        <v/>
      </c>
      <c r="E29" s="39" t="str">
        <f t="shared" si="6"/>
        <v>X</v>
      </c>
      <c r="F29" s="90">
        <f t="shared" si="2"/>
        <v>0</v>
      </c>
      <c r="G29" s="78">
        <f t="shared" si="0"/>
        <v>0</v>
      </c>
      <c r="H29" s="79">
        <f>(F29+G29/60)+H28</f>
        <v>3.5</v>
      </c>
      <c r="I29" s="108" t="s">
        <v>285</v>
      </c>
      <c r="J29" s="88">
        <f t="shared" ref="J29:J30" si="10">IF(E29="x",(C29-B29),"")</f>
        <v>4.1666666666666685E-2</v>
      </c>
      <c r="K29" s="86" t="str">
        <f t="shared" si="4"/>
        <v/>
      </c>
    </row>
    <row r="30" spans="1:11" ht="36" customHeight="1" x14ac:dyDescent="0.3">
      <c r="A30" s="217"/>
      <c r="B30" s="202" t="s">
        <v>133</v>
      </c>
      <c r="C30" s="203"/>
      <c r="D30" s="45"/>
      <c r="E30" s="39" t="str">
        <f t="shared" si="6"/>
        <v/>
      </c>
      <c r="F30" s="90">
        <f t="shared" si="2"/>
        <v>0</v>
      </c>
      <c r="G30" s="78">
        <f t="shared" si="0"/>
        <v>0</v>
      </c>
      <c r="H30" s="79">
        <f t="shared" ref="H30:H62" si="11">(F30+G30/60)+H29</f>
        <v>3.5</v>
      </c>
      <c r="I30" s="109" t="s">
        <v>590</v>
      </c>
      <c r="J30" s="88" t="str">
        <f t="shared" si="10"/>
        <v/>
      </c>
      <c r="K30" s="86" t="str">
        <f t="shared" si="4"/>
        <v/>
      </c>
    </row>
    <row r="31" spans="1:11" ht="36" customHeight="1" x14ac:dyDescent="0.3">
      <c r="A31" s="217"/>
      <c r="B31" s="129" t="s">
        <v>133</v>
      </c>
      <c r="C31" s="129" t="s">
        <v>157</v>
      </c>
      <c r="D31" s="45" t="str">
        <f t="shared" si="9"/>
        <v>X</v>
      </c>
      <c r="E31" s="39" t="str">
        <f t="shared" si="6"/>
        <v/>
      </c>
      <c r="F31" s="90">
        <f t="shared" si="2"/>
        <v>1</v>
      </c>
      <c r="G31" s="78">
        <f t="shared" si="0"/>
        <v>0</v>
      </c>
      <c r="H31" s="79">
        <f t="shared" si="11"/>
        <v>4.5</v>
      </c>
      <c r="I31" s="108" t="s">
        <v>115</v>
      </c>
      <c r="J31" s="88" t="str">
        <f t="shared" si="1"/>
        <v/>
      </c>
      <c r="K31" s="86">
        <f t="shared" si="4"/>
        <v>4.1666666666666685E-2</v>
      </c>
    </row>
    <row r="32" spans="1:11" ht="36" customHeight="1" x14ac:dyDescent="0.3">
      <c r="A32" s="217"/>
      <c r="B32" s="202" t="s">
        <v>157</v>
      </c>
      <c r="C32" s="203"/>
      <c r="D32" s="45"/>
      <c r="E32" s="39" t="str">
        <f t="shared" si="6"/>
        <v/>
      </c>
      <c r="F32" s="90">
        <f t="shared" si="2"/>
        <v>0</v>
      </c>
      <c r="G32" s="78">
        <f t="shared" si="0"/>
        <v>0</v>
      </c>
      <c r="H32" s="79">
        <f t="shared" si="11"/>
        <v>4.5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217"/>
      <c r="B33" s="129" t="s">
        <v>157</v>
      </c>
      <c r="C33" s="129" t="s">
        <v>412</v>
      </c>
      <c r="D33" s="45" t="str">
        <f t="shared" si="9"/>
        <v>X</v>
      </c>
      <c r="E33" s="39" t="str">
        <f t="shared" si="6"/>
        <v/>
      </c>
      <c r="F33" s="90">
        <f t="shared" si="2"/>
        <v>4</v>
      </c>
      <c r="G33" s="78">
        <f t="shared" si="0"/>
        <v>30</v>
      </c>
      <c r="H33" s="79">
        <f t="shared" si="11"/>
        <v>9</v>
      </c>
      <c r="I33" s="108" t="s">
        <v>117</v>
      </c>
      <c r="J33" s="88" t="str">
        <f t="shared" si="1"/>
        <v/>
      </c>
      <c r="K33" s="86">
        <f t="shared" si="4"/>
        <v>0.1875</v>
      </c>
    </row>
    <row r="34" spans="1:11" ht="36" customHeight="1" x14ac:dyDescent="0.3">
      <c r="A34" s="217"/>
      <c r="B34" s="129" t="s">
        <v>412</v>
      </c>
      <c r="C34" s="129" t="s">
        <v>265</v>
      </c>
      <c r="D34" s="45" t="str">
        <f t="shared" si="9"/>
        <v>X</v>
      </c>
      <c r="E34" s="39" t="str">
        <f t="shared" si="6"/>
        <v/>
      </c>
      <c r="F34" s="90">
        <f t="shared" si="2"/>
        <v>1</v>
      </c>
      <c r="G34" s="78">
        <f t="shared" si="0"/>
        <v>10</v>
      </c>
      <c r="H34" s="79">
        <f t="shared" si="11"/>
        <v>10.166666666666666</v>
      </c>
      <c r="I34" s="108" t="s">
        <v>591</v>
      </c>
      <c r="J34" s="88" t="str">
        <f t="shared" si="1"/>
        <v/>
      </c>
      <c r="K34" s="86">
        <f t="shared" si="4"/>
        <v>4.861111111111116E-2</v>
      </c>
    </row>
    <row r="35" spans="1:11" ht="36" customHeight="1" x14ac:dyDescent="0.3">
      <c r="A35" s="217"/>
      <c r="B35" s="129" t="s">
        <v>265</v>
      </c>
      <c r="C35" s="129" t="s">
        <v>142</v>
      </c>
      <c r="D35" s="45" t="str">
        <f t="shared" si="9"/>
        <v>X</v>
      </c>
      <c r="E35" s="39" t="str">
        <f t="shared" si="6"/>
        <v/>
      </c>
      <c r="F35" s="90">
        <f t="shared" si="2"/>
        <v>1</v>
      </c>
      <c r="G35" s="78">
        <f t="shared" si="0"/>
        <v>20</v>
      </c>
      <c r="H35" s="79">
        <f t="shared" si="11"/>
        <v>11.5</v>
      </c>
      <c r="I35" s="108" t="s">
        <v>117</v>
      </c>
      <c r="J35" s="88" t="str">
        <f t="shared" si="1"/>
        <v/>
      </c>
      <c r="K35" s="86">
        <f t="shared" si="4"/>
        <v>5.5555555555555469E-2</v>
      </c>
    </row>
    <row r="36" spans="1:11" ht="36" customHeight="1" x14ac:dyDescent="0.3">
      <c r="A36" s="217"/>
      <c r="B36" s="129" t="s">
        <v>142</v>
      </c>
      <c r="C36" s="129" t="s">
        <v>394</v>
      </c>
      <c r="D36" s="45" t="str">
        <f t="shared" si="9"/>
        <v>X</v>
      </c>
      <c r="E36" s="39" t="str">
        <f t="shared" si="6"/>
        <v/>
      </c>
      <c r="F36" s="90">
        <f t="shared" si="2"/>
        <v>0</v>
      </c>
      <c r="G36" s="78">
        <f t="shared" si="0"/>
        <v>30</v>
      </c>
      <c r="H36" s="79">
        <f t="shared" si="11"/>
        <v>12</v>
      </c>
      <c r="I36" s="108" t="s">
        <v>592</v>
      </c>
      <c r="J36" s="88" t="str">
        <f t="shared" si="1"/>
        <v/>
      </c>
      <c r="K36" s="86">
        <f t="shared" si="4"/>
        <v>2.083333333333337E-2</v>
      </c>
    </row>
    <row r="37" spans="1:11" ht="36" customHeight="1" x14ac:dyDescent="0.3">
      <c r="A37" s="217"/>
      <c r="B37" s="129" t="s">
        <v>394</v>
      </c>
      <c r="C37" s="129" t="s">
        <v>136</v>
      </c>
      <c r="D37" s="45" t="str">
        <f t="shared" si="9"/>
        <v>X</v>
      </c>
      <c r="E37" s="39" t="str">
        <f t="shared" si="6"/>
        <v/>
      </c>
      <c r="F37" s="90">
        <f t="shared" si="2"/>
        <v>1</v>
      </c>
      <c r="G37" s="78">
        <f t="shared" si="0"/>
        <v>30</v>
      </c>
      <c r="H37" s="79">
        <f t="shared" si="11"/>
        <v>13.5</v>
      </c>
      <c r="I37" s="108" t="s">
        <v>117</v>
      </c>
      <c r="J37" s="88" t="str">
        <f t="shared" si="1"/>
        <v/>
      </c>
      <c r="K37" s="86">
        <f t="shared" si="4"/>
        <v>6.25E-2</v>
      </c>
    </row>
    <row r="38" spans="1:11" ht="36" customHeight="1" x14ac:dyDescent="0.3">
      <c r="A38" s="217"/>
      <c r="B38" s="129" t="s">
        <v>136</v>
      </c>
      <c r="C38" s="129" t="s">
        <v>143</v>
      </c>
      <c r="D38" s="45" t="str">
        <f t="shared" si="9"/>
        <v>X</v>
      </c>
      <c r="E38" s="39" t="str">
        <f t="shared" si="6"/>
        <v/>
      </c>
      <c r="F38" s="90">
        <f t="shared" si="2"/>
        <v>0</v>
      </c>
      <c r="G38" s="78">
        <f t="shared" si="0"/>
        <v>30</v>
      </c>
      <c r="H38" s="79">
        <f t="shared" si="11"/>
        <v>14</v>
      </c>
      <c r="I38" s="108" t="s">
        <v>118</v>
      </c>
      <c r="J38" s="88" t="str">
        <f t="shared" si="1"/>
        <v/>
      </c>
      <c r="K38" s="86">
        <f t="shared" si="4"/>
        <v>2.0833333333333259E-2</v>
      </c>
    </row>
    <row r="39" spans="1:11" ht="36" customHeight="1" x14ac:dyDescent="0.3">
      <c r="A39" s="217"/>
      <c r="B39" s="129" t="s">
        <v>143</v>
      </c>
      <c r="C39" s="129" t="s">
        <v>125</v>
      </c>
      <c r="D39" s="45" t="str">
        <f t="shared" si="9"/>
        <v>X</v>
      </c>
      <c r="E39" s="39" t="str">
        <f t="shared" si="6"/>
        <v/>
      </c>
      <c r="F39" s="90">
        <f t="shared" si="2"/>
        <v>2</v>
      </c>
      <c r="G39" s="78">
        <f t="shared" si="0"/>
        <v>0</v>
      </c>
      <c r="H39" s="79">
        <f t="shared" si="11"/>
        <v>16</v>
      </c>
      <c r="I39" s="108" t="s">
        <v>117</v>
      </c>
      <c r="J39" s="88" t="str">
        <f t="shared" si="1"/>
        <v/>
      </c>
      <c r="K39" s="86">
        <f t="shared" si="4"/>
        <v>8.333333333333337E-2</v>
      </c>
    </row>
    <row r="40" spans="1:11" ht="36" customHeight="1" x14ac:dyDescent="0.3">
      <c r="A40" s="217">
        <v>44758</v>
      </c>
      <c r="B40" s="129" t="s">
        <v>126</v>
      </c>
      <c r="C40" s="129" t="s">
        <v>587</v>
      </c>
      <c r="D40" s="45" t="str">
        <f t="shared" si="9"/>
        <v>X</v>
      </c>
      <c r="E40" s="39" t="str">
        <f t="shared" si="6"/>
        <v/>
      </c>
      <c r="F40" s="90">
        <f t="shared" si="2"/>
        <v>1</v>
      </c>
      <c r="G40" s="78">
        <f t="shared" si="0"/>
        <v>10</v>
      </c>
      <c r="H40" s="79">
        <f t="shared" si="11"/>
        <v>17.166666666666668</v>
      </c>
      <c r="I40" s="108" t="s">
        <v>117</v>
      </c>
      <c r="J40" s="88" t="str">
        <f t="shared" si="1"/>
        <v/>
      </c>
      <c r="K40" s="86">
        <f t="shared" si="4"/>
        <v>4.8611111111111112E-2</v>
      </c>
    </row>
    <row r="41" spans="1:11" ht="36" customHeight="1" x14ac:dyDescent="0.3">
      <c r="A41" s="217"/>
      <c r="B41" s="129" t="s">
        <v>587</v>
      </c>
      <c r="C41" s="129" t="s">
        <v>295</v>
      </c>
      <c r="D41" s="45" t="str">
        <f t="shared" si="9"/>
        <v/>
      </c>
      <c r="E41" s="39" t="str">
        <f t="shared" si="6"/>
        <v>X</v>
      </c>
      <c r="F41" s="90">
        <f t="shared" si="2"/>
        <v>0</v>
      </c>
      <c r="G41" s="78">
        <f t="shared" si="0"/>
        <v>0</v>
      </c>
      <c r="H41" s="79">
        <f t="shared" si="11"/>
        <v>17.166666666666668</v>
      </c>
      <c r="I41" s="108" t="s">
        <v>472</v>
      </c>
      <c r="J41" s="88">
        <f t="shared" si="1"/>
        <v>7.6388888888888895E-2</v>
      </c>
      <c r="K41" s="86" t="str">
        <f t="shared" si="4"/>
        <v/>
      </c>
    </row>
    <row r="42" spans="1:11" ht="36" customHeight="1" x14ac:dyDescent="0.3">
      <c r="A42" s="217"/>
      <c r="B42" s="129" t="s">
        <v>295</v>
      </c>
      <c r="C42" s="129" t="s">
        <v>267</v>
      </c>
      <c r="D42" s="45" t="str">
        <f t="shared" si="9"/>
        <v>X</v>
      </c>
      <c r="E42" s="39" t="str">
        <f t="shared" si="6"/>
        <v/>
      </c>
      <c r="F42" s="90">
        <f t="shared" si="2"/>
        <v>1</v>
      </c>
      <c r="G42" s="78">
        <f t="shared" si="0"/>
        <v>0</v>
      </c>
      <c r="H42" s="79">
        <f t="shared" si="11"/>
        <v>18.166666666666668</v>
      </c>
      <c r="I42" s="108" t="s">
        <v>117</v>
      </c>
      <c r="J42" s="88" t="str">
        <f t="shared" si="1"/>
        <v/>
      </c>
      <c r="K42" s="86">
        <f t="shared" si="4"/>
        <v>4.1666666666666657E-2</v>
      </c>
    </row>
    <row r="43" spans="1:11" ht="36" customHeight="1" x14ac:dyDescent="0.3">
      <c r="A43" s="217"/>
      <c r="B43" s="129" t="s">
        <v>267</v>
      </c>
      <c r="C43" s="129" t="s">
        <v>284</v>
      </c>
      <c r="D43" s="45" t="str">
        <f t="shared" si="9"/>
        <v>X</v>
      </c>
      <c r="E43" s="39" t="str">
        <f t="shared" si="6"/>
        <v/>
      </c>
      <c r="F43" s="90">
        <f t="shared" si="2"/>
        <v>0</v>
      </c>
      <c r="G43" s="78">
        <f t="shared" si="0"/>
        <v>30</v>
      </c>
      <c r="H43" s="79">
        <f t="shared" si="11"/>
        <v>18.666666666666668</v>
      </c>
      <c r="I43" s="108" t="s">
        <v>593</v>
      </c>
      <c r="J43" s="88" t="str">
        <f t="shared" si="1"/>
        <v/>
      </c>
      <c r="K43" s="86">
        <f t="shared" si="4"/>
        <v>2.0833333333333343E-2</v>
      </c>
    </row>
    <row r="44" spans="1:11" ht="36" customHeight="1" x14ac:dyDescent="0.3">
      <c r="A44" s="217"/>
      <c r="B44" s="129" t="s">
        <v>284</v>
      </c>
      <c r="C44" s="129" t="s">
        <v>588</v>
      </c>
      <c r="D44" s="45" t="str">
        <f t="shared" si="9"/>
        <v>X</v>
      </c>
      <c r="E44" s="39" t="str">
        <f t="shared" si="6"/>
        <v/>
      </c>
      <c r="F44" s="90">
        <f t="shared" si="2"/>
        <v>0</v>
      </c>
      <c r="G44" s="78">
        <f t="shared" si="0"/>
        <v>40</v>
      </c>
      <c r="H44" s="79">
        <f t="shared" si="11"/>
        <v>19.333333333333336</v>
      </c>
      <c r="I44" s="108" t="s">
        <v>117</v>
      </c>
      <c r="J44" s="88" t="str">
        <f t="shared" si="1"/>
        <v/>
      </c>
      <c r="K44" s="86">
        <f t="shared" si="4"/>
        <v>2.777777777777779E-2</v>
      </c>
    </row>
    <row r="45" spans="1:11" ht="36" customHeight="1" x14ac:dyDescent="0.3">
      <c r="A45" s="217"/>
      <c r="B45" s="129" t="s">
        <v>588</v>
      </c>
      <c r="C45" s="129" t="s">
        <v>318</v>
      </c>
      <c r="D45" s="45" t="str">
        <f t="shared" si="9"/>
        <v>X</v>
      </c>
      <c r="E45" s="39" t="str">
        <f t="shared" si="6"/>
        <v/>
      </c>
      <c r="F45" s="90">
        <f t="shared" si="2"/>
        <v>1</v>
      </c>
      <c r="G45" s="78">
        <f t="shared" si="0"/>
        <v>20</v>
      </c>
      <c r="H45" s="79">
        <f t="shared" si="11"/>
        <v>20.666666666666668</v>
      </c>
      <c r="I45" s="108" t="s">
        <v>118</v>
      </c>
      <c r="J45" s="88" t="str">
        <f t="shared" si="1"/>
        <v/>
      </c>
      <c r="K45" s="86">
        <f t="shared" si="4"/>
        <v>5.5555555555555525E-2</v>
      </c>
    </row>
    <row r="46" spans="1:11" ht="36" customHeight="1" x14ac:dyDescent="0.3">
      <c r="A46" s="217"/>
      <c r="B46" s="129" t="s">
        <v>318</v>
      </c>
      <c r="C46" s="129" t="s">
        <v>128</v>
      </c>
      <c r="D46" s="45" t="str">
        <f t="shared" si="9"/>
        <v>X</v>
      </c>
      <c r="E46" s="39" t="str">
        <f t="shared" si="6"/>
        <v/>
      </c>
      <c r="F46" s="90">
        <f t="shared" si="2"/>
        <v>0</v>
      </c>
      <c r="G46" s="78">
        <f t="shared" si="0"/>
        <v>30</v>
      </c>
      <c r="H46" s="79">
        <f t="shared" si="11"/>
        <v>21.166666666666668</v>
      </c>
      <c r="I46" s="108" t="s">
        <v>117</v>
      </c>
      <c r="J46" s="88" t="str">
        <f t="shared" si="1"/>
        <v/>
      </c>
      <c r="K46" s="86">
        <f t="shared" si="4"/>
        <v>2.083333333333337E-2</v>
      </c>
    </row>
    <row r="47" spans="1:11" ht="36" customHeight="1" x14ac:dyDescent="0.3">
      <c r="A47" s="217"/>
      <c r="B47" s="129" t="s">
        <v>128</v>
      </c>
      <c r="C47" s="129" t="s">
        <v>433</v>
      </c>
      <c r="D47" s="45" t="str">
        <f t="shared" si="9"/>
        <v>X</v>
      </c>
      <c r="E47" s="39" t="str">
        <f t="shared" si="6"/>
        <v/>
      </c>
      <c r="F47" s="90">
        <f t="shared" si="2"/>
        <v>0</v>
      </c>
      <c r="G47" s="78">
        <f t="shared" si="0"/>
        <v>30</v>
      </c>
      <c r="H47" s="79">
        <f t="shared" si="11"/>
        <v>21.666666666666668</v>
      </c>
      <c r="I47" s="108" t="s">
        <v>594</v>
      </c>
      <c r="J47" s="88" t="str">
        <f t="shared" si="1"/>
        <v/>
      </c>
      <c r="K47" s="86">
        <f t="shared" si="4"/>
        <v>2.0833333333333315E-2</v>
      </c>
    </row>
    <row r="48" spans="1:11" ht="36" customHeight="1" x14ac:dyDescent="0.3">
      <c r="A48" s="217"/>
      <c r="B48" s="129" t="s">
        <v>433</v>
      </c>
      <c r="C48" s="129" t="s">
        <v>378</v>
      </c>
      <c r="D48" s="45" t="str">
        <f t="shared" si="9"/>
        <v>X</v>
      </c>
      <c r="E48" s="39" t="str">
        <f t="shared" si="6"/>
        <v/>
      </c>
      <c r="F48" s="90">
        <f t="shared" si="2"/>
        <v>2</v>
      </c>
      <c r="G48" s="78">
        <f t="shared" si="0"/>
        <v>0</v>
      </c>
      <c r="H48" s="79">
        <f t="shared" si="11"/>
        <v>23.666666666666668</v>
      </c>
      <c r="I48" s="108" t="s">
        <v>117</v>
      </c>
      <c r="J48" s="88" t="str">
        <f t="shared" si="1"/>
        <v/>
      </c>
      <c r="K48" s="86">
        <f t="shared" si="4"/>
        <v>8.3333333333333315E-2</v>
      </c>
    </row>
    <row r="49" spans="1:11" ht="36" customHeight="1" x14ac:dyDescent="0.3">
      <c r="A49" s="217"/>
      <c r="B49" s="129" t="s">
        <v>378</v>
      </c>
      <c r="C49" s="129" t="s">
        <v>132</v>
      </c>
      <c r="D49" s="45" t="str">
        <f t="shared" si="9"/>
        <v>X</v>
      </c>
      <c r="E49" s="39" t="str">
        <f t="shared" si="6"/>
        <v/>
      </c>
      <c r="F49" s="90">
        <f t="shared" si="2"/>
        <v>1</v>
      </c>
      <c r="G49" s="78">
        <f t="shared" si="0"/>
        <v>0</v>
      </c>
      <c r="H49" s="79">
        <f t="shared" si="11"/>
        <v>24.666666666666668</v>
      </c>
      <c r="I49" s="108" t="s">
        <v>595</v>
      </c>
      <c r="J49" s="88" t="str">
        <f t="shared" si="1"/>
        <v/>
      </c>
      <c r="K49" s="86">
        <f t="shared" si="4"/>
        <v>4.1666666666666685E-2</v>
      </c>
    </row>
    <row r="50" spans="1:11" ht="36" customHeight="1" x14ac:dyDescent="0.3">
      <c r="A50" s="217"/>
      <c r="B50" s="129" t="s">
        <v>132</v>
      </c>
      <c r="C50" s="129" t="s">
        <v>134</v>
      </c>
      <c r="D50" s="45" t="str">
        <f t="shared" si="9"/>
        <v>X</v>
      </c>
      <c r="E50" s="39" t="str">
        <f t="shared" si="6"/>
        <v/>
      </c>
      <c r="F50" s="90">
        <f t="shared" si="2"/>
        <v>3</v>
      </c>
      <c r="G50" s="78">
        <f t="shared" si="0"/>
        <v>0</v>
      </c>
      <c r="H50" s="79">
        <f t="shared" si="11"/>
        <v>27.666666666666668</v>
      </c>
      <c r="I50" s="108" t="s">
        <v>117</v>
      </c>
      <c r="J50" s="88" t="str">
        <f t="shared" si="1"/>
        <v/>
      </c>
      <c r="K50" s="86">
        <f t="shared" si="4"/>
        <v>0.125</v>
      </c>
    </row>
    <row r="51" spans="1:11" ht="36" customHeight="1" x14ac:dyDescent="0.3">
      <c r="A51" s="217"/>
      <c r="B51" s="129" t="s">
        <v>134</v>
      </c>
      <c r="C51" s="129" t="s">
        <v>135</v>
      </c>
      <c r="D51" s="45" t="str">
        <f t="shared" si="9"/>
        <v>X</v>
      </c>
      <c r="E51" s="39" t="str">
        <f t="shared" si="6"/>
        <v/>
      </c>
      <c r="F51" s="90">
        <f t="shared" si="2"/>
        <v>0</v>
      </c>
      <c r="G51" s="78">
        <f t="shared" si="0"/>
        <v>30</v>
      </c>
      <c r="H51" s="79">
        <f t="shared" si="11"/>
        <v>28.166666666666668</v>
      </c>
      <c r="I51" s="108" t="s">
        <v>118</v>
      </c>
      <c r="J51" s="88" t="str">
        <f t="shared" si="1"/>
        <v/>
      </c>
      <c r="K51" s="86">
        <f t="shared" si="4"/>
        <v>2.083333333333337E-2</v>
      </c>
    </row>
    <row r="52" spans="1:11" ht="36" customHeight="1" x14ac:dyDescent="0.3">
      <c r="A52" s="217"/>
      <c r="B52" s="129" t="s">
        <v>135</v>
      </c>
      <c r="C52" s="129" t="s">
        <v>412</v>
      </c>
      <c r="D52" s="45" t="str">
        <f t="shared" si="9"/>
        <v>X</v>
      </c>
      <c r="E52" s="39" t="str">
        <f t="shared" si="6"/>
        <v/>
      </c>
      <c r="F52" s="90">
        <f t="shared" si="2"/>
        <v>3</v>
      </c>
      <c r="G52" s="78">
        <f t="shared" si="0"/>
        <v>0</v>
      </c>
      <c r="H52" s="79">
        <f t="shared" si="11"/>
        <v>31.166666666666668</v>
      </c>
      <c r="I52" s="108" t="s">
        <v>117</v>
      </c>
      <c r="J52" s="88" t="str">
        <f t="shared" si="1"/>
        <v/>
      </c>
      <c r="K52" s="86">
        <f t="shared" si="4"/>
        <v>0.125</v>
      </c>
    </row>
    <row r="53" spans="1:11" ht="36" customHeight="1" x14ac:dyDescent="0.3">
      <c r="A53" s="217"/>
      <c r="B53" s="129" t="s">
        <v>412</v>
      </c>
      <c r="C53" s="129" t="s">
        <v>234</v>
      </c>
      <c r="D53" s="45" t="str">
        <f t="shared" si="9"/>
        <v>X</v>
      </c>
      <c r="E53" s="39" t="str">
        <f t="shared" si="6"/>
        <v/>
      </c>
      <c r="F53" s="90">
        <f t="shared" si="2"/>
        <v>1</v>
      </c>
      <c r="G53" s="78">
        <f t="shared" si="0"/>
        <v>0</v>
      </c>
      <c r="H53" s="79">
        <f t="shared" si="11"/>
        <v>32.166666666666671</v>
      </c>
      <c r="I53" s="108" t="s">
        <v>596</v>
      </c>
      <c r="J53" s="88" t="str">
        <f t="shared" si="1"/>
        <v/>
      </c>
      <c r="K53" s="86">
        <f t="shared" si="4"/>
        <v>4.166666666666663E-2</v>
      </c>
    </row>
    <row r="54" spans="1:11" ht="36" customHeight="1" x14ac:dyDescent="0.3">
      <c r="A54" s="217"/>
      <c r="B54" s="129" t="s">
        <v>234</v>
      </c>
      <c r="C54" s="129" t="s">
        <v>380</v>
      </c>
      <c r="D54" s="45" t="str">
        <f t="shared" si="9"/>
        <v>X</v>
      </c>
      <c r="E54" s="39" t="str">
        <f t="shared" si="6"/>
        <v/>
      </c>
      <c r="F54" s="90">
        <f t="shared" si="2"/>
        <v>0</v>
      </c>
      <c r="G54" s="78">
        <f t="shared" si="0"/>
        <v>50</v>
      </c>
      <c r="H54" s="79">
        <f t="shared" si="11"/>
        <v>33.000000000000007</v>
      </c>
      <c r="I54" s="108" t="s">
        <v>117</v>
      </c>
      <c r="J54" s="88" t="str">
        <f t="shared" si="1"/>
        <v/>
      </c>
      <c r="K54" s="86">
        <f t="shared" si="4"/>
        <v>3.472222222222221E-2</v>
      </c>
    </row>
    <row r="55" spans="1:11" ht="36" customHeight="1" x14ac:dyDescent="0.3">
      <c r="A55" s="217"/>
      <c r="B55" s="129" t="s">
        <v>380</v>
      </c>
      <c r="C55" s="129" t="s">
        <v>142</v>
      </c>
      <c r="D55" s="45" t="str">
        <f t="shared" si="9"/>
        <v>X</v>
      </c>
      <c r="E55" s="39" t="str">
        <f t="shared" si="6"/>
        <v/>
      </c>
      <c r="F55" s="90">
        <f t="shared" si="2"/>
        <v>0</v>
      </c>
      <c r="G55" s="78">
        <f t="shared" si="0"/>
        <v>40</v>
      </c>
      <c r="H55" s="79">
        <f t="shared" si="11"/>
        <v>33.666666666666671</v>
      </c>
      <c r="I55" s="108" t="s">
        <v>597</v>
      </c>
      <c r="J55" s="88" t="str">
        <f t="shared" si="1"/>
        <v/>
      </c>
      <c r="K55" s="86">
        <f t="shared" si="4"/>
        <v>2.777777777777779E-2</v>
      </c>
    </row>
    <row r="56" spans="1:11" ht="36" customHeight="1" x14ac:dyDescent="0.3">
      <c r="A56" s="217"/>
      <c r="B56" s="129" t="s">
        <v>142</v>
      </c>
      <c r="C56" s="129" t="s">
        <v>136</v>
      </c>
      <c r="D56" s="45" t="str">
        <f t="shared" si="9"/>
        <v>X</v>
      </c>
      <c r="E56" s="39" t="str">
        <f t="shared" si="6"/>
        <v/>
      </c>
      <c r="F56" s="90">
        <f t="shared" si="2"/>
        <v>2</v>
      </c>
      <c r="G56" s="78">
        <f t="shared" si="0"/>
        <v>0</v>
      </c>
      <c r="H56" s="79">
        <f t="shared" si="11"/>
        <v>35.666666666666671</v>
      </c>
      <c r="I56" s="108" t="s">
        <v>117</v>
      </c>
      <c r="J56" s="88" t="str">
        <f t="shared" si="1"/>
        <v/>
      </c>
      <c r="K56" s="86">
        <f t="shared" si="4"/>
        <v>8.333333333333337E-2</v>
      </c>
    </row>
    <row r="57" spans="1:11" ht="36" customHeight="1" x14ac:dyDescent="0.3">
      <c r="A57" s="217"/>
      <c r="B57" s="129" t="s">
        <v>136</v>
      </c>
      <c r="C57" s="129" t="s">
        <v>143</v>
      </c>
      <c r="D57" s="45" t="str">
        <f t="shared" si="9"/>
        <v>X</v>
      </c>
      <c r="E57" s="39" t="str">
        <f t="shared" si="6"/>
        <v/>
      </c>
      <c r="F57" s="90">
        <f t="shared" si="2"/>
        <v>0</v>
      </c>
      <c r="G57" s="78">
        <f t="shared" si="0"/>
        <v>30</v>
      </c>
      <c r="H57" s="79">
        <f t="shared" si="11"/>
        <v>36.166666666666671</v>
      </c>
      <c r="I57" s="108" t="s">
        <v>118</v>
      </c>
      <c r="J57" s="88" t="str">
        <f t="shared" si="1"/>
        <v/>
      </c>
      <c r="K57" s="86">
        <f t="shared" si="4"/>
        <v>2.0833333333333259E-2</v>
      </c>
    </row>
    <row r="58" spans="1:11" ht="36" customHeight="1" x14ac:dyDescent="0.3">
      <c r="A58" s="217"/>
      <c r="B58" s="129" t="s">
        <v>143</v>
      </c>
      <c r="C58" s="129" t="s">
        <v>125</v>
      </c>
      <c r="D58" s="45" t="str">
        <f t="shared" si="9"/>
        <v>X</v>
      </c>
      <c r="E58" s="39" t="str">
        <f t="shared" si="6"/>
        <v/>
      </c>
      <c r="F58" s="90">
        <f t="shared" si="2"/>
        <v>2</v>
      </c>
      <c r="G58" s="78">
        <f t="shared" si="0"/>
        <v>0</v>
      </c>
      <c r="H58" s="79">
        <f t="shared" si="11"/>
        <v>38.166666666666671</v>
      </c>
      <c r="I58" s="108" t="s">
        <v>117</v>
      </c>
      <c r="J58" s="88" t="str">
        <f t="shared" si="1"/>
        <v/>
      </c>
      <c r="K58" s="86">
        <f t="shared" si="4"/>
        <v>8.333333333333337E-2</v>
      </c>
    </row>
    <row r="59" spans="1:11" ht="36" customHeight="1" x14ac:dyDescent="0.3">
      <c r="A59" s="217">
        <v>44759</v>
      </c>
      <c r="B59" s="129" t="s">
        <v>126</v>
      </c>
      <c r="C59" s="129" t="s">
        <v>153</v>
      </c>
      <c r="D59" s="45" t="str">
        <f t="shared" si="9"/>
        <v>X</v>
      </c>
      <c r="E59" s="39" t="str">
        <f t="shared" si="6"/>
        <v/>
      </c>
      <c r="F59" s="90">
        <f t="shared" si="2"/>
        <v>1</v>
      </c>
      <c r="G59" s="78">
        <f t="shared" si="0"/>
        <v>30</v>
      </c>
      <c r="H59" s="79">
        <f t="shared" si="11"/>
        <v>39.666666666666671</v>
      </c>
      <c r="I59" s="108" t="s">
        <v>117</v>
      </c>
      <c r="J59" s="88" t="str">
        <f t="shared" si="1"/>
        <v/>
      </c>
      <c r="K59" s="86">
        <f t="shared" si="4"/>
        <v>6.25E-2</v>
      </c>
    </row>
    <row r="60" spans="1:11" ht="36" customHeight="1" x14ac:dyDescent="0.3">
      <c r="A60" s="217"/>
      <c r="B60" s="129" t="s">
        <v>153</v>
      </c>
      <c r="C60" s="129" t="s">
        <v>295</v>
      </c>
      <c r="D60" s="45" t="str">
        <f t="shared" si="9"/>
        <v>X</v>
      </c>
      <c r="E60" s="39" t="str">
        <f t="shared" si="6"/>
        <v/>
      </c>
      <c r="F60" s="90">
        <f t="shared" si="2"/>
        <v>1</v>
      </c>
      <c r="G60" s="78">
        <f t="shared" si="0"/>
        <v>30</v>
      </c>
      <c r="H60" s="79">
        <f t="shared" si="11"/>
        <v>41.166666666666671</v>
      </c>
      <c r="I60" s="108" t="s">
        <v>598</v>
      </c>
      <c r="J60" s="88" t="str">
        <f t="shared" si="1"/>
        <v/>
      </c>
      <c r="K60" s="86">
        <f t="shared" si="4"/>
        <v>6.25E-2</v>
      </c>
    </row>
    <row r="61" spans="1:11" ht="36" customHeight="1" x14ac:dyDescent="0.3">
      <c r="A61" s="217"/>
      <c r="B61" s="129" t="s">
        <v>295</v>
      </c>
      <c r="C61" s="129" t="s">
        <v>154</v>
      </c>
      <c r="D61" s="45" t="str">
        <f t="shared" si="9"/>
        <v>X</v>
      </c>
      <c r="E61" s="39" t="str">
        <f t="shared" si="6"/>
        <v/>
      </c>
      <c r="F61" s="90">
        <f t="shared" si="2"/>
        <v>0</v>
      </c>
      <c r="G61" s="78">
        <f t="shared" si="0"/>
        <v>30</v>
      </c>
      <c r="H61" s="79">
        <f t="shared" si="11"/>
        <v>41.666666666666671</v>
      </c>
      <c r="I61" s="108" t="s">
        <v>117</v>
      </c>
      <c r="J61" s="88" t="str">
        <f t="shared" si="1"/>
        <v/>
      </c>
      <c r="K61" s="86">
        <f t="shared" si="4"/>
        <v>2.0833333333333343E-2</v>
      </c>
    </row>
    <row r="62" spans="1:11" ht="36" customHeight="1" x14ac:dyDescent="0.3">
      <c r="A62" s="217"/>
      <c r="B62" s="202" t="s">
        <v>154</v>
      </c>
      <c r="C62" s="203"/>
      <c r="D62" s="45"/>
      <c r="E62" s="39" t="str">
        <f t="shared" si="6"/>
        <v/>
      </c>
      <c r="F62" s="90">
        <f t="shared" si="2"/>
        <v>0</v>
      </c>
      <c r="G62" s="78">
        <f t="shared" si="0"/>
        <v>0</v>
      </c>
      <c r="H62" s="79">
        <f t="shared" si="11"/>
        <v>41.666666666666671</v>
      </c>
      <c r="I62" s="109" t="s">
        <v>123</v>
      </c>
      <c r="J62" s="88" t="str">
        <f t="shared" si="1"/>
        <v/>
      </c>
      <c r="K62" s="86" t="str">
        <f t="shared" si="4"/>
        <v/>
      </c>
    </row>
    <row r="63" spans="1:11" ht="33.75" customHeight="1" x14ac:dyDescent="0.3">
      <c r="A63" s="47"/>
      <c r="B63" s="369" t="s">
        <v>25</v>
      </c>
      <c r="C63" s="369"/>
      <c r="D63" s="369"/>
      <c r="E63" s="369"/>
      <c r="F63" s="369"/>
      <c r="G63" s="369"/>
      <c r="H63" s="48">
        <f>H62</f>
        <v>41.666666666666671</v>
      </c>
      <c r="I63" s="49"/>
      <c r="J63" s="89">
        <f>SUM(J23:J62)</f>
        <v>0.11805555555555558</v>
      </c>
      <c r="K63" s="86">
        <f>SUM(K23:K62)</f>
        <v>1.7361111111111109</v>
      </c>
    </row>
    <row r="64" spans="1:11" ht="33.75" customHeight="1" x14ac:dyDescent="0.3">
      <c r="A64" s="47"/>
      <c r="B64" s="369" t="s">
        <v>64</v>
      </c>
      <c r="C64" s="369"/>
      <c r="D64" s="369"/>
      <c r="E64" s="369"/>
      <c r="F64" s="369"/>
      <c r="G64" s="369"/>
      <c r="H64" s="50">
        <v>72</v>
      </c>
      <c r="I64" s="49"/>
    </row>
    <row r="65" spans="1:9" ht="33.75" customHeight="1" x14ac:dyDescent="0.3">
      <c r="A65" s="47"/>
      <c r="B65" s="363" t="s">
        <v>65</v>
      </c>
      <c r="C65" s="363"/>
      <c r="D65" s="363"/>
      <c r="E65" s="363"/>
      <c r="F65" s="363"/>
      <c r="G65" s="363"/>
      <c r="H65" s="50">
        <f>IF(H64="","",IF(H63&lt;=H64,H64-H63,0))</f>
        <v>30.333333333333329</v>
      </c>
      <c r="I65" s="75"/>
    </row>
    <row r="66" spans="1:9" ht="33.75" customHeight="1" x14ac:dyDescent="0.3">
      <c r="A66" s="47"/>
      <c r="B66" s="363" t="s">
        <v>66</v>
      </c>
      <c r="C66" s="363"/>
      <c r="D66" s="363"/>
      <c r="E66" s="363"/>
      <c r="F66" s="363"/>
      <c r="G66" s="363"/>
      <c r="H66" s="50">
        <f>IF(H63&gt;H64,H63-H64,0)</f>
        <v>0</v>
      </c>
      <c r="I66" s="49"/>
    </row>
    <row r="67" spans="1:9" ht="33.75" customHeight="1" x14ac:dyDescent="0.3">
      <c r="A67" s="47"/>
      <c r="B67" s="363" t="s">
        <v>67</v>
      </c>
      <c r="C67" s="363"/>
      <c r="D67" s="363"/>
      <c r="E67" s="363"/>
      <c r="F67" s="363"/>
      <c r="G67" s="363"/>
      <c r="H67" s="74">
        <f>IF(H64="","",IF(H65&gt;H66,ROUND(H65*$B$15*$B$13/24,0),""))</f>
        <v>83519042</v>
      </c>
      <c r="I67" s="49"/>
    </row>
    <row r="68" spans="1:9" ht="33.75" customHeight="1" x14ac:dyDescent="0.3">
      <c r="A68" s="47"/>
      <c r="B68" s="364" t="s">
        <v>68</v>
      </c>
      <c r="C68" s="365"/>
      <c r="D68" s="365"/>
      <c r="E68" s="365"/>
      <c r="F68" s="365"/>
      <c r="G68" s="366"/>
      <c r="H68" s="51" t="str">
        <f>IF(H66&gt;H65,ROUND(H66*$B$17*$B$13/24,0),"")</f>
        <v/>
      </c>
      <c r="I68" s="49"/>
    </row>
    <row r="69" spans="1:9" ht="33.75" customHeight="1" x14ac:dyDescent="0.3">
      <c r="A69" s="367"/>
      <c r="B69" s="367"/>
      <c r="C69" s="367"/>
      <c r="D69" s="367"/>
      <c r="E69" s="367"/>
      <c r="F69" s="367"/>
      <c r="G69" s="367"/>
      <c r="H69" s="367"/>
      <c r="I69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7:G67"/>
    <mergeCell ref="B68:G68"/>
    <mergeCell ref="A69:I69"/>
    <mergeCell ref="J21:J22"/>
    <mergeCell ref="K21:K22"/>
    <mergeCell ref="B63:G63"/>
    <mergeCell ref="B64:G64"/>
    <mergeCell ref="B65:G65"/>
    <mergeCell ref="B66:G66"/>
  </mergeCells>
  <conditionalFormatting sqref="F23:H29 B23:D62 F30:I62">
    <cfRule type="expression" dxfId="63" priority="2">
      <formula>$E23="X"</formula>
    </cfRule>
  </conditionalFormatting>
  <conditionalFormatting sqref="I23:I29">
    <cfRule type="expression" dxfId="62" priority="3">
      <formula>$E23="X"</formula>
    </cfRule>
  </conditionalFormatting>
  <conditionalFormatting sqref="E23:E62">
    <cfRule type="expression" dxfId="6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7BFC-B732-4A78-9A43-F3F02141729B}">
  <sheetPr>
    <tabColor rgb="FFFF0000"/>
  </sheetPr>
  <dimension ref="A1:K75"/>
  <sheetViews>
    <sheetView topLeftCell="A16" zoomScale="70" zoomScaleNormal="70" workbookViewId="0">
      <selection activeCell="E12" sqref="E1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154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44897.003472222219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44885</v>
      </c>
      <c r="C9" s="34">
        <f>INDEX('TONG HOP'!$B$9:$W$225,MATCH(E3,'TONG HOP'!$B$9:$B$225,0),MATCH(C10,'TONG HOP'!$B$9:$W$9,0))</f>
        <v>44890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20487.28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44897.444444444445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44900.027777777781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44897</v>
      </c>
      <c r="B23" s="202" t="s">
        <v>932</v>
      </c>
      <c r="C23" s="203"/>
      <c r="D23" s="45" t="str">
        <f t="shared" ref="D23:D67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68" si="1">IF(D23="X",MINUTE(C23-B23),0)</f>
        <v>0</v>
      </c>
      <c r="H23" s="82">
        <f>(F23+G23/60)+H22</f>
        <v>0</v>
      </c>
      <c r="I23" s="107" t="s">
        <v>108</v>
      </c>
      <c r="J23" s="87">
        <f t="shared" ref="J23:J68" si="2">IF(E23="x",(C23-B23),"")</f>
        <v>-3.472222222222222E-3</v>
      </c>
      <c r="K23" s="86" t="str">
        <f>IF(D23="x",(C23-B23),"")</f>
        <v/>
      </c>
    </row>
    <row r="24" spans="1:11" ht="36" customHeight="1" x14ac:dyDescent="0.3">
      <c r="A24" s="133"/>
      <c r="B24" s="129" t="s">
        <v>932</v>
      </c>
      <c r="C24" s="129" t="s">
        <v>127</v>
      </c>
      <c r="D24" s="45" t="str">
        <f t="shared" si="0"/>
        <v/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90">
        <f t="shared" ref="F24:F68" si="4">IF(AND(D24="",E24=""),0,(IF(AND(C24-B24=1,E24="",E24),24,(IF(D24="X",HOUR(C24-B24),0)))))</f>
        <v>0</v>
      </c>
      <c r="G24" s="82">
        <f t="shared" si="1"/>
        <v>0</v>
      </c>
      <c r="H24" s="82">
        <f t="shared" ref="H24:H68" si="5">(F24+G24/60)+H23</f>
        <v>0</v>
      </c>
      <c r="I24" s="15" t="s">
        <v>934</v>
      </c>
      <c r="J24" s="87">
        <f t="shared" si="2"/>
        <v>0.24652777777777779</v>
      </c>
      <c r="K24" s="86" t="str">
        <f t="shared" ref="K24:K68" si="6">IF(D24="x",(C24-B24),"")</f>
        <v/>
      </c>
    </row>
    <row r="25" spans="1:11" ht="36" customHeight="1" x14ac:dyDescent="0.3">
      <c r="A25" s="133"/>
      <c r="B25" s="129" t="s">
        <v>127</v>
      </c>
      <c r="C25" s="129" t="s">
        <v>433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</v>
      </c>
      <c r="I25" s="108" t="s">
        <v>275</v>
      </c>
      <c r="J25" s="87">
        <f t="shared" si="2"/>
        <v>6.25E-2</v>
      </c>
      <c r="K25" s="86" t="str">
        <f t="shared" si="6"/>
        <v/>
      </c>
    </row>
    <row r="26" spans="1:11" ht="36" customHeight="1" x14ac:dyDescent="0.3">
      <c r="A26" s="133"/>
      <c r="B26" s="202" t="s">
        <v>433</v>
      </c>
      <c r="C26" s="203"/>
      <c r="D26" s="45"/>
      <c r="E26" s="39" t="str">
        <f t="shared" si="3"/>
        <v/>
      </c>
      <c r="F26" s="90">
        <f t="shared" si="4"/>
        <v>0</v>
      </c>
      <c r="G26" s="82">
        <f t="shared" si="1"/>
        <v>0</v>
      </c>
      <c r="H26" s="82">
        <f t="shared" si="5"/>
        <v>0</v>
      </c>
      <c r="I26" s="109" t="s">
        <v>276</v>
      </c>
      <c r="J26" s="87" t="str">
        <f t="shared" si="2"/>
        <v/>
      </c>
      <c r="K26" s="86" t="str">
        <f t="shared" si="6"/>
        <v/>
      </c>
    </row>
    <row r="27" spans="1:11" ht="36" customHeight="1" x14ac:dyDescent="0.3">
      <c r="A27" s="133"/>
      <c r="B27" s="129" t="s">
        <v>433</v>
      </c>
      <c r="C27" s="129" t="s">
        <v>131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</v>
      </c>
      <c r="I27" s="109" t="s">
        <v>114</v>
      </c>
      <c r="J27" s="88">
        <f t="shared" si="2"/>
        <v>6.25E-2</v>
      </c>
      <c r="K27" s="86" t="str">
        <f t="shared" si="6"/>
        <v/>
      </c>
    </row>
    <row r="28" spans="1:11" ht="36" customHeight="1" x14ac:dyDescent="0.3">
      <c r="A28" s="133"/>
      <c r="B28" s="129" t="s">
        <v>131</v>
      </c>
      <c r="C28" s="129" t="s">
        <v>330</v>
      </c>
      <c r="D28" s="45" t="str">
        <f t="shared" si="0"/>
        <v>X</v>
      </c>
      <c r="E28" s="39" t="str">
        <f t="shared" si="3"/>
        <v/>
      </c>
      <c r="F28" s="90">
        <f t="shared" si="4"/>
        <v>1</v>
      </c>
      <c r="G28" s="78">
        <f t="shared" si="1"/>
        <v>40</v>
      </c>
      <c r="H28" s="79">
        <f t="shared" si="5"/>
        <v>1.6666666666666665</v>
      </c>
      <c r="I28" s="108" t="s">
        <v>115</v>
      </c>
      <c r="J28" s="88" t="str">
        <f t="shared" si="2"/>
        <v/>
      </c>
      <c r="K28" s="86">
        <f t="shared" si="6"/>
        <v>6.944444444444442E-2</v>
      </c>
    </row>
    <row r="29" spans="1:11" ht="36" customHeight="1" x14ac:dyDescent="0.3">
      <c r="A29" s="133"/>
      <c r="B29" s="202" t="s">
        <v>330</v>
      </c>
      <c r="C29" s="203"/>
      <c r="D29" s="45"/>
      <c r="E29" s="91"/>
      <c r="F29" s="90">
        <f t="shared" si="4"/>
        <v>0</v>
      </c>
      <c r="G29" s="78">
        <f t="shared" si="1"/>
        <v>0</v>
      </c>
      <c r="H29" s="79">
        <f t="shared" si="5"/>
        <v>1.6666666666666665</v>
      </c>
      <c r="I29" s="109" t="s">
        <v>116</v>
      </c>
      <c r="J29" s="88" t="str">
        <f t="shared" si="2"/>
        <v/>
      </c>
      <c r="K29" s="86" t="str">
        <f t="shared" si="6"/>
        <v/>
      </c>
    </row>
    <row r="30" spans="1:11" ht="36" customHeight="1" x14ac:dyDescent="0.3">
      <c r="A30" s="133"/>
      <c r="B30" s="129" t="s">
        <v>330</v>
      </c>
      <c r="C30" s="129" t="s">
        <v>274</v>
      </c>
      <c r="D30" s="45" t="str">
        <f t="shared" si="0"/>
        <v>X</v>
      </c>
      <c r="E30" s="91"/>
      <c r="F30" s="90">
        <f t="shared" si="4"/>
        <v>2</v>
      </c>
      <c r="G30" s="78">
        <f t="shared" si="1"/>
        <v>30</v>
      </c>
      <c r="H30" s="79">
        <f t="shared" si="5"/>
        <v>4.1666666666666661</v>
      </c>
      <c r="I30" s="108" t="s">
        <v>117</v>
      </c>
      <c r="J30" s="88" t="str">
        <f t="shared" si="2"/>
        <v/>
      </c>
      <c r="K30" s="86">
        <f t="shared" si="6"/>
        <v>0.10416666666666663</v>
      </c>
    </row>
    <row r="31" spans="1:11" ht="36" customHeight="1" x14ac:dyDescent="0.3">
      <c r="A31" s="133"/>
      <c r="B31" s="129" t="s">
        <v>274</v>
      </c>
      <c r="C31" s="129" t="s">
        <v>135</v>
      </c>
      <c r="D31" s="45" t="str">
        <f t="shared" si="0"/>
        <v>X</v>
      </c>
      <c r="E31" s="91"/>
      <c r="F31" s="90">
        <f t="shared" si="4"/>
        <v>0</v>
      </c>
      <c r="G31" s="78">
        <f t="shared" si="1"/>
        <v>50</v>
      </c>
      <c r="H31" s="79">
        <f t="shared" si="5"/>
        <v>4.9999999999999991</v>
      </c>
      <c r="I31" s="108" t="s">
        <v>935</v>
      </c>
      <c r="J31" s="88" t="str">
        <f t="shared" si="2"/>
        <v/>
      </c>
      <c r="K31" s="86">
        <f t="shared" si="6"/>
        <v>3.4722222222222321E-2</v>
      </c>
    </row>
    <row r="32" spans="1:11" ht="36" customHeight="1" x14ac:dyDescent="0.3">
      <c r="A32" s="133"/>
      <c r="B32" s="129" t="s">
        <v>135</v>
      </c>
      <c r="C32" s="129" t="s">
        <v>160</v>
      </c>
      <c r="D32" s="45" t="str">
        <f t="shared" si="0"/>
        <v>X</v>
      </c>
      <c r="E32" s="91"/>
      <c r="F32" s="90">
        <f t="shared" si="4"/>
        <v>1</v>
      </c>
      <c r="G32" s="78">
        <f t="shared" si="1"/>
        <v>0</v>
      </c>
      <c r="H32" s="79">
        <f t="shared" si="5"/>
        <v>5.9999999999999991</v>
      </c>
      <c r="I32" s="108" t="s">
        <v>513</v>
      </c>
      <c r="J32" s="88" t="str">
        <f t="shared" si="2"/>
        <v/>
      </c>
      <c r="K32" s="86">
        <f t="shared" si="6"/>
        <v>4.166666666666663E-2</v>
      </c>
    </row>
    <row r="33" spans="1:11" ht="36" customHeight="1" x14ac:dyDescent="0.3">
      <c r="A33" s="133"/>
      <c r="B33" s="129" t="s">
        <v>160</v>
      </c>
      <c r="C33" s="129" t="s">
        <v>502</v>
      </c>
      <c r="D33" s="45" t="str">
        <f t="shared" si="0"/>
        <v>X</v>
      </c>
      <c r="E33" s="91"/>
      <c r="F33" s="90">
        <f t="shared" si="4"/>
        <v>1</v>
      </c>
      <c r="G33" s="78">
        <f t="shared" si="1"/>
        <v>50</v>
      </c>
      <c r="H33" s="79">
        <f t="shared" si="5"/>
        <v>7.8333333333333321</v>
      </c>
      <c r="I33" s="108" t="s">
        <v>117</v>
      </c>
      <c r="J33" s="88" t="str">
        <f t="shared" si="2"/>
        <v/>
      </c>
      <c r="K33" s="86">
        <f t="shared" si="6"/>
        <v>7.638888888888884E-2</v>
      </c>
    </row>
    <row r="34" spans="1:11" ht="36" customHeight="1" x14ac:dyDescent="0.3">
      <c r="A34" s="133"/>
      <c r="B34" s="129" t="s">
        <v>502</v>
      </c>
      <c r="C34" s="129" t="s">
        <v>509</v>
      </c>
      <c r="D34" s="45" t="str">
        <f t="shared" si="0"/>
        <v>X</v>
      </c>
      <c r="E34" s="91"/>
      <c r="F34" s="90">
        <f t="shared" si="4"/>
        <v>4</v>
      </c>
      <c r="G34" s="78">
        <f t="shared" si="1"/>
        <v>20</v>
      </c>
      <c r="H34" s="79">
        <f t="shared" si="5"/>
        <v>12.166666666666664</v>
      </c>
      <c r="I34" s="108" t="s">
        <v>745</v>
      </c>
      <c r="J34" s="88" t="str">
        <f t="shared" si="2"/>
        <v/>
      </c>
      <c r="K34" s="86">
        <f t="shared" si="6"/>
        <v>0.18055555555555569</v>
      </c>
    </row>
    <row r="35" spans="1:11" ht="36" customHeight="1" x14ac:dyDescent="0.3">
      <c r="A35" s="133"/>
      <c r="B35" s="129" t="s">
        <v>509</v>
      </c>
      <c r="C35" s="129" t="s">
        <v>143</v>
      </c>
      <c r="D35" s="45" t="str">
        <f t="shared" si="0"/>
        <v>X</v>
      </c>
      <c r="E35" s="91"/>
      <c r="F35" s="90">
        <f t="shared" si="4"/>
        <v>0</v>
      </c>
      <c r="G35" s="78">
        <f t="shared" si="1"/>
        <v>50</v>
      </c>
      <c r="H35" s="79">
        <f t="shared" si="5"/>
        <v>12.999999999999998</v>
      </c>
      <c r="I35" s="108" t="s">
        <v>117</v>
      </c>
      <c r="J35" s="88" t="str">
        <f t="shared" si="2"/>
        <v/>
      </c>
      <c r="K35" s="86">
        <f t="shared" si="6"/>
        <v>3.4722222222222099E-2</v>
      </c>
    </row>
    <row r="36" spans="1:11" ht="36" customHeight="1" x14ac:dyDescent="0.3">
      <c r="A36" s="133"/>
      <c r="B36" s="129" t="s">
        <v>143</v>
      </c>
      <c r="C36" s="129" t="s">
        <v>137</v>
      </c>
      <c r="D36" s="45" t="str">
        <f t="shared" si="0"/>
        <v>X</v>
      </c>
      <c r="E36" s="91"/>
      <c r="F36" s="90">
        <f t="shared" si="4"/>
        <v>0</v>
      </c>
      <c r="G36" s="78">
        <f t="shared" si="1"/>
        <v>20</v>
      </c>
      <c r="H36" s="79">
        <f t="shared" si="5"/>
        <v>13.333333333333332</v>
      </c>
      <c r="I36" s="108" t="s">
        <v>936</v>
      </c>
      <c r="J36" s="88" t="str">
        <f t="shared" si="2"/>
        <v/>
      </c>
      <c r="K36" s="86">
        <f t="shared" si="6"/>
        <v>1.388888888888884E-2</v>
      </c>
    </row>
    <row r="37" spans="1:11" ht="36" customHeight="1" x14ac:dyDescent="0.3">
      <c r="A37" s="133"/>
      <c r="B37" s="129" t="s">
        <v>137</v>
      </c>
      <c r="C37" s="129" t="s">
        <v>348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0</v>
      </c>
      <c r="H37" s="79">
        <f t="shared" si="5"/>
        <v>14.333333333333332</v>
      </c>
      <c r="I37" s="108" t="s">
        <v>117</v>
      </c>
      <c r="J37" s="88" t="str">
        <f t="shared" si="2"/>
        <v/>
      </c>
      <c r="K37" s="86">
        <f t="shared" si="6"/>
        <v>4.1666666666666741E-2</v>
      </c>
    </row>
    <row r="38" spans="1:11" ht="36" customHeight="1" x14ac:dyDescent="0.3">
      <c r="A38" s="133"/>
      <c r="B38" s="129" t="s">
        <v>348</v>
      </c>
      <c r="C38" s="129" t="s">
        <v>530</v>
      </c>
      <c r="D38" s="45" t="str">
        <f t="shared" si="0"/>
        <v>X</v>
      </c>
      <c r="E38" s="91"/>
      <c r="F38" s="90">
        <f t="shared" si="4"/>
        <v>0</v>
      </c>
      <c r="G38" s="78">
        <f t="shared" si="1"/>
        <v>20</v>
      </c>
      <c r="H38" s="79">
        <f t="shared" si="5"/>
        <v>14.666666666666666</v>
      </c>
      <c r="I38" s="108" t="s">
        <v>937</v>
      </c>
      <c r="J38" s="88" t="str">
        <f t="shared" si="2"/>
        <v/>
      </c>
      <c r="K38" s="86">
        <f t="shared" si="6"/>
        <v>1.3888888888888951E-2</v>
      </c>
    </row>
    <row r="39" spans="1:11" ht="36" customHeight="1" x14ac:dyDescent="0.3">
      <c r="A39" s="137"/>
      <c r="B39" s="129" t="s">
        <v>530</v>
      </c>
      <c r="C39" s="129" t="s">
        <v>125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20</v>
      </c>
      <c r="H39" s="79">
        <f t="shared" si="5"/>
        <v>15</v>
      </c>
      <c r="I39" s="108" t="s">
        <v>117</v>
      </c>
      <c r="J39" s="88" t="str">
        <f t="shared" si="2"/>
        <v/>
      </c>
      <c r="K39" s="86">
        <f t="shared" si="6"/>
        <v>1.388888888888884E-2</v>
      </c>
    </row>
    <row r="40" spans="1:11" ht="36" customHeight="1" x14ac:dyDescent="0.3">
      <c r="A40" s="136">
        <v>44898</v>
      </c>
      <c r="B40" s="129" t="s">
        <v>126</v>
      </c>
      <c r="C40" s="129" t="s">
        <v>241</v>
      </c>
      <c r="D40" s="45" t="str">
        <f t="shared" si="0"/>
        <v>X</v>
      </c>
      <c r="E40" s="91"/>
      <c r="F40" s="90">
        <f t="shared" si="4"/>
        <v>2</v>
      </c>
      <c r="G40" s="78">
        <f t="shared" si="1"/>
        <v>0</v>
      </c>
      <c r="H40" s="79">
        <f t="shared" si="5"/>
        <v>17</v>
      </c>
      <c r="I40" s="108" t="s">
        <v>117</v>
      </c>
      <c r="J40" s="88" t="str">
        <f t="shared" si="2"/>
        <v/>
      </c>
      <c r="K40" s="86">
        <f t="shared" si="6"/>
        <v>8.3333333333333329E-2</v>
      </c>
    </row>
    <row r="41" spans="1:11" ht="36" customHeight="1" x14ac:dyDescent="0.3">
      <c r="A41" s="133"/>
      <c r="B41" s="129" t="s">
        <v>241</v>
      </c>
      <c r="C41" s="129" t="s">
        <v>250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40</v>
      </c>
      <c r="H41" s="79">
        <f t="shared" si="5"/>
        <v>17.666666666666668</v>
      </c>
      <c r="I41" s="108" t="s">
        <v>936</v>
      </c>
      <c r="J41" s="88" t="str">
        <f t="shared" si="2"/>
        <v/>
      </c>
      <c r="K41" s="86">
        <f t="shared" si="6"/>
        <v>2.7777777777777776E-2</v>
      </c>
    </row>
    <row r="42" spans="1:11" ht="36" customHeight="1" x14ac:dyDescent="0.3">
      <c r="A42" s="133"/>
      <c r="B42" s="129" t="s">
        <v>250</v>
      </c>
      <c r="C42" s="129" t="s">
        <v>154</v>
      </c>
      <c r="D42" s="45" t="str">
        <f t="shared" si="0"/>
        <v>X</v>
      </c>
      <c r="E42" s="91"/>
      <c r="F42" s="90">
        <f t="shared" si="4"/>
        <v>0</v>
      </c>
      <c r="G42" s="78">
        <f t="shared" si="1"/>
        <v>50</v>
      </c>
      <c r="H42" s="79">
        <f t="shared" si="5"/>
        <v>18.5</v>
      </c>
      <c r="I42" s="108" t="s">
        <v>117</v>
      </c>
      <c r="J42" s="88" t="str">
        <f t="shared" si="2"/>
        <v/>
      </c>
      <c r="K42" s="86">
        <f t="shared" si="6"/>
        <v>3.4722222222222238E-2</v>
      </c>
    </row>
    <row r="43" spans="1:11" ht="36" customHeight="1" x14ac:dyDescent="0.3">
      <c r="A43" s="133"/>
      <c r="B43" s="129" t="s">
        <v>154</v>
      </c>
      <c r="C43" s="129" t="s">
        <v>267</v>
      </c>
      <c r="D43" s="45" t="str">
        <f t="shared" si="0"/>
        <v>X</v>
      </c>
      <c r="E43" s="91"/>
      <c r="F43" s="90">
        <f t="shared" si="4"/>
        <v>0</v>
      </c>
      <c r="G43" s="78">
        <f t="shared" si="1"/>
        <v>30</v>
      </c>
      <c r="H43" s="79">
        <f t="shared" si="5"/>
        <v>19</v>
      </c>
      <c r="I43" s="108" t="s">
        <v>938</v>
      </c>
      <c r="J43" s="88" t="str">
        <f t="shared" si="2"/>
        <v/>
      </c>
      <c r="K43" s="86">
        <f t="shared" si="6"/>
        <v>2.0833333333333315E-2</v>
      </c>
    </row>
    <row r="44" spans="1:11" ht="36" customHeight="1" x14ac:dyDescent="0.3">
      <c r="A44" s="133"/>
      <c r="B44" s="129" t="s">
        <v>267</v>
      </c>
      <c r="C44" s="129" t="s">
        <v>140</v>
      </c>
      <c r="D44" s="45" t="str">
        <f t="shared" si="0"/>
        <v>X</v>
      </c>
      <c r="E44" s="91"/>
      <c r="F44" s="90">
        <f t="shared" si="4"/>
        <v>1</v>
      </c>
      <c r="G44" s="78">
        <f t="shared" si="1"/>
        <v>30</v>
      </c>
      <c r="H44" s="79">
        <f t="shared" si="5"/>
        <v>20.5</v>
      </c>
      <c r="I44" s="108" t="s">
        <v>117</v>
      </c>
      <c r="J44" s="88" t="str">
        <f t="shared" si="2"/>
        <v/>
      </c>
      <c r="K44" s="86">
        <f t="shared" si="6"/>
        <v>6.25E-2</v>
      </c>
    </row>
    <row r="45" spans="1:11" ht="36" customHeight="1" x14ac:dyDescent="0.3">
      <c r="A45" s="133"/>
      <c r="B45" s="129" t="s">
        <v>140</v>
      </c>
      <c r="C45" s="129" t="s">
        <v>272</v>
      </c>
      <c r="D45" s="45" t="str">
        <f t="shared" si="0"/>
        <v>X</v>
      </c>
      <c r="E45" s="91"/>
      <c r="F45" s="90">
        <f t="shared" si="4"/>
        <v>1</v>
      </c>
      <c r="G45" s="78">
        <f t="shared" si="1"/>
        <v>20</v>
      </c>
      <c r="H45" s="79">
        <f t="shared" si="5"/>
        <v>21.833333333333332</v>
      </c>
      <c r="I45" s="108" t="s">
        <v>118</v>
      </c>
      <c r="J45" s="88" t="str">
        <f t="shared" si="2"/>
        <v/>
      </c>
      <c r="K45" s="86">
        <f t="shared" si="6"/>
        <v>5.5555555555555552E-2</v>
      </c>
    </row>
    <row r="46" spans="1:11" ht="36" customHeight="1" x14ac:dyDescent="0.3">
      <c r="A46" s="133"/>
      <c r="B46" s="129" t="s">
        <v>272</v>
      </c>
      <c r="C46" s="129" t="s">
        <v>297</v>
      </c>
      <c r="D46" s="45" t="str">
        <f t="shared" si="0"/>
        <v>X</v>
      </c>
      <c r="E46" s="91"/>
      <c r="F46" s="90">
        <f t="shared" si="4"/>
        <v>0</v>
      </c>
      <c r="G46" s="78">
        <f t="shared" si="1"/>
        <v>50</v>
      </c>
      <c r="H46" s="79">
        <f t="shared" si="5"/>
        <v>22.666666666666664</v>
      </c>
      <c r="I46" s="108" t="s">
        <v>117</v>
      </c>
      <c r="J46" s="88" t="str">
        <f t="shared" si="2"/>
        <v/>
      </c>
      <c r="K46" s="86">
        <f t="shared" si="6"/>
        <v>3.4722222222222265E-2</v>
      </c>
    </row>
    <row r="47" spans="1:11" ht="36" customHeight="1" x14ac:dyDescent="0.3">
      <c r="A47" s="133"/>
      <c r="B47" s="129" t="s">
        <v>297</v>
      </c>
      <c r="C47" s="129" t="s">
        <v>434</v>
      </c>
      <c r="D47" s="45" t="str">
        <f t="shared" si="0"/>
        <v>X</v>
      </c>
      <c r="E47" s="91"/>
      <c r="F47" s="90">
        <f t="shared" si="4"/>
        <v>0</v>
      </c>
      <c r="G47" s="78">
        <f t="shared" si="1"/>
        <v>40</v>
      </c>
      <c r="H47" s="79">
        <f t="shared" si="5"/>
        <v>23.333333333333332</v>
      </c>
      <c r="I47" s="108" t="s">
        <v>939</v>
      </c>
      <c r="J47" s="88" t="str">
        <f t="shared" si="2"/>
        <v/>
      </c>
      <c r="K47" s="86">
        <f t="shared" si="6"/>
        <v>2.777777777777779E-2</v>
      </c>
    </row>
    <row r="48" spans="1:11" ht="36" customHeight="1" x14ac:dyDescent="0.3">
      <c r="A48" s="133"/>
      <c r="B48" s="129" t="s">
        <v>434</v>
      </c>
      <c r="C48" s="129" t="s">
        <v>133</v>
      </c>
      <c r="D48" s="45" t="str">
        <f t="shared" si="0"/>
        <v>X</v>
      </c>
      <c r="E48" s="91"/>
      <c r="F48" s="90">
        <f t="shared" si="4"/>
        <v>3</v>
      </c>
      <c r="G48" s="78">
        <f t="shared" si="1"/>
        <v>10</v>
      </c>
      <c r="H48" s="79">
        <f t="shared" si="5"/>
        <v>26.5</v>
      </c>
      <c r="I48" s="108" t="s">
        <v>117</v>
      </c>
      <c r="J48" s="88" t="str">
        <f t="shared" si="2"/>
        <v/>
      </c>
      <c r="K48" s="86">
        <f t="shared" si="6"/>
        <v>0.13194444444444442</v>
      </c>
    </row>
    <row r="49" spans="1:11" ht="36" customHeight="1" x14ac:dyDescent="0.3">
      <c r="A49" s="133"/>
      <c r="B49" s="129" t="s">
        <v>133</v>
      </c>
      <c r="C49" s="129" t="s">
        <v>520</v>
      </c>
      <c r="D49" s="45" t="str">
        <f t="shared" si="0"/>
        <v>X</v>
      </c>
      <c r="E49" s="91"/>
      <c r="F49" s="90">
        <f t="shared" si="4"/>
        <v>0</v>
      </c>
      <c r="G49" s="78">
        <f t="shared" si="1"/>
        <v>20</v>
      </c>
      <c r="H49" s="79">
        <f t="shared" si="5"/>
        <v>26.833333333333332</v>
      </c>
      <c r="I49" s="108" t="s">
        <v>940</v>
      </c>
      <c r="J49" s="88" t="str">
        <f t="shared" si="2"/>
        <v/>
      </c>
      <c r="K49" s="86">
        <f t="shared" si="6"/>
        <v>1.3888888888888895E-2</v>
      </c>
    </row>
    <row r="50" spans="1:11" ht="36" customHeight="1" x14ac:dyDescent="0.3">
      <c r="A50" s="133"/>
      <c r="B50" s="129" t="s">
        <v>520</v>
      </c>
      <c r="C50" s="129" t="s">
        <v>138</v>
      </c>
      <c r="D50" s="45" t="str">
        <f t="shared" si="0"/>
        <v>X</v>
      </c>
      <c r="E50" s="91"/>
      <c r="F50" s="90">
        <f t="shared" si="4"/>
        <v>10</v>
      </c>
      <c r="G50" s="78">
        <f t="shared" si="1"/>
        <v>50</v>
      </c>
      <c r="H50" s="79">
        <f t="shared" si="5"/>
        <v>37.666666666666664</v>
      </c>
      <c r="I50" s="108" t="s">
        <v>745</v>
      </c>
      <c r="J50" s="88" t="str">
        <f t="shared" si="2"/>
        <v/>
      </c>
      <c r="K50" s="86">
        <f t="shared" si="6"/>
        <v>0.45138888888888895</v>
      </c>
    </row>
    <row r="51" spans="1:11" ht="36" customHeight="1" x14ac:dyDescent="0.3">
      <c r="A51" s="133"/>
      <c r="B51" s="129" t="s">
        <v>138</v>
      </c>
      <c r="C51" s="129" t="s">
        <v>348</v>
      </c>
      <c r="D51" s="45" t="str">
        <f t="shared" si="0"/>
        <v>X</v>
      </c>
      <c r="E51" s="91"/>
      <c r="F51" s="90">
        <f t="shared" si="4"/>
        <v>0</v>
      </c>
      <c r="G51" s="78">
        <f t="shared" si="1"/>
        <v>40</v>
      </c>
      <c r="H51" s="79">
        <f t="shared" si="5"/>
        <v>38.333333333333329</v>
      </c>
      <c r="I51" s="108" t="s">
        <v>117</v>
      </c>
      <c r="J51" s="88" t="str">
        <f t="shared" si="2"/>
        <v/>
      </c>
      <c r="K51" s="86">
        <f t="shared" si="6"/>
        <v>2.7777777777777679E-2</v>
      </c>
    </row>
    <row r="52" spans="1:11" ht="36" customHeight="1" x14ac:dyDescent="0.3">
      <c r="A52" s="137"/>
      <c r="B52" s="129" t="s">
        <v>348</v>
      </c>
      <c r="C52" s="129" t="s">
        <v>125</v>
      </c>
      <c r="D52" s="45" t="str">
        <f t="shared" si="0"/>
        <v>X</v>
      </c>
      <c r="E52" s="91"/>
      <c r="F52" s="90">
        <f t="shared" si="4"/>
        <v>0</v>
      </c>
      <c r="G52" s="78">
        <f t="shared" si="1"/>
        <v>40</v>
      </c>
      <c r="H52" s="79">
        <f t="shared" si="5"/>
        <v>38.999999999999993</v>
      </c>
      <c r="I52" s="108" t="s">
        <v>936</v>
      </c>
      <c r="J52" s="88" t="str">
        <f t="shared" si="2"/>
        <v/>
      </c>
      <c r="K52" s="86">
        <f t="shared" si="6"/>
        <v>2.777777777777779E-2</v>
      </c>
    </row>
    <row r="53" spans="1:11" ht="36" customHeight="1" x14ac:dyDescent="0.3">
      <c r="A53" s="136">
        <v>44899</v>
      </c>
      <c r="B53" s="129" t="s">
        <v>126</v>
      </c>
      <c r="C53" s="129" t="s">
        <v>250</v>
      </c>
      <c r="D53" s="45" t="str">
        <f t="shared" si="0"/>
        <v>X</v>
      </c>
      <c r="E53" s="91"/>
      <c r="F53" s="90">
        <f t="shared" si="4"/>
        <v>2</v>
      </c>
      <c r="G53" s="78">
        <f t="shared" si="1"/>
        <v>40</v>
      </c>
      <c r="H53" s="79">
        <f t="shared" si="5"/>
        <v>41.666666666666657</v>
      </c>
      <c r="I53" s="108" t="s">
        <v>936</v>
      </c>
      <c r="J53" s="88" t="str">
        <f t="shared" si="2"/>
        <v/>
      </c>
      <c r="K53" s="86">
        <f t="shared" si="6"/>
        <v>0.1111111111111111</v>
      </c>
    </row>
    <row r="54" spans="1:11" ht="36" customHeight="1" x14ac:dyDescent="0.3">
      <c r="A54" s="133"/>
      <c r="B54" s="129" t="s">
        <v>250</v>
      </c>
      <c r="C54" s="129" t="s">
        <v>140</v>
      </c>
      <c r="D54" s="45" t="str">
        <f t="shared" si="0"/>
        <v>X</v>
      </c>
      <c r="E54" s="91"/>
      <c r="F54" s="90">
        <f t="shared" si="4"/>
        <v>2</v>
      </c>
      <c r="G54" s="78">
        <f t="shared" si="1"/>
        <v>50</v>
      </c>
      <c r="H54" s="79">
        <f t="shared" si="5"/>
        <v>44.499999999999993</v>
      </c>
      <c r="I54" s="108" t="s">
        <v>117</v>
      </c>
      <c r="J54" s="88" t="str">
        <f t="shared" si="2"/>
        <v/>
      </c>
      <c r="K54" s="86">
        <f t="shared" si="6"/>
        <v>0.11805555555555555</v>
      </c>
    </row>
    <row r="55" spans="1:11" ht="36" customHeight="1" x14ac:dyDescent="0.3">
      <c r="A55" s="133"/>
      <c r="B55" s="129" t="s">
        <v>140</v>
      </c>
      <c r="C55" s="129" t="s">
        <v>127</v>
      </c>
      <c r="D55" s="45" t="str">
        <f t="shared" si="0"/>
        <v>X</v>
      </c>
      <c r="E55" s="91"/>
      <c r="F55" s="90">
        <f t="shared" si="4"/>
        <v>0</v>
      </c>
      <c r="G55" s="78">
        <f t="shared" si="1"/>
        <v>30</v>
      </c>
      <c r="H55" s="79">
        <f t="shared" si="5"/>
        <v>44.999999999999993</v>
      </c>
      <c r="I55" s="108" t="s">
        <v>118</v>
      </c>
      <c r="J55" s="88" t="str">
        <f t="shared" si="2"/>
        <v/>
      </c>
      <c r="K55" s="86">
        <f t="shared" si="6"/>
        <v>2.0833333333333343E-2</v>
      </c>
    </row>
    <row r="56" spans="1:11" ht="36" customHeight="1" x14ac:dyDescent="0.3">
      <c r="A56" s="133"/>
      <c r="B56" s="129" t="s">
        <v>127</v>
      </c>
      <c r="C56" s="129" t="s">
        <v>318</v>
      </c>
      <c r="D56" s="45" t="str">
        <f t="shared" si="0"/>
        <v>X</v>
      </c>
      <c r="E56" s="91"/>
      <c r="F56" s="90">
        <f t="shared" si="4"/>
        <v>0</v>
      </c>
      <c r="G56" s="78">
        <f t="shared" si="1"/>
        <v>30</v>
      </c>
      <c r="H56" s="79">
        <f t="shared" si="5"/>
        <v>45.499999999999993</v>
      </c>
      <c r="I56" s="108" t="s">
        <v>513</v>
      </c>
      <c r="J56" s="88" t="str">
        <f t="shared" si="2"/>
        <v/>
      </c>
      <c r="K56" s="86">
        <f t="shared" si="6"/>
        <v>2.0833333333333315E-2</v>
      </c>
    </row>
    <row r="57" spans="1:11" ht="36" customHeight="1" x14ac:dyDescent="0.3">
      <c r="A57" s="133"/>
      <c r="B57" s="129" t="s">
        <v>318</v>
      </c>
      <c r="C57" s="129" t="s">
        <v>541</v>
      </c>
      <c r="D57" s="45" t="str">
        <f t="shared" si="0"/>
        <v>X</v>
      </c>
      <c r="E57" s="91"/>
      <c r="F57" s="90">
        <f t="shared" si="4"/>
        <v>2</v>
      </c>
      <c r="G57" s="78">
        <f t="shared" si="1"/>
        <v>45</v>
      </c>
      <c r="H57" s="79">
        <f t="shared" si="5"/>
        <v>48.249999999999993</v>
      </c>
      <c r="I57" s="108" t="s">
        <v>117</v>
      </c>
      <c r="J57" s="88" t="str">
        <f t="shared" si="2"/>
        <v/>
      </c>
      <c r="K57" s="86">
        <f t="shared" si="6"/>
        <v>0.11458333333333337</v>
      </c>
    </row>
    <row r="58" spans="1:11" ht="36" customHeight="1" x14ac:dyDescent="0.3">
      <c r="A58" s="133"/>
      <c r="B58" s="129" t="s">
        <v>541</v>
      </c>
      <c r="C58" s="129" t="s">
        <v>540</v>
      </c>
      <c r="D58" s="45" t="str">
        <f t="shared" si="0"/>
        <v>X</v>
      </c>
      <c r="E58" s="91"/>
      <c r="F58" s="90">
        <f t="shared" si="4"/>
        <v>0</v>
      </c>
      <c r="G58" s="78">
        <f t="shared" si="1"/>
        <v>30</v>
      </c>
      <c r="H58" s="79">
        <f t="shared" si="5"/>
        <v>48.749999999999993</v>
      </c>
      <c r="I58" s="108" t="s">
        <v>567</v>
      </c>
      <c r="J58" s="88" t="str">
        <f t="shared" si="2"/>
        <v/>
      </c>
      <c r="K58" s="86">
        <f t="shared" si="6"/>
        <v>2.0833333333333315E-2</v>
      </c>
    </row>
    <row r="59" spans="1:11" ht="36" customHeight="1" x14ac:dyDescent="0.3">
      <c r="A59" s="133"/>
      <c r="B59" s="129" t="s">
        <v>540</v>
      </c>
      <c r="C59" s="129" t="s">
        <v>455</v>
      </c>
      <c r="D59" s="45" t="str">
        <f t="shared" si="0"/>
        <v>X</v>
      </c>
      <c r="E59" s="91"/>
      <c r="F59" s="90">
        <f t="shared" si="4"/>
        <v>0</v>
      </c>
      <c r="G59" s="78">
        <f t="shared" si="1"/>
        <v>5</v>
      </c>
      <c r="H59" s="79">
        <f t="shared" si="5"/>
        <v>48.833333333333329</v>
      </c>
      <c r="I59" s="108" t="s">
        <v>117</v>
      </c>
      <c r="J59" s="88" t="str">
        <f t="shared" si="2"/>
        <v/>
      </c>
      <c r="K59" s="86">
        <f t="shared" si="6"/>
        <v>3.4722222222222654E-3</v>
      </c>
    </row>
    <row r="60" spans="1:11" ht="36" customHeight="1" x14ac:dyDescent="0.3">
      <c r="A60" s="133"/>
      <c r="B60" s="129" t="s">
        <v>455</v>
      </c>
      <c r="C60" s="129" t="s">
        <v>933</v>
      </c>
      <c r="D60" s="45" t="str">
        <f t="shared" si="0"/>
        <v>X</v>
      </c>
      <c r="E60" s="91"/>
      <c r="F60" s="90">
        <f t="shared" si="4"/>
        <v>0</v>
      </c>
      <c r="G60" s="78">
        <f t="shared" si="1"/>
        <v>35</v>
      </c>
      <c r="H60" s="79">
        <f t="shared" si="5"/>
        <v>49.416666666666664</v>
      </c>
      <c r="I60" s="108" t="s">
        <v>616</v>
      </c>
      <c r="J60" s="88" t="str">
        <f t="shared" si="2"/>
        <v/>
      </c>
      <c r="K60" s="86">
        <f t="shared" si="6"/>
        <v>2.4305555555555469E-2</v>
      </c>
    </row>
    <row r="61" spans="1:11" ht="36" customHeight="1" x14ac:dyDescent="0.3">
      <c r="A61" s="133"/>
      <c r="B61" s="129" t="s">
        <v>933</v>
      </c>
      <c r="C61" s="129" t="s">
        <v>274</v>
      </c>
      <c r="D61" s="45" t="str">
        <f t="shared" si="0"/>
        <v>X</v>
      </c>
      <c r="E61" s="91"/>
      <c r="F61" s="90">
        <f t="shared" si="4"/>
        <v>2</v>
      </c>
      <c r="G61" s="78">
        <f t="shared" si="1"/>
        <v>45</v>
      </c>
      <c r="H61" s="79">
        <f t="shared" si="5"/>
        <v>52.166666666666664</v>
      </c>
      <c r="I61" s="108" t="s">
        <v>117</v>
      </c>
      <c r="J61" s="88" t="str">
        <f t="shared" si="2"/>
        <v/>
      </c>
      <c r="K61" s="86">
        <f t="shared" si="6"/>
        <v>0.11458333333333331</v>
      </c>
    </row>
    <row r="62" spans="1:11" ht="36" customHeight="1" x14ac:dyDescent="0.3">
      <c r="A62" s="133"/>
      <c r="B62" s="129" t="s">
        <v>274</v>
      </c>
      <c r="C62" s="129" t="s">
        <v>134</v>
      </c>
      <c r="D62" s="45" t="str">
        <f t="shared" si="0"/>
        <v>X</v>
      </c>
      <c r="E62" s="91"/>
      <c r="F62" s="90">
        <f t="shared" si="4"/>
        <v>0</v>
      </c>
      <c r="G62" s="78">
        <f t="shared" si="1"/>
        <v>20</v>
      </c>
      <c r="H62" s="79">
        <f t="shared" si="5"/>
        <v>52.5</v>
      </c>
      <c r="I62" s="108" t="s">
        <v>941</v>
      </c>
      <c r="J62" s="88" t="str">
        <f t="shared" si="2"/>
        <v/>
      </c>
      <c r="K62" s="86">
        <f t="shared" si="6"/>
        <v>1.3888888888888951E-2</v>
      </c>
    </row>
    <row r="63" spans="1:11" ht="36" customHeight="1" x14ac:dyDescent="0.3">
      <c r="A63" s="133"/>
      <c r="B63" s="129" t="s">
        <v>134</v>
      </c>
      <c r="C63" s="129" t="s">
        <v>333</v>
      </c>
      <c r="D63" s="45" t="str">
        <f t="shared" si="0"/>
        <v>X</v>
      </c>
      <c r="E63" s="91"/>
      <c r="F63" s="90">
        <f t="shared" si="4"/>
        <v>1</v>
      </c>
      <c r="G63" s="78">
        <f t="shared" si="1"/>
        <v>10</v>
      </c>
      <c r="H63" s="79">
        <f t="shared" si="5"/>
        <v>53.666666666666664</v>
      </c>
      <c r="I63" s="108" t="s">
        <v>118</v>
      </c>
      <c r="J63" s="88" t="str">
        <f t="shared" si="2"/>
        <v/>
      </c>
      <c r="K63" s="86">
        <f t="shared" si="6"/>
        <v>4.8611111111111049E-2</v>
      </c>
    </row>
    <row r="64" spans="1:11" ht="36" customHeight="1" x14ac:dyDescent="0.3">
      <c r="A64" s="133"/>
      <c r="B64" s="129" t="s">
        <v>333</v>
      </c>
      <c r="C64" s="129" t="s">
        <v>136</v>
      </c>
      <c r="D64" s="45" t="str">
        <f t="shared" si="0"/>
        <v>X</v>
      </c>
      <c r="E64" s="91"/>
      <c r="F64" s="90">
        <f t="shared" si="4"/>
        <v>6</v>
      </c>
      <c r="G64" s="78">
        <f t="shared" si="1"/>
        <v>50</v>
      </c>
      <c r="H64" s="79">
        <f t="shared" si="5"/>
        <v>60.5</v>
      </c>
      <c r="I64" s="108" t="s">
        <v>117</v>
      </c>
      <c r="J64" s="88" t="str">
        <f t="shared" si="2"/>
        <v/>
      </c>
      <c r="K64" s="86">
        <f t="shared" si="6"/>
        <v>0.28472222222222232</v>
      </c>
    </row>
    <row r="65" spans="1:11" ht="36" customHeight="1" x14ac:dyDescent="0.3">
      <c r="A65" s="133"/>
      <c r="B65" s="129" t="s">
        <v>136</v>
      </c>
      <c r="C65" s="129" t="s">
        <v>346</v>
      </c>
      <c r="D65" s="45" t="str">
        <f t="shared" si="0"/>
        <v>X</v>
      </c>
      <c r="E65" s="91"/>
      <c r="F65" s="90">
        <f t="shared" si="4"/>
        <v>1</v>
      </c>
      <c r="G65" s="78">
        <f t="shared" si="1"/>
        <v>0</v>
      </c>
      <c r="H65" s="79">
        <f t="shared" si="5"/>
        <v>61.5</v>
      </c>
      <c r="I65" s="108" t="s">
        <v>118</v>
      </c>
      <c r="J65" s="88" t="str">
        <f t="shared" si="2"/>
        <v/>
      </c>
      <c r="K65" s="86">
        <f t="shared" si="6"/>
        <v>4.166666666666663E-2</v>
      </c>
    </row>
    <row r="66" spans="1:11" ht="36" customHeight="1" x14ac:dyDescent="0.3">
      <c r="A66" s="137"/>
      <c r="B66" s="129" t="s">
        <v>346</v>
      </c>
      <c r="C66" s="129" t="s">
        <v>125</v>
      </c>
      <c r="D66" s="45" t="str">
        <f t="shared" si="0"/>
        <v>X</v>
      </c>
      <c r="E66" s="91"/>
      <c r="F66" s="90">
        <f t="shared" si="4"/>
        <v>1</v>
      </c>
      <c r="G66" s="78">
        <f t="shared" si="1"/>
        <v>30</v>
      </c>
      <c r="H66" s="79">
        <f t="shared" si="5"/>
        <v>63</v>
      </c>
      <c r="I66" s="108" t="s">
        <v>117</v>
      </c>
      <c r="J66" s="88" t="str">
        <f t="shared" si="2"/>
        <v/>
      </c>
      <c r="K66" s="86">
        <f t="shared" si="6"/>
        <v>6.25E-2</v>
      </c>
    </row>
    <row r="67" spans="1:11" ht="36" customHeight="1" x14ac:dyDescent="0.3">
      <c r="A67" s="136">
        <v>44900</v>
      </c>
      <c r="B67" s="129" t="s">
        <v>126</v>
      </c>
      <c r="C67" s="129" t="s">
        <v>270</v>
      </c>
      <c r="D67" s="45" t="str">
        <f t="shared" si="0"/>
        <v>X</v>
      </c>
      <c r="E67" s="91"/>
      <c r="F67" s="90">
        <f t="shared" si="4"/>
        <v>0</v>
      </c>
      <c r="G67" s="78">
        <f t="shared" si="1"/>
        <v>40</v>
      </c>
      <c r="H67" s="79">
        <f t="shared" si="5"/>
        <v>63.666666666666664</v>
      </c>
      <c r="I67" s="108" t="s">
        <v>117</v>
      </c>
      <c r="J67" s="88" t="str">
        <f t="shared" si="2"/>
        <v/>
      </c>
      <c r="K67" s="86">
        <f t="shared" si="6"/>
        <v>2.7777777777777776E-2</v>
      </c>
    </row>
    <row r="68" spans="1:11" ht="36" customHeight="1" x14ac:dyDescent="0.3">
      <c r="A68" s="133"/>
      <c r="B68" s="202" t="s">
        <v>270</v>
      </c>
      <c r="C68" s="203"/>
      <c r="D68" s="45"/>
      <c r="E68" s="91"/>
      <c r="F68" s="90">
        <f t="shared" si="4"/>
        <v>0</v>
      </c>
      <c r="G68" s="78">
        <f t="shared" si="1"/>
        <v>0</v>
      </c>
      <c r="H68" s="79">
        <f t="shared" si="5"/>
        <v>63.666666666666664</v>
      </c>
      <c r="I68" s="109" t="s">
        <v>123</v>
      </c>
      <c r="J68" s="88" t="str">
        <f t="shared" si="2"/>
        <v/>
      </c>
      <c r="K68" s="86" t="str">
        <f t="shared" si="6"/>
        <v/>
      </c>
    </row>
    <row r="69" spans="1:11" ht="33.75" customHeight="1" x14ac:dyDescent="0.3">
      <c r="A69" s="47"/>
      <c r="B69" s="369" t="s">
        <v>25</v>
      </c>
      <c r="C69" s="369"/>
      <c r="D69" s="369"/>
      <c r="E69" s="369"/>
      <c r="F69" s="369"/>
      <c r="G69" s="369"/>
      <c r="H69" s="48" t="e">
        <f>#REF!</f>
        <v>#REF!</v>
      </c>
      <c r="I69" s="49"/>
      <c r="J69" s="89">
        <f>SUM(J23:J68)</f>
        <v>0.36805555555555558</v>
      </c>
      <c r="K69" s="86">
        <f>SUM(K23:K68)</f>
        <v>2.6527777777777777</v>
      </c>
    </row>
    <row r="70" spans="1:11" ht="33.75" customHeight="1" x14ac:dyDescent="0.3">
      <c r="A70" s="47"/>
      <c r="B70" s="369" t="s">
        <v>64</v>
      </c>
      <c r="C70" s="369"/>
      <c r="D70" s="369"/>
      <c r="E70" s="369"/>
      <c r="F70" s="369"/>
      <c r="G70" s="369"/>
      <c r="H70" s="50">
        <v>72</v>
      </c>
      <c r="I70" s="49"/>
    </row>
    <row r="71" spans="1:11" ht="33.75" customHeight="1" x14ac:dyDescent="0.3">
      <c r="A71" s="47"/>
      <c r="B71" s="363" t="s">
        <v>65</v>
      </c>
      <c r="C71" s="363"/>
      <c r="D71" s="363"/>
      <c r="E71" s="363"/>
      <c r="F71" s="363"/>
      <c r="G71" s="363"/>
      <c r="H71" s="50" t="e">
        <f>IF(H70="","",IF(H69&lt;=H70,H70-H69,0))</f>
        <v>#REF!</v>
      </c>
      <c r="I71" s="75"/>
    </row>
    <row r="72" spans="1:11" ht="33.75" customHeight="1" x14ac:dyDescent="0.3">
      <c r="A72" s="47"/>
      <c r="B72" s="363" t="s">
        <v>66</v>
      </c>
      <c r="C72" s="363"/>
      <c r="D72" s="363"/>
      <c r="E72" s="363"/>
      <c r="F72" s="363"/>
      <c r="G72" s="363"/>
      <c r="H72" s="50" t="e">
        <f>IF(H69&gt;H70,H69-H70,0)</f>
        <v>#REF!</v>
      </c>
      <c r="I72" s="49"/>
    </row>
    <row r="73" spans="1:11" ht="33.75" customHeight="1" x14ac:dyDescent="0.3">
      <c r="A73" s="47"/>
      <c r="B73" s="363" t="s">
        <v>67</v>
      </c>
      <c r="C73" s="363"/>
      <c r="D73" s="363"/>
      <c r="E73" s="363"/>
      <c r="F73" s="363"/>
      <c r="G73" s="363"/>
      <c r="H73" s="74" t="e">
        <f>IF(H70="","",IF(H71&gt;H72,ROUND(H71*$B$15*$B$13/24,0),""))</f>
        <v>#REF!</v>
      </c>
      <c r="I73" s="49"/>
    </row>
    <row r="74" spans="1:11" ht="33.75" customHeight="1" x14ac:dyDescent="0.3">
      <c r="A74" s="47"/>
      <c r="B74" s="364" t="s">
        <v>68</v>
      </c>
      <c r="C74" s="365"/>
      <c r="D74" s="365"/>
      <c r="E74" s="365"/>
      <c r="F74" s="365"/>
      <c r="G74" s="366"/>
      <c r="H74" s="51" t="e">
        <f>IF(H72&gt;H71,ROUND(H72*$B$17*$B$13/24,0),"")</f>
        <v>#REF!</v>
      </c>
      <c r="I74" s="49"/>
    </row>
    <row r="75" spans="1:11" ht="33.75" customHeight="1" x14ac:dyDescent="0.3">
      <c r="A75" s="367"/>
      <c r="B75" s="367"/>
      <c r="C75" s="367"/>
      <c r="D75" s="367"/>
      <c r="E75" s="367"/>
      <c r="F75" s="367"/>
      <c r="G75" s="367"/>
      <c r="H75" s="367"/>
      <c r="I75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3:G73"/>
    <mergeCell ref="B74:G74"/>
    <mergeCell ref="A75:I75"/>
    <mergeCell ref="J21:J22"/>
    <mergeCell ref="K21:K22"/>
    <mergeCell ref="B69:G69"/>
    <mergeCell ref="B70:G70"/>
    <mergeCell ref="B71:G71"/>
    <mergeCell ref="B72:G72"/>
  </mergeCells>
  <conditionalFormatting sqref="B23:D28 F23:H28 B29:I68">
    <cfRule type="expression" dxfId="158" priority="2">
      <formula>$E23="X"</formula>
    </cfRule>
  </conditionalFormatting>
  <conditionalFormatting sqref="I23:I28">
    <cfRule type="expression" dxfId="157" priority="3">
      <formula>$E23="X"</formula>
    </cfRule>
  </conditionalFormatting>
  <conditionalFormatting sqref="E23:E28">
    <cfRule type="expression" dxfId="15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E9DD-7C7B-4286-AF23-6B89B367C886}">
  <sheetPr>
    <tabColor rgb="FFFF0000"/>
  </sheetPr>
  <dimension ref="A1:K55"/>
  <sheetViews>
    <sheetView topLeftCell="E44" zoomScale="80" zoomScaleNormal="80" workbookViewId="0">
      <selection activeCell="H50" sqref="H50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66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44752.34375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44750</v>
      </c>
      <c r="C9" s="34">
        <f>INDEX('TONG HOP'!$B$9:$W$225,MATCH(E3,'TONG HOP'!$B$9:$B$225,0),MATCH(C10,'TONG HOP'!$B$9:$W$9,0))</f>
        <v>44755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44752.541666666664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18756.48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44753.694444444445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44755.673611111109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44752</v>
      </c>
      <c r="B23" s="202" t="s">
        <v>582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8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582</v>
      </c>
      <c r="C24" s="141" t="s">
        <v>411</v>
      </c>
      <c r="D24" s="45"/>
      <c r="E24" s="39"/>
      <c r="F24" s="90">
        <f t="shared" ref="F24:F48" si="2">IF(AND(D24="",E24=""),0,(IF(AND(C24-B24=1,E24="",E24),24,(IF(D24="X",HOUR(C24-B24),0)))))</f>
        <v>0</v>
      </c>
      <c r="G24" s="82">
        <f t="shared" si="0"/>
        <v>0</v>
      </c>
      <c r="H24" s="82">
        <f t="shared" ref="H24:H48" si="3">(F24+G24/60)+H23</f>
        <v>0</v>
      </c>
      <c r="I24" s="108" t="s">
        <v>109</v>
      </c>
      <c r="J24" s="87" t="str">
        <f t="shared" si="1"/>
        <v/>
      </c>
      <c r="K24" s="86" t="str">
        <f t="shared" ref="K24:K48" si="4">IF(D24="x",(C24-B24),"")</f>
        <v/>
      </c>
    </row>
    <row r="25" spans="1:11" ht="36" customHeight="1" x14ac:dyDescent="0.3">
      <c r="A25" s="133"/>
      <c r="B25" s="141" t="s">
        <v>586</v>
      </c>
      <c r="C25" s="141" t="s">
        <v>129</v>
      </c>
      <c r="D25" s="45"/>
      <c r="E25" s="39"/>
      <c r="F25" s="90">
        <f t="shared" ref="F25" si="5">IF(AND(D25="",E25=""),0,(IF(AND(C25-B25=1,E25="",E25),24,(IF(D25="X",HOUR(C25-B25),0)))))</f>
        <v>0</v>
      </c>
      <c r="G25" s="82">
        <f t="shared" ref="G25" si="6">IF(D25="X",MINUTE(C25-B25),0)</f>
        <v>0</v>
      </c>
      <c r="H25" s="82">
        <f t="shared" ref="H25" si="7">(F25+G25/60)+H24</f>
        <v>0</v>
      </c>
      <c r="I25" s="108" t="s">
        <v>549</v>
      </c>
      <c r="J25" s="87" t="str">
        <f t="shared" ref="J25" si="8">IF(E25="x",(C25-B25),"")</f>
        <v/>
      </c>
      <c r="K25" s="86" t="str">
        <f t="shared" ref="K25" si="9">IF(D25="x",(C25-B25),"")</f>
        <v/>
      </c>
    </row>
    <row r="26" spans="1:11" ht="36" customHeight="1" x14ac:dyDescent="0.3">
      <c r="A26" s="133"/>
      <c r="B26" s="141" t="s">
        <v>129</v>
      </c>
      <c r="C26" s="141" t="s">
        <v>125</v>
      </c>
      <c r="D26" s="45" t="str">
        <f t="shared" ref="D26:D47" si="10">IF(E26="","X","")</f>
        <v/>
      </c>
      <c r="E26" s="39" t="str">
        <f t="shared" ref="E26:E47" si="11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90">
        <f t="shared" si="2"/>
        <v>0</v>
      </c>
      <c r="G26" s="82">
        <f t="shared" si="0"/>
        <v>0</v>
      </c>
      <c r="H26" s="82">
        <f>(F26+G26/60)+H24</f>
        <v>0</v>
      </c>
      <c r="I26" s="108" t="s">
        <v>549</v>
      </c>
      <c r="J26" s="87">
        <f t="shared" si="1"/>
        <v>0.45833333333333337</v>
      </c>
      <c r="K26" s="86" t="str">
        <f t="shared" si="4"/>
        <v/>
      </c>
    </row>
    <row r="27" spans="1:11" ht="36" customHeight="1" x14ac:dyDescent="0.3">
      <c r="A27" s="136">
        <v>44753</v>
      </c>
      <c r="B27" s="141" t="s">
        <v>126</v>
      </c>
      <c r="C27" s="141" t="s">
        <v>454</v>
      </c>
      <c r="D27" s="45" t="str">
        <f t="shared" si="10"/>
        <v/>
      </c>
      <c r="E27" s="39" t="str">
        <f t="shared" si="11"/>
        <v>X</v>
      </c>
      <c r="F27" s="90">
        <f t="shared" si="2"/>
        <v>0</v>
      </c>
      <c r="G27" s="82">
        <f t="shared" si="0"/>
        <v>0</v>
      </c>
      <c r="H27" s="82">
        <f t="shared" si="3"/>
        <v>0</v>
      </c>
      <c r="I27" s="108" t="s">
        <v>549</v>
      </c>
      <c r="J27" s="87">
        <f t="shared" si="1"/>
        <v>0.3888888888888889</v>
      </c>
      <c r="K27" s="86" t="str">
        <f t="shared" si="4"/>
        <v/>
      </c>
    </row>
    <row r="28" spans="1:11" ht="36" customHeight="1" x14ac:dyDescent="0.3">
      <c r="A28" s="133"/>
      <c r="B28" s="141" t="s">
        <v>454</v>
      </c>
      <c r="C28" s="141" t="s">
        <v>571</v>
      </c>
      <c r="D28" s="45" t="str">
        <f t="shared" si="10"/>
        <v/>
      </c>
      <c r="E28" s="39" t="str">
        <f t="shared" si="11"/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146</v>
      </c>
      <c r="J28" s="88">
        <f t="shared" si="1"/>
        <v>4.1666666666666685E-2</v>
      </c>
      <c r="K28" s="86" t="str">
        <f t="shared" si="4"/>
        <v/>
      </c>
    </row>
    <row r="29" spans="1:11" ht="36" customHeight="1" x14ac:dyDescent="0.3">
      <c r="A29" s="133"/>
      <c r="B29" s="202" t="s">
        <v>571</v>
      </c>
      <c r="C29" s="203"/>
      <c r="D29" s="45"/>
      <c r="E29" s="39" t="str">
        <f t="shared" si="11"/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276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41" t="s">
        <v>571</v>
      </c>
      <c r="C30" s="129" t="s">
        <v>133</v>
      </c>
      <c r="D30" s="45" t="str">
        <f t="shared" si="10"/>
        <v>X</v>
      </c>
      <c r="E30" s="39" t="str">
        <f t="shared" si="11"/>
        <v/>
      </c>
      <c r="F30" s="90">
        <f t="shared" si="2"/>
        <v>1</v>
      </c>
      <c r="G30" s="78">
        <f t="shared" si="0"/>
        <v>10</v>
      </c>
      <c r="H30" s="79">
        <f t="shared" si="3"/>
        <v>1.1666666666666667</v>
      </c>
      <c r="I30" s="108" t="s">
        <v>115</v>
      </c>
      <c r="J30" s="88" t="str">
        <f t="shared" si="1"/>
        <v/>
      </c>
      <c r="K30" s="86">
        <f t="shared" si="4"/>
        <v>4.8611111111111105E-2</v>
      </c>
    </row>
    <row r="31" spans="1:11" ht="36" customHeight="1" x14ac:dyDescent="0.3">
      <c r="A31" s="133"/>
      <c r="B31" s="129" t="s">
        <v>144</v>
      </c>
      <c r="C31" s="141" t="s">
        <v>252</v>
      </c>
      <c r="D31" s="45" t="str">
        <f t="shared" si="10"/>
        <v>X</v>
      </c>
      <c r="E31" s="39" t="str">
        <f t="shared" si="11"/>
        <v/>
      </c>
      <c r="F31" s="90">
        <f t="shared" si="2"/>
        <v>5</v>
      </c>
      <c r="G31" s="78">
        <f t="shared" si="0"/>
        <v>40</v>
      </c>
      <c r="H31" s="79">
        <f t="shared" si="3"/>
        <v>6.8333333333333339</v>
      </c>
      <c r="I31" s="269" t="s">
        <v>584</v>
      </c>
      <c r="J31" s="88" t="str">
        <f t="shared" si="1"/>
        <v/>
      </c>
      <c r="K31" s="86">
        <f t="shared" si="4"/>
        <v>0.23611111111111122</v>
      </c>
    </row>
    <row r="32" spans="1:11" ht="36" customHeight="1" x14ac:dyDescent="0.3">
      <c r="A32" s="133"/>
      <c r="B32" s="202" t="s">
        <v>252</v>
      </c>
      <c r="C32" s="203"/>
      <c r="D32" s="45"/>
      <c r="E32" s="39" t="str">
        <f t="shared" si="11"/>
        <v/>
      </c>
      <c r="F32" s="90">
        <f t="shared" si="2"/>
        <v>0</v>
      </c>
      <c r="G32" s="78">
        <f t="shared" si="0"/>
        <v>0</v>
      </c>
      <c r="H32" s="79">
        <f t="shared" si="3"/>
        <v>6.8333333333333339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41" t="s">
        <v>252</v>
      </c>
      <c r="C33" s="129" t="s">
        <v>141</v>
      </c>
      <c r="D33" s="45" t="str">
        <f t="shared" si="10"/>
        <v>X</v>
      </c>
      <c r="E33" s="39" t="str">
        <f t="shared" si="11"/>
        <v/>
      </c>
      <c r="F33" s="90">
        <f t="shared" si="2"/>
        <v>2</v>
      </c>
      <c r="G33" s="78">
        <f t="shared" si="0"/>
        <v>20</v>
      </c>
      <c r="H33" s="79">
        <f t="shared" si="3"/>
        <v>9.1666666666666679</v>
      </c>
      <c r="I33" s="108" t="s">
        <v>117</v>
      </c>
      <c r="J33" s="88" t="str">
        <f t="shared" si="1"/>
        <v/>
      </c>
      <c r="K33" s="86">
        <f t="shared" si="4"/>
        <v>9.7222222222222099E-2</v>
      </c>
    </row>
    <row r="34" spans="1:11" ht="36" customHeight="1" x14ac:dyDescent="0.3">
      <c r="A34" s="133"/>
      <c r="B34" s="129" t="s">
        <v>141</v>
      </c>
      <c r="C34" s="129" t="s">
        <v>161</v>
      </c>
      <c r="D34" s="45" t="str">
        <f t="shared" si="10"/>
        <v/>
      </c>
      <c r="E34" s="39" t="str">
        <f t="shared" si="11"/>
        <v>X</v>
      </c>
      <c r="F34" s="90">
        <f t="shared" si="2"/>
        <v>0</v>
      </c>
      <c r="G34" s="78">
        <f t="shared" si="0"/>
        <v>0</v>
      </c>
      <c r="H34" s="79">
        <f t="shared" si="3"/>
        <v>9.1666666666666679</v>
      </c>
      <c r="I34" s="108" t="s">
        <v>472</v>
      </c>
      <c r="J34" s="88">
        <f t="shared" si="1"/>
        <v>6.25E-2</v>
      </c>
      <c r="K34" s="86" t="str">
        <f t="shared" si="4"/>
        <v/>
      </c>
    </row>
    <row r="35" spans="1:11" ht="36" customHeight="1" x14ac:dyDescent="0.3">
      <c r="A35" s="133"/>
      <c r="B35" s="129" t="s">
        <v>161</v>
      </c>
      <c r="C35" s="129" t="s">
        <v>136</v>
      </c>
      <c r="D35" s="45" t="str">
        <f t="shared" si="10"/>
        <v>X</v>
      </c>
      <c r="E35" s="39" t="str">
        <f t="shared" si="11"/>
        <v/>
      </c>
      <c r="F35" s="90">
        <f t="shared" si="2"/>
        <v>1</v>
      </c>
      <c r="G35" s="78">
        <f t="shared" si="0"/>
        <v>0</v>
      </c>
      <c r="H35" s="79">
        <f t="shared" si="3"/>
        <v>10.166666666666668</v>
      </c>
      <c r="I35" s="108" t="s">
        <v>117</v>
      </c>
      <c r="J35" s="88" t="str">
        <f t="shared" si="1"/>
        <v/>
      </c>
      <c r="K35" s="86">
        <f t="shared" si="4"/>
        <v>4.1666666666666741E-2</v>
      </c>
    </row>
    <row r="36" spans="1:11" ht="36" customHeight="1" x14ac:dyDescent="0.3">
      <c r="A36" s="133"/>
      <c r="B36" s="129" t="s">
        <v>136</v>
      </c>
      <c r="C36" s="129" t="s">
        <v>346</v>
      </c>
      <c r="D36" s="45" t="str">
        <f t="shared" si="10"/>
        <v>X</v>
      </c>
      <c r="E36" s="39" t="str">
        <f t="shared" si="11"/>
        <v/>
      </c>
      <c r="F36" s="90">
        <f t="shared" si="2"/>
        <v>1</v>
      </c>
      <c r="G36" s="78">
        <f t="shared" si="0"/>
        <v>0</v>
      </c>
      <c r="H36" s="79">
        <f t="shared" si="3"/>
        <v>11.166666666666668</v>
      </c>
      <c r="I36" s="108" t="s">
        <v>118</v>
      </c>
      <c r="J36" s="88" t="str">
        <f t="shared" si="1"/>
        <v/>
      </c>
      <c r="K36" s="86">
        <f t="shared" si="4"/>
        <v>4.166666666666663E-2</v>
      </c>
    </row>
    <row r="37" spans="1:11" ht="36" customHeight="1" x14ac:dyDescent="0.3">
      <c r="A37" s="137"/>
      <c r="B37" s="129" t="s">
        <v>346</v>
      </c>
      <c r="C37" s="129" t="s">
        <v>125</v>
      </c>
      <c r="D37" s="45" t="str">
        <f t="shared" si="10"/>
        <v>X</v>
      </c>
      <c r="E37" s="39" t="str">
        <f t="shared" si="11"/>
        <v/>
      </c>
      <c r="F37" s="90">
        <f t="shared" si="2"/>
        <v>1</v>
      </c>
      <c r="G37" s="78">
        <f t="shared" si="0"/>
        <v>30</v>
      </c>
      <c r="H37" s="79">
        <f t="shared" si="3"/>
        <v>12.666666666666668</v>
      </c>
      <c r="I37" s="108" t="s">
        <v>117</v>
      </c>
      <c r="J37" s="88" t="str">
        <f t="shared" si="1"/>
        <v/>
      </c>
      <c r="K37" s="86">
        <f t="shared" si="4"/>
        <v>6.25E-2</v>
      </c>
    </row>
    <row r="38" spans="1:11" ht="36" customHeight="1" x14ac:dyDescent="0.3">
      <c r="A38" s="136">
        <v>44754</v>
      </c>
      <c r="B38" s="129" t="s">
        <v>126</v>
      </c>
      <c r="C38" s="129" t="s">
        <v>155</v>
      </c>
      <c r="D38" s="45" t="str">
        <f t="shared" si="10"/>
        <v>X</v>
      </c>
      <c r="E38" s="39" t="str">
        <f t="shared" si="11"/>
        <v/>
      </c>
      <c r="F38" s="90">
        <f t="shared" si="2"/>
        <v>5</v>
      </c>
      <c r="G38" s="78">
        <f t="shared" si="0"/>
        <v>0</v>
      </c>
      <c r="H38" s="79">
        <f t="shared" si="3"/>
        <v>17.666666666666668</v>
      </c>
      <c r="I38" s="108" t="s">
        <v>117</v>
      </c>
      <c r="J38" s="88" t="str">
        <f t="shared" si="1"/>
        <v/>
      </c>
      <c r="K38" s="86">
        <f t="shared" si="4"/>
        <v>0.20833333333333334</v>
      </c>
    </row>
    <row r="39" spans="1:11" ht="36" customHeight="1" x14ac:dyDescent="0.3">
      <c r="A39" s="133"/>
      <c r="B39" s="129" t="s">
        <v>155</v>
      </c>
      <c r="C39" s="129" t="s">
        <v>272</v>
      </c>
      <c r="D39" s="45" t="str">
        <f t="shared" si="10"/>
        <v/>
      </c>
      <c r="E39" s="39" t="str">
        <f t="shared" si="11"/>
        <v>X</v>
      </c>
      <c r="F39" s="90">
        <f t="shared" si="2"/>
        <v>0</v>
      </c>
      <c r="G39" s="78">
        <f t="shared" si="0"/>
        <v>0</v>
      </c>
      <c r="H39" s="79">
        <f t="shared" si="3"/>
        <v>17.666666666666668</v>
      </c>
      <c r="I39" s="108" t="s">
        <v>472</v>
      </c>
      <c r="J39" s="88">
        <f t="shared" si="1"/>
        <v>7.6388888888888867E-2</v>
      </c>
      <c r="K39" s="86" t="str">
        <f t="shared" si="4"/>
        <v/>
      </c>
    </row>
    <row r="40" spans="1:11" ht="36" customHeight="1" x14ac:dyDescent="0.3">
      <c r="A40" s="133"/>
      <c r="B40" s="129" t="s">
        <v>272</v>
      </c>
      <c r="C40" s="129" t="s">
        <v>487</v>
      </c>
      <c r="D40" s="45" t="str">
        <f t="shared" si="10"/>
        <v>X</v>
      </c>
      <c r="E40" s="39" t="str">
        <f t="shared" si="11"/>
        <v/>
      </c>
      <c r="F40" s="90">
        <f t="shared" si="2"/>
        <v>1</v>
      </c>
      <c r="G40" s="78">
        <f t="shared" si="0"/>
        <v>20</v>
      </c>
      <c r="H40" s="79">
        <f t="shared" si="3"/>
        <v>19</v>
      </c>
      <c r="I40" s="108" t="s">
        <v>117</v>
      </c>
      <c r="J40" s="88" t="str">
        <f t="shared" si="1"/>
        <v/>
      </c>
      <c r="K40" s="86">
        <f t="shared" si="4"/>
        <v>5.5555555555555525E-2</v>
      </c>
    </row>
    <row r="41" spans="1:11" ht="36" customHeight="1" x14ac:dyDescent="0.3">
      <c r="A41" s="133"/>
      <c r="B41" s="129" t="s">
        <v>487</v>
      </c>
      <c r="C41" s="129" t="s">
        <v>132</v>
      </c>
      <c r="D41" s="45" t="str">
        <f t="shared" si="10"/>
        <v/>
      </c>
      <c r="E41" s="39" t="str">
        <f t="shared" si="11"/>
        <v>X</v>
      </c>
      <c r="F41" s="90">
        <f t="shared" si="2"/>
        <v>0</v>
      </c>
      <c r="G41" s="78">
        <f t="shared" si="0"/>
        <v>0</v>
      </c>
      <c r="H41" s="79">
        <f t="shared" si="3"/>
        <v>19</v>
      </c>
      <c r="I41" s="108" t="s">
        <v>472</v>
      </c>
      <c r="J41" s="88">
        <f t="shared" si="1"/>
        <v>9.7222222222222265E-2</v>
      </c>
      <c r="K41" s="86" t="str">
        <f t="shared" si="4"/>
        <v/>
      </c>
    </row>
    <row r="42" spans="1:11" ht="36" customHeight="1" x14ac:dyDescent="0.3">
      <c r="A42" s="133"/>
      <c r="B42" s="129" t="s">
        <v>132</v>
      </c>
      <c r="C42" s="129" t="s">
        <v>134</v>
      </c>
      <c r="D42" s="45" t="str">
        <f t="shared" si="10"/>
        <v>X</v>
      </c>
      <c r="E42" s="39" t="str">
        <f t="shared" si="11"/>
        <v/>
      </c>
      <c r="F42" s="90">
        <f t="shared" si="2"/>
        <v>3</v>
      </c>
      <c r="G42" s="78">
        <f t="shared" si="0"/>
        <v>0</v>
      </c>
      <c r="H42" s="79">
        <f t="shared" si="3"/>
        <v>22</v>
      </c>
      <c r="I42" s="108" t="s">
        <v>117</v>
      </c>
      <c r="J42" s="88" t="str">
        <f t="shared" si="1"/>
        <v/>
      </c>
      <c r="K42" s="86">
        <f t="shared" si="4"/>
        <v>0.125</v>
      </c>
    </row>
    <row r="43" spans="1:11" ht="36" customHeight="1" x14ac:dyDescent="0.3">
      <c r="A43" s="137"/>
      <c r="B43" s="129" t="s">
        <v>134</v>
      </c>
      <c r="C43" s="129" t="s">
        <v>125</v>
      </c>
      <c r="D43" s="45" t="str">
        <f t="shared" si="10"/>
        <v/>
      </c>
      <c r="E43" s="39" t="str">
        <f t="shared" si="11"/>
        <v>X</v>
      </c>
      <c r="F43" s="90">
        <f t="shared" si="2"/>
        <v>0</v>
      </c>
      <c r="G43" s="78">
        <f t="shared" si="0"/>
        <v>0</v>
      </c>
      <c r="H43" s="79">
        <f t="shared" si="3"/>
        <v>22</v>
      </c>
      <c r="I43" s="108" t="s">
        <v>472</v>
      </c>
      <c r="J43" s="88">
        <f t="shared" si="1"/>
        <v>0.4375</v>
      </c>
      <c r="K43" s="86" t="str">
        <f t="shared" si="4"/>
        <v/>
      </c>
    </row>
    <row r="44" spans="1:11" ht="36" customHeight="1" x14ac:dyDescent="0.3">
      <c r="A44" s="122">
        <v>44755</v>
      </c>
      <c r="B44" s="141" t="s">
        <v>126</v>
      </c>
      <c r="C44" s="129" t="s">
        <v>144</v>
      </c>
      <c r="D44" s="45" t="str">
        <f t="shared" si="10"/>
        <v/>
      </c>
      <c r="E44" s="39" t="str">
        <f t="shared" si="11"/>
        <v>X</v>
      </c>
      <c r="F44" s="90">
        <f t="shared" si="2"/>
        <v>0</v>
      </c>
      <c r="G44" s="78">
        <f t="shared" si="0"/>
        <v>0</v>
      </c>
      <c r="H44" s="79">
        <f t="shared" si="3"/>
        <v>22</v>
      </c>
      <c r="I44" s="108" t="s">
        <v>472</v>
      </c>
      <c r="J44" s="88">
        <f t="shared" si="1"/>
        <v>0.45833333333333331</v>
      </c>
      <c r="K44" s="86" t="str">
        <f t="shared" si="4"/>
        <v/>
      </c>
    </row>
    <row r="45" spans="1:11" ht="36" customHeight="1" x14ac:dyDescent="0.3">
      <c r="A45" s="123"/>
      <c r="B45" s="129" t="s">
        <v>144</v>
      </c>
      <c r="C45" s="129" t="s">
        <v>129</v>
      </c>
      <c r="D45" s="45" t="str">
        <f t="shared" si="10"/>
        <v>X</v>
      </c>
      <c r="E45" s="39" t="str">
        <f t="shared" si="11"/>
        <v/>
      </c>
      <c r="F45" s="90">
        <f t="shared" si="2"/>
        <v>2</v>
      </c>
      <c r="G45" s="78">
        <f t="shared" si="0"/>
        <v>0</v>
      </c>
      <c r="H45" s="79">
        <f t="shared" si="3"/>
        <v>24</v>
      </c>
      <c r="I45" s="108" t="s">
        <v>117</v>
      </c>
      <c r="J45" s="88" t="str">
        <f t="shared" si="1"/>
        <v/>
      </c>
      <c r="K45" s="86">
        <f t="shared" si="4"/>
        <v>8.3333333333333315E-2</v>
      </c>
    </row>
    <row r="46" spans="1:11" ht="36" customHeight="1" x14ac:dyDescent="0.3">
      <c r="A46" s="123"/>
      <c r="B46" s="129" t="s">
        <v>129</v>
      </c>
      <c r="C46" s="129" t="s">
        <v>135</v>
      </c>
      <c r="D46" s="45" t="str">
        <f t="shared" si="10"/>
        <v/>
      </c>
      <c r="E46" s="39" t="str">
        <f t="shared" si="11"/>
        <v>X</v>
      </c>
      <c r="F46" s="90">
        <f t="shared" si="2"/>
        <v>0</v>
      </c>
      <c r="G46" s="78">
        <f t="shared" si="0"/>
        <v>0</v>
      </c>
      <c r="H46" s="79">
        <f t="shared" si="3"/>
        <v>24</v>
      </c>
      <c r="I46" s="108" t="s">
        <v>585</v>
      </c>
      <c r="J46" s="88">
        <f t="shared" si="1"/>
        <v>4.1666666666666741E-2</v>
      </c>
      <c r="K46" s="86" t="str">
        <f t="shared" si="4"/>
        <v/>
      </c>
    </row>
    <row r="47" spans="1:11" ht="36" customHeight="1" x14ac:dyDescent="0.3">
      <c r="A47" s="123"/>
      <c r="B47" s="129" t="s">
        <v>135</v>
      </c>
      <c r="C47" s="129" t="s">
        <v>583</v>
      </c>
      <c r="D47" s="45" t="str">
        <f t="shared" si="10"/>
        <v>X</v>
      </c>
      <c r="E47" s="39" t="str">
        <f t="shared" si="11"/>
        <v/>
      </c>
      <c r="F47" s="90">
        <f t="shared" si="2"/>
        <v>2</v>
      </c>
      <c r="G47" s="78">
        <f t="shared" si="0"/>
        <v>10</v>
      </c>
      <c r="H47" s="79">
        <f t="shared" si="3"/>
        <v>26.166666666666668</v>
      </c>
      <c r="I47" s="108" t="s">
        <v>117</v>
      </c>
      <c r="J47" s="88" t="str">
        <f t="shared" si="1"/>
        <v/>
      </c>
      <c r="K47" s="86">
        <f t="shared" si="4"/>
        <v>9.027777777777779E-2</v>
      </c>
    </row>
    <row r="48" spans="1:11" ht="36" customHeight="1" x14ac:dyDescent="0.3">
      <c r="A48" s="123"/>
      <c r="B48" s="202" t="s">
        <v>583</v>
      </c>
      <c r="C48" s="203"/>
      <c r="D48" s="45"/>
      <c r="E48" s="91"/>
      <c r="F48" s="90">
        <f t="shared" si="2"/>
        <v>0</v>
      </c>
      <c r="G48" s="78">
        <f t="shared" si="0"/>
        <v>0</v>
      </c>
      <c r="H48" s="79">
        <f t="shared" si="3"/>
        <v>26.166666666666668</v>
      </c>
      <c r="I48" s="109" t="s">
        <v>548</v>
      </c>
      <c r="J48" s="88" t="str">
        <f t="shared" si="1"/>
        <v/>
      </c>
      <c r="K48" s="86" t="str">
        <f t="shared" si="4"/>
        <v/>
      </c>
    </row>
    <row r="49" spans="1:11" ht="33.75" customHeight="1" x14ac:dyDescent="0.3">
      <c r="A49" s="47"/>
      <c r="B49" s="369" t="s">
        <v>25</v>
      </c>
      <c r="C49" s="369"/>
      <c r="D49" s="369"/>
      <c r="E49" s="369"/>
      <c r="F49" s="369"/>
      <c r="G49" s="369"/>
      <c r="H49" s="48">
        <f>H48</f>
        <v>26.166666666666668</v>
      </c>
      <c r="I49" s="49"/>
      <c r="J49" s="89">
        <f>SUM(J23:J48)</f>
        <v>2.0625</v>
      </c>
      <c r="K49" s="86">
        <f>SUM(K23:K48)</f>
        <v>1.0902777777777777</v>
      </c>
    </row>
    <row r="50" spans="1:11" ht="33.75" customHeight="1" x14ac:dyDescent="0.3">
      <c r="A50" s="47"/>
      <c r="B50" s="369" t="s">
        <v>64</v>
      </c>
      <c r="C50" s="369"/>
      <c r="D50" s="369"/>
      <c r="E50" s="369"/>
      <c r="F50" s="369"/>
      <c r="G50" s="369"/>
      <c r="H50" s="50">
        <v>72</v>
      </c>
      <c r="I50" s="49"/>
    </row>
    <row r="51" spans="1:11" ht="33.75" customHeight="1" x14ac:dyDescent="0.3">
      <c r="A51" s="47"/>
      <c r="B51" s="363" t="s">
        <v>65</v>
      </c>
      <c r="C51" s="363"/>
      <c r="D51" s="363"/>
      <c r="E51" s="363"/>
      <c r="F51" s="363"/>
      <c r="G51" s="363"/>
      <c r="H51" s="50">
        <f>IF(H50="","",IF(H49&lt;=H50,H50-H49,0))</f>
        <v>45.833333333333329</v>
      </c>
      <c r="I51" s="75"/>
    </row>
    <row r="52" spans="1:11" ht="33.75" customHeight="1" x14ac:dyDescent="0.3">
      <c r="A52" s="47"/>
      <c r="B52" s="363" t="s">
        <v>66</v>
      </c>
      <c r="C52" s="363"/>
      <c r="D52" s="363"/>
      <c r="E52" s="363"/>
      <c r="F52" s="363"/>
      <c r="G52" s="363"/>
      <c r="H52" s="50">
        <f>IF(H49&gt;H50,H49-H50,0)</f>
        <v>0</v>
      </c>
      <c r="I52" s="49"/>
    </row>
    <row r="53" spans="1:11" ht="33.75" customHeight="1" x14ac:dyDescent="0.3">
      <c r="A53" s="47"/>
      <c r="B53" s="363" t="s">
        <v>67</v>
      </c>
      <c r="C53" s="363"/>
      <c r="D53" s="363"/>
      <c r="E53" s="363"/>
      <c r="F53" s="363"/>
      <c r="G53" s="363"/>
      <c r="H53" s="74">
        <f>IF(H50="","",IF(H51&gt;H52,ROUND(H51*$B$15*$B$13/24,0),""))</f>
        <v>126172292</v>
      </c>
      <c r="I53" s="49"/>
    </row>
    <row r="54" spans="1:11" ht="33.75" customHeight="1" x14ac:dyDescent="0.3">
      <c r="A54" s="47"/>
      <c r="B54" s="364" t="s">
        <v>68</v>
      </c>
      <c r="C54" s="365"/>
      <c r="D54" s="365"/>
      <c r="E54" s="365"/>
      <c r="F54" s="365"/>
      <c r="G54" s="366"/>
      <c r="H54" s="51" t="str">
        <f>IF(H52&gt;H51,ROUND(H52*$B$17*$B$13/24,0),"")</f>
        <v/>
      </c>
      <c r="I54" s="49"/>
    </row>
    <row r="55" spans="1:11" ht="33.75" customHeight="1" x14ac:dyDescent="0.3">
      <c r="A55" s="367"/>
      <c r="B55" s="367"/>
      <c r="C55" s="367"/>
      <c r="D55" s="367"/>
      <c r="E55" s="367"/>
      <c r="F55" s="367"/>
      <c r="G55" s="367"/>
      <c r="H55" s="367"/>
      <c r="I55" s="367"/>
    </row>
  </sheetData>
  <mergeCells count="17">
    <mergeCell ref="B53:G53"/>
    <mergeCell ref="B54:G54"/>
    <mergeCell ref="A55:I55"/>
    <mergeCell ref="J21:J22"/>
    <mergeCell ref="K21:K22"/>
    <mergeCell ref="B49:G49"/>
    <mergeCell ref="B50:G50"/>
    <mergeCell ref="B51:G51"/>
    <mergeCell ref="B52:G5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9 B23:D47 F30:I47 B48:I48">
    <cfRule type="expression" dxfId="60" priority="2">
      <formula>$E23="X"</formula>
    </cfRule>
  </conditionalFormatting>
  <conditionalFormatting sqref="I23:I29">
    <cfRule type="expression" dxfId="59" priority="3">
      <formula>$E23="X"</formula>
    </cfRule>
  </conditionalFormatting>
  <conditionalFormatting sqref="E23:E47">
    <cfRule type="expression" dxfId="5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ED16-0D27-4ACE-BD9B-B139E75A5846}">
  <sheetPr>
    <tabColor rgb="FFFF0000"/>
  </sheetPr>
  <dimension ref="A1:K86"/>
  <sheetViews>
    <sheetView topLeftCell="A7" zoomScale="80" zoomScaleNormal="80" workbookViewId="0">
      <selection activeCell="E8" sqref="E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62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44748.375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44743</v>
      </c>
      <c r="C9" s="34">
        <f>INDEX('TONG HOP'!$B$9:$W$225,MATCH(E3,'TONG HOP'!$B$9:$B$225,0),MATCH(C10,'TONG HOP'!$B$9:$W$9,0))</f>
        <v>44747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18998.82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44749.402777777781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44750.375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44748</v>
      </c>
      <c r="B23" s="202" t="s">
        <v>131</v>
      </c>
      <c r="C23" s="203"/>
      <c r="D23" s="45" t="str">
        <f t="shared" ref="D23:D79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9" si="1">IF(D23="X",MINUTE(C23-B23),0)</f>
        <v>0</v>
      </c>
      <c r="H23" s="82">
        <f>(F23+G23/60)+H22</f>
        <v>0</v>
      </c>
      <c r="I23" s="107" t="s">
        <v>108</v>
      </c>
      <c r="J23" s="87">
        <f t="shared" ref="J23:J79" si="2">IF(E23="x",(C23-B23),"")</f>
        <v>-0.375</v>
      </c>
      <c r="K23" s="86" t="str">
        <f>IF(D23="x",(C23-B23),"")</f>
        <v/>
      </c>
    </row>
    <row r="24" spans="1:11" ht="36" customHeight="1" x14ac:dyDescent="0.3">
      <c r="A24" s="133"/>
      <c r="B24" s="129" t="s">
        <v>131</v>
      </c>
      <c r="C24" s="129" t="s">
        <v>378</v>
      </c>
      <c r="D24" s="45" t="str">
        <f t="shared" si="0"/>
        <v>X</v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90">
        <f t="shared" ref="F24:F79" si="4">IF(AND(D24="",E24=""),0,(IF(AND(C24-B24=1,E24="",E24),24,(IF(D24="X",HOUR(C24-B24),0)))))</f>
        <v>0</v>
      </c>
      <c r="G24" s="82">
        <f t="shared" si="1"/>
        <v>30</v>
      </c>
      <c r="H24" s="82">
        <f t="shared" ref="H24:H79" si="5">(F24+G24/60)+H23</f>
        <v>0.5</v>
      </c>
      <c r="I24" s="108" t="s">
        <v>216</v>
      </c>
      <c r="J24" s="87" t="str">
        <f t="shared" si="2"/>
        <v/>
      </c>
      <c r="K24" s="86">
        <f t="shared" ref="K24:K79" si="6">IF(D24="x",(C24-B24),"")</f>
        <v>2.0833333333333315E-2</v>
      </c>
    </row>
    <row r="25" spans="1:11" ht="36" customHeight="1" x14ac:dyDescent="0.3">
      <c r="A25" s="133"/>
      <c r="B25" s="129" t="s">
        <v>378</v>
      </c>
      <c r="C25" s="111" t="s">
        <v>144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0.5</v>
      </c>
      <c r="I25" s="109" t="s">
        <v>114</v>
      </c>
      <c r="J25" s="87">
        <f t="shared" si="2"/>
        <v>6.25E-2</v>
      </c>
      <c r="K25" s="86" t="str">
        <f t="shared" si="6"/>
        <v/>
      </c>
    </row>
    <row r="26" spans="1:11" ht="36" customHeight="1" x14ac:dyDescent="0.3">
      <c r="A26" s="137"/>
      <c r="B26" s="111" t="s">
        <v>144</v>
      </c>
      <c r="C26" s="111" t="s">
        <v>125</v>
      </c>
      <c r="D26" s="45" t="str">
        <f t="shared" si="0"/>
        <v>X</v>
      </c>
      <c r="E26" s="39" t="str">
        <f t="shared" si="3"/>
        <v/>
      </c>
      <c r="F26" s="90">
        <f t="shared" si="4"/>
        <v>13</v>
      </c>
      <c r="G26" s="82">
        <f t="shared" si="1"/>
        <v>0</v>
      </c>
      <c r="H26" s="82">
        <f t="shared" si="5"/>
        <v>13.5</v>
      </c>
      <c r="I26" s="108" t="s">
        <v>478</v>
      </c>
      <c r="J26" s="87" t="str">
        <f t="shared" si="2"/>
        <v/>
      </c>
      <c r="K26" s="86">
        <f t="shared" si="6"/>
        <v>0.54166666666666674</v>
      </c>
    </row>
    <row r="27" spans="1:11" ht="36" customHeight="1" x14ac:dyDescent="0.3">
      <c r="A27" s="136">
        <v>44749</v>
      </c>
      <c r="B27" s="129" t="s">
        <v>126</v>
      </c>
      <c r="C27" s="111" t="s">
        <v>310</v>
      </c>
      <c r="D27" s="45" t="str">
        <f t="shared" si="0"/>
        <v>X</v>
      </c>
      <c r="E27" s="39" t="str">
        <f t="shared" si="3"/>
        <v/>
      </c>
      <c r="F27" s="90">
        <f t="shared" si="4"/>
        <v>8</v>
      </c>
      <c r="G27" s="78">
        <f t="shared" si="1"/>
        <v>0</v>
      </c>
      <c r="H27" s="79">
        <f t="shared" si="5"/>
        <v>21.5</v>
      </c>
      <c r="I27" s="108" t="s">
        <v>478</v>
      </c>
      <c r="J27" s="88" t="str">
        <f t="shared" si="2"/>
        <v/>
      </c>
      <c r="K27" s="86">
        <f t="shared" si="6"/>
        <v>0.33333333333333331</v>
      </c>
    </row>
    <row r="28" spans="1:11" ht="36" customHeight="1" x14ac:dyDescent="0.3">
      <c r="A28" s="133"/>
      <c r="B28" s="111" t="s">
        <v>310</v>
      </c>
      <c r="C28" s="111" t="s">
        <v>411</v>
      </c>
      <c r="D28" s="45" t="str">
        <f t="shared" si="0"/>
        <v/>
      </c>
      <c r="E28" s="39" t="str">
        <f t="shared" si="3"/>
        <v>X</v>
      </c>
      <c r="F28" s="90">
        <f t="shared" si="4"/>
        <v>0</v>
      </c>
      <c r="G28" s="78">
        <f t="shared" si="1"/>
        <v>0</v>
      </c>
      <c r="H28" s="79">
        <f t="shared" si="5"/>
        <v>21.5</v>
      </c>
      <c r="I28" s="226" t="s">
        <v>521</v>
      </c>
      <c r="J28" s="88">
        <f t="shared" si="2"/>
        <v>3.125E-2</v>
      </c>
      <c r="K28" s="86" t="str">
        <f t="shared" si="6"/>
        <v/>
      </c>
    </row>
    <row r="29" spans="1:11" ht="36" customHeight="1" x14ac:dyDescent="0.3">
      <c r="A29" s="133"/>
      <c r="B29" s="207" t="s">
        <v>411</v>
      </c>
      <c r="C29" s="208"/>
      <c r="D29" s="45" t="str">
        <f t="shared" si="0"/>
        <v>X</v>
      </c>
      <c r="E29" s="91"/>
      <c r="F29" s="90" t="e">
        <f t="shared" si="4"/>
        <v>#NUM!</v>
      </c>
      <c r="G29" s="78" t="e">
        <f t="shared" si="1"/>
        <v>#NUM!</v>
      </c>
      <c r="H29" s="79" t="e">
        <f t="shared" si="5"/>
        <v>#NUM!</v>
      </c>
      <c r="I29" s="109" t="s">
        <v>522</v>
      </c>
      <c r="J29" s="88" t="str">
        <f t="shared" si="2"/>
        <v/>
      </c>
      <c r="K29" s="86">
        <f t="shared" si="6"/>
        <v>-0.36458333333333331</v>
      </c>
    </row>
    <row r="30" spans="1:11" ht="36" customHeight="1" x14ac:dyDescent="0.3">
      <c r="A30" s="133"/>
      <c r="B30" s="111" t="s">
        <v>411</v>
      </c>
      <c r="C30" s="111" t="s">
        <v>301</v>
      </c>
      <c r="D30" s="45" t="str">
        <f t="shared" si="0"/>
        <v>X</v>
      </c>
      <c r="E30" s="91"/>
      <c r="F30" s="90">
        <f t="shared" si="4"/>
        <v>0</v>
      </c>
      <c r="G30" s="78">
        <f t="shared" si="1"/>
        <v>55</v>
      </c>
      <c r="H30" s="79" t="e">
        <f t="shared" si="5"/>
        <v>#NUM!</v>
      </c>
      <c r="I30" s="108" t="s">
        <v>115</v>
      </c>
      <c r="J30" s="88" t="str">
        <f t="shared" si="2"/>
        <v/>
      </c>
      <c r="K30" s="86">
        <f t="shared" si="6"/>
        <v>3.819444444444442E-2</v>
      </c>
    </row>
    <row r="31" spans="1:11" ht="36" customHeight="1" x14ac:dyDescent="0.3">
      <c r="A31" s="133"/>
      <c r="B31" s="207" t="s">
        <v>301</v>
      </c>
      <c r="C31" s="208"/>
      <c r="D31" s="45" t="str">
        <f t="shared" si="0"/>
        <v>X</v>
      </c>
      <c r="E31" s="91"/>
      <c r="F31" s="90" t="e">
        <f t="shared" si="4"/>
        <v>#NUM!</v>
      </c>
      <c r="G31" s="78" t="e">
        <f t="shared" si="1"/>
        <v>#NUM!</v>
      </c>
      <c r="H31" s="79" t="e">
        <f t="shared" si="5"/>
        <v>#NUM!</v>
      </c>
      <c r="I31" s="109" t="s">
        <v>116</v>
      </c>
      <c r="J31" s="88" t="str">
        <f t="shared" si="2"/>
        <v/>
      </c>
      <c r="K31" s="86">
        <f t="shared" si="6"/>
        <v>-0.40277777777777773</v>
      </c>
    </row>
    <row r="32" spans="1:11" ht="36" customHeight="1" x14ac:dyDescent="0.3">
      <c r="A32" s="133"/>
      <c r="B32" s="111" t="s">
        <v>301</v>
      </c>
      <c r="C32" s="111" t="s">
        <v>134</v>
      </c>
      <c r="D32" s="45" t="str">
        <f t="shared" si="0"/>
        <v>X</v>
      </c>
      <c r="E32" s="91"/>
      <c r="F32" s="90">
        <f t="shared" si="4"/>
        <v>3</v>
      </c>
      <c r="G32" s="78">
        <f t="shared" si="1"/>
        <v>50</v>
      </c>
      <c r="H32" s="79" t="e">
        <f t="shared" si="5"/>
        <v>#NUM!</v>
      </c>
      <c r="I32" s="108" t="s">
        <v>117</v>
      </c>
      <c r="J32" s="88" t="str">
        <f t="shared" si="2"/>
        <v/>
      </c>
      <c r="K32" s="86">
        <f t="shared" si="6"/>
        <v>0.15972222222222227</v>
      </c>
    </row>
    <row r="33" spans="1:11" ht="36" customHeight="1" x14ac:dyDescent="0.3">
      <c r="A33" s="133"/>
      <c r="B33" s="111" t="s">
        <v>134</v>
      </c>
      <c r="C33" s="111" t="s">
        <v>244</v>
      </c>
      <c r="D33" s="45" t="str">
        <f t="shared" si="0"/>
        <v>X</v>
      </c>
      <c r="E33" s="91"/>
      <c r="F33" s="90">
        <f t="shared" si="4"/>
        <v>0</v>
      </c>
      <c r="G33" s="78">
        <f t="shared" si="1"/>
        <v>50</v>
      </c>
      <c r="H33" s="79" t="e">
        <f t="shared" si="5"/>
        <v>#NUM!</v>
      </c>
      <c r="I33" s="108" t="s">
        <v>525</v>
      </c>
      <c r="J33" s="88" t="str">
        <f t="shared" si="2"/>
        <v/>
      </c>
      <c r="K33" s="86">
        <f t="shared" si="6"/>
        <v>3.472222222222221E-2</v>
      </c>
    </row>
    <row r="34" spans="1:11" ht="36" customHeight="1" x14ac:dyDescent="0.3">
      <c r="A34" s="133"/>
      <c r="B34" s="111" t="s">
        <v>244</v>
      </c>
      <c r="C34" s="111" t="s">
        <v>379</v>
      </c>
      <c r="D34" s="45" t="str">
        <f t="shared" si="0"/>
        <v>X</v>
      </c>
      <c r="E34" s="91"/>
      <c r="F34" s="90">
        <f t="shared" si="4"/>
        <v>0</v>
      </c>
      <c r="G34" s="78">
        <f t="shared" si="1"/>
        <v>30</v>
      </c>
      <c r="H34" s="79" t="e">
        <f t="shared" si="5"/>
        <v>#NUM!</v>
      </c>
      <c r="I34" s="108" t="s">
        <v>117</v>
      </c>
      <c r="J34" s="88" t="str">
        <f t="shared" si="2"/>
        <v/>
      </c>
      <c r="K34" s="86">
        <f t="shared" si="6"/>
        <v>2.083333333333337E-2</v>
      </c>
    </row>
    <row r="35" spans="1:11" ht="36" customHeight="1" x14ac:dyDescent="0.3">
      <c r="A35" s="133"/>
      <c r="B35" s="111" t="s">
        <v>379</v>
      </c>
      <c r="C35" s="111" t="s">
        <v>353</v>
      </c>
      <c r="D35" s="45" t="str">
        <f t="shared" si="0"/>
        <v>X</v>
      </c>
      <c r="E35" s="91"/>
      <c r="F35" s="90">
        <f t="shared" si="4"/>
        <v>1</v>
      </c>
      <c r="G35" s="78">
        <f t="shared" si="1"/>
        <v>10</v>
      </c>
      <c r="H35" s="79" t="e">
        <f t="shared" si="5"/>
        <v>#NUM!</v>
      </c>
      <c r="I35" s="108" t="s">
        <v>472</v>
      </c>
      <c r="J35" s="88" t="str">
        <f t="shared" si="2"/>
        <v/>
      </c>
      <c r="K35" s="86">
        <f t="shared" si="6"/>
        <v>4.8611111111111049E-2</v>
      </c>
    </row>
    <row r="36" spans="1:11" ht="36" customHeight="1" x14ac:dyDescent="0.3">
      <c r="A36" s="133"/>
      <c r="B36" s="111" t="s">
        <v>353</v>
      </c>
      <c r="C36" s="111" t="s">
        <v>231</v>
      </c>
      <c r="D36" s="45" t="str">
        <f t="shared" si="0"/>
        <v>X</v>
      </c>
      <c r="E36" s="91"/>
      <c r="F36" s="90">
        <f t="shared" si="4"/>
        <v>5</v>
      </c>
      <c r="G36" s="78">
        <f t="shared" si="1"/>
        <v>0</v>
      </c>
      <c r="H36" s="79" t="e">
        <f t="shared" si="5"/>
        <v>#NUM!</v>
      </c>
      <c r="I36" s="108" t="s">
        <v>117</v>
      </c>
      <c r="J36" s="88" t="str">
        <f t="shared" si="2"/>
        <v/>
      </c>
      <c r="K36" s="86">
        <f t="shared" si="6"/>
        <v>0.20833333333333337</v>
      </c>
    </row>
    <row r="37" spans="1:11" ht="36" customHeight="1" x14ac:dyDescent="0.3">
      <c r="A37" s="133"/>
      <c r="B37" s="111" t="s">
        <v>231</v>
      </c>
      <c r="C37" s="111" t="s">
        <v>346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30</v>
      </c>
      <c r="H37" s="79" t="e">
        <f t="shared" si="5"/>
        <v>#NUM!</v>
      </c>
      <c r="I37" s="108" t="s">
        <v>557</v>
      </c>
      <c r="J37" s="88" t="str">
        <f t="shared" si="2"/>
        <v/>
      </c>
      <c r="K37" s="86">
        <f t="shared" si="6"/>
        <v>6.25E-2</v>
      </c>
    </row>
    <row r="38" spans="1:11" ht="36" customHeight="1" x14ac:dyDescent="0.3">
      <c r="A38" s="137"/>
      <c r="B38" s="111" t="s">
        <v>346</v>
      </c>
      <c r="C38" s="111" t="s">
        <v>125</v>
      </c>
      <c r="D38" s="45" t="str">
        <f t="shared" si="0"/>
        <v>X</v>
      </c>
      <c r="E38" s="91"/>
      <c r="F38" s="90">
        <f t="shared" si="4"/>
        <v>1</v>
      </c>
      <c r="G38" s="78">
        <f t="shared" si="1"/>
        <v>30</v>
      </c>
      <c r="H38" s="79" t="e">
        <f t="shared" si="5"/>
        <v>#NUM!</v>
      </c>
      <c r="I38" s="108" t="s">
        <v>117</v>
      </c>
      <c r="J38" s="88" t="str">
        <f t="shared" si="2"/>
        <v/>
      </c>
      <c r="K38" s="86">
        <f t="shared" si="6"/>
        <v>6.25E-2</v>
      </c>
    </row>
    <row r="39" spans="1:11" ht="36" customHeight="1" x14ac:dyDescent="0.3">
      <c r="A39" s="136">
        <v>44750</v>
      </c>
      <c r="B39" s="111" t="s">
        <v>126</v>
      </c>
      <c r="C39" s="111" t="s">
        <v>154</v>
      </c>
      <c r="D39" s="45" t="str">
        <f t="shared" si="0"/>
        <v>X</v>
      </c>
      <c r="E39" s="91"/>
      <c r="F39" s="90">
        <f t="shared" si="4"/>
        <v>3</v>
      </c>
      <c r="G39" s="78">
        <f t="shared" si="1"/>
        <v>30</v>
      </c>
      <c r="H39" s="79" t="e">
        <f t="shared" si="5"/>
        <v>#NUM!</v>
      </c>
      <c r="I39" s="108" t="s">
        <v>117</v>
      </c>
      <c r="J39" s="88" t="str">
        <f t="shared" si="2"/>
        <v/>
      </c>
      <c r="K39" s="86">
        <f t="shared" si="6"/>
        <v>0.14583333333333334</v>
      </c>
    </row>
    <row r="40" spans="1:11" ht="36" customHeight="1" x14ac:dyDescent="0.3">
      <c r="A40" s="133"/>
      <c r="B40" s="111" t="s">
        <v>154</v>
      </c>
      <c r="C40" s="111" t="s">
        <v>267</v>
      </c>
      <c r="D40" s="45" t="str">
        <f t="shared" si="0"/>
        <v>X</v>
      </c>
      <c r="E40" s="91"/>
      <c r="F40" s="90">
        <f t="shared" si="4"/>
        <v>0</v>
      </c>
      <c r="G40" s="78">
        <f t="shared" si="1"/>
        <v>30</v>
      </c>
      <c r="H40" s="79" t="e">
        <f t="shared" si="5"/>
        <v>#NUM!</v>
      </c>
      <c r="I40" s="108" t="s">
        <v>558</v>
      </c>
      <c r="J40" s="88" t="str">
        <f t="shared" si="2"/>
        <v/>
      </c>
      <c r="K40" s="86">
        <f t="shared" si="6"/>
        <v>2.0833333333333315E-2</v>
      </c>
    </row>
    <row r="41" spans="1:11" ht="36" customHeight="1" x14ac:dyDescent="0.3">
      <c r="A41" s="133"/>
      <c r="B41" s="111" t="s">
        <v>267</v>
      </c>
      <c r="C41" s="111" t="s">
        <v>395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40</v>
      </c>
      <c r="H41" s="79" t="e">
        <f t="shared" si="5"/>
        <v>#NUM!</v>
      </c>
      <c r="I41" s="108" t="s">
        <v>117</v>
      </c>
      <c r="J41" s="88" t="str">
        <f t="shared" si="2"/>
        <v/>
      </c>
      <c r="K41" s="86">
        <f t="shared" si="6"/>
        <v>2.777777777777779E-2</v>
      </c>
    </row>
    <row r="42" spans="1:11" ht="36" customHeight="1" x14ac:dyDescent="0.3">
      <c r="A42" s="133"/>
      <c r="B42" s="111" t="s">
        <v>395</v>
      </c>
      <c r="C42" s="111" t="s">
        <v>377</v>
      </c>
      <c r="D42" s="45" t="str">
        <f t="shared" si="0"/>
        <v>X</v>
      </c>
      <c r="E42" s="91"/>
      <c r="F42" s="90">
        <f t="shared" si="4"/>
        <v>1</v>
      </c>
      <c r="G42" s="78">
        <f t="shared" si="1"/>
        <v>30</v>
      </c>
      <c r="H42" s="79" t="e">
        <f t="shared" si="5"/>
        <v>#NUM!</v>
      </c>
      <c r="I42" s="108" t="s">
        <v>559</v>
      </c>
      <c r="J42" s="88" t="str">
        <f t="shared" si="2"/>
        <v/>
      </c>
      <c r="K42" s="86">
        <f t="shared" si="6"/>
        <v>6.2500000000000028E-2</v>
      </c>
    </row>
    <row r="43" spans="1:11" ht="36" customHeight="1" x14ac:dyDescent="0.3">
      <c r="A43" s="133"/>
      <c r="B43" s="111" t="s">
        <v>377</v>
      </c>
      <c r="C43" s="111" t="s">
        <v>452</v>
      </c>
      <c r="D43" s="45" t="str">
        <f t="shared" si="0"/>
        <v>X</v>
      </c>
      <c r="E43" s="91"/>
      <c r="F43" s="90">
        <f t="shared" si="4"/>
        <v>0</v>
      </c>
      <c r="G43" s="78">
        <f t="shared" si="1"/>
        <v>30</v>
      </c>
      <c r="H43" s="79" t="e">
        <f t="shared" si="5"/>
        <v>#NUM!</v>
      </c>
      <c r="I43" s="108" t="s">
        <v>117</v>
      </c>
      <c r="J43" s="88" t="str">
        <f t="shared" si="2"/>
        <v/>
      </c>
      <c r="K43" s="86">
        <f t="shared" si="6"/>
        <v>2.0833333333333315E-2</v>
      </c>
    </row>
    <row r="44" spans="1:11" ht="36" customHeight="1" x14ac:dyDescent="0.3">
      <c r="A44" s="133"/>
      <c r="B44" s="111" t="s">
        <v>452</v>
      </c>
      <c r="C44" s="111" t="s">
        <v>128</v>
      </c>
      <c r="D44" s="45" t="str">
        <f t="shared" si="0"/>
        <v>X</v>
      </c>
      <c r="E44" s="91"/>
      <c r="F44" s="90">
        <f t="shared" si="4"/>
        <v>0</v>
      </c>
      <c r="G44" s="78">
        <f t="shared" si="1"/>
        <v>20</v>
      </c>
      <c r="H44" s="79" t="e">
        <f t="shared" si="5"/>
        <v>#NUM!</v>
      </c>
      <c r="I44" s="108" t="s">
        <v>560</v>
      </c>
      <c r="J44" s="88" t="str">
        <f t="shared" si="2"/>
        <v/>
      </c>
      <c r="K44" s="86">
        <f t="shared" si="6"/>
        <v>1.3888888888888895E-2</v>
      </c>
    </row>
    <row r="45" spans="1:11" ht="36" customHeight="1" x14ac:dyDescent="0.3">
      <c r="A45" s="133"/>
      <c r="B45" s="111" t="s">
        <v>128</v>
      </c>
      <c r="C45" s="111" t="s">
        <v>310</v>
      </c>
      <c r="D45" s="45" t="str">
        <f t="shared" si="0"/>
        <v>X</v>
      </c>
      <c r="E45" s="91"/>
      <c r="F45" s="90">
        <f t="shared" si="4"/>
        <v>1</v>
      </c>
      <c r="G45" s="78">
        <f t="shared" si="1"/>
        <v>0</v>
      </c>
      <c r="H45" s="79" t="e">
        <f t="shared" si="5"/>
        <v>#NUM!</v>
      </c>
      <c r="I45" s="108" t="s">
        <v>117</v>
      </c>
      <c r="J45" s="88" t="str">
        <f t="shared" si="2"/>
        <v/>
      </c>
      <c r="K45" s="86">
        <f t="shared" si="6"/>
        <v>4.166666666666663E-2</v>
      </c>
    </row>
    <row r="46" spans="1:11" ht="36" customHeight="1" x14ac:dyDescent="0.3">
      <c r="A46" s="133"/>
      <c r="B46" s="111" t="s">
        <v>310</v>
      </c>
      <c r="C46" s="111" t="s">
        <v>355</v>
      </c>
      <c r="D46" s="45" t="str">
        <f t="shared" si="0"/>
        <v>X</v>
      </c>
      <c r="E46" s="91"/>
      <c r="F46" s="90">
        <f t="shared" si="4"/>
        <v>0</v>
      </c>
      <c r="G46" s="78">
        <f t="shared" si="1"/>
        <v>40</v>
      </c>
      <c r="H46" s="79" t="e">
        <f t="shared" si="5"/>
        <v>#NUM!</v>
      </c>
      <c r="I46" s="108" t="s">
        <v>497</v>
      </c>
      <c r="J46" s="88" t="str">
        <f t="shared" si="2"/>
        <v/>
      </c>
      <c r="K46" s="86">
        <f t="shared" si="6"/>
        <v>2.777777777777779E-2</v>
      </c>
    </row>
    <row r="47" spans="1:11" ht="36" customHeight="1" x14ac:dyDescent="0.3">
      <c r="A47" s="133"/>
      <c r="B47" s="111" t="s">
        <v>355</v>
      </c>
      <c r="C47" s="111" t="s">
        <v>131</v>
      </c>
      <c r="D47" s="45" t="str">
        <f t="shared" si="0"/>
        <v>X</v>
      </c>
      <c r="E47" s="91"/>
      <c r="F47" s="90">
        <f t="shared" si="4"/>
        <v>0</v>
      </c>
      <c r="G47" s="78">
        <f t="shared" si="1"/>
        <v>20</v>
      </c>
      <c r="H47" s="79" t="e">
        <f t="shared" si="5"/>
        <v>#NUM!</v>
      </c>
      <c r="I47" s="108" t="s">
        <v>117</v>
      </c>
      <c r="J47" s="88" t="str">
        <f t="shared" si="2"/>
        <v/>
      </c>
      <c r="K47" s="86">
        <f t="shared" si="6"/>
        <v>1.3888888888888895E-2</v>
      </c>
    </row>
    <row r="48" spans="1:11" ht="36" customHeight="1" x14ac:dyDescent="0.3">
      <c r="A48" s="133"/>
      <c r="B48" s="207" t="s">
        <v>131</v>
      </c>
      <c r="C48" s="208"/>
      <c r="D48" s="45" t="str">
        <f t="shared" si="0"/>
        <v>X</v>
      </c>
      <c r="E48" s="91"/>
      <c r="F48" s="90" t="e">
        <f t="shared" si="4"/>
        <v>#NUM!</v>
      </c>
      <c r="G48" s="78" t="e">
        <f t="shared" si="1"/>
        <v>#NUM!</v>
      </c>
      <c r="H48" s="79" t="e">
        <f t="shared" si="5"/>
        <v>#NUM!</v>
      </c>
      <c r="I48" s="109" t="s">
        <v>123</v>
      </c>
      <c r="J48" s="88" t="str">
        <f t="shared" si="2"/>
        <v/>
      </c>
      <c r="K48" s="86">
        <f t="shared" si="6"/>
        <v>-0.375</v>
      </c>
    </row>
    <row r="49" spans="1:11" ht="36" customHeight="1" x14ac:dyDescent="0.3">
      <c r="A49" s="84"/>
      <c r="B49" s="81"/>
      <c r="C49" s="223"/>
      <c r="D49" s="45" t="str">
        <f t="shared" si="0"/>
        <v>X</v>
      </c>
      <c r="E49" s="91"/>
      <c r="F49" s="90">
        <f t="shared" si="4"/>
        <v>0</v>
      </c>
      <c r="G49" s="78">
        <f t="shared" si="1"/>
        <v>0</v>
      </c>
      <c r="H49" s="79" t="e">
        <f t="shared" si="5"/>
        <v>#NUM!</v>
      </c>
      <c r="I49" s="80"/>
      <c r="J49" s="88" t="str">
        <f t="shared" si="2"/>
        <v/>
      </c>
      <c r="K49" s="86">
        <f t="shared" si="6"/>
        <v>0</v>
      </c>
    </row>
    <row r="50" spans="1:11" ht="36" customHeight="1" x14ac:dyDescent="0.3">
      <c r="A50" s="84"/>
      <c r="B50" s="81"/>
      <c r="C50" s="223"/>
      <c r="D50" s="45" t="str">
        <f t="shared" si="0"/>
        <v>X</v>
      </c>
      <c r="E50" s="91"/>
      <c r="F50" s="90">
        <f t="shared" si="4"/>
        <v>0</v>
      </c>
      <c r="G50" s="78">
        <f t="shared" si="1"/>
        <v>0</v>
      </c>
      <c r="H50" s="79" t="e">
        <f t="shared" si="5"/>
        <v>#NUM!</v>
      </c>
      <c r="I50" s="80"/>
      <c r="J50" s="88" t="str">
        <f t="shared" si="2"/>
        <v/>
      </c>
      <c r="K50" s="86">
        <f t="shared" si="6"/>
        <v>0</v>
      </c>
    </row>
    <row r="51" spans="1:11" ht="36" customHeight="1" x14ac:dyDescent="0.3">
      <c r="A51" s="84"/>
      <c r="B51" s="81"/>
      <c r="C51" s="223"/>
      <c r="D51" s="45" t="str">
        <f t="shared" si="0"/>
        <v>X</v>
      </c>
      <c r="E51" s="91"/>
      <c r="F51" s="90">
        <f t="shared" si="4"/>
        <v>0</v>
      </c>
      <c r="G51" s="78">
        <f t="shared" si="1"/>
        <v>0</v>
      </c>
      <c r="H51" s="79" t="e">
        <f t="shared" si="5"/>
        <v>#NUM!</v>
      </c>
      <c r="I51" s="80"/>
      <c r="J51" s="88" t="str">
        <f t="shared" si="2"/>
        <v/>
      </c>
      <c r="K51" s="86">
        <f t="shared" si="6"/>
        <v>0</v>
      </c>
    </row>
    <row r="52" spans="1:11" ht="36" customHeight="1" x14ac:dyDescent="0.3">
      <c r="A52" s="84"/>
      <c r="B52" s="81"/>
      <c r="C52" s="223"/>
      <c r="D52" s="45" t="str">
        <f t="shared" si="0"/>
        <v>X</v>
      </c>
      <c r="E52" s="91"/>
      <c r="F52" s="90">
        <f t="shared" si="4"/>
        <v>0</v>
      </c>
      <c r="G52" s="78">
        <f t="shared" si="1"/>
        <v>0</v>
      </c>
      <c r="H52" s="79" t="e">
        <f t="shared" si="5"/>
        <v>#NUM!</v>
      </c>
      <c r="I52" s="80"/>
      <c r="J52" s="88" t="str">
        <f t="shared" si="2"/>
        <v/>
      </c>
      <c r="K52" s="86">
        <f t="shared" si="6"/>
        <v>0</v>
      </c>
    </row>
    <row r="53" spans="1:11" ht="36" customHeight="1" x14ac:dyDescent="0.3">
      <c r="A53" s="84"/>
      <c r="B53" s="81"/>
      <c r="C53" s="223"/>
      <c r="D53" s="45" t="str">
        <f t="shared" si="0"/>
        <v>X</v>
      </c>
      <c r="E53" s="91"/>
      <c r="F53" s="90">
        <f t="shared" si="4"/>
        <v>0</v>
      </c>
      <c r="G53" s="78">
        <f t="shared" si="1"/>
        <v>0</v>
      </c>
      <c r="H53" s="79" t="e">
        <f t="shared" si="5"/>
        <v>#NUM!</v>
      </c>
      <c r="I53" s="80"/>
      <c r="J53" s="88" t="str">
        <f t="shared" si="2"/>
        <v/>
      </c>
      <c r="K53" s="86">
        <f t="shared" si="6"/>
        <v>0</v>
      </c>
    </row>
    <row r="54" spans="1:11" ht="36" customHeight="1" x14ac:dyDescent="0.3">
      <c r="A54" s="84"/>
      <c r="B54" s="81"/>
      <c r="C54" s="223"/>
      <c r="D54" s="45" t="str">
        <f t="shared" si="0"/>
        <v>X</v>
      </c>
      <c r="E54" s="91"/>
      <c r="F54" s="90">
        <f t="shared" si="4"/>
        <v>0</v>
      </c>
      <c r="G54" s="78">
        <f t="shared" si="1"/>
        <v>0</v>
      </c>
      <c r="H54" s="79" t="e">
        <f t="shared" si="5"/>
        <v>#NUM!</v>
      </c>
      <c r="I54" s="80"/>
      <c r="J54" s="88" t="str">
        <f t="shared" si="2"/>
        <v/>
      </c>
      <c r="K54" s="86">
        <f t="shared" si="6"/>
        <v>0</v>
      </c>
    </row>
    <row r="55" spans="1:11" ht="36" customHeight="1" x14ac:dyDescent="0.3">
      <c r="A55" s="84"/>
      <c r="B55" s="81"/>
      <c r="C55" s="223"/>
      <c r="D55" s="45" t="str">
        <f t="shared" si="0"/>
        <v>X</v>
      </c>
      <c r="E55" s="91"/>
      <c r="F55" s="90">
        <f t="shared" si="4"/>
        <v>0</v>
      </c>
      <c r="G55" s="78">
        <f t="shared" si="1"/>
        <v>0</v>
      </c>
      <c r="H55" s="79" t="e">
        <f t="shared" si="5"/>
        <v>#NUM!</v>
      </c>
      <c r="I55" s="80"/>
      <c r="J55" s="88" t="str">
        <f t="shared" si="2"/>
        <v/>
      </c>
      <c r="K55" s="86">
        <f t="shared" si="6"/>
        <v>0</v>
      </c>
    </row>
    <row r="56" spans="1:11" ht="36" customHeight="1" x14ac:dyDescent="0.3">
      <c r="A56" s="85"/>
      <c r="B56" s="81"/>
      <c r="C56" s="223"/>
      <c r="D56" s="45" t="str">
        <f t="shared" si="0"/>
        <v>X</v>
      </c>
      <c r="E56" s="91"/>
      <c r="F56" s="90">
        <f t="shared" si="4"/>
        <v>0</v>
      </c>
      <c r="G56" s="78">
        <f t="shared" si="1"/>
        <v>0</v>
      </c>
      <c r="H56" s="79" t="e">
        <f t="shared" si="5"/>
        <v>#NUM!</v>
      </c>
      <c r="I56" s="80"/>
      <c r="J56" s="88" t="str">
        <f t="shared" si="2"/>
        <v/>
      </c>
      <c r="K56" s="86">
        <f t="shared" si="6"/>
        <v>0</v>
      </c>
    </row>
    <row r="57" spans="1:11" ht="36" customHeight="1" x14ac:dyDescent="0.3">
      <c r="A57" s="83"/>
      <c r="B57" s="81"/>
      <c r="C57" s="223"/>
      <c r="D57" s="45" t="str">
        <f t="shared" si="0"/>
        <v>X</v>
      </c>
      <c r="E57" s="91"/>
      <c r="F57" s="90">
        <f t="shared" si="4"/>
        <v>0</v>
      </c>
      <c r="G57" s="78">
        <f t="shared" si="1"/>
        <v>0</v>
      </c>
      <c r="H57" s="79" t="e">
        <f t="shared" si="5"/>
        <v>#NUM!</v>
      </c>
      <c r="I57" s="80"/>
      <c r="J57" s="88" t="str">
        <f t="shared" si="2"/>
        <v/>
      </c>
      <c r="K57" s="86">
        <f t="shared" si="6"/>
        <v>0</v>
      </c>
    </row>
    <row r="58" spans="1:11" ht="36" customHeight="1" x14ac:dyDescent="0.3">
      <c r="A58" s="84"/>
      <c r="B58" s="81"/>
      <c r="C58" s="223"/>
      <c r="D58" s="45" t="str">
        <f t="shared" si="0"/>
        <v>X</v>
      </c>
      <c r="E58" s="91"/>
      <c r="F58" s="90">
        <f t="shared" si="4"/>
        <v>0</v>
      </c>
      <c r="G58" s="78">
        <f t="shared" si="1"/>
        <v>0</v>
      </c>
      <c r="H58" s="79" t="e">
        <f t="shared" si="5"/>
        <v>#NUM!</v>
      </c>
      <c r="I58" s="80"/>
      <c r="J58" s="88" t="str">
        <f t="shared" si="2"/>
        <v/>
      </c>
      <c r="K58" s="86">
        <f t="shared" si="6"/>
        <v>0</v>
      </c>
    </row>
    <row r="59" spans="1:11" ht="36" customHeight="1" x14ac:dyDescent="0.3">
      <c r="A59" s="84"/>
      <c r="B59" s="81"/>
      <c r="C59" s="223"/>
      <c r="D59" s="45" t="str">
        <f t="shared" si="0"/>
        <v>X</v>
      </c>
      <c r="E59" s="91"/>
      <c r="F59" s="90">
        <f t="shared" si="4"/>
        <v>0</v>
      </c>
      <c r="G59" s="78">
        <f t="shared" si="1"/>
        <v>0</v>
      </c>
      <c r="H59" s="79" t="e">
        <f t="shared" si="5"/>
        <v>#NUM!</v>
      </c>
      <c r="I59" s="80"/>
      <c r="J59" s="88" t="str">
        <f t="shared" si="2"/>
        <v/>
      </c>
      <c r="K59" s="86">
        <f t="shared" si="6"/>
        <v>0</v>
      </c>
    </row>
    <row r="60" spans="1:11" ht="36" customHeight="1" x14ac:dyDescent="0.3">
      <c r="A60" s="84"/>
      <c r="B60" s="81"/>
      <c r="C60" s="223"/>
      <c r="D60" s="45" t="str">
        <f t="shared" si="0"/>
        <v>X</v>
      </c>
      <c r="E60" s="91"/>
      <c r="F60" s="90">
        <f t="shared" si="4"/>
        <v>0</v>
      </c>
      <c r="G60" s="78">
        <f t="shared" si="1"/>
        <v>0</v>
      </c>
      <c r="H60" s="79" t="e">
        <f t="shared" si="5"/>
        <v>#NUM!</v>
      </c>
      <c r="I60" s="80"/>
      <c r="J60" s="88" t="str">
        <f t="shared" si="2"/>
        <v/>
      </c>
      <c r="K60" s="86">
        <f t="shared" si="6"/>
        <v>0</v>
      </c>
    </row>
    <row r="61" spans="1:11" ht="36" customHeight="1" x14ac:dyDescent="0.3">
      <c r="A61" s="84"/>
      <c r="B61" s="81"/>
      <c r="C61" s="223"/>
      <c r="D61" s="45" t="str">
        <f t="shared" si="0"/>
        <v>X</v>
      </c>
      <c r="E61" s="91"/>
      <c r="F61" s="90">
        <f t="shared" si="4"/>
        <v>0</v>
      </c>
      <c r="G61" s="78">
        <f t="shared" si="1"/>
        <v>0</v>
      </c>
      <c r="H61" s="79" t="e">
        <f t="shared" si="5"/>
        <v>#NUM!</v>
      </c>
      <c r="I61" s="80"/>
      <c r="J61" s="88" t="str">
        <f t="shared" si="2"/>
        <v/>
      </c>
      <c r="K61" s="86">
        <f t="shared" si="6"/>
        <v>0</v>
      </c>
    </row>
    <row r="62" spans="1:11" ht="36" customHeight="1" x14ac:dyDescent="0.3">
      <c r="A62" s="84"/>
      <c r="B62" s="81"/>
      <c r="C62" s="223"/>
      <c r="D62" s="45" t="str">
        <f t="shared" si="0"/>
        <v>X</v>
      </c>
      <c r="E62" s="91"/>
      <c r="F62" s="90">
        <f t="shared" si="4"/>
        <v>0</v>
      </c>
      <c r="G62" s="78">
        <f t="shared" si="1"/>
        <v>0</v>
      </c>
      <c r="H62" s="79" t="e">
        <f t="shared" si="5"/>
        <v>#NUM!</v>
      </c>
      <c r="I62" s="80"/>
      <c r="J62" s="88" t="str">
        <f t="shared" si="2"/>
        <v/>
      </c>
      <c r="K62" s="86">
        <f t="shared" si="6"/>
        <v>0</v>
      </c>
    </row>
    <row r="63" spans="1:11" ht="36" customHeight="1" x14ac:dyDescent="0.3">
      <c r="A63" s="84"/>
      <c r="B63" s="81"/>
      <c r="C63" s="223"/>
      <c r="D63" s="45" t="str">
        <f t="shared" si="0"/>
        <v>X</v>
      </c>
      <c r="E63" s="91"/>
      <c r="F63" s="90">
        <f t="shared" si="4"/>
        <v>0</v>
      </c>
      <c r="G63" s="78">
        <f t="shared" si="1"/>
        <v>0</v>
      </c>
      <c r="H63" s="79" t="e">
        <f t="shared" si="5"/>
        <v>#NUM!</v>
      </c>
      <c r="I63" s="80"/>
      <c r="J63" s="88" t="str">
        <f t="shared" si="2"/>
        <v/>
      </c>
      <c r="K63" s="86">
        <f t="shared" si="6"/>
        <v>0</v>
      </c>
    </row>
    <row r="64" spans="1:11" ht="36" customHeight="1" x14ac:dyDescent="0.3">
      <c r="A64" s="84"/>
      <c r="B64" s="81"/>
      <c r="C64" s="223"/>
      <c r="D64" s="45" t="str">
        <f t="shared" si="0"/>
        <v>X</v>
      </c>
      <c r="E64" s="91"/>
      <c r="F64" s="90">
        <f t="shared" si="4"/>
        <v>0</v>
      </c>
      <c r="G64" s="78">
        <f t="shared" si="1"/>
        <v>0</v>
      </c>
      <c r="H64" s="79" t="e">
        <f t="shared" si="5"/>
        <v>#NUM!</v>
      </c>
      <c r="I64" s="80"/>
      <c r="J64" s="88" t="str">
        <f t="shared" si="2"/>
        <v/>
      </c>
      <c r="K64" s="86">
        <f t="shared" si="6"/>
        <v>0</v>
      </c>
    </row>
    <row r="65" spans="1:11" ht="36" customHeight="1" x14ac:dyDescent="0.3">
      <c r="A65" s="84"/>
      <c r="B65" s="81"/>
      <c r="C65" s="223"/>
      <c r="D65" s="45" t="str">
        <f t="shared" si="0"/>
        <v>X</v>
      </c>
      <c r="E65" s="91"/>
      <c r="F65" s="90">
        <f t="shared" si="4"/>
        <v>0</v>
      </c>
      <c r="G65" s="78">
        <f t="shared" si="1"/>
        <v>0</v>
      </c>
      <c r="H65" s="79" t="e">
        <f t="shared" si="5"/>
        <v>#NUM!</v>
      </c>
      <c r="I65" s="80"/>
      <c r="J65" s="88" t="str">
        <f t="shared" si="2"/>
        <v/>
      </c>
      <c r="K65" s="86">
        <f t="shared" si="6"/>
        <v>0</v>
      </c>
    </row>
    <row r="66" spans="1:11" ht="36" customHeight="1" x14ac:dyDescent="0.3">
      <c r="A66" s="84"/>
      <c r="B66" s="81"/>
      <c r="C66" s="223"/>
      <c r="D66" s="45" t="str">
        <f t="shared" si="0"/>
        <v>X</v>
      </c>
      <c r="E66" s="91"/>
      <c r="F66" s="90">
        <f t="shared" si="4"/>
        <v>0</v>
      </c>
      <c r="G66" s="78">
        <f t="shared" si="1"/>
        <v>0</v>
      </c>
      <c r="H66" s="79" t="e">
        <f t="shared" si="5"/>
        <v>#NUM!</v>
      </c>
      <c r="I66" s="80"/>
      <c r="J66" s="88" t="str">
        <f t="shared" si="2"/>
        <v/>
      </c>
      <c r="K66" s="86">
        <f t="shared" si="6"/>
        <v>0</v>
      </c>
    </row>
    <row r="67" spans="1:11" ht="36" customHeight="1" x14ac:dyDescent="0.3">
      <c r="A67" s="84"/>
      <c r="B67" s="81"/>
      <c r="C67" s="223"/>
      <c r="D67" s="45" t="str">
        <f t="shared" si="0"/>
        <v>X</v>
      </c>
      <c r="E67" s="91"/>
      <c r="F67" s="90">
        <f t="shared" si="4"/>
        <v>0</v>
      </c>
      <c r="G67" s="78">
        <f t="shared" si="1"/>
        <v>0</v>
      </c>
      <c r="H67" s="79" t="e">
        <f t="shared" si="5"/>
        <v>#NUM!</v>
      </c>
      <c r="I67" s="80"/>
      <c r="J67" s="88" t="str">
        <f t="shared" si="2"/>
        <v/>
      </c>
      <c r="K67" s="86">
        <f t="shared" si="6"/>
        <v>0</v>
      </c>
    </row>
    <row r="68" spans="1:11" ht="36" customHeight="1" x14ac:dyDescent="0.3">
      <c r="A68" s="84"/>
      <c r="B68" s="81"/>
      <c r="C68" s="223"/>
      <c r="D68" s="45" t="str">
        <f t="shared" si="0"/>
        <v>X</v>
      </c>
      <c r="E68" s="91"/>
      <c r="F68" s="90">
        <f t="shared" si="4"/>
        <v>0</v>
      </c>
      <c r="G68" s="78">
        <f t="shared" si="1"/>
        <v>0</v>
      </c>
      <c r="H68" s="79" t="e">
        <f t="shared" si="5"/>
        <v>#NUM!</v>
      </c>
      <c r="I68" s="80"/>
      <c r="J68" s="88" t="str">
        <f t="shared" si="2"/>
        <v/>
      </c>
      <c r="K68" s="86">
        <f t="shared" si="6"/>
        <v>0</v>
      </c>
    </row>
    <row r="69" spans="1:11" ht="36" customHeight="1" x14ac:dyDescent="0.3">
      <c r="A69" s="84"/>
      <c r="B69" s="81"/>
      <c r="C69" s="223"/>
      <c r="D69" s="45" t="str">
        <f t="shared" si="0"/>
        <v>X</v>
      </c>
      <c r="E69" s="91"/>
      <c r="F69" s="90">
        <f t="shared" si="4"/>
        <v>0</v>
      </c>
      <c r="G69" s="78">
        <f t="shared" si="1"/>
        <v>0</v>
      </c>
      <c r="H69" s="79" t="e">
        <f t="shared" si="5"/>
        <v>#NUM!</v>
      </c>
      <c r="I69" s="80"/>
      <c r="J69" s="88" t="str">
        <f t="shared" si="2"/>
        <v/>
      </c>
      <c r="K69" s="86">
        <f t="shared" si="6"/>
        <v>0</v>
      </c>
    </row>
    <row r="70" spans="1:11" ht="36" customHeight="1" x14ac:dyDescent="0.3">
      <c r="A70" s="85"/>
      <c r="B70" s="81"/>
      <c r="C70" s="223"/>
      <c r="D70" s="45" t="str">
        <f t="shared" si="0"/>
        <v>X</v>
      </c>
      <c r="E70" s="91"/>
      <c r="F70" s="90">
        <f t="shared" si="4"/>
        <v>0</v>
      </c>
      <c r="G70" s="78">
        <f t="shared" si="1"/>
        <v>0</v>
      </c>
      <c r="H70" s="79" t="e">
        <f t="shared" si="5"/>
        <v>#NUM!</v>
      </c>
      <c r="I70" s="80"/>
      <c r="J70" s="88" t="str">
        <f t="shared" si="2"/>
        <v/>
      </c>
      <c r="K70" s="86">
        <f t="shared" si="6"/>
        <v>0</v>
      </c>
    </row>
    <row r="71" spans="1:11" ht="36" customHeight="1" x14ac:dyDescent="0.3">
      <c r="A71" s="83"/>
      <c r="B71" s="81"/>
      <c r="C71" s="223"/>
      <c r="D71" s="45" t="str">
        <f t="shared" si="0"/>
        <v>X</v>
      </c>
      <c r="E71" s="91"/>
      <c r="F71" s="90">
        <f t="shared" si="4"/>
        <v>0</v>
      </c>
      <c r="G71" s="78">
        <f t="shared" si="1"/>
        <v>0</v>
      </c>
      <c r="H71" s="79" t="e">
        <f t="shared" si="5"/>
        <v>#NUM!</v>
      </c>
      <c r="I71" s="80"/>
      <c r="J71" s="88" t="str">
        <f t="shared" si="2"/>
        <v/>
      </c>
      <c r="K71" s="86">
        <f t="shared" si="6"/>
        <v>0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 t="e">
        <f t="shared" si="5"/>
        <v>#NUM!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 t="e">
        <f t="shared" si="5"/>
        <v>#NUM!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 t="e">
        <f t="shared" si="5"/>
        <v>#NUM!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 t="e">
        <f t="shared" si="5"/>
        <v>#NUM!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 t="e">
        <f t="shared" si="5"/>
        <v>#NUM!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 t="e">
        <f t="shared" si="5"/>
        <v>#NUM!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 t="e">
        <f t="shared" si="5"/>
        <v>#NUM!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 t="e">
        <f t="shared" si="5"/>
        <v>#NUM!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 t="e">
        <f>H79</f>
        <v>#NUM!</v>
      </c>
      <c r="I80" s="49"/>
      <c r="J80" s="89">
        <f>SUM(J23:J79)</f>
        <v>-0.28125</v>
      </c>
      <c r="K80" s="86">
        <f>SUM(K23:K79)</f>
        <v>0.76388888888888884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 t="e">
        <f>IF(H81="","",IF(H80&lt;=H81,H81-H80,0))</f>
        <v>#NUM!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 t="e">
        <f>IF(H80&gt;H81,H80-H81,0)</f>
        <v>#NUM!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#NUM!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e">
        <f>IF(H83&gt;H82,ROUND(H83*$B$17*$B$13/24,0),"")</f>
        <v>#NUM!</v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9:I79 B23:D28 F23:H28">
    <cfRule type="expression" dxfId="57" priority="2">
      <formula>$E23="X"</formula>
    </cfRule>
  </conditionalFormatting>
  <conditionalFormatting sqref="I23:I28">
    <cfRule type="expression" dxfId="56" priority="3">
      <formula>$E23="X"</formula>
    </cfRule>
  </conditionalFormatting>
  <conditionalFormatting sqref="E23:E28">
    <cfRule type="expression" dxfId="5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8CAE-6D62-4810-922B-0D7C96C85B00}">
  <sheetPr>
    <tabColor rgb="FFFF0000"/>
  </sheetPr>
  <dimension ref="A1:K86"/>
  <sheetViews>
    <sheetView topLeftCell="A20" zoomScale="80" zoomScaleNormal="80" workbookViewId="0">
      <selection activeCell="C30" sqref="C30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e">
        <f>INDEX('TONG HOP'!$B$9:$W$225,MATCH(E3,'TONG HOP'!$B$9:$B$225,0),MATCH(C2,'TONG HOP'!$B$9:$W$9,0))</f>
        <v>#N/A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/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e">
        <f>INDEX('TONG HOP'!$B$9:$W$225,MATCH(E3,'TONG HOP'!$B$9:$B$225,0),MATCH(B8,'TONG HOP'!$B$9:$W$9,0))</f>
        <v>#N/A</v>
      </c>
      <c r="C7" s="27"/>
      <c r="D7" s="27"/>
      <c r="E7" s="27"/>
      <c r="F7" s="28" t="s">
        <v>45</v>
      </c>
      <c r="G7" s="29"/>
      <c r="H7" s="30" t="e">
        <f>INDEX('TONG HOP'!$B$9:$W$225,MATCH(E3,'TONG HOP'!$B$9:$B$225,0),MATCH(H8,'TONG HOP'!$B$9:$W$9,0))</f>
        <v>#N/A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 t="e">
        <f>INDEX('TONG HOP'!$B$9:$W$225,MATCH(E3,'TONG HOP'!$B$9:$B$225,0),MATCH(B10,'TONG HOP'!$B$9:$W$9,0))</f>
        <v>#N/A</v>
      </c>
      <c r="C9" s="34" t="e">
        <f>INDEX('TONG HOP'!$B$9:$W$225,MATCH(E3,'TONG HOP'!$B$9:$B$225,0),MATCH(C10,'TONG HOP'!$B$9:$W$9,0))</f>
        <v>#N/A</v>
      </c>
      <c r="D9" s="35"/>
      <c r="E9" s="35"/>
      <c r="F9" s="18" t="s">
        <v>18</v>
      </c>
      <c r="G9" s="18"/>
      <c r="H9" s="30" t="e">
        <f>INDEX('TONG HOP'!$B$9:$W$225,MATCH(E3,'TONG HOP'!$B$9:$B$225,0),MATCH(H10,'TONG HOP'!$B$9:$W$9,0))</f>
        <v>#N/A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 t="e">
        <f>INDEX('TONG HOP'!$B$9:$W$225,MATCH(E3,'TONG HOP'!$B$9:$B$225,0),MATCH(B12,'TONG HOP'!$B$9:$W$9,0))</f>
        <v>#N/A</v>
      </c>
      <c r="C11" s="27" t="s">
        <v>1</v>
      </c>
      <c r="D11" s="35"/>
      <c r="E11" s="35"/>
      <c r="F11" s="28" t="s">
        <v>47</v>
      </c>
      <c r="G11" s="28"/>
      <c r="H11" s="30" t="e">
        <f>INDEX('TONG HOP'!$B$9:$W$225,MATCH(E3,'TONG HOP'!$B$9:$B$225,0),MATCH(H12,'TONG HOP'!$B$9:$W$9,0))</f>
        <v>#N/A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 t="e">
        <f>INDEX('TONG HOP'!$B$9:$W$225,MATCH(E3,'TONG HOP'!$B$9:$B$225,0),MATCH(B14,'TONG HOP'!$B$9:$W$9,0))</f>
        <v>#N/A</v>
      </c>
      <c r="C13" s="37" t="s">
        <v>2</v>
      </c>
      <c r="D13" s="37"/>
      <c r="E13" s="37"/>
      <c r="F13" s="28" t="s">
        <v>48</v>
      </c>
      <c r="H13" s="30" t="e">
        <f>INDEX('TONG HOP'!$B$9:$W$225,MATCH(E3,'TONG HOP'!$B$9:$B$225,0),MATCH(H14,'TONG HOP'!$B$9:$W$9,0))</f>
        <v>#N/A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e">
        <f>INDEX('TONG HOP'!$B$9:$W$225,MATCH(E3,'TONG HOP'!$B$9:$B$225,0),MATCH(H18,'TONG HOP'!$B$9:$W$9,0))</f>
        <v>#N/A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44746</v>
      </c>
      <c r="B23" s="202" t="s">
        <v>232</v>
      </c>
      <c r="C23" s="203"/>
      <c r="D23" s="45" t="str">
        <f t="shared" ref="D23:D79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9" si="1">IF(D23="X",MINUTE(C23-B23),0)</f>
        <v>0</v>
      </c>
      <c r="H23" s="82">
        <f>(F23+G23/60)+H22</f>
        <v>0</v>
      </c>
      <c r="I23" s="107" t="s">
        <v>108</v>
      </c>
      <c r="J23" s="87">
        <f t="shared" ref="J23:J79" si="2">IF(E23="x",(C23-B23),"")</f>
        <v>-0.41666666666666669</v>
      </c>
      <c r="K23" s="86" t="str">
        <f>IF(D23="x",(C23-B23),"")</f>
        <v/>
      </c>
    </row>
    <row r="24" spans="1:11" ht="36" customHeight="1" x14ac:dyDescent="0.3">
      <c r="A24" s="133"/>
      <c r="B24" s="129" t="s">
        <v>232</v>
      </c>
      <c r="C24" s="129" t="s">
        <v>144</v>
      </c>
      <c r="D24" s="45" t="str">
        <f t="shared" si="0"/>
        <v>X</v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90">
        <f t="shared" ref="F24:F79" si="4">IF(AND(D24="",E24=""),0,(IF(AND(C24-B24=1,E24="",E24),24,(IF(D24="X",HOUR(C24-B24),0)))))</f>
        <v>1</v>
      </c>
      <c r="G24" s="82">
        <f t="shared" si="1"/>
        <v>0</v>
      </c>
      <c r="H24" s="82">
        <f t="shared" ref="H24:H79" si="5">(F24+G24/60)+H23</f>
        <v>1</v>
      </c>
      <c r="I24" s="108" t="s">
        <v>553</v>
      </c>
      <c r="J24" s="87" t="str">
        <f t="shared" si="2"/>
        <v/>
      </c>
      <c r="K24" s="86">
        <f t="shared" ref="K24:K79" si="6">IF(D24="x",(C24-B24),"")</f>
        <v>4.166666666666663E-2</v>
      </c>
    </row>
    <row r="25" spans="1:11" ht="36" customHeight="1" x14ac:dyDescent="0.3">
      <c r="A25" s="133"/>
      <c r="B25" s="129" t="s">
        <v>144</v>
      </c>
      <c r="C25" s="111" t="s">
        <v>157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1</v>
      </c>
      <c r="I25" s="109" t="s">
        <v>114</v>
      </c>
      <c r="J25" s="87">
        <f t="shared" si="2"/>
        <v>6.2500000000000056E-2</v>
      </c>
      <c r="K25" s="86" t="str">
        <f t="shared" si="6"/>
        <v/>
      </c>
    </row>
    <row r="26" spans="1:11" ht="36" customHeight="1" x14ac:dyDescent="0.3">
      <c r="A26" s="133"/>
      <c r="B26" s="111" t="s">
        <v>157</v>
      </c>
      <c r="C26" s="111" t="s">
        <v>353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1</v>
      </c>
      <c r="I26" s="108" t="s">
        <v>554</v>
      </c>
      <c r="J26" s="87">
        <f t="shared" si="2"/>
        <v>0.14583333333333326</v>
      </c>
      <c r="K26" s="86" t="str">
        <f t="shared" si="6"/>
        <v/>
      </c>
    </row>
    <row r="27" spans="1:11" ht="36" customHeight="1" x14ac:dyDescent="0.3">
      <c r="A27" s="133"/>
      <c r="B27" s="111" t="s">
        <v>353</v>
      </c>
      <c r="C27" s="111" t="s">
        <v>281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1</v>
      </c>
      <c r="I27" s="108" t="s">
        <v>254</v>
      </c>
      <c r="J27" s="88">
        <f t="shared" si="2"/>
        <v>2.083333333333337E-2</v>
      </c>
      <c r="K27" s="86" t="str">
        <f t="shared" si="6"/>
        <v/>
      </c>
    </row>
    <row r="28" spans="1:11" ht="36" customHeight="1" x14ac:dyDescent="0.3">
      <c r="A28" s="133"/>
      <c r="B28" s="209" t="s">
        <v>281</v>
      </c>
      <c r="C28" s="210"/>
      <c r="D28" s="45" t="str">
        <f t="shared" si="0"/>
        <v>X</v>
      </c>
      <c r="E28" s="39" t="str">
        <f t="shared" si="3"/>
        <v/>
      </c>
      <c r="F28" s="90" t="e">
        <f t="shared" si="4"/>
        <v>#NUM!</v>
      </c>
      <c r="G28" s="78" t="e">
        <f t="shared" si="1"/>
        <v>#NUM!</v>
      </c>
      <c r="H28" s="79" t="e">
        <f t="shared" si="5"/>
        <v>#NUM!</v>
      </c>
      <c r="I28" s="109" t="s">
        <v>276</v>
      </c>
      <c r="J28" s="88" t="str">
        <f t="shared" si="2"/>
        <v/>
      </c>
      <c r="K28" s="86">
        <f t="shared" si="6"/>
        <v>-0.6875</v>
      </c>
    </row>
    <row r="29" spans="1:11" ht="36" customHeight="1" x14ac:dyDescent="0.3">
      <c r="A29" s="133"/>
      <c r="B29" s="111" t="s">
        <v>281</v>
      </c>
      <c r="C29" s="111" t="s">
        <v>354</v>
      </c>
      <c r="D29" s="45" t="str">
        <f t="shared" si="0"/>
        <v>X</v>
      </c>
      <c r="E29" s="91"/>
      <c r="F29" s="90">
        <f t="shared" si="4"/>
        <v>1</v>
      </c>
      <c r="G29" s="78">
        <f t="shared" si="1"/>
        <v>10</v>
      </c>
      <c r="H29" s="79" t="e">
        <f t="shared" si="5"/>
        <v>#NUM!</v>
      </c>
      <c r="I29" s="108" t="s">
        <v>115</v>
      </c>
      <c r="J29" s="88" t="str">
        <f t="shared" si="2"/>
        <v/>
      </c>
      <c r="K29" s="86">
        <f t="shared" si="6"/>
        <v>4.861111111111116E-2</v>
      </c>
    </row>
    <row r="30" spans="1:11" ht="36" customHeight="1" x14ac:dyDescent="0.3">
      <c r="A30" s="133"/>
      <c r="B30" s="209" t="s">
        <v>354</v>
      </c>
      <c r="C30" s="210"/>
      <c r="D30" s="45" t="str">
        <f t="shared" si="0"/>
        <v>X</v>
      </c>
      <c r="E30" s="91"/>
      <c r="F30" s="90" t="e">
        <f t="shared" si="4"/>
        <v>#NUM!</v>
      </c>
      <c r="G30" s="78" t="e">
        <f t="shared" si="1"/>
        <v>#NUM!</v>
      </c>
      <c r="H30" s="79" t="e">
        <f t="shared" si="5"/>
        <v>#NUM!</v>
      </c>
      <c r="I30" s="109" t="s">
        <v>116</v>
      </c>
      <c r="J30" s="88" t="str">
        <f t="shared" si="2"/>
        <v/>
      </c>
      <c r="K30" s="86">
        <f t="shared" si="6"/>
        <v>-0.73611111111111116</v>
      </c>
    </row>
    <row r="31" spans="1:11" ht="36" customHeight="1" x14ac:dyDescent="0.3">
      <c r="A31" s="133"/>
      <c r="B31" s="111" t="s">
        <v>354</v>
      </c>
      <c r="C31" s="111" t="s">
        <v>136</v>
      </c>
      <c r="D31" s="45" t="str">
        <f t="shared" si="0"/>
        <v>X</v>
      </c>
      <c r="E31" s="91"/>
      <c r="F31" s="90">
        <f t="shared" si="4"/>
        <v>3</v>
      </c>
      <c r="G31" s="78">
        <f t="shared" si="1"/>
        <v>50</v>
      </c>
      <c r="H31" s="79" t="e">
        <f t="shared" si="5"/>
        <v>#NUM!</v>
      </c>
      <c r="I31" s="108" t="s">
        <v>117</v>
      </c>
      <c r="J31" s="88" t="str">
        <f t="shared" si="2"/>
        <v/>
      </c>
      <c r="K31" s="86">
        <f t="shared" si="6"/>
        <v>0.15972222222222221</v>
      </c>
    </row>
    <row r="32" spans="1:11" ht="36" customHeight="1" x14ac:dyDescent="0.3">
      <c r="A32" s="133"/>
      <c r="B32" s="111" t="s">
        <v>136</v>
      </c>
      <c r="C32" s="111" t="s">
        <v>143</v>
      </c>
      <c r="D32" s="45" t="str">
        <f t="shared" si="0"/>
        <v>X</v>
      </c>
      <c r="E32" s="91"/>
      <c r="F32" s="90">
        <f t="shared" si="4"/>
        <v>0</v>
      </c>
      <c r="G32" s="78">
        <f t="shared" si="1"/>
        <v>30</v>
      </c>
      <c r="H32" s="79" t="e">
        <f t="shared" si="5"/>
        <v>#NUM!</v>
      </c>
      <c r="I32" s="108" t="s">
        <v>118</v>
      </c>
      <c r="J32" s="88" t="str">
        <f t="shared" si="2"/>
        <v/>
      </c>
      <c r="K32" s="86">
        <f t="shared" si="6"/>
        <v>2.0833333333333259E-2</v>
      </c>
    </row>
    <row r="33" spans="1:11" ht="36" customHeight="1" x14ac:dyDescent="0.3">
      <c r="A33" s="133"/>
      <c r="B33" s="111" t="s">
        <v>143</v>
      </c>
      <c r="C33" s="111" t="s">
        <v>125</v>
      </c>
      <c r="D33" s="45" t="str">
        <f t="shared" si="0"/>
        <v>X</v>
      </c>
      <c r="E33" s="91"/>
      <c r="F33" s="90">
        <f t="shared" si="4"/>
        <v>2</v>
      </c>
      <c r="G33" s="78">
        <f t="shared" si="1"/>
        <v>0</v>
      </c>
      <c r="H33" s="79" t="e">
        <f t="shared" si="5"/>
        <v>#NUM!</v>
      </c>
      <c r="I33" s="108" t="s">
        <v>117</v>
      </c>
      <c r="J33" s="88" t="str">
        <f t="shared" si="2"/>
        <v/>
      </c>
      <c r="K33" s="86">
        <f t="shared" si="6"/>
        <v>8.333333333333337E-2</v>
      </c>
    </row>
    <row r="34" spans="1:11" ht="36" customHeight="1" x14ac:dyDescent="0.3">
      <c r="A34" s="374">
        <v>44747</v>
      </c>
      <c r="B34" s="129" t="s">
        <v>126</v>
      </c>
      <c r="C34" s="129" t="s">
        <v>140</v>
      </c>
      <c r="D34" s="45" t="str">
        <f t="shared" si="0"/>
        <v>X</v>
      </c>
      <c r="E34" s="91"/>
      <c r="F34" s="90">
        <f t="shared" si="4"/>
        <v>5</v>
      </c>
      <c r="G34" s="78">
        <f t="shared" si="1"/>
        <v>30</v>
      </c>
      <c r="H34" s="79" t="e">
        <f t="shared" si="5"/>
        <v>#NUM!</v>
      </c>
      <c r="I34" s="108" t="s">
        <v>117</v>
      </c>
      <c r="J34" s="88" t="str">
        <f t="shared" si="2"/>
        <v/>
      </c>
      <c r="K34" s="86">
        <f t="shared" si="6"/>
        <v>0.22916666666666666</v>
      </c>
    </row>
    <row r="35" spans="1:11" ht="36" customHeight="1" x14ac:dyDescent="0.3">
      <c r="A35" s="375"/>
      <c r="B35" s="129" t="s">
        <v>140</v>
      </c>
      <c r="C35" s="129" t="s">
        <v>243</v>
      </c>
      <c r="D35" s="45" t="str">
        <f t="shared" si="0"/>
        <v>X</v>
      </c>
      <c r="E35" s="91"/>
      <c r="F35" s="90">
        <f t="shared" si="4"/>
        <v>0</v>
      </c>
      <c r="G35" s="78">
        <f t="shared" si="1"/>
        <v>50</v>
      </c>
      <c r="H35" s="79" t="e">
        <f t="shared" si="5"/>
        <v>#NUM!</v>
      </c>
      <c r="I35" s="108" t="s">
        <v>118</v>
      </c>
      <c r="J35" s="88" t="str">
        <f t="shared" si="2"/>
        <v/>
      </c>
      <c r="K35" s="86">
        <f t="shared" si="6"/>
        <v>3.4722222222222238E-2</v>
      </c>
    </row>
    <row r="36" spans="1:11" ht="36" customHeight="1" x14ac:dyDescent="0.3">
      <c r="A36" s="375"/>
      <c r="B36" s="129" t="s">
        <v>243</v>
      </c>
      <c r="C36" s="129" t="s">
        <v>455</v>
      </c>
      <c r="D36" s="45" t="str">
        <f t="shared" si="0"/>
        <v>X</v>
      </c>
      <c r="E36" s="91"/>
      <c r="F36" s="90">
        <f t="shared" si="4"/>
        <v>3</v>
      </c>
      <c r="G36" s="78">
        <f t="shared" si="1"/>
        <v>30</v>
      </c>
      <c r="H36" s="79" t="e">
        <f t="shared" si="5"/>
        <v>#NUM!</v>
      </c>
      <c r="I36" s="108" t="s">
        <v>117</v>
      </c>
      <c r="J36" s="88" t="str">
        <f t="shared" si="2"/>
        <v/>
      </c>
      <c r="K36" s="86">
        <f t="shared" si="6"/>
        <v>0.14583333333333337</v>
      </c>
    </row>
    <row r="37" spans="1:11" ht="36" customHeight="1" x14ac:dyDescent="0.3">
      <c r="A37" s="375"/>
      <c r="B37" s="129" t="s">
        <v>455</v>
      </c>
      <c r="C37" s="129" t="s">
        <v>268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20</v>
      </c>
      <c r="H37" s="79" t="e">
        <f t="shared" si="5"/>
        <v>#NUM!</v>
      </c>
      <c r="I37" s="108" t="s">
        <v>472</v>
      </c>
      <c r="J37" s="88" t="str">
        <f t="shared" si="2"/>
        <v/>
      </c>
      <c r="K37" s="86">
        <f t="shared" si="6"/>
        <v>5.5555555555555469E-2</v>
      </c>
    </row>
    <row r="38" spans="1:11" ht="36" customHeight="1" x14ac:dyDescent="0.3">
      <c r="A38" s="375"/>
      <c r="B38" s="129" t="s">
        <v>268</v>
      </c>
      <c r="C38" s="129" t="s">
        <v>231</v>
      </c>
      <c r="D38" s="45" t="str">
        <f t="shared" si="0"/>
        <v>X</v>
      </c>
      <c r="E38" s="91"/>
      <c r="F38" s="90">
        <f t="shared" si="4"/>
        <v>9</v>
      </c>
      <c r="G38" s="78">
        <f t="shared" si="1"/>
        <v>50</v>
      </c>
      <c r="H38" s="79" t="e">
        <f t="shared" si="5"/>
        <v>#NUM!</v>
      </c>
      <c r="I38" s="108" t="s">
        <v>117</v>
      </c>
      <c r="J38" s="88" t="str">
        <f t="shared" si="2"/>
        <v/>
      </c>
      <c r="K38" s="86">
        <f t="shared" si="6"/>
        <v>0.40972222222222227</v>
      </c>
    </row>
    <row r="39" spans="1:11" ht="36" customHeight="1" x14ac:dyDescent="0.3">
      <c r="A39" s="375"/>
      <c r="B39" s="129" t="s">
        <v>231</v>
      </c>
      <c r="C39" s="129" t="s">
        <v>313</v>
      </c>
      <c r="D39" s="45" t="str">
        <f t="shared" si="0"/>
        <v>X</v>
      </c>
      <c r="E39" s="91"/>
      <c r="F39" s="90">
        <f t="shared" si="4"/>
        <v>1</v>
      </c>
      <c r="G39" s="78">
        <f t="shared" si="1"/>
        <v>10</v>
      </c>
      <c r="H39" s="79" t="e">
        <f t="shared" si="5"/>
        <v>#NUM!</v>
      </c>
      <c r="I39" s="108" t="s">
        <v>118</v>
      </c>
      <c r="J39" s="88" t="str">
        <f t="shared" si="2"/>
        <v/>
      </c>
      <c r="K39" s="86">
        <f t="shared" si="6"/>
        <v>4.861111111111116E-2</v>
      </c>
    </row>
    <row r="40" spans="1:11" ht="36" customHeight="1" x14ac:dyDescent="0.3">
      <c r="A40" s="375"/>
      <c r="B40" s="129" t="s">
        <v>313</v>
      </c>
      <c r="C40" s="129" t="s">
        <v>348</v>
      </c>
      <c r="D40" s="45" t="str">
        <f t="shared" si="0"/>
        <v>X</v>
      </c>
      <c r="E40" s="91"/>
      <c r="F40" s="90">
        <f t="shared" si="4"/>
        <v>1</v>
      </c>
      <c r="G40" s="78">
        <f t="shared" si="1"/>
        <v>10</v>
      </c>
      <c r="H40" s="79" t="e">
        <f t="shared" si="5"/>
        <v>#NUM!</v>
      </c>
      <c r="I40" s="108" t="s">
        <v>117</v>
      </c>
      <c r="J40" s="88" t="str">
        <f t="shared" si="2"/>
        <v/>
      </c>
      <c r="K40" s="86">
        <f t="shared" si="6"/>
        <v>4.8611111111111049E-2</v>
      </c>
    </row>
    <row r="41" spans="1:11" ht="36" customHeight="1" x14ac:dyDescent="0.3">
      <c r="A41" s="375"/>
      <c r="B41" s="377" t="s">
        <v>348</v>
      </c>
      <c r="C41" s="378"/>
      <c r="D41" s="45" t="str">
        <f t="shared" si="0"/>
        <v>X</v>
      </c>
      <c r="E41" s="91"/>
      <c r="F41" s="90" t="e">
        <f t="shared" si="4"/>
        <v>#NUM!</v>
      </c>
      <c r="G41" s="78" t="e">
        <f t="shared" si="1"/>
        <v>#NUM!</v>
      </c>
      <c r="H41" s="79" t="e">
        <f t="shared" si="5"/>
        <v>#NUM!</v>
      </c>
      <c r="I41" s="109" t="s">
        <v>123</v>
      </c>
      <c r="J41" s="88" t="str">
        <f t="shared" si="2"/>
        <v/>
      </c>
      <c r="K41" s="86">
        <f t="shared" si="6"/>
        <v>-0.97222222222222221</v>
      </c>
    </row>
    <row r="42" spans="1:11" ht="36" customHeight="1" x14ac:dyDescent="0.3">
      <c r="A42" s="376"/>
      <c r="B42" s="129" t="s">
        <v>348</v>
      </c>
      <c r="C42" s="129" t="s">
        <v>125</v>
      </c>
      <c r="D42" s="45" t="str">
        <f t="shared" si="0"/>
        <v>X</v>
      </c>
      <c r="E42" s="91"/>
      <c r="F42" s="90">
        <f t="shared" si="4"/>
        <v>0</v>
      </c>
      <c r="G42" s="78">
        <f t="shared" si="1"/>
        <v>40</v>
      </c>
      <c r="H42" s="79" t="e">
        <f t="shared" si="5"/>
        <v>#NUM!</v>
      </c>
      <c r="I42" s="80"/>
      <c r="J42" s="88" t="str">
        <f t="shared" si="2"/>
        <v/>
      </c>
      <c r="K42" s="86">
        <f t="shared" si="6"/>
        <v>2.777777777777779E-2</v>
      </c>
    </row>
    <row r="43" spans="1:11" ht="36" customHeight="1" x14ac:dyDescent="0.3">
      <c r="A43" s="84"/>
      <c r="B43" s="81"/>
      <c r="C43" s="223"/>
      <c r="D43" s="45" t="str">
        <f t="shared" si="0"/>
        <v>X</v>
      </c>
      <c r="E43" s="91"/>
      <c r="F43" s="90">
        <f t="shared" si="4"/>
        <v>0</v>
      </c>
      <c r="G43" s="78">
        <f t="shared" si="1"/>
        <v>0</v>
      </c>
      <c r="H43" s="79" t="e">
        <f t="shared" si="5"/>
        <v>#NUM!</v>
      </c>
      <c r="I43" s="80"/>
      <c r="J43" s="88" t="str">
        <f t="shared" si="2"/>
        <v/>
      </c>
      <c r="K43" s="86">
        <f t="shared" si="6"/>
        <v>0</v>
      </c>
    </row>
    <row r="44" spans="1:11" ht="36" customHeight="1" x14ac:dyDescent="0.3">
      <c r="A44" s="84"/>
      <c r="B44" s="81"/>
      <c r="C44" s="223"/>
      <c r="D44" s="45" t="str">
        <f t="shared" si="0"/>
        <v>X</v>
      </c>
      <c r="E44" s="91"/>
      <c r="F44" s="90">
        <f t="shared" si="4"/>
        <v>0</v>
      </c>
      <c r="G44" s="78">
        <f t="shared" si="1"/>
        <v>0</v>
      </c>
      <c r="H44" s="79" t="e">
        <f t="shared" si="5"/>
        <v>#NUM!</v>
      </c>
      <c r="I44" s="80"/>
      <c r="J44" s="88" t="str">
        <f t="shared" si="2"/>
        <v/>
      </c>
      <c r="K44" s="86">
        <f t="shared" si="6"/>
        <v>0</v>
      </c>
    </row>
    <row r="45" spans="1:11" ht="36" customHeight="1" x14ac:dyDescent="0.3">
      <c r="A45" s="84"/>
      <c r="B45" s="81"/>
      <c r="C45" s="223"/>
      <c r="D45" s="45" t="str">
        <f t="shared" si="0"/>
        <v>X</v>
      </c>
      <c r="E45" s="91"/>
      <c r="F45" s="90">
        <f t="shared" si="4"/>
        <v>0</v>
      </c>
      <c r="G45" s="78">
        <f t="shared" si="1"/>
        <v>0</v>
      </c>
      <c r="H45" s="79" t="e">
        <f t="shared" si="5"/>
        <v>#NUM!</v>
      </c>
      <c r="I45" s="80"/>
      <c r="J45" s="88" t="str">
        <f t="shared" si="2"/>
        <v/>
      </c>
      <c r="K45" s="86">
        <f t="shared" si="6"/>
        <v>0</v>
      </c>
    </row>
    <row r="46" spans="1:11" ht="36" customHeight="1" x14ac:dyDescent="0.3">
      <c r="A46" s="84"/>
      <c r="B46" s="81"/>
      <c r="C46" s="223"/>
      <c r="D46" s="45" t="str">
        <f t="shared" si="0"/>
        <v>X</v>
      </c>
      <c r="E46" s="91"/>
      <c r="F46" s="90">
        <f t="shared" si="4"/>
        <v>0</v>
      </c>
      <c r="G46" s="78">
        <f t="shared" si="1"/>
        <v>0</v>
      </c>
      <c r="H46" s="79" t="e">
        <f t="shared" si="5"/>
        <v>#NUM!</v>
      </c>
      <c r="I46" s="80"/>
      <c r="J46" s="88" t="str">
        <f t="shared" si="2"/>
        <v/>
      </c>
      <c r="K46" s="86">
        <f t="shared" si="6"/>
        <v>0</v>
      </c>
    </row>
    <row r="47" spans="1:11" ht="36" customHeight="1" x14ac:dyDescent="0.3">
      <c r="A47" s="84"/>
      <c r="B47" s="81"/>
      <c r="C47" s="223"/>
      <c r="D47" s="45" t="str">
        <f t="shared" si="0"/>
        <v>X</v>
      </c>
      <c r="E47" s="91"/>
      <c r="F47" s="90">
        <f t="shared" si="4"/>
        <v>0</v>
      </c>
      <c r="G47" s="78">
        <f t="shared" si="1"/>
        <v>0</v>
      </c>
      <c r="H47" s="79" t="e">
        <f t="shared" si="5"/>
        <v>#NUM!</v>
      </c>
      <c r="I47" s="80"/>
      <c r="J47" s="88" t="str">
        <f t="shared" si="2"/>
        <v/>
      </c>
      <c r="K47" s="86">
        <f t="shared" si="6"/>
        <v>0</v>
      </c>
    </row>
    <row r="48" spans="1:11" ht="36" customHeight="1" x14ac:dyDescent="0.3">
      <c r="A48" s="84"/>
      <c r="B48" s="81"/>
      <c r="C48" s="223"/>
      <c r="D48" s="45" t="str">
        <f t="shared" si="0"/>
        <v>X</v>
      </c>
      <c r="E48" s="91"/>
      <c r="F48" s="90">
        <f t="shared" si="4"/>
        <v>0</v>
      </c>
      <c r="G48" s="78">
        <f t="shared" si="1"/>
        <v>0</v>
      </c>
      <c r="H48" s="79" t="e">
        <f t="shared" si="5"/>
        <v>#NUM!</v>
      </c>
      <c r="I48" s="80"/>
      <c r="J48" s="88" t="str">
        <f t="shared" si="2"/>
        <v/>
      </c>
      <c r="K48" s="86">
        <f t="shared" si="6"/>
        <v>0</v>
      </c>
    </row>
    <row r="49" spans="1:11" ht="36" customHeight="1" x14ac:dyDescent="0.3">
      <c r="A49" s="84"/>
      <c r="B49" s="81"/>
      <c r="C49" s="223"/>
      <c r="D49" s="45" t="str">
        <f t="shared" si="0"/>
        <v>X</v>
      </c>
      <c r="E49" s="91"/>
      <c r="F49" s="90">
        <f t="shared" si="4"/>
        <v>0</v>
      </c>
      <c r="G49" s="78">
        <f t="shared" si="1"/>
        <v>0</v>
      </c>
      <c r="H49" s="79" t="e">
        <f t="shared" si="5"/>
        <v>#NUM!</v>
      </c>
      <c r="I49" s="80"/>
      <c r="J49" s="88" t="str">
        <f t="shared" si="2"/>
        <v/>
      </c>
      <c r="K49" s="86">
        <f t="shared" si="6"/>
        <v>0</v>
      </c>
    </row>
    <row r="50" spans="1:11" ht="36" customHeight="1" x14ac:dyDescent="0.3">
      <c r="A50" s="84"/>
      <c r="B50" s="81"/>
      <c r="C50" s="223"/>
      <c r="D50" s="45" t="str">
        <f t="shared" si="0"/>
        <v>X</v>
      </c>
      <c r="E50" s="91"/>
      <c r="F50" s="90">
        <f t="shared" si="4"/>
        <v>0</v>
      </c>
      <c r="G50" s="78">
        <f t="shared" si="1"/>
        <v>0</v>
      </c>
      <c r="H50" s="79" t="e">
        <f t="shared" si="5"/>
        <v>#NUM!</v>
      </c>
      <c r="I50" s="80"/>
      <c r="J50" s="88" t="str">
        <f t="shared" si="2"/>
        <v/>
      </c>
      <c r="K50" s="86">
        <f t="shared" si="6"/>
        <v>0</v>
      </c>
    </row>
    <row r="51" spans="1:11" ht="36" customHeight="1" x14ac:dyDescent="0.3">
      <c r="A51" s="84"/>
      <c r="B51" s="81"/>
      <c r="C51" s="223"/>
      <c r="D51" s="45" t="str">
        <f t="shared" si="0"/>
        <v>X</v>
      </c>
      <c r="E51" s="91"/>
      <c r="F51" s="90">
        <f t="shared" si="4"/>
        <v>0</v>
      </c>
      <c r="G51" s="78">
        <f t="shared" si="1"/>
        <v>0</v>
      </c>
      <c r="H51" s="79" t="e">
        <f t="shared" si="5"/>
        <v>#NUM!</v>
      </c>
      <c r="I51" s="80"/>
      <c r="J51" s="88" t="str">
        <f t="shared" si="2"/>
        <v/>
      </c>
      <c r="K51" s="86">
        <f t="shared" si="6"/>
        <v>0</v>
      </c>
    </row>
    <row r="52" spans="1:11" ht="36" customHeight="1" x14ac:dyDescent="0.3">
      <c r="A52" s="84"/>
      <c r="B52" s="81"/>
      <c r="C52" s="223"/>
      <c r="D52" s="45" t="str">
        <f t="shared" si="0"/>
        <v>X</v>
      </c>
      <c r="E52" s="91"/>
      <c r="F52" s="90">
        <f t="shared" si="4"/>
        <v>0</v>
      </c>
      <c r="G52" s="78">
        <f t="shared" si="1"/>
        <v>0</v>
      </c>
      <c r="H52" s="79" t="e">
        <f t="shared" si="5"/>
        <v>#NUM!</v>
      </c>
      <c r="I52" s="80"/>
      <c r="J52" s="88" t="str">
        <f t="shared" si="2"/>
        <v/>
      </c>
      <c r="K52" s="86">
        <f t="shared" si="6"/>
        <v>0</v>
      </c>
    </row>
    <row r="53" spans="1:11" ht="36" customHeight="1" x14ac:dyDescent="0.3">
      <c r="A53" s="84"/>
      <c r="B53" s="81"/>
      <c r="C53" s="223"/>
      <c r="D53" s="45" t="str">
        <f t="shared" si="0"/>
        <v>X</v>
      </c>
      <c r="E53" s="91"/>
      <c r="F53" s="90">
        <f t="shared" si="4"/>
        <v>0</v>
      </c>
      <c r="G53" s="78">
        <f t="shared" si="1"/>
        <v>0</v>
      </c>
      <c r="H53" s="79" t="e">
        <f t="shared" si="5"/>
        <v>#NUM!</v>
      </c>
      <c r="I53" s="80"/>
      <c r="J53" s="88" t="str">
        <f t="shared" si="2"/>
        <v/>
      </c>
      <c r="K53" s="86">
        <f t="shared" si="6"/>
        <v>0</v>
      </c>
    </row>
    <row r="54" spans="1:11" ht="36" customHeight="1" x14ac:dyDescent="0.3">
      <c r="A54" s="84"/>
      <c r="B54" s="81"/>
      <c r="C54" s="223"/>
      <c r="D54" s="45" t="str">
        <f t="shared" si="0"/>
        <v>X</v>
      </c>
      <c r="E54" s="91"/>
      <c r="F54" s="90">
        <f t="shared" si="4"/>
        <v>0</v>
      </c>
      <c r="G54" s="78">
        <f t="shared" si="1"/>
        <v>0</v>
      </c>
      <c r="H54" s="79" t="e">
        <f t="shared" si="5"/>
        <v>#NUM!</v>
      </c>
      <c r="I54" s="80"/>
      <c r="J54" s="88" t="str">
        <f t="shared" si="2"/>
        <v/>
      </c>
      <c r="K54" s="86">
        <f t="shared" si="6"/>
        <v>0</v>
      </c>
    </row>
    <row r="55" spans="1:11" ht="36" customHeight="1" x14ac:dyDescent="0.3">
      <c r="A55" s="84"/>
      <c r="B55" s="81"/>
      <c r="C55" s="223"/>
      <c r="D55" s="45" t="str">
        <f t="shared" si="0"/>
        <v>X</v>
      </c>
      <c r="E55" s="91"/>
      <c r="F55" s="90">
        <f t="shared" si="4"/>
        <v>0</v>
      </c>
      <c r="G55" s="78">
        <f t="shared" si="1"/>
        <v>0</v>
      </c>
      <c r="H55" s="79" t="e">
        <f t="shared" si="5"/>
        <v>#NUM!</v>
      </c>
      <c r="I55" s="80"/>
      <c r="J55" s="88" t="str">
        <f t="shared" si="2"/>
        <v/>
      </c>
      <c r="K55" s="86">
        <f t="shared" si="6"/>
        <v>0</v>
      </c>
    </row>
    <row r="56" spans="1:11" ht="36" customHeight="1" x14ac:dyDescent="0.3">
      <c r="A56" s="85"/>
      <c r="B56" s="81"/>
      <c r="C56" s="223"/>
      <c r="D56" s="45" t="str">
        <f t="shared" si="0"/>
        <v>X</v>
      </c>
      <c r="E56" s="91"/>
      <c r="F56" s="90">
        <f t="shared" si="4"/>
        <v>0</v>
      </c>
      <c r="G56" s="78">
        <f t="shared" si="1"/>
        <v>0</v>
      </c>
      <c r="H56" s="79" t="e">
        <f t="shared" si="5"/>
        <v>#NUM!</v>
      </c>
      <c r="I56" s="80"/>
      <c r="J56" s="88" t="str">
        <f t="shared" si="2"/>
        <v/>
      </c>
      <c r="K56" s="86">
        <f t="shared" si="6"/>
        <v>0</v>
      </c>
    </row>
    <row r="57" spans="1:11" ht="36" customHeight="1" x14ac:dyDescent="0.3">
      <c r="A57" s="83"/>
      <c r="B57" s="81"/>
      <c r="C57" s="223"/>
      <c r="D57" s="45" t="str">
        <f t="shared" si="0"/>
        <v>X</v>
      </c>
      <c r="E57" s="91"/>
      <c r="F57" s="90">
        <f t="shared" si="4"/>
        <v>0</v>
      </c>
      <c r="G57" s="78">
        <f t="shared" si="1"/>
        <v>0</v>
      </c>
      <c r="H57" s="79" t="e">
        <f t="shared" si="5"/>
        <v>#NUM!</v>
      </c>
      <c r="I57" s="80"/>
      <c r="J57" s="88" t="str">
        <f t="shared" si="2"/>
        <v/>
      </c>
      <c r="K57" s="86">
        <f t="shared" si="6"/>
        <v>0</v>
      </c>
    </row>
    <row r="58" spans="1:11" ht="36" customHeight="1" x14ac:dyDescent="0.3">
      <c r="A58" s="84"/>
      <c r="B58" s="81"/>
      <c r="C58" s="223"/>
      <c r="D58" s="45" t="str">
        <f t="shared" si="0"/>
        <v>X</v>
      </c>
      <c r="E58" s="91"/>
      <c r="F58" s="90">
        <f t="shared" si="4"/>
        <v>0</v>
      </c>
      <c r="G58" s="78">
        <f t="shared" si="1"/>
        <v>0</v>
      </c>
      <c r="H58" s="79" t="e">
        <f t="shared" si="5"/>
        <v>#NUM!</v>
      </c>
      <c r="I58" s="80"/>
      <c r="J58" s="88" t="str">
        <f t="shared" si="2"/>
        <v/>
      </c>
      <c r="K58" s="86">
        <f t="shared" si="6"/>
        <v>0</v>
      </c>
    </row>
    <row r="59" spans="1:11" ht="36" customHeight="1" x14ac:dyDescent="0.3">
      <c r="A59" s="84"/>
      <c r="B59" s="81"/>
      <c r="C59" s="223"/>
      <c r="D59" s="45" t="str">
        <f t="shared" si="0"/>
        <v>X</v>
      </c>
      <c r="E59" s="91"/>
      <c r="F59" s="90">
        <f t="shared" si="4"/>
        <v>0</v>
      </c>
      <c r="G59" s="78">
        <f t="shared" si="1"/>
        <v>0</v>
      </c>
      <c r="H59" s="79" t="e">
        <f t="shared" si="5"/>
        <v>#NUM!</v>
      </c>
      <c r="I59" s="80"/>
      <c r="J59" s="88" t="str">
        <f t="shared" si="2"/>
        <v/>
      </c>
      <c r="K59" s="86">
        <f t="shared" si="6"/>
        <v>0</v>
      </c>
    </row>
    <row r="60" spans="1:11" ht="36" customHeight="1" x14ac:dyDescent="0.3">
      <c r="A60" s="84"/>
      <c r="B60" s="81"/>
      <c r="C60" s="223"/>
      <c r="D60" s="45" t="str">
        <f t="shared" si="0"/>
        <v>X</v>
      </c>
      <c r="E60" s="91"/>
      <c r="F60" s="90">
        <f t="shared" si="4"/>
        <v>0</v>
      </c>
      <c r="G60" s="78">
        <f t="shared" si="1"/>
        <v>0</v>
      </c>
      <c r="H60" s="79" t="e">
        <f t="shared" si="5"/>
        <v>#NUM!</v>
      </c>
      <c r="I60" s="80"/>
      <c r="J60" s="88" t="str">
        <f t="shared" si="2"/>
        <v/>
      </c>
      <c r="K60" s="86">
        <f t="shared" si="6"/>
        <v>0</v>
      </c>
    </row>
    <row r="61" spans="1:11" ht="36" customHeight="1" x14ac:dyDescent="0.3">
      <c r="A61" s="84"/>
      <c r="B61" s="81"/>
      <c r="C61" s="223"/>
      <c r="D61" s="45" t="str">
        <f t="shared" si="0"/>
        <v>X</v>
      </c>
      <c r="E61" s="91"/>
      <c r="F61" s="90">
        <f t="shared" si="4"/>
        <v>0</v>
      </c>
      <c r="G61" s="78">
        <f t="shared" si="1"/>
        <v>0</v>
      </c>
      <c r="H61" s="79" t="e">
        <f t="shared" si="5"/>
        <v>#NUM!</v>
      </c>
      <c r="I61" s="80"/>
      <c r="J61" s="88" t="str">
        <f t="shared" si="2"/>
        <v/>
      </c>
      <c r="K61" s="86">
        <f t="shared" si="6"/>
        <v>0</v>
      </c>
    </row>
    <row r="62" spans="1:11" ht="36" customHeight="1" x14ac:dyDescent="0.3">
      <c r="A62" s="84"/>
      <c r="B62" s="81"/>
      <c r="C62" s="223"/>
      <c r="D62" s="45" t="str">
        <f t="shared" si="0"/>
        <v>X</v>
      </c>
      <c r="E62" s="91"/>
      <c r="F62" s="90">
        <f t="shared" si="4"/>
        <v>0</v>
      </c>
      <c r="G62" s="78">
        <f t="shared" si="1"/>
        <v>0</v>
      </c>
      <c r="H62" s="79" t="e">
        <f t="shared" si="5"/>
        <v>#NUM!</v>
      </c>
      <c r="I62" s="80"/>
      <c r="J62" s="88" t="str">
        <f t="shared" si="2"/>
        <v/>
      </c>
      <c r="K62" s="86">
        <f t="shared" si="6"/>
        <v>0</v>
      </c>
    </row>
    <row r="63" spans="1:11" ht="36" customHeight="1" x14ac:dyDescent="0.3">
      <c r="A63" s="84"/>
      <c r="B63" s="81"/>
      <c r="C63" s="223"/>
      <c r="D63" s="45" t="str">
        <f t="shared" si="0"/>
        <v>X</v>
      </c>
      <c r="E63" s="91"/>
      <c r="F63" s="90">
        <f t="shared" si="4"/>
        <v>0</v>
      </c>
      <c r="G63" s="78">
        <f t="shared" si="1"/>
        <v>0</v>
      </c>
      <c r="H63" s="79" t="e">
        <f t="shared" si="5"/>
        <v>#NUM!</v>
      </c>
      <c r="I63" s="80"/>
      <c r="J63" s="88" t="str">
        <f t="shared" si="2"/>
        <v/>
      </c>
      <c r="K63" s="86">
        <f t="shared" si="6"/>
        <v>0</v>
      </c>
    </row>
    <row r="64" spans="1:11" ht="36" customHeight="1" x14ac:dyDescent="0.3">
      <c r="A64" s="84"/>
      <c r="B64" s="81"/>
      <c r="C64" s="223"/>
      <c r="D64" s="45" t="str">
        <f t="shared" si="0"/>
        <v>X</v>
      </c>
      <c r="E64" s="91"/>
      <c r="F64" s="90">
        <f t="shared" si="4"/>
        <v>0</v>
      </c>
      <c r="G64" s="78">
        <f t="shared" si="1"/>
        <v>0</v>
      </c>
      <c r="H64" s="79" t="e">
        <f t="shared" si="5"/>
        <v>#NUM!</v>
      </c>
      <c r="I64" s="80"/>
      <c r="J64" s="88" t="str">
        <f t="shared" si="2"/>
        <v/>
      </c>
      <c r="K64" s="86">
        <f t="shared" si="6"/>
        <v>0</v>
      </c>
    </row>
    <row r="65" spans="1:11" ht="36" customHeight="1" x14ac:dyDescent="0.3">
      <c r="A65" s="84"/>
      <c r="B65" s="81"/>
      <c r="C65" s="223"/>
      <c r="D65" s="45" t="str">
        <f t="shared" si="0"/>
        <v>X</v>
      </c>
      <c r="E65" s="91"/>
      <c r="F65" s="90">
        <f t="shared" si="4"/>
        <v>0</v>
      </c>
      <c r="G65" s="78">
        <f t="shared" si="1"/>
        <v>0</v>
      </c>
      <c r="H65" s="79" t="e">
        <f t="shared" si="5"/>
        <v>#NUM!</v>
      </c>
      <c r="I65" s="80"/>
      <c r="J65" s="88" t="str">
        <f t="shared" si="2"/>
        <v/>
      </c>
      <c r="K65" s="86">
        <f t="shared" si="6"/>
        <v>0</v>
      </c>
    </row>
    <row r="66" spans="1:11" ht="36" customHeight="1" x14ac:dyDescent="0.3">
      <c r="A66" s="84"/>
      <c r="B66" s="81"/>
      <c r="C66" s="223"/>
      <c r="D66" s="45" t="str">
        <f t="shared" si="0"/>
        <v>X</v>
      </c>
      <c r="E66" s="91"/>
      <c r="F66" s="90">
        <f t="shared" si="4"/>
        <v>0</v>
      </c>
      <c r="G66" s="78">
        <f t="shared" si="1"/>
        <v>0</v>
      </c>
      <c r="H66" s="79" t="e">
        <f t="shared" si="5"/>
        <v>#NUM!</v>
      </c>
      <c r="I66" s="80"/>
      <c r="J66" s="88" t="str">
        <f t="shared" si="2"/>
        <v/>
      </c>
      <c r="K66" s="86">
        <f t="shared" si="6"/>
        <v>0</v>
      </c>
    </row>
    <row r="67" spans="1:11" ht="36" customHeight="1" x14ac:dyDescent="0.3">
      <c r="A67" s="84"/>
      <c r="B67" s="81"/>
      <c r="C67" s="223"/>
      <c r="D67" s="45" t="str">
        <f t="shared" si="0"/>
        <v>X</v>
      </c>
      <c r="E67" s="91"/>
      <c r="F67" s="90">
        <f t="shared" si="4"/>
        <v>0</v>
      </c>
      <c r="G67" s="78">
        <f t="shared" si="1"/>
        <v>0</v>
      </c>
      <c r="H67" s="79" t="e">
        <f t="shared" si="5"/>
        <v>#NUM!</v>
      </c>
      <c r="I67" s="80"/>
      <c r="J67" s="88" t="str">
        <f t="shared" si="2"/>
        <v/>
      </c>
      <c r="K67" s="86">
        <f t="shared" si="6"/>
        <v>0</v>
      </c>
    </row>
    <row r="68" spans="1:11" ht="36" customHeight="1" x14ac:dyDescent="0.3">
      <c r="A68" s="84"/>
      <c r="B68" s="81"/>
      <c r="C68" s="223"/>
      <c r="D68" s="45" t="str">
        <f t="shared" si="0"/>
        <v>X</v>
      </c>
      <c r="E68" s="91"/>
      <c r="F68" s="90">
        <f t="shared" si="4"/>
        <v>0</v>
      </c>
      <c r="G68" s="78">
        <f t="shared" si="1"/>
        <v>0</v>
      </c>
      <c r="H68" s="79" t="e">
        <f t="shared" si="5"/>
        <v>#NUM!</v>
      </c>
      <c r="I68" s="80"/>
      <c r="J68" s="88" t="str">
        <f t="shared" si="2"/>
        <v/>
      </c>
      <c r="K68" s="86">
        <f t="shared" si="6"/>
        <v>0</v>
      </c>
    </row>
    <row r="69" spans="1:11" ht="36" customHeight="1" x14ac:dyDescent="0.3">
      <c r="A69" s="84"/>
      <c r="B69" s="81"/>
      <c r="C69" s="223"/>
      <c r="D69" s="45" t="str">
        <f t="shared" si="0"/>
        <v>X</v>
      </c>
      <c r="E69" s="91"/>
      <c r="F69" s="90">
        <f t="shared" si="4"/>
        <v>0</v>
      </c>
      <c r="G69" s="78">
        <f t="shared" si="1"/>
        <v>0</v>
      </c>
      <c r="H69" s="79" t="e">
        <f t="shared" si="5"/>
        <v>#NUM!</v>
      </c>
      <c r="I69" s="80"/>
      <c r="J69" s="88" t="str">
        <f t="shared" si="2"/>
        <v/>
      </c>
      <c r="K69" s="86">
        <f t="shared" si="6"/>
        <v>0</v>
      </c>
    </row>
    <row r="70" spans="1:11" ht="36" customHeight="1" x14ac:dyDescent="0.3">
      <c r="A70" s="85"/>
      <c r="B70" s="81"/>
      <c r="C70" s="223"/>
      <c r="D70" s="45" t="str">
        <f t="shared" si="0"/>
        <v>X</v>
      </c>
      <c r="E70" s="91"/>
      <c r="F70" s="90">
        <f t="shared" si="4"/>
        <v>0</v>
      </c>
      <c r="G70" s="78">
        <f t="shared" si="1"/>
        <v>0</v>
      </c>
      <c r="H70" s="79" t="e">
        <f t="shared" si="5"/>
        <v>#NUM!</v>
      </c>
      <c r="I70" s="80"/>
      <c r="J70" s="88" t="str">
        <f t="shared" si="2"/>
        <v/>
      </c>
      <c r="K70" s="86">
        <f t="shared" si="6"/>
        <v>0</v>
      </c>
    </row>
    <row r="71" spans="1:11" ht="36" customHeight="1" x14ac:dyDescent="0.3">
      <c r="A71" s="83"/>
      <c r="B71" s="81"/>
      <c r="C71" s="223"/>
      <c r="D71" s="45" t="str">
        <f t="shared" si="0"/>
        <v>X</v>
      </c>
      <c r="E71" s="91"/>
      <c r="F71" s="90">
        <f t="shared" si="4"/>
        <v>0</v>
      </c>
      <c r="G71" s="78">
        <f t="shared" si="1"/>
        <v>0</v>
      </c>
      <c r="H71" s="79" t="e">
        <f t="shared" si="5"/>
        <v>#NUM!</v>
      </c>
      <c r="I71" s="80"/>
      <c r="J71" s="88" t="str">
        <f t="shared" si="2"/>
        <v/>
      </c>
      <c r="K71" s="86">
        <f t="shared" si="6"/>
        <v>0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 t="e">
        <f t="shared" si="5"/>
        <v>#NUM!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 t="e">
        <f t="shared" si="5"/>
        <v>#NUM!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 t="e">
        <f t="shared" si="5"/>
        <v>#NUM!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 t="e">
        <f t="shared" si="5"/>
        <v>#NUM!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 t="e">
        <f t="shared" si="5"/>
        <v>#NUM!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 t="e">
        <f t="shared" si="5"/>
        <v>#NUM!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 t="e">
        <f t="shared" si="5"/>
        <v>#NUM!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 t="e">
        <f t="shared" si="5"/>
        <v>#NUM!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 t="e">
        <f>H79</f>
        <v>#NUM!</v>
      </c>
      <c r="I80" s="49"/>
      <c r="J80" s="89">
        <f>SUM(J23:J79)</f>
        <v>-0.1875</v>
      </c>
      <c r="K80" s="86">
        <f>SUM(K23:K79)</f>
        <v>-1.041666666666667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 t="e">
        <f>IF(H81="","",IF(H80&lt;=H81,H81-H80,0))</f>
        <v>#NUM!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 t="e">
        <f>IF(H80&gt;H81,H80-H81,0)</f>
        <v>#NUM!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#NUM!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e">
        <f>IF(H83&gt;H82,ROUND(H83*$B$17*$B$13/24,0),"")</f>
        <v>#NUM!</v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9">
    <mergeCell ref="A1:I1"/>
    <mergeCell ref="F15:G15"/>
    <mergeCell ref="A21:A22"/>
    <mergeCell ref="B21:C21"/>
    <mergeCell ref="D21:E21"/>
    <mergeCell ref="F21:G21"/>
    <mergeCell ref="H21:H22"/>
    <mergeCell ref="I21:I22"/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34:A42"/>
    <mergeCell ref="B41:C41"/>
  </mergeCells>
  <conditionalFormatting sqref="B29:I79 B23:D28 F23:H28">
    <cfRule type="expression" dxfId="54" priority="2">
      <formula>$E23="X"</formula>
    </cfRule>
  </conditionalFormatting>
  <conditionalFormatting sqref="I23:I28">
    <cfRule type="expression" dxfId="53" priority="3">
      <formula>$E23="X"</formula>
    </cfRule>
  </conditionalFormatting>
  <conditionalFormatting sqref="E23:E28">
    <cfRule type="expression" dxfId="5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CA21-80D7-4FA0-9E5C-6DD0A9204CEC}">
  <sheetPr>
    <tabColor rgb="FFFF0000"/>
  </sheetPr>
  <dimension ref="A1:K49"/>
  <sheetViews>
    <sheetView topLeftCell="A40" zoomScale="80" zoomScaleNormal="80" workbookViewId="0">
      <selection activeCell="I45" sqref="I4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215 - 03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60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44745.305555555555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44743</v>
      </c>
      <c r="C9" s="34">
        <f>INDEX('TONG HOP'!$B$9:$W$225,MATCH(E3,'TONG HOP'!$B$9:$B$225,0),MATCH(C10,'TONG HOP'!$B$9:$W$9,0))</f>
        <v>44747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44745.541666666664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18500.63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44745.75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44746.75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44745</v>
      </c>
      <c r="B23" s="202" t="s">
        <v>273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2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2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273</v>
      </c>
      <c r="C24" s="129" t="s">
        <v>129</v>
      </c>
      <c r="D24" s="45"/>
      <c r="E24" s="39"/>
      <c r="F24" s="90">
        <f t="shared" ref="F24:F42" si="2">IF(AND(D24="",E24=""),0,(IF(AND(C24-B24=1,E24="",E24),24,(IF(D24="X",HOUR(C24-B24),0)))))</f>
        <v>0</v>
      </c>
      <c r="G24" s="82">
        <f t="shared" si="0"/>
        <v>0</v>
      </c>
      <c r="H24" s="82">
        <f t="shared" ref="H24:H42" si="3">(F24+G24/60)+H23</f>
        <v>0</v>
      </c>
      <c r="I24" s="108" t="s">
        <v>549</v>
      </c>
      <c r="J24" s="87" t="str">
        <f t="shared" si="1"/>
        <v/>
      </c>
      <c r="K24" s="86" t="str">
        <f t="shared" ref="K24:K42" si="4">IF(D24="x",(C24-B24),"")</f>
        <v/>
      </c>
    </row>
    <row r="25" spans="1:11" ht="36" customHeight="1" x14ac:dyDescent="0.3">
      <c r="A25" s="133"/>
      <c r="B25" s="231" t="s">
        <v>129</v>
      </c>
      <c r="C25" s="129" t="s">
        <v>135</v>
      </c>
      <c r="D25" s="45"/>
      <c r="E25" s="39" t="str">
        <f t="shared" ref="E25:E41" si="5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90">
        <f t="shared" ref="F25:F26" si="6">IF(AND(D25="",E25=""),0,(IF(AND(C25-B25=1,E25="",E25),24,(IF(D25="X",HOUR(C25-B25),0)))))</f>
        <v>0</v>
      </c>
      <c r="G25" s="82">
        <f t="shared" ref="G25:G26" si="7">IF(D25="X",MINUTE(C25-B25),0)</f>
        <v>0</v>
      </c>
      <c r="H25" s="82">
        <f t="shared" ref="H25:H26" si="8">(F25+G25/60)+H24</f>
        <v>0</v>
      </c>
      <c r="I25" s="108" t="s">
        <v>549</v>
      </c>
      <c r="J25" s="87">
        <f t="shared" si="1"/>
        <v>4.1666666666666741E-2</v>
      </c>
      <c r="K25" s="86"/>
    </row>
    <row r="26" spans="1:11" ht="36" customHeight="1" x14ac:dyDescent="0.3">
      <c r="A26" s="133"/>
      <c r="B26" s="129" t="s">
        <v>135</v>
      </c>
      <c r="C26" s="129" t="s">
        <v>245</v>
      </c>
      <c r="D26" s="45" t="str">
        <f t="shared" ref="D26:D41" si="9">IF(E26="","X","")</f>
        <v/>
      </c>
      <c r="E26" s="39" t="str">
        <f t="shared" si="5"/>
        <v>X</v>
      </c>
      <c r="F26" s="90">
        <f t="shared" si="6"/>
        <v>0</v>
      </c>
      <c r="G26" s="82">
        <f t="shared" si="7"/>
        <v>0</v>
      </c>
      <c r="H26" s="82">
        <f t="shared" si="8"/>
        <v>0</v>
      </c>
      <c r="I26" s="108" t="s">
        <v>285</v>
      </c>
      <c r="J26" s="87">
        <f t="shared" si="1"/>
        <v>4.8611111111111049E-2</v>
      </c>
      <c r="K26" s="86" t="str">
        <f t="shared" si="4"/>
        <v/>
      </c>
    </row>
    <row r="27" spans="1:11" ht="36" customHeight="1" x14ac:dyDescent="0.3">
      <c r="A27" s="133"/>
      <c r="B27" s="218" t="s">
        <v>245</v>
      </c>
      <c r="C27" s="219"/>
      <c r="D27" s="45" t="str">
        <f t="shared" si="9"/>
        <v>X</v>
      </c>
      <c r="E27" s="39" t="str">
        <f t="shared" si="5"/>
        <v/>
      </c>
      <c r="F27" s="90"/>
      <c r="G27" s="82"/>
      <c r="H27" s="82"/>
      <c r="I27" s="109" t="s">
        <v>112</v>
      </c>
      <c r="J27" s="87" t="str">
        <f t="shared" si="1"/>
        <v/>
      </c>
      <c r="K27" s="86">
        <f t="shared" si="4"/>
        <v>-0.63194444444444442</v>
      </c>
    </row>
    <row r="28" spans="1:11" ht="36" customHeight="1" x14ac:dyDescent="0.3">
      <c r="A28" s="133"/>
      <c r="B28" s="129" t="s">
        <v>245</v>
      </c>
      <c r="C28" s="129" t="s">
        <v>234</v>
      </c>
      <c r="D28" s="45" t="str">
        <f t="shared" si="9"/>
        <v>X</v>
      </c>
      <c r="E28" s="39" t="str">
        <f t="shared" si="5"/>
        <v/>
      </c>
      <c r="F28" s="90">
        <f t="shared" si="2"/>
        <v>2</v>
      </c>
      <c r="G28" s="78">
        <f t="shared" si="0"/>
        <v>50</v>
      </c>
      <c r="H28" s="79">
        <f t="shared" si="3"/>
        <v>2.8333333333333335</v>
      </c>
      <c r="I28" s="108" t="s">
        <v>115</v>
      </c>
      <c r="J28" s="88" t="str">
        <f t="shared" si="1"/>
        <v/>
      </c>
      <c r="K28" s="86">
        <f t="shared" si="4"/>
        <v>0.11805555555555558</v>
      </c>
    </row>
    <row r="29" spans="1:11" ht="36" customHeight="1" x14ac:dyDescent="0.3">
      <c r="A29" s="133"/>
      <c r="B29" s="218" t="s">
        <v>234</v>
      </c>
      <c r="C29" s="219"/>
      <c r="D29" s="45"/>
      <c r="E29" s="39" t="str">
        <f t="shared" si="5"/>
        <v/>
      </c>
      <c r="F29" s="90">
        <f t="shared" si="2"/>
        <v>0</v>
      </c>
      <c r="G29" s="78">
        <f t="shared" si="0"/>
        <v>0</v>
      </c>
      <c r="H29" s="79">
        <f t="shared" si="3"/>
        <v>2.8333333333333335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234</v>
      </c>
      <c r="C30" s="129" t="s">
        <v>136</v>
      </c>
      <c r="D30" s="45" t="str">
        <f t="shared" si="9"/>
        <v>X</v>
      </c>
      <c r="E30" s="39" t="str">
        <f t="shared" si="5"/>
        <v/>
      </c>
      <c r="F30" s="90">
        <f t="shared" si="2"/>
        <v>3</v>
      </c>
      <c r="G30" s="78">
        <f t="shared" si="0"/>
        <v>30</v>
      </c>
      <c r="H30" s="79">
        <f t="shared" si="3"/>
        <v>6.3333333333333339</v>
      </c>
      <c r="I30" s="108" t="s">
        <v>117</v>
      </c>
      <c r="J30" s="88" t="str">
        <f t="shared" si="1"/>
        <v/>
      </c>
      <c r="K30" s="86">
        <f t="shared" si="4"/>
        <v>0.14583333333333337</v>
      </c>
    </row>
    <row r="31" spans="1:11" ht="36" customHeight="1" x14ac:dyDescent="0.3">
      <c r="A31" s="133"/>
      <c r="B31" s="129" t="s">
        <v>136</v>
      </c>
      <c r="C31" s="129" t="s">
        <v>137</v>
      </c>
      <c r="D31" s="45" t="str">
        <f t="shared" si="9"/>
        <v>X</v>
      </c>
      <c r="E31" s="39" t="str">
        <f t="shared" si="5"/>
        <v/>
      </c>
      <c r="F31" s="90">
        <f t="shared" si="2"/>
        <v>0</v>
      </c>
      <c r="G31" s="78">
        <f t="shared" si="0"/>
        <v>50</v>
      </c>
      <c r="H31" s="79">
        <f t="shared" si="3"/>
        <v>7.166666666666667</v>
      </c>
      <c r="I31" s="108" t="s">
        <v>118</v>
      </c>
      <c r="J31" s="88" t="str">
        <f t="shared" si="1"/>
        <v/>
      </c>
      <c r="K31" s="86">
        <f t="shared" si="4"/>
        <v>3.4722222222222099E-2</v>
      </c>
    </row>
    <row r="32" spans="1:11" ht="36" customHeight="1" x14ac:dyDescent="0.3">
      <c r="A32" s="137"/>
      <c r="B32" s="129" t="s">
        <v>137</v>
      </c>
      <c r="C32" s="129" t="s">
        <v>125</v>
      </c>
      <c r="D32" s="45" t="str">
        <f t="shared" si="9"/>
        <v>X</v>
      </c>
      <c r="E32" s="39" t="str">
        <f t="shared" si="5"/>
        <v/>
      </c>
      <c r="F32" s="90">
        <f t="shared" si="2"/>
        <v>1</v>
      </c>
      <c r="G32" s="78">
        <f t="shared" si="0"/>
        <v>40</v>
      </c>
      <c r="H32" s="79">
        <f t="shared" si="3"/>
        <v>8.8333333333333339</v>
      </c>
      <c r="I32" s="108" t="s">
        <v>117</v>
      </c>
      <c r="J32" s="88" t="str">
        <f t="shared" si="1"/>
        <v/>
      </c>
      <c r="K32" s="86">
        <f t="shared" si="4"/>
        <v>6.9444444444444531E-2</v>
      </c>
    </row>
    <row r="33" spans="1:11" ht="36" customHeight="1" x14ac:dyDescent="0.3">
      <c r="A33" s="136">
        <v>44746</v>
      </c>
      <c r="B33" s="129" t="s">
        <v>126</v>
      </c>
      <c r="C33" s="129" t="s">
        <v>140</v>
      </c>
      <c r="D33" s="45" t="str">
        <f t="shared" si="9"/>
        <v>X</v>
      </c>
      <c r="E33" s="39" t="str">
        <f t="shared" si="5"/>
        <v/>
      </c>
      <c r="F33" s="90">
        <f t="shared" si="2"/>
        <v>5</v>
      </c>
      <c r="G33" s="78">
        <f t="shared" si="0"/>
        <v>30</v>
      </c>
      <c r="H33" s="79">
        <f t="shared" si="3"/>
        <v>14.333333333333334</v>
      </c>
      <c r="I33" s="108" t="s">
        <v>117</v>
      </c>
      <c r="J33" s="88" t="str">
        <f t="shared" si="1"/>
        <v/>
      </c>
      <c r="K33" s="86">
        <f t="shared" si="4"/>
        <v>0.22916666666666666</v>
      </c>
    </row>
    <row r="34" spans="1:11" ht="36" customHeight="1" x14ac:dyDescent="0.3">
      <c r="A34" s="133"/>
      <c r="B34" s="129" t="s">
        <v>140</v>
      </c>
      <c r="C34" s="129" t="s">
        <v>318</v>
      </c>
      <c r="D34" s="45" t="str">
        <f t="shared" si="9"/>
        <v>X</v>
      </c>
      <c r="E34" s="39" t="str">
        <f t="shared" si="5"/>
        <v/>
      </c>
      <c r="F34" s="90">
        <f t="shared" si="2"/>
        <v>1</v>
      </c>
      <c r="G34" s="78">
        <f t="shared" si="0"/>
        <v>0</v>
      </c>
      <c r="H34" s="79">
        <f t="shared" si="3"/>
        <v>15.333333333333334</v>
      </c>
      <c r="I34" s="108" t="s">
        <v>118</v>
      </c>
      <c r="J34" s="88" t="str">
        <f t="shared" si="1"/>
        <v/>
      </c>
      <c r="K34" s="86">
        <f t="shared" si="4"/>
        <v>4.1666666666666657E-2</v>
      </c>
    </row>
    <row r="35" spans="1:11" ht="36" customHeight="1" x14ac:dyDescent="0.3">
      <c r="A35" s="133"/>
      <c r="B35" s="129" t="s">
        <v>318</v>
      </c>
      <c r="C35" s="129" t="s">
        <v>378</v>
      </c>
      <c r="D35" s="45" t="str">
        <f t="shared" si="9"/>
        <v>X</v>
      </c>
      <c r="E35" s="39" t="str">
        <f t="shared" si="5"/>
        <v/>
      </c>
      <c r="F35" s="90">
        <f t="shared" si="2"/>
        <v>3</v>
      </c>
      <c r="G35" s="78">
        <f t="shared" si="0"/>
        <v>0</v>
      </c>
      <c r="H35" s="79">
        <f t="shared" si="3"/>
        <v>18.333333333333336</v>
      </c>
      <c r="I35" s="108" t="s">
        <v>117</v>
      </c>
      <c r="J35" s="88" t="str">
        <f t="shared" si="1"/>
        <v/>
      </c>
      <c r="K35" s="86">
        <f t="shared" si="4"/>
        <v>0.125</v>
      </c>
    </row>
    <row r="36" spans="1:11" ht="36" customHeight="1" x14ac:dyDescent="0.3">
      <c r="A36" s="133"/>
      <c r="B36" s="129" t="s">
        <v>378</v>
      </c>
      <c r="C36" s="129" t="s">
        <v>232</v>
      </c>
      <c r="D36" s="45" t="str">
        <f t="shared" si="9"/>
        <v>X</v>
      </c>
      <c r="E36" s="39" t="str">
        <f t="shared" si="5"/>
        <v/>
      </c>
      <c r="F36" s="90">
        <f t="shared" si="2"/>
        <v>0</v>
      </c>
      <c r="G36" s="78">
        <f t="shared" si="0"/>
        <v>30</v>
      </c>
      <c r="H36" s="79">
        <f t="shared" si="3"/>
        <v>18.833333333333336</v>
      </c>
      <c r="I36" s="108" t="s">
        <v>550</v>
      </c>
      <c r="J36" s="88" t="str">
        <f t="shared" si="1"/>
        <v/>
      </c>
      <c r="K36" s="86">
        <f t="shared" si="4"/>
        <v>2.083333333333337E-2</v>
      </c>
    </row>
    <row r="37" spans="1:11" ht="36" customHeight="1" x14ac:dyDescent="0.3">
      <c r="A37" s="133"/>
      <c r="B37" s="129" t="s">
        <v>232</v>
      </c>
      <c r="C37" s="129" t="s">
        <v>132</v>
      </c>
      <c r="D37" s="45" t="str">
        <f t="shared" si="9"/>
        <v>X</v>
      </c>
      <c r="E37" s="39" t="str">
        <f t="shared" si="5"/>
        <v/>
      </c>
      <c r="F37" s="90">
        <f t="shared" si="2"/>
        <v>0</v>
      </c>
      <c r="G37" s="78">
        <f t="shared" si="0"/>
        <v>30</v>
      </c>
      <c r="H37" s="79">
        <f t="shared" si="3"/>
        <v>19.333333333333336</v>
      </c>
      <c r="I37" s="108" t="s">
        <v>551</v>
      </c>
      <c r="J37" s="88" t="str">
        <f t="shared" si="1"/>
        <v/>
      </c>
      <c r="K37" s="86">
        <f t="shared" si="4"/>
        <v>2.0833333333333315E-2</v>
      </c>
    </row>
    <row r="38" spans="1:11" ht="36" customHeight="1" x14ac:dyDescent="0.3">
      <c r="A38" s="133"/>
      <c r="B38" s="129" t="s">
        <v>132</v>
      </c>
      <c r="C38" s="129" t="s">
        <v>135</v>
      </c>
      <c r="D38" s="45" t="str">
        <f t="shared" si="9"/>
        <v>X</v>
      </c>
      <c r="E38" s="39" t="str">
        <f t="shared" si="5"/>
        <v/>
      </c>
      <c r="F38" s="90">
        <f t="shared" si="2"/>
        <v>3</v>
      </c>
      <c r="G38" s="78">
        <f t="shared" si="0"/>
        <v>30</v>
      </c>
      <c r="H38" s="79">
        <f t="shared" si="3"/>
        <v>22.833333333333336</v>
      </c>
      <c r="I38" s="108" t="s">
        <v>117</v>
      </c>
      <c r="J38" s="88" t="str">
        <f t="shared" si="1"/>
        <v/>
      </c>
      <c r="K38" s="86">
        <f t="shared" si="4"/>
        <v>0.14583333333333337</v>
      </c>
    </row>
    <row r="39" spans="1:11" ht="36" customHeight="1" x14ac:dyDescent="0.3">
      <c r="A39" s="133"/>
      <c r="B39" s="129" t="s">
        <v>135</v>
      </c>
      <c r="C39" s="129" t="s">
        <v>230</v>
      </c>
      <c r="D39" s="45" t="str">
        <f t="shared" si="9"/>
        <v/>
      </c>
      <c r="E39" s="39" t="str">
        <f t="shared" si="5"/>
        <v>X</v>
      </c>
      <c r="F39" s="90">
        <f t="shared" si="2"/>
        <v>0</v>
      </c>
      <c r="G39" s="78">
        <f t="shared" si="0"/>
        <v>0</v>
      </c>
      <c r="H39" s="79">
        <f t="shared" si="3"/>
        <v>22.833333333333336</v>
      </c>
      <c r="I39" s="108" t="s">
        <v>472</v>
      </c>
      <c r="J39" s="88">
        <f t="shared" si="1"/>
        <v>5.555555555555558E-2</v>
      </c>
      <c r="K39" s="86" t="str">
        <f t="shared" si="4"/>
        <v/>
      </c>
    </row>
    <row r="40" spans="1:11" ht="36" customHeight="1" x14ac:dyDescent="0.3">
      <c r="A40" s="133"/>
      <c r="B40" s="129" t="s">
        <v>230</v>
      </c>
      <c r="C40" s="129" t="s">
        <v>354</v>
      </c>
      <c r="D40" s="45" t="str">
        <f t="shared" si="9"/>
        <v>X</v>
      </c>
      <c r="E40" s="39" t="str">
        <f t="shared" si="5"/>
        <v/>
      </c>
      <c r="F40" s="90">
        <f t="shared" si="2"/>
        <v>2</v>
      </c>
      <c r="G40" s="78">
        <f t="shared" si="0"/>
        <v>20</v>
      </c>
      <c r="H40" s="79">
        <f t="shared" si="3"/>
        <v>25.166666666666668</v>
      </c>
      <c r="I40" s="108" t="s">
        <v>117</v>
      </c>
      <c r="J40" s="88" t="str">
        <f t="shared" si="1"/>
        <v/>
      </c>
      <c r="K40" s="86">
        <f t="shared" si="4"/>
        <v>9.722222222222221E-2</v>
      </c>
    </row>
    <row r="41" spans="1:11" ht="36" customHeight="1" x14ac:dyDescent="0.3">
      <c r="A41" s="133"/>
      <c r="B41" s="129" t="s">
        <v>354</v>
      </c>
      <c r="C41" s="129" t="s">
        <v>234</v>
      </c>
      <c r="D41" s="45" t="str">
        <f t="shared" si="9"/>
        <v>X</v>
      </c>
      <c r="E41" s="39" t="str">
        <f t="shared" si="5"/>
        <v/>
      </c>
      <c r="F41" s="90">
        <f t="shared" si="2"/>
        <v>0</v>
      </c>
      <c r="G41" s="78">
        <f t="shared" si="0"/>
        <v>20</v>
      </c>
      <c r="H41" s="79">
        <f t="shared" si="3"/>
        <v>25.5</v>
      </c>
      <c r="I41" s="108" t="s">
        <v>497</v>
      </c>
      <c r="J41" s="88" t="str">
        <f t="shared" si="1"/>
        <v/>
      </c>
      <c r="K41" s="86">
        <f t="shared" si="4"/>
        <v>1.388888888888884E-2</v>
      </c>
    </row>
    <row r="42" spans="1:11" ht="36" customHeight="1" x14ac:dyDescent="0.3">
      <c r="A42" s="133"/>
      <c r="B42" s="218" t="s">
        <v>234</v>
      </c>
      <c r="C42" s="219"/>
      <c r="D42" s="45"/>
      <c r="E42" s="91"/>
      <c r="F42" s="90">
        <f t="shared" si="2"/>
        <v>0</v>
      </c>
      <c r="G42" s="78">
        <f t="shared" si="0"/>
        <v>0</v>
      </c>
      <c r="H42" s="79">
        <f t="shared" si="3"/>
        <v>25.5</v>
      </c>
      <c r="I42" s="109" t="s">
        <v>123</v>
      </c>
      <c r="J42" s="88" t="str">
        <f t="shared" si="1"/>
        <v/>
      </c>
      <c r="K42" s="86" t="str">
        <f t="shared" si="4"/>
        <v/>
      </c>
    </row>
    <row r="43" spans="1:11" ht="33.75" customHeight="1" x14ac:dyDescent="0.3">
      <c r="A43" s="47"/>
      <c r="B43" s="369" t="s">
        <v>25</v>
      </c>
      <c r="C43" s="369"/>
      <c r="D43" s="369"/>
      <c r="E43" s="369"/>
      <c r="F43" s="369"/>
      <c r="G43" s="369"/>
      <c r="H43" s="48">
        <f>H42</f>
        <v>25.5</v>
      </c>
      <c r="I43" s="49"/>
      <c r="J43" s="89">
        <f>SUM(J23:J42)</f>
        <v>0.14583333333333337</v>
      </c>
      <c r="K43" s="86">
        <f>SUM(K23:K42)</f>
        <v>0.43055555555555558</v>
      </c>
    </row>
    <row r="44" spans="1:11" ht="33.75" customHeight="1" x14ac:dyDescent="0.3">
      <c r="A44" s="47"/>
      <c r="B44" s="369" t="s">
        <v>64</v>
      </c>
      <c r="C44" s="369"/>
      <c r="D44" s="369"/>
      <c r="E44" s="369"/>
      <c r="F44" s="369"/>
      <c r="G44" s="369"/>
      <c r="H44" s="50">
        <v>72</v>
      </c>
      <c r="I44" s="49"/>
    </row>
    <row r="45" spans="1:11" ht="33.75" customHeight="1" x14ac:dyDescent="0.3">
      <c r="A45" s="47"/>
      <c r="B45" s="363" t="s">
        <v>65</v>
      </c>
      <c r="C45" s="363"/>
      <c r="D45" s="363"/>
      <c r="E45" s="363"/>
      <c r="F45" s="363"/>
      <c r="G45" s="363"/>
      <c r="H45" s="50">
        <f>IF(H44="","",IF(H43&lt;=H44,H44-H43,0))</f>
        <v>46.5</v>
      </c>
      <c r="I45" s="75"/>
    </row>
    <row r="46" spans="1:11" ht="33.75" customHeight="1" x14ac:dyDescent="0.3">
      <c r="A46" s="47"/>
      <c r="B46" s="363" t="s">
        <v>66</v>
      </c>
      <c r="C46" s="363"/>
      <c r="D46" s="363"/>
      <c r="E46" s="363"/>
      <c r="F46" s="363"/>
      <c r="G46" s="363"/>
      <c r="H46" s="50">
        <f>IF(H43&gt;H44,H43-H44,0)</f>
        <v>0</v>
      </c>
      <c r="I46" s="49"/>
    </row>
    <row r="47" spans="1:11" ht="33.75" customHeight="1" x14ac:dyDescent="0.3">
      <c r="A47" s="47"/>
      <c r="B47" s="363" t="s">
        <v>67</v>
      </c>
      <c r="C47" s="363"/>
      <c r="D47" s="363"/>
      <c r="E47" s="363"/>
      <c r="F47" s="363"/>
      <c r="G47" s="363"/>
      <c r="H47" s="74">
        <f>IF(H44="","",IF(H45&gt;H46,ROUND(H45*$B$15*$B$13/24,0),""))</f>
        <v>128031938</v>
      </c>
      <c r="I47" s="49"/>
    </row>
    <row r="48" spans="1:11" ht="33.75" customHeight="1" x14ac:dyDescent="0.3">
      <c r="A48" s="47"/>
      <c r="B48" s="364" t="s">
        <v>68</v>
      </c>
      <c r="C48" s="365"/>
      <c r="D48" s="365"/>
      <c r="E48" s="365"/>
      <c r="F48" s="365"/>
      <c r="G48" s="366"/>
      <c r="H48" s="51" t="str">
        <f>IF(H46&gt;H45,ROUND(H46*$B$17*$B$13/24,0),"")</f>
        <v/>
      </c>
      <c r="I48" s="49"/>
    </row>
    <row r="49" spans="1:9" ht="33.75" customHeight="1" x14ac:dyDescent="0.3">
      <c r="A49" s="367"/>
      <c r="B49" s="367"/>
      <c r="C49" s="367"/>
      <c r="D49" s="367"/>
      <c r="E49" s="367"/>
      <c r="F49" s="367"/>
      <c r="G49" s="367"/>
      <c r="H49" s="367"/>
      <c r="I49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7:G47"/>
    <mergeCell ref="B48:G48"/>
    <mergeCell ref="A49:I49"/>
    <mergeCell ref="J21:J22"/>
    <mergeCell ref="K21:K22"/>
    <mergeCell ref="B43:G43"/>
    <mergeCell ref="B44:G44"/>
    <mergeCell ref="B45:G45"/>
    <mergeCell ref="B46:G46"/>
  </mergeCells>
  <conditionalFormatting sqref="F23:H29 B42:I42 B23:D41 F30:I41">
    <cfRule type="expression" dxfId="51" priority="2">
      <formula>$E23="X"</formula>
    </cfRule>
  </conditionalFormatting>
  <conditionalFormatting sqref="I23:I29">
    <cfRule type="expression" dxfId="50" priority="3">
      <formula>$E23="X"</formula>
    </cfRule>
  </conditionalFormatting>
  <conditionalFormatting sqref="E23:E41">
    <cfRule type="expression" dxfId="4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BF44-FE9D-48AB-9C01-CED5EC8FF0CB}">
  <sheetPr>
    <tabColor rgb="FFFF0000"/>
  </sheetPr>
  <dimension ref="A1:K64"/>
  <sheetViews>
    <sheetView topLeftCell="A52" zoomScale="58" zoomScaleNormal="58" workbookViewId="0">
      <selection activeCell="E65" sqref="E6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56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44740.243055555555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44737</v>
      </c>
      <c r="C9" s="34">
        <f>INDEX('TONG HOP'!$B$9:$W$225,MATCH(E3,'TONG HOP'!$B$9:$B$225,0),MATCH(C10,'TONG HOP'!$B$9:$W$9,0))</f>
        <v>44742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44740.5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18791.060000000001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44740.5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44741.965277777781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44740</v>
      </c>
      <c r="B23" s="202" t="s">
        <v>538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7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7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538</v>
      </c>
      <c r="C24" s="141" t="s">
        <v>539</v>
      </c>
      <c r="D24" s="45"/>
      <c r="E24" s="39"/>
      <c r="F24" s="90">
        <f t="shared" ref="F24:F57" si="2">IF(AND(D24="",E24=""),0,(IF(AND(C24-B24=1,E24="",E24),24,(IF(D24="X",HOUR(C24-B24),0)))))</f>
        <v>0</v>
      </c>
      <c r="G24" s="82">
        <f t="shared" si="0"/>
        <v>0</v>
      </c>
      <c r="H24" s="82">
        <f t="shared" ref="H24:H57" si="3">(F24+G24/60)+H23</f>
        <v>0</v>
      </c>
      <c r="I24" s="108" t="s">
        <v>109</v>
      </c>
      <c r="J24" s="87" t="str">
        <f t="shared" si="1"/>
        <v/>
      </c>
      <c r="K24" s="86" t="str">
        <f t="shared" ref="K24:K57" si="4">IF(D24="x",(C24-B24),"")</f>
        <v/>
      </c>
    </row>
    <row r="25" spans="1:11" ht="36" customHeight="1" x14ac:dyDescent="0.3">
      <c r="A25" s="133"/>
      <c r="B25" s="141" t="s">
        <v>539</v>
      </c>
      <c r="C25" s="141" t="s">
        <v>540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41" t="s">
        <v>541</v>
      </c>
      <c r="C26" s="141" t="s">
        <v>542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146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542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276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41" t="s">
        <v>542</v>
      </c>
      <c r="C28" s="141" t="s">
        <v>130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s="216" customFormat="1" ht="36" customHeight="1" x14ac:dyDescent="0.3">
      <c r="A29" s="211"/>
      <c r="B29" s="229" t="s">
        <v>130</v>
      </c>
      <c r="C29" s="230"/>
      <c r="D29" s="114"/>
      <c r="E29" s="199" t="str">
        <f t="shared" ref="E29:E57" si="5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116">
        <f t="shared" si="2"/>
        <v>0</v>
      </c>
      <c r="G29" s="117">
        <f t="shared" si="0"/>
        <v>0</v>
      </c>
      <c r="H29" s="118">
        <f t="shared" si="3"/>
        <v>0</v>
      </c>
      <c r="I29" s="125" t="s">
        <v>116</v>
      </c>
      <c r="J29" s="214" t="str">
        <f t="shared" si="1"/>
        <v/>
      </c>
      <c r="K29" s="215" t="str">
        <f t="shared" si="4"/>
        <v/>
      </c>
    </row>
    <row r="30" spans="1:11" ht="36" customHeight="1" x14ac:dyDescent="0.3">
      <c r="A30" s="133"/>
      <c r="B30" s="141" t="s">
        <v>130</v>
      </c>
      <c r="C30" s="141" t="s">
        <v>134</v>
      </c>
      <c r="D30" s="45" t="str">
        <f t="shared" ref="D30:D56" si="6">IF(E30="","X","")</f>
        <v>X</v>
      </c>
      <c r="E30" s="39" t="str">
        <f t="shared" si="5"/>
        <v/>
      </c>
      <c r="F30" s="90">
        <f t="shared" si="2"/>
        <v>1</v>
      </c>
      <c r="G30" s="78">
        <f t="shared" si="0"/>
        <v>30</v>
      </c>
      <c r="H30" s="79">
        <f t="shared" si="3"/>
        <v>1.5</v>
      </c>
      <c r="I30" s="108" t="s">
        <v>117</v>
      </c>
      <c r="J30" s="88" t="str">
        <f t="shared" si="1"/>
        <v/>
      </c>
      <c r="K30" s="86">
        <f t="shared" si="4"/>
        <v>6.25E-2</v>
      </c>
    </row>
    <row r="31" spans="1:11" ht="36" customHeight="1" x14ac:dyDescent="0.3">
      <c r="A31" s="133"/>
      <c r="B31" s="141" t="s">
        <v>134</v>
      </c>
      <c r="C31" s="141" t="s">
        <v>391</v>
      </c>
      <c r="D31" s="45" t="str">
        <f t="shared" si="6"/>
        <v>X</v>
      </c>
      <c r="E31" s="39" t="str">
        <f t="shared" si="5"/>
        <v/>
      </c>
      <c r="F31" s="90">
        <f t="shared" si="2"/>
        <v>1</v>
      </c>
      <c r="G31" s="78">
        <f t="shared" si="0"/>
        <v>0</v>
      </c>
      <c r="H31" s="79">
        <f t="shared" si="3"/>
        <v>2.5</v>
      </c>
      <c r="I31" s="108" t="s">
        <v>118</v>
      </c>
      <c r="J31" s="88" t="str">
        <f t="shared" si="1"/>
        <v/>
      </c>
      <c r="K31" s="86">
        <f t="shared" si="4"/>
        <v>4.166666666666663E-2</v>
      </c>
    </row>
    <row r="32" spans="1:11" ht="36" customHeight="1" x14ac:dyDescent="0.3">
      <c r="A32" s="133"/>
      <c r="B32" s="141" t="s">
        <v>391</v>
      </c>
      <c r="C32" s="141" t="s">
        <v>228</v>
      </c>
      <c r="D32" s="45" t="str">
        <f t="shared" si="6"/>
        <v>X</v>
      </c>
      <c r="E32" s="39" t="str">
        <f t="shared" si="5"/>
        <v/>
      </c>
      <c r="F32" s="90">
        <f t="shared" si="2"/>
        <v>1</v>
      </c>
      <c r="G32" s="78">
        <f t="shared" si="0"/>
        <v>50</v>
      </c>
      <c r="H32" s="79">
        <f t="shared" si="3"/>
        <v>4.3333333333333339</v>
      </c>
      <c r="I32" s="108" t="s">
        <v>117</v>
      </c>
      <c r="J32" s="88" t="str">
        <f t="shared" si="1"/>
        <v/>
      </c>
      <c r="K32" s="86">
        <f t="shared" si="4"/>
        <v>7.638888888888884E-2</v>
      </c>
    </row>
    <row r="33" spans="1:11" ht="36" customHeight="1" x14ac:dyDescent="0.3">
      <c r="A33" s="133"/>
      <c r="B33" s="141" t="s">
        <v>228</v>
      </c>
      <c r="C33" s="141" t="s">
        <v>502</v>
      </c>
      <c r="D33" s="45" t="str">
        <f t="shared" si="6"/>
        <v/>
      </c>
      <c r="E33" s="39" t="str">
        <f t="shared" si="5"/>
        <v>X</v>
      </c>
      <c r="F33" s="90">
        <f t="shared" si="2"/>
        <v>0</v>
      </c>
      <c r="G33" s="78">
        <f t="shared" si="0"/>
        <v>0</v>
      </c>
      <c r="H33" s="79">
        <f t="shared" si="3"/>
        <v>4.3333333333333339</v>
      </c>
      <c r="I33" s="108" t="s">
        <v>472</v>
      </c>
      <c r="J33" s="88">
        <f t="shared" si="1"/>
        <v>2.083333333333337E-2</v>
      </c>
      <c r="K33" s="86" t="str">
        <f t="shared" si="4"/>
        <v/>
      </c>
    </row>
    <row r="34" spans="1:11" ht="36" customHeight="1" x14ac:dyDescent="0.3">
      <c r="A34" s="133"/>
      <c r="B34" s="141" t="s">
        <v>502</v>
      </c>
      <c r="C34" s="141" t="s">
        <v>543</v>
      </c>
      <c r="D34" s="45" t="str">
        <f t="shared" si="6"/>
        <v>X</v>
      </c>
      <c r="E34" s="39" t="str">
        <f t="shared" si="5"/>
        <v/>
      </c>
      <c r="F34" s="90">
        <f t="shared" si="2"/>
        <v>2</v>
      </c>
      <c r="G34" s="78">
        <f t="shared" si="0"/>
        <v>20</v>
      </c>
      <c r="H34" s="79">
        <f t="shared" si="3"/>
        <v>6.6666666666666679</v>
      </c>
      <c r="I34" s="108" t="s">
        <v>117</v>
      </c>
      <c r="J34" s="88" t="str">
        <f t="shared" si="1"/>
        <v/>
      </c>
      <c r="K34" s="86">
        <f t="shared" si="4"/>
        <v>9.7222222222222321E-2</v>
      </c>
    </row>
    <row r="35" spans="1:11" ht="36" customHeight="1" x14ac:dyDescent="0.3">
      <c r="A35" s="133"/>
      <c r="B35" s="141" t="s">
        <v>543</v>
      </c>
      <c r="C35" s="141" t="s">
        <v>508</v>
      </c>
      <c r="D35" s="45" t="str">
        <f t="shared" si="6"/>
        <v/>
      </c>
      <c r="E35" s="39" t="str">
        <f t="shared" si="5"/>
        <v>X</v>
      </c>
      <c r="F35" s="90">
        <f t="shared" si="2"/>
        <v>0</v>
      </c>
      <c r="G35" s="78">
        <f t="shared" si="0"/>
        <v>0</v>
      </c>
      <c r="H35" s="79">
        <f t="shared" si="3"/>
        <v>6.6666666666666679</v>
      </c>
      <c r="I35" s="108" t="s">
        <v>472</v>
      </c>
      <c r="J35" s="88">
        <f t="shared" si="1"/>
        <v>2.7777777777777679E-2</v>
      </c>
      <c r="K35" s="86" t="str">
        <f t="shared" si="4"/>
        <v/>
      </c>
    </row>
    <row r="36" spans="1:11" ht="36" customHeight="1" x14ac:dyDescent="0.3">
      <c r="A36" s="133"/>
      <c r="B36" s="141" t="s">
        <v>508</v>
      </c>
      <c r="C36" s="141" t="s">
        <v>136</v>
      </c>
      <c r="D36" s="45" t="str">
        <f t="shared" si="6"/>
        <v>X</v>
      </c>
      <c r="E36" s="39" t="str">
        <f t="shared" si="5"/>
        <v/>
      </c>
      <c r="F36" s="90">
        <f t="shared" si="2"/>
        <v>1</v>
      </c>
      <c r="G36" s="78">
        <f t="shared" si="0"/>
        <v>40</v>
      </c>
      <c r="H36" s="79">
        <f t="shared" si="3"/>
        <v>8.3333333333333339</v>
      </c>
      <c r="I36" s="108" t="s">
        <v>117</v>
      </c>
      <c r="J36" s="88" t="str">
        <f t="shared" si="1"/>
        <v/>
      </c>
      <c r="K36" s="86">
        <f t="shared" si="4"/>
        <v>6.9444444444444531E-2</v>
      </c>
    </row>
    <row r="37" spans="1:11" ht="36" customHeight="1" x14ac:dyDescent="0.3">
      <c r="A37" s="133"/>
      <c r="B37" s="141" t="s">
        <v>136</v>
      </c>
      <c r="C37" s="141" t="s">
        <v>137</v>
      </c>
      <c r="D37" s="45" t="str">
        <f t="shared" si="6"/>
        <v>X</v>
      </c>
      <c r="E37" s="39" t="str">
        <f t="shared" si="5"/>
        <v/>
      </c>
      <c r="F37" s="90">
        <f t="shared" si="2"/>
        <v>0</v>
      </c>
      <c r="G37" s="78">
        <f t="shared" si="0"/>
        <v>50</v>
      </c>
      <c r="H37" s="79">
        <f t="shared" si="3"/>
        <v>9.1666666666666679</v>
      </c>
      <c r="I37" s="108" t="s">
        <v>118</v>
      </c>
      <c r="J37" s="88" t="str">
        <f t="shared" si="1"/>
        <v/>
      </c>
      <c r="K37" s="86">
        <f t="shared" si="4"/>
        <v>3.4722222222222099E-2</v>
      </c>
    </row>
    <row r="38" spans="1:11" ht="36" customHeight="1" x14ac:dyDescent="0.3">
      <c r="A38" s="133"/>
      <c r="B38" s="141" t="s">
        <v>137</v>
      </c>
      <c r="C38" s="141" t="s">
        <v>352</v>
      </c>
      <c r="D38" s="45" t="str">
        <f t="shared" si="6"/>
        <v>X</v>
      </c>
      <c r="E38" s="39" t="str">
        <f t="shared" si="5"/>
        <v/>
      </c>
      <c r="F38" s="90">
        <f t="shared" si="2"/>
        <v>0</v>
      </c>
      <c r="G38" s="78">
        <f t="shared" si="0"/>
        <v>40</v>
      </c>
      <c r="H38" s="79">
        <f t="shared" si="3"/>
        <v>9.8333333333333339</v>
      </c>
      <c r="I38" s="108" t="s">
        <v>117</v>
      </c>
      <c r="J38" s="88" t="str">
        <f t="shared" si="1"/>
        <v/>
      </c>
      <c r="K38" s="86">
        <f t="shared" si="4"/>
        <v>2.7777777777777901E-2</v>
      </c>
    </row>
    <row r="39" spans="1:11" ht="36" customHeight="1" x14ac:dyDescent="0.3">
      <c r="A39" s="133"/>
      <c r="B39" s="141" t="s">
        <v>352</v>
      </c>
      <c r="C39" s="141" t="s">
        <v>348</v>
      </c>
      <c r="D39" s="45" t="str">
        <f t="shared" si="6"/>
        <v>X</v>
      </c>
      <c r="E39" s="39" t="str">
        <f t="shared" si="5"/>
        <v/>
      </c>
      <c r="F39" s="90">
        <f t="shared" si="2"/>
        <v>0</v>
      </c>
      <c r="G39" s="78">
        <f t="shared" si="0"/>
        <v>20</v>
      </c>
      <c r="H39" s="79">
        <f t="shared" si="3"/>
        <v>10.166666666666668</v>
      </c>
      <c r="I39" s="108" t="s">
        <v>544</v>
      </c>
      <c r="J39" s="88" t="str">
        <f t="shared" si="1"/>
        <v/>
      </c>
      <c r="K39" s="86">
        <f t="shared" si="4"/>
        <v>1.388888888888884E-2</v>
      </c>
    </row>
    <row r="40" spans="1:11" ht="36" customHeight="1" x14ac:dyDescent="0.3">
      <c r="A40" s="137"/>
      <c r="B40" s="141" t="s">
        <v>348</v>
      </c>
      <c r="C40" s="141" t="s">
        <v>125</v>
      </c>
      <c r="D40" s="45" t="str">
        <f t="shared" si="6"/>
        <v>X</v>
      </c>
      <c r="E40" s="39" t="str">
        <f t="shared" si="5"/>
        <v/>
      </c>
      <c r="F40" s="90">
        <f t="shared" si="2"/>
        <v>0</v>
      </c>
      <c r="G40" s="78">
        <f t="shared" si="0"/>
        <v>40</v>
      </c>
      <c r="H40" s="79">
        <f t="shared" si="3"/>
        <v>10.833333333333334</v>
      </c>
      <c r="I40" s="108" t="s">
        <v>117</v>
      </c>
      <c r="J40" s="88" t="str">
        <f t="shared" si="1"/>
        <v/>
      </c>
      <c r="K40" s="86">
        <f t="shared" si="4"/>
        <v>2.777777777777779E-2</v>
      </c>
    </row>
    <row r="41" spans="1:11" ht="36" customHeight="1" x14ac:dyDescent="0.3">
      <c r="A41" s="136">
        <v>44741</v>
      </c>
      <c r="B41" s="141" t="s">
        <v>126</v>
      </c>
      <c r="C41" s="141" t="s">
        <v>249</v>
      </c>
      <c r="D41" s="45" t="str">
        <f t="shared" si="6"/>
        <v>X</v>
      </c>
      <c r="E41" s="39" t="str">
        <f t="shared" si="5"/>
        <v/>
      </c>
      <c r="F41" s="90">
        <f t="shared" si="2"/>
        <v>1</v>
      </c>
      <c r="G41" s="78">
        <f t="shared" si="0"/>
        <v>40</v>
      </c>
      <c r="H41" s="79">
        <f t="shared" si="3"/>
        <v>12.5</v>
      </c>
      <c r="I41" s="108" t="s">
        <v>117</v>
      </c>
      <c r="J41" s="88" t="str">
        <f t="shared" si="1"/>
        <v/>
      </c>
      <c r="K41" s="86">
        <f t="shared" si="4"/>
        <v>6.9444444444444434E-2</v>
      </c>
    </row>
    <row r="42" spans="1:11" ht="36" customHeight="1" x14ac:dyDescent="0.3">
      <c r="A42" s="133"/>
      <c r="B42" s="141" t="s">
        <v>249</v>
      </c>
      <c r="C42" s="141" t="s">
        <v>370</v>
      </c>
      <c r="D42" s="45" t="str">
        <f t="shared" si="6"/>
        <v>X</v>
      </c>
      <c r="E42" s="39" t="str">
        <f t="shared" si="5"/>
        <v/>
      </c>
      <c r="F42" s="90">
        <f t="shared" si="2"/>
        <v>0</v>
      </c>
      <c r="G42" s="78">
        <f t="shared" si="0"/>
        <v>40</v>
      </c>
      <c r="H42" s="79">
        <f t="shared" si="3"/>
        <v>13.166666666666666</v>
      </c>
      <c r="I42" s="108" t="s">
        <v>545</v>
      </c>
      <c r="J42" s="88" t="str">
        <f t="shared" si="1"/>
        <v/>
      </c>
      <c r="K42" s="86">
        <f t="shared" si="4"/>
        <v>2.777777777777779E-2</v>
      </c>
    </row>
    <row r="43" spans="1:11" ht="36" customHeight="1" x14ac:dyDescent="0.3">
      <c r="A43" s="133"/>
      <c r="B43" s="141" t="s">
        <v>370</v>
      </c>
      <c r="C43" s="141" t="s">
        <v>415</v>
      </c>
      <c r="D43" s="45" t="str">
        <f t="shared" si="6"/>
        <v>X</v>
      </c>
      <c r="E43" s="39" t="str">
        <f t="shared" si="5"/>
        <v/>
      </c>
      <c r="F43" s="90">
        <f t="shared" si="2"/>
        <v>1</v>
      </c>
      <c r="G43" s="78">
        <f t="shared" si="0"/>
        <v>50</v>
      </c>
      <c r="H43" s="79">
        <f t="shared" si="3"/>
        <v>15</v>
      </c>
      <c r="I43" s="108" t="s">
        <v>117</v>
      </c>
      <c r="J43" s="88" t="str">
        <f t="shared" si="1"/>
        <v/>
      </c>
      <c r="K43" s="86">
        <f t="shared" si="4"/>
        <v>7.6388888888888909E-2</v>
      </c>
    </row>
    <row r="44" spans="1:11" ht="36" customHeight="1" x14ac:dyDescent="0.3">
      <c r="A44" s="133"/>
      <c r="B44" s="141" t="s">
        <v>415</v>
      </c>
      <c r="C44" s="141" t="s">
        <v>243</v>
      </c>
      <c r="D44" s="45" t="str">
        <f t="shared" si="6"/>
        <v>X</v>
      </c>
      <c r="E44" s="39" t="str">
        <f t="shared" si="5"/>
        <v/>
      </c>
      <c r="F44" s="90">
        <f t="shared" si="2"/>
        <v>2</v>
      </c>
      <c r="G44" s="78">
        <f t="shared" si="0"/>
        <v>10</v>
      </c>
      <c r="H44" s="79">
        <f t="shared" si="3"/>
        <v>17.166666666666668</v>
      </c>
      <c r="I44" s="108" t="s">
        <v>118</v>
      </c>
      <c r="J44" s="88" t="str">
        <f t="shared" si="1"/>
        <v/>
      </c>
      <c r="K44" s="86">
        <f t="shared" si="4"/>
        <v>9.0277777777777762E-2</v>
      </c>
    </row>
    <row r="45" spans="1:11" ht="36" customHeight="1" x14ac:dyDescent="0.3">
      <c r="A45" s="133"/>
      <c r="B45" s="141" t="s">
        <v>243</v>
      </c>
      <c r="C45" s="141" t="s">
        <v>131</v>
      </c>
      <c r="D45" s="45" t="str">
        <f t="shared" si="6"/>
        <v>X</v>
      </c>
      <c r="E45" s="39" t="str">
        <f t="shared" si="5"/>
        <v/>
      </c>
      <c r="F45" s="90">
        <f t="shared" si="2"/>
        <v>2</v>
      </c>
      <c r="G45" s="78">
        <f t="shared" si="0"/>
        <v>40</v>
      </c>
      <c r="H45" s="79">
        <f t="shared" si="3"/>
        <v>19.833333333333336</v>
      </c>
      <c r="I45" s="108" t="s">
        <v>117</v>
      </c>
      <c r="J45" s="88" t="str">
        <f t="shared" si="1"/>
        <v/>
      </c>
      <c r="K45" s="86">
        <f t="shared" si="4"/>
        <v>0.1111111111111111</v>
      </c>
    </row>
    <row r="46" spans="1:11" ht="36" customHeight="1" x14ac:dyDescent="0.3">
      <c r="A46" s="133"/>
      <c r="B46" s="141" t="s">
        <v>131</v>
      </c>
      <c r="C46" s="141" t="s">
        <v>233</v>
      </c>
      <c r="D46" s="45" t="str">
        <f t="shared" si="6"/>
        <v>X</v>
      </c>
      <c r="E46" s="39" t="str">
        <f t="shared" si="5"/>
        <v/>
      </c>
      <c r="F46" s="90">
        <f t="shared" si="2"/>
        <v>1</v>
      </c>
      <c r="G46" s="78">
        <f t="shared" si="0"/>
        <v>50</v>
      </c>
      <c r="H46" s="79">
        <f t="shared" si="3"/>
        <v>21.666666666666668</v>
      </c>
      <c r="I46" s="108" t="s">
        <v>545</v>
      </c>
      <c r="J46" s="88" t="str">
        <f t="shared" si="1"/>
        <v/>
      </c>
      <c r="K46" s="86">
        <f t="shared" si="4"/>
        <v>7.6388888888888895E-2</v>
      </c>
    </row>
    <row r="47" spans="1:11" ht="36" customHeight="1" x14ac:dyDescent="0.3">
      <c r="A47" s="133"/>
      <c r="B47" s="141" t="s">
        <v>233</v>
      </c>
      <c r="C47" s="141" t="s">
        <v>134</v>
      </c>
      <c r="D47" s="45" t="str">
        <f t="shared" si="6"/>
        <v>X</v>
      </c>
      <c r="E47" s="39" t="str">
        <f t="shared" si="5"/>
        <v/>
      </c>
      <c r="F47" s="90">
        <f t="shared" si="2"/>
        <v>2</v>
      </c>
      <c r="G47" s="78">
        <f t="shared" si="0"/>
        <v>40</v>
      </c>
      <c r="H47" s="79">
        <f t="shared" si="3"/>
        <v>24.333333333333336</v>
      </c>
      <c r="I47" s="108" t="s">
        <v>117</v>
      </c>
      <c r="J47" s="88" t="str">
        <f t="shared" si="1"/>
        <v/>
      </c>
      <c r="K47" s="86">
        <f t="shared" si="4"/>
        <v>0.1111111111111111</v>
      </c>
    </row>
    <row r="48" spans="1:11" ht="36" customHeight="1" x14ac:dyDescent="0.3">
      <c r="A48" s="133"/>
      <c r="B48" s="141" t="s">
        <v>134</v>
      </c>
      <c r="C48" s="141" t="s">
        <v>391</v>
      </c>
      <c r="D48" s="45" t="str">
        <f t="shared" si="6"/>
        <v>X</v>
      </c>
      <c r="E48" s="39" t="str">
        <f t="shared" si="5"/>
        <v/>
      </c>
      <c r="F48" s="90">
        <f t="shared" si="2"/>
        <v>1</v>
      </c>
      <c r="G48" s="78">
        <f t="shared" si="0"/>
        <v>0</v>
      </c>
      <c r="H48" s="79">
        <f t="shared" si="3"/>
        <v>25.333333333333336</v>
      </c>
      <c r="I48" s="108" t="s">
        <v>118</v>
      </c>
      <c r="J48" s="88" t="str">
        <f t="shared" si="1"/>
        <v/>
      </c>
      <c r="K48" s="86">
        <f t="shared" si="4"/>
        <v>4.166666666666663E-2</v>
      </c>
    </row>
    <row r="49" spans="1:11" ht="36" customHeight="1" x14ac:dyDescent="0.3">
      <c r="A49" s="133"/>
      <c r="B49" s="141" t="s">
        <v>391</v>
      </c>
      <c r="C49" s="141" t="s">
        <v>379</v>
      </c>
      <c r="D49" s="45" t="str">
        <f t="shared" si="6"/>
        <v>X</v>
      </c>
      <c r="E49" s="39" t="str">
        <f t="shared" si="5"/>
        <v/>
      </c>
      <c r="F49" s="90">
        <f t="shared" si="2"/>
        <v>0</v>
      </c>
      <c r="G49" s="78">
        <f t="shared" si="0"/>
        <v>20</v>
      </c>
      <c r="H49" s="79">
        <f t="shared" si="3"/>
        <v>25.666666666666668</v>
      </c>
      <c r="I49" s="108" t="s">
        <v>117</v>
      </c>
      <c r="J49" s="88" t="str">
        <f t="shared" si="1"/>
        <v/>
      </c>
      <c r="K49" s="86">
        <f t="shared" si="4"/>
        <v>1.3888888888888951E-2</v>
      </c>
    </row>
    <row r="50" spans="1:11" ht="36" customHeight="1" x14ac:dyDescent="0.3">
      <c r="A50" s="133"/>
      <c r="B50" s="141" t="s">
        <v>379</v>
      </c>
      <c r="C50" s="141" t="s">
        <v>299</v>
      </c>
      <c r="D50" s="45" t="str">
        <f t="shared" si="6"/>
        <v>X</v>
      </c>
      <c r="E50" s="39" t="str">
        <f t="shared" si="5"/>
        <v/>
      </c>
      <c r="F50" s="90">
        <f t="shared" si="2"/>
        <v>1</v>
      </c>
      <c r="G50" s="78">
        <f t="shared" si="0"/>
        <v>0</v>
      </c>
      <c r="H50" s="79">
        <f t="shared" si="3"/>
        <v>26.666666666666668</v>
      </c>
      <c r="I50" s="108" t="s">
        <v>546</v>
      </c>
      <c r="J50" s="88" t="str">
        <f t="shared" si="1"/>
        <v/>
      </c>
      <c r="K50" s="86">
        <f t="shared" si="4"/>
        <v>4.166666666666663E-2</v>
      </c>
    </row>
    <row r="51" spans="1:11" ht="36" customHeight="1" x14ac:dyDescent="0.3">
      <c r="A51" s="133"/>
      <c r="B51" s="141" t="s">
        <v>299</v>
      </c>
      <c r="C51" s="141" t="s">
        <v>381</v>
      </c>
      <c r="D51" s="45" t="str">
        <f t="shared" si="6"/>
        <v/>
      </c>
      <c r="E51" s="39" t="str">
        <f t="shared" si="5"/>
        <v>X</v>
      </c>
      <c r="F51" s="90">
        <f t="shared" si="2"/>
        <v>0</v>
      </c>
      <c r="G51" s="78">
        <f t="shared" si="0"/>
        <v>0</v>
      </c>
      <c r="H51" s="79">
        <f t="shared" si="3"/>
        <v>26.666666666666668</v>
      </c>
      <c r="I51" s="108" t="s">
        <v>472</v>
      </c>
      <c r="J51" s="88">
        <f t="shared" si="1"/>
        <v>0.14583333333333326</v>
      </c>
      <c r="K51" s="86" t="str">
        <f t="shared" si="4"/>
        <v/>
      </c>
    </row>
    <row r="52" spans="1:11" ht="36" customHeight="1" x14ac:dyDescent="0.3">
      <c r="A52" s="133"/>
      <c r="B52" s="141" t="s">
        <v>381</v>
      </c>
      <c r="C52" s="141" t="s">
        <v>431</v>
      </c>
      <c r="D52" s="45" t="str">
        <f t="shared" si="6"/>
        <v>X</v>
      </c>
      <c r="E52" s="39" t="str">
        <f t="shared" si="5"/>
        <v/>
      </c>
      <c r="F52" s="90">
        <f t="shared" si="2"/>
        <v>1</v>
      </c>
      <c r="G52" s="78">
        <f t="shared" si="0"/>
        <v>20</v>
      </c>
      <c r="H52" s="79">
        <f t="shared" si="3"/>
        <v>28</v>
      </c>
      <c r="I52" s="108" t="s">
        <v>117</v>
      </c>
      <c r="J52" s="88" t="str">
        <f t="shared" si="1"/>
        <v/>
      </c>
      <c r="K52" s="86">
        <f t="shared" si="4"/>
        <v>5.5555555555555691E-2</v>
      </c>
    </row>
    <row r="53" spans="1:11" ht="36" customHeight="1" x14ac:dyDescent="0.3">
      <c r="A53" s="133"/>
      <c r="B53" s="141" t="s">
        <v>431</v>
      </c>
      <c r="C53" s="141" t="s">
        <v>509</v>
      </c>
      <c r="D53" s="45" t="str">
        <f t="shared" si="6"/>
        <v>X</v>
      </c>
      <c r="E53" s="39" t="str">
        <f t="shared" si="5"/>
        <v/>
      </c>
      <c r="F53" s="90">
        <f t="shared" si="2"/>
        <v>0</v>
      </c>
      <c r="G53" s="78">
        <f t="shared" si="0"/>
        <v>30</v>
      </c>
      <c r="H53" s="79">
        <f t="shared" si="3"/>
        <v>28.5</v>
      </c>
      <c r="I53" s="108" t="s">
        <v>547</v>
      </c>
      <c r="J53" s="88" t="str">
        <f t="shared" si="1"/>
        <v/>
      </c>
      <c r="K53" s="86">
        <f t="shared" si="4"/>
        <v>2.083333333333337E-2</v>
      </c>
    </row>
    <row r="54" spans="1:11" ht="36" customHeight="1" x14ac:dyDescent="0.3">
      <c r="A54" s="133"/>
      <c r="B54" s="141" t="s">
        <v>509</v>
      </c>
      <c r="C54" s="141" t="s">
        <v>136</v>
      </c>
      <c r="D54" s="45" t="str">
        <f t="shared" si="6"/>
        <v>X</v>
      </c>
      <c r="E54" s="39" t="str">
        <f t="shared" si="5"/>
        <v/>
      </c>
      <c r="F54" s="90">
        <f t="shared" si="2"/>
        <v>0</v>
      </c>
      <c r="G54" s="78">
        <f t="shared" si="0"/>
        <v>20</v>
      </c>
      <c r="H54" s="79">
        <f t="shared" si="3"/>
        <v>28.833333333333332</v>
      </c>
      <c r="I54" s="108" t="s">
        <v>117</v>
      </c>
      <c r="J54" s="88" t="str">
        <f t="shared" si="1"/>
        <v/>
      </c>
      <c r="K54" s="86">
        <f t="shared" si="4"/>
        <v>1.388888888888884E-2</v>
      </c>
    </row>
    <row r="55" spans="1:11" ht="36" customHeight="1" x14ac:dyDescent="0.3">
      <c r="A55" s="133"/>
      <c r="B55" s="141" t="s">
        <v>136</v>
      </c>
      <c r="C55" s="141" t="s">
        <v>143</v>
      </c>
      <c r="D55" s="45" t="str">
        <f t="shared" si="6"/>
        <v>X</v>
      </c>
      <c r="E55" s="39" t="str">
        <f t="shared" si="5"/>
        <v/>
      </c>
      <c r="F55" s="90">
        <f t="shared" si="2"/>
        <v>0</v>
      </c>
      <c r="G55" s="78">
        <f t="shared" si="0"/>
        <v>30</v>
      </c>
      <c r="H55" s="79">
        <f t="shared" si="3"/>
        <v>29.333333333333332</v>
      </c>
      <c r="I55" s="108" t="s">
        <v>118</v>
      </c>
      <c r="J55" s="88" t="str">
        <f t="shared" si="1"/>
        <v/>
      </c>
      <c r="K55" s="86">
        <f t="shared" si="4"/>
        <v>2.0833333333333259E-2</v>
      </c>
    </row>
    <row r="56" spans="1:11" ht="36" customHeight="1" x14ac:dyDescent="0.3">
      <c r="A56" s="133"/>
      <c r="B56" s="141" t="s">
        <v>143</v>
      </c>
      <c r="C56" s="141" t="s">
        <v>139</v>
      </c>
      <c r="D56" s="45" t="str">
        <f t="shared" si="6"/>
        <v>X</v>
      </c>
      <c r="E56" s="39" t="str">
        <f t="shared" si="5"/>
        <v/>
      </c>
      <c r="F56" s="90">
        <f t="shared" si="2"/>
        <v>1</v>
      </c>
      <c r="G56" s="78">
        <f t="shared" si="0"/>
        <v>10</v>
      </c>
      <c r="H56" s="79">
        <f t="shared" si="3"/>
        <v>30.5</v>
      </c>
      <c r="I56" s="108" t="s">
        <v>117</v>
      </c>
      <c r="J56" s="88" t="str">
        <f t="shared" si="1"/>
        <v/>
      </c>
      <c r="K56" s="86">
        <f t="shared" si="4"/>
        <v>4.861111111111116E-2</v>
      </c>
    </row>
    <row r="57" spans="1:11" ht="36" customHeight="1" x14ac:dyDescent="0.3">
      <c r="A57" s="133"/>
      <c r="B57" s="202" t="s">
        <v>139</v>
      </c>
      <c r="C57" s="203"/>
      <c r="D57" s="45"/>
      <c r="E57" s="39" t="str">
        <f t="shared" si="5"/>
        <v/>
      </c>
      <c r="F57" s="90">
        <f t="shared" si="2"/>
        <v>0</v>
      </c>
      <c r="G57" s="78">
        <f t="shared" si="0"/>
        <v>0</v>
      </c>
      <c r="H57" s="79">
        <f t="shared" si="3"/>
        <v>30.5</v>
      </c>
      <c r="I57" s="109" t="s">
        <v>548</v>
      </c>
      <c r="J57" s="88" t="str">
        <f t="shared" si="1"/>
        <v/>
      </c>
      <c r="K57" s="86" t="str">
        <f t="shared" si="4"/>
        <v/>
      </c>
    </row>
    <row r="58" spans="1:11" ht="33.75" customHeight="1" x14ac:dyDescent="0.3">
      <c r="A58" s="47"/>
      <c r="B58" s="369" t="s">
        <v>25</v>
      </c>
      <c r="C58" s="369"/>
      <c r="D58" s="369"/>
      <c r="E58" s="369"/>
      <c r="F58" s="369"/>
      <c r="G58" s="369"/>
      <c r="H58" s="48">
        <f>H57</f>
        <v>30.5</v>
      </c>
      <c r="I58" s="49"/>
      <c r="J58" s="89">
        <f>SUM(J23:J57)</f>
        <v>0.19444444444444431</v>
      </c>
      <c r="K58" s="86">
        <f>SUM(K23:K57)</f>
        <v>1.2708333333333337</v>
      </c>
    </row>
    <row r="59" spans="1:11" ht="33.75" customHeight="1" x14ac:dyDescent="0.3">
      <c r="A59" s="47"/>
      <c r="B59" s="369" t="s">
        <v>64</v>
      </c>
      <c r="C59" s="369"/>
      <c r="D59" s="369"/>
      <c r="E59" s="369"/>
      <c r="F59" s="369"/>
      <c r="G59" s="369"/>
      <c r="H59" s="50">
        <v>72</v>
      </c>
      <c r="I59" s="49"/>
    </row>
    <row r="60" spans="1:11" ht="33.75" customHeight="1" x14ac:dyDescent="0.3">
      <c r="A60" s="47"/>
      <c r="B60" s="363" t="s">
        <v>65</v>
      </c>
      <c r="C60" s="363"/>
      <c r="D60" s="363"/>
      <c r="E60" s="363"/>
      <c r="F60" s="363"/>
      <c r="G60" s="363"/>
      <c r="H60" s="50">
        <f>IF(H59="","",IF(H58&lt;=H59,H59-H58,0))</f>
        <v>41.5</v>
      </c>
      <c r="I60" s="75"/>
    </row>
    <row r="61" spans="1:11" ht="33.75" customHeight="1" x14ac:dyDescent="0.3">
      <c r="A61" s="47"/>
      <c r="B61" s="363" t="s">
        <v>66</v>
      </c>
      <c r="C61" s="363"/>
      <c r="D61" s="363"/>
      <c r="E61" s="363"/>
      <c r="F61" s="363"/>
      <c r="G61" s="363"/>
      <c r="H61" s="50">
        <f>IF(H58&gt;H59,H58-H59,0)</f>
        <v>0</v>
      </c>
      <c r="I61" s="49"/>
    </row>
    <row r="62" spans="1:11" ht="33.75" customHeight="1" x14ac:dyDescent="0.3">
      <c r="A62" s="47"/>
      <c r="B62" s="363" t="s">
        <v>67</v>
      </c>
      <c r="C62" s="363"/>
      <c r="D62" s="363"/>
      <c r="E62" s="363"/>
      <c r="F62" s="363"/>
      <c r="G62" s="363"/>
      <c r="H62" s="74">
        <f>IF(H59="","",IF(H60&gt;H61,ROUND(H60*$B$15*$B$13/24,0),""))</f>
        <v>114243275</v>
      </c>
      <c r="I62" s="49"/>
    </row>
    <row r="63" spans="1:11" ht="33.75" customHeight="1" x14ac:dyDescent="0.3">
      <c r="A63" s="47"/>
      <c r="B63" s="364" t="s">
        <v>68</v>
      </c>
      <c r="C63" s="365"/>
      <c r="D63" s="365"/>
      <c r="E63" s="365"/>
      <c r="F63" s="365"/>
      <c r="G63" s="366"/>
      <c r="H63" s="51" t="str">
        <f>IF(H61&gt;H60,ROUND(H61*$B$17*$B$13/24,0),"")</f>
        <v/>
      </c>
      <c r="I63" s="49"/>
    </row>
    <row r="64" spans="1:11" ht="33.75" customHeight="1" x14ac:dyDescent="0.3">
      <c r="A64" s="367"/>
      <c r="B64" s="367"/>
      <c r="C64" s="367"/>
      <c r="D64" s="367"/>
      <c r="E64" s="367"/>
      <c r="F64" s="367"/>
      <c r="G64" s="367"/>
      <c r="H64" s="367"/>
      <c r="I64" s="367"/>
    </row>
  </sheetData>
  <mergeCells count="17">
    <mergeCell ref="B62:G62"/>
    <mergeCell ref="B63:G63"/>
    <mergeCell ref="A64:I64"/>
    <mergeCell ref="J21:J22"/>
    <mergeCell ref="K21:K22"/>
    <mergeCell ref="B58:G58"/>
    <mergeCell ref="B59:G59"/>
    <mergeCell ref="B60:G60"/>
    <mergeCell ref="B61:G61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B23:D57 F29:I57">
    <cfRule type="expression" dxfId="48" priority="2">
      <formula>$E23="X"</formula>
    </cfRule>
  </conditionalFormatting>
  <conditionalFormatting sqref="I23:I28">
    <cfRule type="expression" dxfId="47" priority="3">
      <formula>$E23="X"</formula>
    </cfRule>
  </conditionalFormatting>
  <conditionalFormatting sqref="E23:E57">
    <cfRule type="expression" dxfId="4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ACB0-9D46-4D1C-883D-2E882A61EAFD}">
  <sheetPr>
    <tabColor rgb="FFFF0000"/>
  </sheetPr>
  <dimension ref="A1:K86"/>
  <sheetViews>
    <sheetView topLeftCell="A13" zoomScale="53" zoomScaleNormal="53" workbookViewId="0">
      <selection activeCell="F31" sqref="F31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e">
        <f>INDEX('TONG HOP'!$B$9:$W$225,MATCH(E3,'TONG HOP'!$B$9:$B$225,0),MATCH(C2,'TONG HOP'!$B$9:$W$9,0))</f>
        <v>#N/A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/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e">
        <f>INDEX('TONG HOP'!$B$9:$W$225,MATCH(E3,'TONG HOP'!$B$9:$B$225,0),MATCH(B8,'TONG HOP'!$B$9:$W$9,0))</f>
        <v>#N/A</v>
      </c>
      <c r="C7" s="27"/>
      <c r="D7" s="27"/>
      <c r="E7" s="27"/>
      <c r="F7" s="28" t="s">
        <v>45</v>
      </c>
      <c r="G7" s="29"/>
      <c r="H7" s="30" t="e">
        <f>INDEX('TONG HOP'!$B$9:$W$225,MATCH(E3,'TONG HOP'!$B$9:$B$225,0),MATCH(H8,'TONG HOP'!$B$9:$W$9,0))</f>
        <v>#N/A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 t="e">
        <f>INDEX('TONG HOP'!$B$9:$W$225,MATCH(E3,'TONG HOP'!$B$9:$B$225,0),MATCH(B10,'TONG HOP'!$B$9:$W$9,0))</f>
        <v>#N/A</v>
      </c>
      <c r="C9" s="34" t="e">
        <f>INDEX('TONG HOP'!$B$9:$W$225,MATCH(E3,'TONG HOP'!$B$9:$B$225,0),MATCH(C10,'TONG HOP'!$B$9:$W$9,0))</f>
        <v>#N/A</v>
      </c>
      <c r="D9" s="35"/>
      <c r="E9" s="35"/>
      <c r="F9" s="18" t="s">
        <v>18</v>
      </c>
      <c r="G9" s="18"/>
      <c r="H9" s="30" t="e">
        <f>INDEX('TONG HOP'!$B$9:$W$225,MATCH(E3,'TONG HOP'!$B$9:$B$225,0),MATCH(H10,'TONG HOP'!$B$9:$W$9,0))</f>
        <v>#N/A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 t="e">
        <f>INDEX('TONG HOP'!$B$9:$W$225,MATCH(E3,'TONG HOP'!$B$9:$B$225,0),MATCH(B12,'TONG HOP'!$B$9:$W$9,0))</f>
        <v>#N/A</v>
      </c>
      <c r="C11" s="27" t="s">
        <v>1</v>
      </c>
      <c r="D11" s="35"/>
      <c r="E11" s="35"/>
      <c r="F11" s="28" t="s">
        <v>47</v>
      </c>
      <c r="G11" s="28"/>
      <c r="H11" s="30" t="e">
        <f>INDEX('TONG HOP'!$B$9:$W$225,MATCH(E3,'TONG HOP'!$B$9:$B$225,0),MATCH(H12,'TONG HOP'!$B$9:$W$9,0))</f>
        <v>#N/A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 t="e">
        <f>INDEX('TONG HOP'!$B$9:$W$225,MATCH(E3,'TONG HOP'!$B$9:$B$225,0),MATCH(B14,'TONG HOP'!$B$9:$W$9,0))</f>
        <v>#N/A</v>
      </c>
      <c r="C13" s="37" t="s">
        <v>2</v>
      </c>
      <c r="D13" s="37"/>
      <c r="E13" s="37"/>
      <c r="F13" s="28" t="s">
        <v>48</v>
      </c>
      <c r="H13" s="30" t="e">
        <f>INDEX('TONG HOP'!$B$9:$W$225,MATCH(E3,'TONG HOP'!$B$9:$B$225,0),MATCH(H14,'TONG HOP'!$B$9:$W$9,0))</f>
        <v>#N/A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e">
        <f>INDEX('TONG HOP'!$B$9:$W$225,MATCH(E3,'TONG HOP'!$B$9:$B$225,0),MATCH(H18,'TONG HOP'!$B$9:$W$9,0))</f>
        <v>#N/A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44733</v>
      </c>
      <c r="B23" s="202" t="s">
        <v>135</v>
      </c>
      <c r="C23" s="203"/>
      <c r="D23" s="45" t="str">
        <f t="shared" ref="D23:D79" si="0">IF(E23="","X","")</f>
        <v/>
      </c>
      <c r="E23" s="39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90">
        <f>IF(AND(D23="",E23=""),0,(IF(AND(C23-B23=1,E23="",E23),24,(IF(D23="X",HOUR(C23-B23),0)))))</f>
        <v>0</v>
      </c>
      <c r="G23" s="82">
        <f t="shared" ref="G23:G79" si="1">IF(D23="X",MINUTE(C23-B23),0)</f>
        <v>0</v>
      </c>
      <c r="H23" s="82">
        <f>(F23+G23/60)+H22</f>
        <v>0</v>
      </c>
      <c r="I23" s="107" t="s">
        <v>108</v>
      </c>
      <c r="J23" s="87">
        <f t="shared" ref="J23:J79" si="2">IF(E23="x",(C23-B23),"")</f>
        <v>-0.58333333333333337</v>
      </c>
      <c r="K23" s="86" t="str">
        <f>IF(D23="x",(C23-B23),"")</f>
        <v/>
      </c>
    </row>
    <row r="24" spans="1:11" ht="36" customHeight="1" x14ac:dyDescent="0.3">
      <c r="A24" s="133"/>
      <c r="B24" s="129" t="s">
        <v>135</v>
      </c>
      <c r="C24" s="129" t="s">
        <v>315</v>
      </c>
      <c r="D24" s="45" t="str">
        <f t="shared" si="0"/>
        <v>X</v>
      </c>
      <c r="E24" s="39" t="str">
        <f t="shared" ref="E24:E28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90">
        <f t="shared" ref="F24:F79" si="4">IF(AND(D24="",E24=""),0,(IF(AND(C24-B24=1,E24="",E24),24,(IF(D24="X",HOUR(C24-B24),0)))))</f>
        <v>0</v>
      </c>
      <c r="G24" s="82">
        <f t="shared" si="1"/>
        <v>10</v>
      </c>
      <c r="H24" s="82">
        <f t="shared" ref="H24:H79" si="5">(F24+G24/60)+H23</f>
        <v>0.16666666666666666</v>
      </c>
      <c r="I24" s="108" t="s">
        <v>253</v>
      </c>
      <c r="J24" s="87" t="str">
        <f t="shared" si="2"/>
        <v/>
      </c>
      <c r="K24" s="86">
        <f t="shared" ref="K24:K79" si="6">IF(D24="x",(C24-B24),"")</f>
        <v>6.9444444444444198E-3</v>
      </c>
    </row>
    <row r="25" spans="1:11" ht="36" customHeight="1" x14ac:dyDescent="0.3">
      <c r="A25" s="133"/>
      <c r="B25" s="129" t="s">
        <v>315</v>
      </c>
      <c r="C25" s="129" t="s">
        <v>246</v>
      </c>
      <c r="D25" s="45" t="str">
        <f t="shared" si="0"/>
        <v/>
      </c>
      <c r="E25" s="39" t="str">
        <f t="shared" si="3"/>
        <v>X</v>
      </c>
      <c r="F25" s="90">
        <f t="shared" si="4"/>
        <v>0</v>
      </c>
      <c r="G25" s="82">
        <f t="shared" si="1"/>
        <v>0</v>
      </c>
      <c r="H25" s="82">
        <f t="shared" si="5"/>
        <v>0.16666666666666666</v>
      </c>
      <c r="I25" s="109" t="s">
        <v>114</v>
      </c>
      <c r="J25" s="87">
        <f t="shared" si="2"/>
        <v>6.25E-2</v>
      </c>
      <c r="K25" s="86" t="str">
        <f t="shared" si="6"/>
        <v/>
      </c>
    </row>
    <row r="26" spans="1:11" ht="36" customHeight="1" x14ac:dyDescent="0.3">
      <c r="A26" s="137"/>
      <c r="B26" s="129" t="s">
        <v>246</v>
      </c>
      <c r="C26" s="129" t="s">
        <v>125</v>
      </c>
      <c r="D26" s="45" t="str">
        <f t="shared" si="0"/>
        <v/>
      </c>
      <c r="E26" s="39" t="str">
        <f t="shared" si="3"/>
        <v>X</v>
      </c>
      <c r="F26" s="90">
        <f t="shared" si="4"/>
        <v>0</v>
      </c>
      <c r="G26" s="82">
        <f t="shared" si="1"/>
        <v>0</v>
      </c>
      <c r="H26" s="82">
        <f t="shared" si="5"/>
        <v>0.16666666666666666</v>
      </c>
      <c r="I26" s="108" t="s">
        <v>531</v>
      </c>
      <c r="J26" s="87">
        <f t="shared" si="2"/>
        <v>0.34722222222222221</v>
      </c>
      <c r="K26" s="86" t="str">
        <f t="shared" si="6"/>
        <v/>
      </c>
    </row>
    <row r="27" spans="1:11" ht="36" customHeight="1" x14ac:dyDescent="0.3">
      <c r="A27" s="136">
        <v>44734</v>
      </c>
      <c r="B27" s="129" t="s">
        <v>126</v>
      </c>
      <c r="C27" s="129" t="s">
        <v>127</v>
      </c>
      <c r="D27" s="45" t="str">
        <f t="shared" si="0"/>
        <v/>
      </c>
      <c r="E27" s="39" t="str">
        <f t="shared" si="3"/>
        <v>X</v>
      </c>
      <c r="F27" s="90">
        <f t="shared" si="4"/>
        <v>0</v>
      </c>
      <c r="G27" s="78">
        <f t="shared" si="1"/>
        <v>0</v>
      </c>
      <c r="H27" s="79">
        <f t="shared" si="5"/>
        <v>0.16666666666666666</v>
      </c>
      <c r="I27" s="108" t="s">
        <v>531</v>
      </c>
      <c r="J27" s="88">
        <f t="shared" si="2"/>
        <v>0.25</v>
      </c>
      <c r="K27" s="86" t="str">
        <f t="shared" si="6"/>
        <v/>
      </c>
    </row>
    <row r="28" spans="1:11" ht="36" customHeight="1" x14ac:dyDescent="0.3">
      <c r="A28" s="133"/>
      <c r="B28" s="129" t="s">
        <v>127</v>
      </c>
      <c r="C28" s="129" t="s">
        <v>529</v>
      </c>
      <c r="D28" s="45" t="str">
        <f t="shared" si="0"/>
        <v/>
      </c>
      <c r="E28" s="39" t="str">
        <f t="shared" si="3"/>
        <v>X</v>
      </c>
      <c r="F28" s="90">
        <f t="shared" si="4"/>
        <v>0</v>
      </c>
      <c r="G28" s="78">
        <f t="shared" si="1"/>
        <v>0</v>
      </c>
      <c r="H28" s="79">
        <f t="shared" si="5"/>
        <v>0.16666666666666666</v>
      </c>
      <c r="I28" s="108" t="s">
        <v>285</v>
      </c>
      <c r="J28" s="88">
        <f t="shared" si="2"/>
        <v>6.9444444444444475E-2</v>
      </c>
      <c r="K28" s="86" t="str">
        <f t="shared" si="6"/>
        <v/>
      </c>
    </row>
    <row r="29" spans="1:11" ht="36" customHeight="1" x14ac:dyDescent="0.3">
      <c r="A29" s="133"/>
      <c r="B29" s="202" t="s">
        <v>529</v>
      </c>
      <c r="C29" s="203"/>
      <c r="D29" s="45" t="str">
        <f t="shared" si="0"/>
        <v>X</v>
      </c>
      <c r="E29" s="91"/>
      <c r="F29" s="90" t="e">
        <f t="shared" si="4"/>
        <v>#NUM!</v>
      </c>
      <c r="G29" s="78" t="e">
        <f t="shared" si="1"/>
        <v>#NUM!</v>
      </c>
      <c r="H29" s="79" t="e">
        <f t="shared" si="5"/>
        <v>#NUM!</v>
      </c>
      <c r="I29" s="109" t="s">
        <v>276</v>
      </c>
      <c r="J29" s="88" t="str">
        <f t="shared" si="2"/>
        <v/>
      </c>
      <c r="K29" s="86">
        <f t="shared" si="6"/>
        <v>-0.31944444444444448</v>
      </c>
    </row>
    <row r="30" spans="1:11" ht="36" customHeight="1" x14ac:dyDescent="0.3">
      <c r="A30" s="133"/>
      <c r="B30" s="129" t="s">
        <v>529</v>
      </c>
      <c r="C30" s="129" t="s">
        <v>376</v>
      </c>
      <c r="D30" s="45" t="str">
        <f t="shared" si="0"/>
        <v>X</v>
      </c>
      <c r="E30" s="91"/>
      <c r="F30" s="90">
        <f t="shared" si="4"/>
        <v>0</v>
      </c>
      <c r="G30" s="78">
        <f t="shared" si="1"/>
        <v>50</v>
      </c>
      <c r="H30" s="79" t="e">
        <f t="shared" si="5"/>
        <v>#NUM!</v>
      </c>
      <c r="I30" s="108" t="s">
        <v>115</v>
      </c>
      <c r="J30" s="88" t="str">
        <f t="shared" si="2"/>
        <v/>
      </c>
      <c r="K30" s="86">
        <f t="shared" si="6"/>
        <v>3.472222222222221E-2</v>
      </c>
    </row>
    <row r="31" spans="1:11" ht="36" customHeight="1" x14ac:dyDescent="0.3">
      <c r="A31" s="133"/>
      <c r="B31" s="202" t="s">
        <v>376</v>
      </c>
      <c r="C31" s="203"/>
      <c r="D31" s="45" t="str">
        <f t="shared" si="0"/>
        <v>X</v>
      </c>
      <c r="E31" s="91"/>
      <c r="F31" s="90" t="e">
        <f t="shared" si="4"/>
        <v>#NUM!</v>
      </c>
      <c r="G31" s="78" t="e">
        <f t="shared" si="1"/>
        <v>#NUM!</v>
      </c>
      <c r="H31" s="79" t="e">
        <f t="shared" si="5"/>
        <v>#NUM!</v>
      </c>
      <c r="I31" s="109" t="s">
        <v>116</v>
      </c>
      <c r="J31" s="88" t="str">
        <f t="shared" si="2"/>
        <v/>
      </c>
      <c r="K31" s="86">
        <f t="shared" si="6"/>
        <v>-0.35416666666666669</v>
      </c>
    </row>
    <row r="32" spans="1:11" ht="36" customHeight="1" x14ac:dyDescent="0.3">
      <c r="A32" s="133"/>
      <c r="B32" s="129" t="s">
        <v>376</v>
      </c>
      <c r="C32" s="129" t="s">
        <v>129</v>
      </c>
      <c r="D32" s="45" t="str">
        <f t="shared" si="0"/>
        <v>X</v>
      </c>
      <c r="E32" s="91"/>
      <c r="F32" s="90">
        <f t="shared" si="4"/>
        <v>4</v>
      </c>
      <c r="G32" s="78">
        <f t="shared" si="1"/>
        <v>30</v>
      </c>
      <c r="H32" s="79" t="e">
        <f t="shared" si="5"/>
        <v>#NUM!</v>
      </c>
      <c r="I32" s="108" t="s">
        <v>117</v>
      </c>
      <c r="J32" s="88" t="str">
        <f t="shared" si="2"/>
        <v/>
      </c>
      <c r="K32" s="86">
        <f t="shared" si="6"/>
        <v>0.18749999999999994</v>
      </c>
    </row>
    <row r="33" spans="1:11" ht="36" customHeight="1" x14ac:dyDescent="0.3">
      <c r="A33" s="133"/>
      <c r="B33" s="129" t="s">
        <v>129</v>
      </c>
      <c r="C33" s="129" t="s">
        <v>244</v>
      </c>
      <c r="D33" s="45" t="str">
        <f t="shared" si="0"/>
        <v>X</v>
      </c>
      <c r="E33" s="91"/>
      <c r="F33" s="90">
        <f t="shared" si="4"/>
        <v>1</v>
      </c>
      <c r="G33" s="78">
        <f t="shared" si="1"/>
        <v>20</v>
      </c>
      <c r="H33" s="79" t="e">
        <f t="shared" si="5"/>
        <v>#NUM!</v>
      </c>
      <c r="I33" s="108" t="s">
        <v>118</v>
      </c>
      <c r="J33" s="88" t="str">
        <f t="shared" si="2"/>
        <v/>
      </c>
      <c r="K33" s="86">
        <f t="shared" si="6"/>
        <v>5.555555555555558E-2</v>
      </c>
    </row>
    <row r="34" spans="1:11" ht="36" customHeight="1" x14ac:dyDescent="0.3">
      <c r="A34" s="133"/>
      <c r="B34" s="129" t="s">
        <v>244</v>
      </c>
      <c r="C34" s="129" t="s">
        <v>228</v>
      </c>
      <c r="D34" s="45" t="str">
        <f t="shared" si="0"/>
        <v>X</v>
      </c>
      <c r="E34" s="91"/>
      <c r="F34" s="90">
        <f t="shared" si="4"/>
        <v>2</v>
      </c>
      <c r="G34" s="78">
        <f t="shared" si="1"/>
        <v>0</v>
      </c>
      <c r="H34" s="79" t="e">
        <f t="shared" si="5"/>
        <v>#NUM!</v>
      </c>
      <c r="I34" s="108" t="s">
        <v>117</v>
      </c>
      <c r="J34" s="88" t="str">
        <f t="shared" si="2"/>
        <v/>
      </c>
      <c r="K34" s="86">
        <f t="shared" si="6"/>
        <v>8.3333333333333259E-2</v>
      </c>
    </row>
    <row r="35" spans="1:11" ht="36" customHeight="1" x14ac:dyDescent="0.3">
      <c r="A35" s="133"/>
      <c r="B35" s="129" t="s">
        <v>228</v>
      </c>
      <c r="C35" s="129" t="s">
        <v>252</v>
      </c>
      <c r="D35" s="45" t="str">
        <f t="shared" si="0"/>
        <v>X</v>
      </c>
      <c r="E35" s="91"/>
      <c r="F35" s="90">
        <f t="shared" si="4"/>
        <v>0</v>
      </c>
      <c r="G35" s="78">
        <f t="shared" si="1"/>
        <v>20</v>
      </c>
      <c r="H35" s="79" t="e">
        <f t="shared" si="5"/>
        <v>#NUM!</v>
      </c>
      <c r="I35" s="108" t="s">
        <v>532</v>
      </c>
      <c r="J35" s="88" t="str">
        <f t="shared" si="2"/>
        <v/>
      </c>
      <c r="K35" s="86">
        <f t="shared" si="6"/>
        <v>1.3888888888889062E-2</v>
      </c>
    </row>
    <row r="36" spans="1:11" ht="36" customHeight="1" x14ac:dyDescent="0.3">
      <c r="A36" s="133"/>
      <c r="B36" s="129" t="s">
        <v>252</v>
      </c>
      <c r="C36" s="129" t="s">
        <v>412</v>
      </c>
      <c r="D36" s="45" t="str">
        <f t="shared" si="0"/>
        <v>X</v>
      </c>
      <c r="E36" s="91"/>
      <c r="F36" s="90">
        <f t="shared" si="4"/>
        <v>0</v>
      </c>
      <c r="G36" s="78">
        <f t="shared" si="1"/>
        <v>20</v>
      </c>
      <c r="H36" s="79" t="e">
        <f t="shared" si="5"/>
        <v>#NUM!</v>
      </c>
      <c r="I36" s="108" t="s">
        <v>117</v>
      </c>
      <c r="J36" s="88" t="str">
        <f t="shared" si="2"/>
        <v/>
      </c>
      <c r="K36" s="86">
        <f t="shared" si="6"/>
        <v>1.388888888888884E-2</v>
      </c>
    </row>
    <row r="37" spans="1:11" ht="36" customHeight="1" x14ac:dyDescent="0.3">
      <c r="A37" s="133"/>
      <c r="B37" s="129" t="s">
        <v>412</v>
      </c>
      <c r="C37" s="129" t="s">
        <v>235</v>
      </c>
      <c r="D37" s="45" t="str">
        <f t="shared" si="0"/>
        <v>X</v>
      </c>
      <c r="E37" s="91"/>
      <c r="F37" s="90">
        <f t="shared" si="4"/>
        <v>1</v>
      </c>
      <c r="G37" s="78">
        <f t="shared" si="1"/>
        <v>40</v>
      </c>
      <c r="H37" s="79" t="e">
        <f t="shared" si="5"/>
        <v>#NUM!</v>
      </c>
      <c r="I37" s="108" t="s">
        <v>533</v>
      </c>
      <c r="J37" s="88" t="str">
        <f t="shared" si="2"/>
        <v/>
      </c>
      <c r="K37" s="86">
        <f t="shared" si="6"/>
        <v>6.944444444444442E-2</v>
      </c>
    </row>
    <row r="38" spans="1:11" ht="36" customHeight="1" x14ac:dyDescent="0.3">
      <c r="A38" s="133"/>
      <c r="B38" s="129" t="s">
        <v>235</v>
      </c>
      <c r="C38" s="129" t="s">
        <v>136</v>
      </c>
      <c r="D38" s="45" t="str">
        <f t="shared" si="0"/>
        <v>X</v>
      </c>
      <c r="E38" s="91"/>
      <c r="F38" s="90">
        <f t="shared" si="4"/>
        <v>2</v>
      </c>
      <c r="G38" s="78">
        <f t="shared" si="1"/>
        <v>50</v>
      </c>
      <c r="H38" s="79" t="e">
        <f t="shared" si="5"/>
        <v>#NUM!</v>
      </c>
      <c r="I38" s="108" t="s">
        <v>117</v>
      </c>
      <c r="J38" s="88" t="str">
        <f t="shared" si="2"/>
        <v/>
      </c>
      <c r="K38" s="86">
        <f t="shared" si="6"/>
        <v>0.11805555555555558</v>
      </c>
    </row>
    <row r="39" spans="1:11" ht="36" customHeight="1" x14ac:dyDescent="0.3">
      <c r="A39" s="133"/>
      <c r="B39" s="129" t="s">
        <v>136</v>
      </c>
      <c r="C39" s="129" t="s">
        <v>143</v>
      </c>
      <c r="D39" s="45" t="str">
        <f t="shared" si="0"/>
        <v>X</v>
      </c>
      <c r="E39" s="91"/>
      <c r="F39" s="90">
        <f t="shared" si="4"/>
        <v>0</v>
      </c>
      <c r="G39" s="78">
        <f t="shared" si="1"/>
        <v>30</v>
      </c>
      <c r="H39" s="79" t="e">
        <f t="shared" si="5"/>
        <v>#NUM!</v>
      </c>
      <c r="I39" s="108" t="s">
        <v>118</v>
      </c>
      <c r="J39" s="88" t="str">
        <f t="shared" si="2"/>
        <v/>
      </c>
      <c r="K39" s="86">
        <f t="shared" si="6"/>
        <v>2.0833333333333259E-2</v>
      </c>
    </row>
    <row r="40" spans="1:11" ht="36" customHeight="1" x14ac:dyDescent="0.3">
      <c r="A40" s="133"/>
      <c r="B40" s="129" t="s">
        <v>143</v>
      </c>
      <c r="C40" s="129" t="s">
        <v>530</v>
      </c>
      <c r="D40" s="45" t="str">
        <f t="shared" si="0"/>
        <v>X</v>
      </c>
      <c r="E40" s="91"/>
      <c r="F40" s="90">
        <f t="shared" si="4"/>
        <v>1</v>
      </c>
      <c r="G40" s="78">
        <f t="shared" si="1"/>
        <v>40</v>
      </c>
      <c r="H40" s="79" t="e">
        <f t="shared" si="5"/>
        <v>#NUM!</v>
      </c>
      <c r="I40" s="108" t="s">
        <v>117</v>
      </c>
      <c r="J40" s="88" t="str">
        <f t="shared" si="2"/>
        <v/>
      </c>
      <c r="K40" s="86">
        <f t="shared" si="6"/>
        <v>6.9444444444444531E-2</v>
      </c>
    </row>
    <row r="41" spans="1:11" ht="36" customHeight="1" x14ac:dyDescent="0.3">
      <c r="A41" s="137"/>
      <c r="B41" s="129" t="s">
        <v>530</v>
      </c>
      <c r="C41" s="129" t="s">
        <v>125</v>
      </c>
      <c r="D41" s="45" t="str">
        <f t="shared" si="0"/>
        <v>X</v>
      </c>
      <c r="E41" s="91"/>
      <c r="F41" s="90">
        <f t="shared" si="4"/>
        <v>0</v>
      </c>
      <c r="G41" s="78">
        <f t="shared" si="1"/>
        <v>20</v>
      </c>
      <c r="H41" s="79" t="e">
        <f t="shared" si="5"/>
        <v>#NUM!</v>
      </c>
      <c r="I41" s="108" t="s">
        <v>497</v>
      </c>
      <c r="J41" s="88" t="str">
        <f t="shared" si="2"/>
        <v/>
      </c>
      <c r="K41" s="86">
        <f t="shared" si="6"/>
        <v>1.388888888888884E-2</v>
      </c>
    </row>
    <row r="42" spans="1:11" ht="36" customHeight="1" x14ac:dyDescent="0.3">
      <c r="A42" s="136">
        <v>44735</v>
      </c>
      <c r="B42" s="129" t="s">
        <v>126</v>
      </c>
      <c r="C42" s="129" t="s">
        <v>295</v>
      </c>
      <c r="D42" s="45" t="str">
        <f t="shared" si="0"/>
        <v>X</v>
      </c>
      <c r="E42" s="91"/>
      <c r="F42" s="90">
        <f t="shared" si="4"/>
        <v>3</v>
      </c>
      <c r="G42" s="78">
        <f t="shared" si="1"/>
        <v>0</v>
      </c>
      <c r="H42" s="79" t="e">
        <f t="shared" si="5"/>
        <v>#NUM!</v>
      </c>
      <c r="I42" s="108" t="s">
        <v>117</v>
      </c>
      <c r="J42" s="88" t="str">
        <f t="shared" si="2"/>
        <v/>
      </c>
      <c r="K42" s="86">
        <f t="shared" si="6"/>
        <v>0.125</v>
      </c>
    </row>
    <row r="43" spans="1:11" ht="36" customHeight="1" x14ac:dyDescent="0.3">
      <c r="A43" s="133"/>
      <c r="B43" s="202" t="s">
        <v>295</v>
      </c>
      <c r="C43" s="203"/>
      <c r="D43" s="45" t="str">
        <f t="shared" si="0"/>
        <v>X</v>
      </c>
      <c r="E43" s="91"/>
      <c r="F43" s="90" t="e">
        <f t="shared" si="4"/>
        <v>#NUM!</v>
      </c>
      <c r="G43" s="78" t="e">
        <f t="shared" si="1"/>
        <v>#NUM!</v>
      </c>
      <c r="H43" s="79" t="e">
        <f t="shared" si="5"/>
        <v>#NUM!</v>
      </c>
      <c r="I43" s="109" t="s">
        <v>123</v>
      </c>
      <c r="J43" s="88" t="str">
        <f t="shared" si="2"/>
        <v/>
      </c>
      <c r="K43" s="86">
        <f t="shared" si="6"/>
        <v>-0.125</v>
      </c>
    </row>
    <row r="44" spans="1:11" ht="36" customHeight="1" x14ac:dyDescent="0.3">
      <c r="A44" s="84"/>
      <c r="B44" s="81"/>
      <c r="C44" s="223"/>
      <c r="D44" s="45" t="str">
        <f t="shared" si="0"/>
        <v>X</v>
      </c>
      <c r="E44" s="91"/>
      <c r="F44" s="90">
        <f t="shared" si="4"/>
        <v>0</v>
      </c>
      <c r="G44" s="78">
        <f t="shared" si="1"/>
        <v>0</v>
      </c>
      <c r="H44" s="79" t="e">
        <f t="shared" si="5"/>
        <v>#NUM!</v>
      </c>
      <c r="I44" s="80"/>
      <c r="J44" s="88" t="str">
        <f t="shared" si="2"/>
        <v/>
      </c>
      <c r="K44" s="86">
        <f t="shared" si="6"/>
        <v>0</v>
      </c>
    </row>
    <row r="45" spans="1:11" ht="36" customHeight="1" x14ac:dyDescent="0.3">
      <c r="A45" s="84"/>
      <c r="B45" s="81"/>
      <c r="C45" s="223"/>
      <c r="D45" s="45" t="str">
        <f t="shared" si="0"/>
        <v>X</v>
      </c>
      <c r="E45" s="91"/>
      <c r="F45" s="90">
        <f t="shared" si="4"/>
        <v>0</v>
      </c>
      <c r="G45" s="78">
        <f t="shared" si="1"/>
        <v>0</v>
      </c>
      <c r="H45" s="79" t="e">
        <f t="shared" si="5"/>
        <v>#NUM!</v>
      </c>
      <c r="I45" s="80"/>
      <c r="J45" s="88" t="str">
        <f t="shared" si="2"/>
        <v/>
      </c>
      <c r="K45" s="86">
        <f t="shared" si="6"/>
        <v>0</v>
      </c>
    </row>
    <row r="46" spans="1:11" ht="36" customHeight="1" x14ac:dyDescent="0.3">
      <c r="A46" s="84"/>
      <c r="B46" s="81"/>
      <c r="C46" s="223"/>
      <c r="D46" s="45" t="str">
        <f t="shared" si="0"/>
        <v>X</v>
      </c>
      <c r="E46" s="91"/>
      <c r="F46" s="90">
        <f t="shared" si="4"/>
        <v>0</v>
      </c>
      <c r="G46" s="78">
        <f t="shared" si="1"/>
        <v>0</v>
      </c>
      <c r="H46" s="79" t="e">
        <f t="shared" si="5"/>
        <v>#NUM!</v>
      </c>
      <c r="I46" s="80"/>
      <c r="J46" s="88" t="str">
        <f t="shared" si="2"/>
        <v/>
      </c>
      <c r="K46" s="86">
        <f t="shared" si="6"/>
        <v>0</v>
      </c>
    </row>
    <row r="47" spans="1:11" ht="36" customHeight="1" x14ac:dyDescent="0.3">
      <c r="A47" s="84"/>
      <c r="B47" s="81"/>
      <c r="C47" s="223"/>
      <c r="D47" s="45" t="str">
        <f t="shared" si="0"/>
        <v>X</v>
      </c>
      <c r="E47" s="91"/>
      <c r="F47" s="90">
        <f t="shared" si="4"/>
        <v>0</v>
      </c>
      <c r="G47" s="78">
        <f t="shared" si="1"/>
        <v>0</v>
      </c>
      <c r="H47" s="79" t="e">
        <f t="shared" si="5"/>
        <v>#NUM!</v>
      </c>
      <c r="I47" s="80"/>
      <c r="J47" s="88" t="str">
        <f t="shared" si="2"/>
        <v/>
      </c>
      <c r="K47" s="86">
        <f t="shared" si="6"/>
        <v>0</v>
      </c>
    </row>
    <row r="48" spans="1:11" ht="36" customHeight="1" x14ac:dyDescent="0.3">
      <c r="A48" s="84"/>
      <c r="B48" s="81"/>
      <c r="C48" s="223"/>
      <c r="D48" s="45" t="str">
        <f t="shared" si="0"/>
        <v>X</v>
      </c>
      <c r="E48" s="91"/>
      <c r="F48" s="90">
        <f t="shared" si="4"/>
        <v>0</v>
      </c>
      <c r="G48" s="78">
        <f t="shared" si="1"/>
        <v>0</v>
      </c>
      <c r="H48" s="79" t="e">
        <f t="shared" si="5"/>
        <v>#NUM!</v>
      </c>
      <c r="I48" s="80"/>
      <c r="J48" s="88" t="str">
        <f t="shared" si="2"/>
        <v/>
      </c>
      <c r="K48" s="86">
        <f t="shared" si="6"/>
        <v>0</v>
      </c>
    </row>
    <row r="49" spans="1:11" ht="36" customHeight="1" x14ac:dyDescent="0.3">
      <c r="A49" s="84"/>
      <c r="B49" s="81"/>
      <c r="C49" s="223"/>
      <c r="D49" s="45" t="str">
        <f t="shared" si="0"/>
        <v>X</v>
      </c>
      <c r="E49" s="91"/>
      <c r="F49" s="90">
        <f t="shared" si="4"/>
        <v>0</v>
      </c>
      <c r="G49" s="78">
        <f t="shared" si="1"/>
        <v>0</v>
      </c>
      <c r="H49" s="79" t="e">
        <f t="shared" si="5"/>
        <v>#NUM!</v>
      </c>
      <c r="I49" s="80"/>
      <c r="J49" s="88" t="str">
        <f t="shared" si="2"/>
        <v/>
      </c>
      <c r="K49" s="86">
        <f t="shared" si="6"/>
        <v>0</v>
      </c>
    </row>
    <row r="50" spans="1:11" ht="36" customHeight="1" x14ac:dyDescent="0.3">
      <c r="A50" s="84"/>
      <c r="B50" s="81"/>
      <c r="C50" s="223"/>
      <c r="D50" s="45" t="str">
        <f t="shared" si="0"/>
        <v>X</v>
      </c>
      <c r="E50" s="91"/>
      <c r="F50" s="90">
        <f t="shared" si="4"/>
        <v>0</v>
      </c>
      <c r="G50" s="78">
        <f t="shared" si="1"/>
        <v>0</v>
      </c>
      <c r="H50" s="79" t="e">
        <f t="shared" si="5"/>
        <v>#NUM!</v>
      </c>
      <c r="I50" s="80"/>
      <c r="J50" s="88" t="str">
        <f t="shared" si="2"/>
        <v/>
      </c>
      <c r="K50" s="86">
        <f t="shared" si="6"/>
        <v>0</v>
      </c>
    </row>
    <row r="51" spans="1:11" ht="36" customHeight="1" x14ac:dyDescent="0.3">
      <c r="A51" s="84"/>
      <c r="B51" s="81"/>
      <c r="C51" s="223"/>
      <c r="D51" s="45" t="str">
        <f t="shared" si="0"/>
        <v>X</v>
      </c>
      <c r="E51" s="91"/>
      <c r="F51" s="90">
        <f t="shared" si="4"/>
        <v>0</v>
      </c>
      <c r="G51" s="78">
        <f t="shared" si="1"/>
        <v>0</v>
      </c>
      <c r="H51" s="79" t="e">
        <f t="shared" si="5"/>
        <v>#NUM!</v>
      </c>
      <c r="I51" s="80"/>
      <c r="J51" s="88" t="str">
        <f t="shared" si="2"/>
        <v/>
      </c>
      <c r="K51" s="86">
        <f t="shared" si="6"/>
        <v>0</v>
      </c>
    </row>
    <row r="52" spans="1:11" ht="36" customHeight="1" x14ac:dyDescent="0.3">
      <c r="A52" s="84"/>
      <c r="B52" s="81"/>
      <c r="C52" s="223"/>
      <c r="D52" s="45" t="str">
        <f t="shared" si="0"/>
        <v>X</v>
      </c>
      <c r="E52" s="91"/>
      <c r="F52" s="90">
        <f t="shared" si="4"/>
        <v>0</v>
      </c>
      <c r="G52" s="78">
        <f t="shared" si="1"/>
        <v>0</v>
      </c>
      <c r="H52" s="79" t="e">
        <f t="shared" si="5"/>
        <v>#NUM!</v>
      </c>
      <c r="I52" s="80"/>
      <c r="J52" s="88" t="str">
        <f t="shared" si="2"/>
        <v/>
      </c>
      <c r="K52" s="86">
        <f t="shared" si="6"/>
        <v>0</v>
      </c>
    </row>
    <row r="53" spans="1:11" ht="36" customHeight="1" x14ac:dyDescent="0.3">
      <c r="A53" s="84"/>
      <c r="B53" s="81"/>
      <c r="C53" s="223"/>
      <c r="D53" s="45" t="str">
        <f t="shared" si="0"/>
        <v>X</v>
      </c>
      <c r="E53" s="91"/>
      <c r="F53" s="90">
        <f t="shared" si="4"/>
        <v>0</v>
      </c>
      <c r="G53" s="78">
        <f t="shared" si="1"/>
        <v>0</v>
      </c>
      <c r="H53" s="79" t="e">
        <f t="shared" si="5"/>
        <v>#NUM!</v>
      </c>
      <c r="I53" s="80"/>
      <c r="J53" s="88" t="str">
        <f t="shared" si="2"/>
        <v/>
      </c>
      <c r="K53" s="86">
        <f t="shared" si="6"/>
        <v>0</v>
      </c>
    </row>
    <row r="54" spans="1:11" ht="36" customHeight="1" x14ac:dyDescent="0.3">
      <c r="A54" s="84"/>
      <c r="B54" s="81"/>
      <c r="C54" s="223"/>
      <c r="D54" s="45" t="str">
        <f t="shared" si="0"/>
        <v>X</v>
      </c>
      <c r="E54" s="91"/>
      <c r="F54" s="90">
        <f t="shared" si="4"/>
        <v>0</v>
      </c>
      <c r="G54" s="78">
        <f t="shared" si="1"/>
        <v>0</v>
      </c>
      <c r="H54" s="79" t="e">
        <f t="shared" si="5"/>
        <v>#NUM!</v>
      </c>
      <c r="I54" s="80"/>
      <c r="J54" s="88" t="str">
        <f t="shared" si="2"/>
        <v/>
      </c>
      <c r="K54" s="86">
        <f t="shared" si="6"/>
        <v>0</v>
      </c>
    </row>
    <row r="55" spans="1:11" ht="36" customHeight="1" x14ac:dyDescent="0.3">
      <c r="A55" s="84"/>
      <c r="B55" s="81"/>
      <c r="C55" s="223"/>
      <c r="D55" s="45" t="str">
        <f t="shared" si="0"/>
        <v>X</v>
      </c>
      <c r="E55" s="91"/>
      <c r="F55" s="90">
        <f t="shared" si="4"/>
        <v>0</v>
      </c>
      <c r="G55" s="78">
        <f t="shared" si="1"/>
        <v>0</v>
      </c>
      <c r="H55" s="79" t="e">
        <f t="shared" si="5"/>
        <v>#NUM!</v>
      </c>
      <c r="I55" s="80"/>
      <c r="J55" s="88" t="str">
        <f t="shared" si="2"/>
        <v/>
      </c>
      <c r="K55" s="86">
        <f t="shared" si="6"/>
        <v>0</v>
      </c>
    </row>
    <row r="56" spans="1:11" ht="36" customHeight="1" x14ac:dyDescent="0.3">
      <c r="A56" s="85"/>
      <c r="B56" s="81"/>
      <c r="C56" s="223"/>
      <c r="D56" s="45" t="str">
        <f t="shared" si="0"/>
        <v>X</v>
      </c>
      <c r="E56" s="91"/>
      <c r="F56" s="90">
        <f t="shared" si="4"/>
        <v>0</v>
      </c>
      <c r="G56" s="78">
        <f t="shared" si="1"/>
        <v>0</v>
      </c>
      <c r="H56" s="79" t="e">
        <f t="shared" si="5"/>
        <v>#NUM!</v>
      </c>
      <c r="I56" s="80"/>
      <c r="J56" s="88" t="str">
        <f t="shared" si="2"/>
        <v/>
      </c>
      <c r="K56" s="86">
        <f t="shared" si="6"/>
        <v>0</v>
      </c>
    </row>
    <row r="57" spans="1:11" ht="36" customHeight="1" x14ac:dyDescent="0.3">
      <c r="A57" s="83"/>
      <c r="B57" s="81"/>
      <c r="C57" s="223"/>
      <c r="D57" s="45" t="str">
        <f t="shared" si="0"/>
        <v>X</v>
      </c>
      <c r="E57" s="91"/>
      <c r="F57" s="90">
        <f t="shared" si="4"/>
        <v>0</v>
      </c>
      <c r="G57" s="78">
        <f t="shared" si="1"/>
        <v>0</v>
      </c>
      <c r="H57" s="79" t="e">
        <f t="shared" si="5"/>
        <v>#NUM!</v>
      </c>
      <c r="I57" s="80"/>
      <c r="J57" s="88" t="str">
        <f t="shared" si="2"/>
        <v/>
      </c>
      <c r="K57" s="86">
        <f t="shared" si="6"/>
        <v>0</v>
      </c>
    </row>
    <row r="58" spans="1:11" ht="36" customHeight="1" x14ac:dyDescent="0.3">
      <c r="A58" s="84"/>
      <c r="B58" s="81"/>
      <c r="C58" s="223"/>
      <c r="D58" s="45" t="str">
        <f t="shared" si="0"/>
        <v>X</v>
      </c>
      <c r="E58" s="91"/>
      <c r="F58" s="90">
        <f t="shared" si="4"/>
        <v>0</v>
      </c>
      <c r="G58" s="78">
        <f t="shared" si="1"/>
        <v>0</v>
      </c>
      <c r="H58" s="79" t="e">
        <f t="shared" si="5"/>
        <v>#NUM!</v>
      </c>
      <c r="I58" s="80"/>
      <c r="J58" s="88" t="str">
        <f t="shared" si="2"/>
        <v/>
      </c>
      <c r="K58" s="86">
        <f t="shared" si="6"/>
        <v>0</v>
      </c>
    </row>
    <row r="59" spans="1:11" ht="36" customHeight="1" x14ac:dyDescent="0.3">
      <c r="A59" s="84"/>
      <c r="B59" s="81"/>
      <c r="C59" s="223"/>
      <c r="D59" s="45" t="str">
        <f t="shared" si="0"/>
        <v>X</v>
      </c>
      <c r="E59" s="91"/>
      <c r="F59" s="90">
        <f t="shared" si="4"/>
        <v>0</v>
      </c>
      <c r="G59" s="78">
        <f t="shared" si="1"/>
        <v>0</v>
      </c>
      <c r="H59" s="79" t="e">
        <f t="shared" si="5"/>
        <v>#NUM!</v>
      </c>
      <c r="I59" s="80"/>
      <c r="J59" s="88" t="str">
        <f t="shared" si="2"/>
        <v/>
      </c>
      <c r="K59" s="86">
        <f t="shared" si="6"/>
        <v>0</v>
      </c>
    </row>
    <row r="60" spans="1:11" ht="36" customHeight="1" x14ac:dyDescent="0.3">
      <c r="A60" s="84"/>
      <c r="B60" s="81"/>
      <c r="C60" s="223"/>
      <c r="D60" s="45" t="str">
        <f t="shared" si="0"/>
        <v>X</v>
      </c>
      <c r="E60" s="91"/>
      <c r="F60" s="90">
        <f t="shared" si="4"/>
        <v>0</v>
      </c>
      <c r="G60" s="78">
        <f t="shared" si="1"/>
        <v>0</v>
      </c>
      <c r="H60" s="79" t="e">
        <f t="shared" si="5"/>
        <v>#NUM!</v>
      </c>
      <c r="I60" s="80"/>
      <c r="J60" s="88" t="str">
        <f t="shared" si="2"/>
        <v/>
      </c>
      <c r="K60" s="86">
        <f t="shared" si="6"/>
        <v>0</v>
      </c>
    </row>
    <row r="61" spans="1:11" ht="36" customHeight="1" x14ac:dyDescent="0.3">
      <c r="A61" s="84"/>
      <c r="B61" s="81"/>
      <c r="C61" s="223"/>
      <c r="D61" s="45" t="str">
        <f t="shared" si="0"/>
        <v>X</v>
      </c>
      <c r="E61" s="91"/>
      <c r="F61" s="90">
        <f t="shared" si="4"/>
        <v>0</v>
      </c>
      <c r="G61" s="78">
        <f t="shared" si="1"/>
        <v>0</v>
      </c>
      <c r="H61" s="79" t="e">
        <f t="shared" si="5"/>
        <v>#NUM!</v>
      </c>
      <c r="I61" s="80"/>
      <c r="J61" s="88" t="str">
        <f t="shared" si="2"/>
        <v/>
      </c>
      <c r="K61" s="86">
        <f t="shared" si="6"/>
        <v>0</v>
      </c>
    </row>
    <row r="62" spans="1:11" ht="36" customHeight="1" x14ac:dyDescent="0.3">
      <c r="A62" s="84"/>
      <c r="B62" s="81"/>
      <c r="C62" s="223"/>
      <c r="D62" s="45" t="str">
        <f t="shared" si="0"/>
        <v>X</v>
      </c>
      <c r="E62" s="91"/>
      <c r="F62" s="90">
        <f t="shared" si="4"/>
        <v>0</v>
      </c>
      <c r="G62" s="78">
        <f t="shared" si="1"/>
        <v>0</v>
      </c>
      <c r="H62" s="79" t="e">
        <f t="shared" si="5"/>
        <v>#NUM!</v>
      </c>
      <c r="I62" s="80"/>
      <c r="J62" s="88" t="str">
        <f t="shared" si="2"/>
        <v/>
      </c>
      <c r="K62" s="86">
        <f t="shared" si="6"/>
        <v>0</v>
      </c>
    </row>
    <row r="63" spans="1:11" ht="36" customHeight="1" x14ac:dyDescent="0.3">
      <c r="A63" s="84"/>
      <c r="B63" s="81"/>
      <c r="C63" s="223"/>
      <c r="D63" s="45" t="str">
        <f t="shared" si="0"/>
        <v>X</v>
      </c>
      <c r="E63" s="91"/>
      <c r="F63" s="90">
        <f t="shared" si="4"/>
        <v>0</v>
      </c>
      <c r="G63" s="78">
        <f t="shared" si="1"/>
        <v>0</v>
      </c>
      <c r="H63" s="79" t="e">
        <f t="shared" si="5"/>
        <v>#NUM!</v>
      </c>
      <c r="I63" s="80"/>
      <c r="J63" s="88" t="str">
        <f t="shared" si="2"/>
        <v/>
      </c>
      <c r="K63" s="86">
        <f t="shared" si="6"/>
        <v>0</v>
      </c>
    </row>
    <row r="64" spans="1:11" ht="36" customHeight="1" x14ac:dyDescent="0.3">
      <c r="A64" s="84"/>
      <c r="B64" s="81"/>
      <c r="C64" s="223"/>
      <c r="D64" s="45" t="str">
        <f t="shared" si="0"/>
        <v>X</v>
      </c>
      <c r="E64" s="91"/>
      <c r="F64" s="90">
        <f t="shared" si="4"/>
        <v>0</v>
      </c>
      <c r="G64" s="78">
        <f t="shared" si="1"/>
        <v>0</v>
      </c>
      <c r="H64" s="79" t="e">
        <f t="shared" si="5"/>
        <v>#NUM!</v>
      </c>
      <c r="I64" s="80"/>
      <c r="J64" s="88" t="str">
        <f t="shared" si="2"/>
        <v/>
      </c>
      <c r="K64" s="86">
        <f t="shared" si="6"/>
        <v>0</v>
      </c>
    </row>
    <row r="65" spans="1:11" ht="36" customHeight="1" x14ac:dyDescent="0.3">
      <c r="A65" s="84"/>
      <c r="B65" s="81"/>
      <c r="C65" s="223"/>
      <c r="D65" s="45" t="str">
        <f t="shared" si="0"/>
        <v>X</v>
      </c>
      <c r="E65" s="91"/>
      <c r="F65" s="90">
        <f t="shared" si="4"/>
        <v>0</v>
      </c>
      <c r="G65" s="78">
        <f t="shared" si="1"/>
        <v>0</v>
      </c>
      <c r="H65" s="79" t="e">
        <f t="shared" si="5"/>
        <v>#NUM!</v>
      </c>
      <c r="I65" s="80"/>
      <c r="J65" s="88" t="str">
        <f t="shared" si="2"/>
        <v/>
      </c>
      <c r="K65" s="86">
        <f t="shared" si="6"/>
        <v>0</v>
      </c>
    </row>
    <row r="66" spans="1:11" ht="36" customHeight="1" x14ac:dyDescent="0.3">
      <c r="A66" s="84"/>
      <c r="B66" s="81"/>
      <c r="C66" s="223"/>
      <c r="D66" s="45" t="str">
        <f t="shared" si="0"/>
        <v>X</v>
      </c>
      <c r="E66" s="91"/>
      <c r="F66" s="90">
        <f t="shared" si="4"/>
        <v>0</v>
      </c>
      <c r="G66" s="78">
        <f t="shared" si="1"/>
        <v>0</v>
      </c>
      <c r="H66" s="79" t="e">
        <f t="shared" si="5"/>
        <v>#NUM!</v>
      </c>
      <c r="I66" s="80"/>
      <c r="J66" s="88" t="str">
        <f t="shared" si="2"/>
        <v/>
      </c>
      <c r="K66" s="86">
        <f t="shared" si="6"/>
        <v>0</v>
      </c>
    </row>
    <row r="67" spans="1:11" ht="36" customHeight="1" x14ac:dyDescent="0.3">
      <c r="A67" s="84"/>
      <c r="B67" s="81"/>
      <c r="C67" s="223"/>
      <c r="D67" s="45" t="str">
        <f t="shared" si="0"/>
        <v>X</v>
      </c>
      <c r="E67" s="91"/>
      <c r="F67" s="90">
        <f t="shared" si="4"/>
        <v>0</v>
      </c>
      <c r="G67" s="78">
        <f t="shared" si="1"/>
        <v>0</v>
      </c>
      <c r="H67" s="79" t="e">
        <f t="shared" si="5"/>
        <v>#NUM!</v>
      </c>
      <c r="I67" s="80"/>
      <c r="J67" s="88" t="str">
        <f t="shared" si="2"/>
        <v/>
      </c>
      <c r="K67" s="86">
        <f t="shared" si="6"/>
        <v>0</v>
      </c>
    </row>
    <row r="68" spans="1:11" ht="36" customHeight="1" x14ac:dyDescent="0.3">
      <c r="A68" s="84"/>
      <c r="B68" s="81"/>
      <c r="C68" s="223"/>
      <c r="D68" s="45" t="str">
        <f t="shared" si="0"/>
        <v>X</v>
      </c>
      <c r="E68" s="91"/>
      <c r="F68" s="90">
        <f t="shared" si="4"/>
        <v>0</v>
      </c>
      <c r="G68" s="78">
        <f t="shared" si="1"/>
        <v>0</v>
      </c>
      <c r="H68" s="79" t="e">
        <f t="shared" si="5"/>
        <v>#NUM!</v>
      </c>
      <c r="I68" s="80"/>
      <c r="J68" s="88" t="str">
        <f t="shared" si="2"/>
        <v/>
      </c>
      <c r="K68" s="86">
        <f t="shared" si="6"/>
        <v>0</v>
      </c>
    </row>
    <row r="69" spans="1:11" ht="36" customHeight="1" x14ac:dyDescent="0.3">
      <c r="A69" s="84"/>
      <c r="B69" s="81"/>
      <c r="C69" s="223"/>
      <c r="D69" s="45" t="str">
        <f t="shared" si="0"/>
        <v>X</v>
      </c>
      <c r="E69" s="91"/>
      <c r="F69" s="90">
        <f t="shared" si="4"/>
        <v>0</v>
      </c>
      <c r="G69" s="78">
        <f t="shared" si="1"/>
        <v>0</v>
      </c>
      <c r="H69" s="79" t="e">
        <f t="shared" si="5"/>
        <v>#NUM!</v>
      </c>
      <c r="I69" s="80"/>
      <c r="J69" s="88" t="str">
        <f t="shared" si="2"/>
        <v/>
      </c>
      <c r="K69" s="86">
        <f t="shared" si="6"/>
        <v>0</v>
      </c>
    </row>
    <row r="70" spans="1:11" ht="36" customHeight="1" x14ac:dyDescent="0.3">
      <c r="A70" s="85"/>
      <c r="B70" s="81"/>
      <c r="C70" s="223"/>
      <c r="D70" s="45" t="str">
        <f t="shared" si="0"/>
        <v>X</v>
      </c>
      <c r="E70" s="91"/>
      <c r="F70" s="90">
        <f t="shared" si="4"/>
        <v>0</v>
      </c>
      <c r="G70" s="78">
        <f t="shared" si="1"/>
        <v>0</v>
      </c>
      <c r="H70" s="79" t="e">
        <f t="shared" si="5"/>
        <v>#NUM!</v>
      </c>
      <c r="I70" s="80"/>
      <c r="J70" s="88" t="str">
        <f t="shared" si="2"/>
        <v/>
      </c>
      <c r="K70" s="86">
        <f t="shared" si="6"/>
        <v>0</v>
      </c>
    </row>
    <row r="71" spans="1:11" ht="36" customHeight="1" x14ac:dyDescent="0.3">
      <c r="A71" s="83"/>
      <c r="B71" s="81"/>
      <c r="C71" s="223"/>
      <c r="D71" s="45" t="str">
        <f t="shared" si="0"/>
        <v>X</v>
      </c>
      <c r="E71" s="91"/>
      <c r="F71" s="90">
        <f t="shared" si="4"/>
        <v>0</v>
      </c>
      <c r="G71" s="78">
        <f t="shared" si="1"/>
        <v>0</v>
      </c>
      <c r="H71" s="79" t="e">
        <f t="shared" si="5"/>
        <v>#NUM!</v>
      </c>
      <c r="I71" s="80"/>
      <c r="J71" s="88" t="str">
        <f t="shared" si="2"/>
        <v/>
      </c>
      <c r="K71" s="86">
        <f t="shared" si="6"/>
        <v>0</v>
      </c>
    </row>
    <row r="72" spans="1:11" ht="36" customHeight="1" x14ac:dyDescent="0.3">
      <c r="A72" s="84"/>
      <c r="B72" s="81"/>
      <c r="C72" s="223"/>
      <c r="D72" s="45" t="str">
        <f t="shared" si="0"/>
        <v>X</v>
      </c>
      <c r="E72" s="91"/>
      <c r="F72" s="90">
        <f t="shared" si="4"/>
        <v>0</v>
      </c>
      <c r="G72" s="78">
        <f t="shared" si="1"/>
        <v>0</v>
      </c>
      <c r="H72" s="79" t="e">
        <f t="shared" si="5"/>
        <v>#NUM!</v>
      </c>
      <c r="I72" s="80"/>
      <c r="J72" s="88" t="str">
        <f t="shared" si="2"/>
        <v/>
      </c>
      <c r="K72" s="86">
        <f t="shared" si="6"/>
        <v>0</v>
      </c>
    </row>
    <row r="73" spans="1:11" ht="36" customHeight="1" x14ac:dyDescent="0.3">
      <c r="A73" s="84"/>
      <c r="B73" s="81"/>
      <c r="C73" s="223"/>
      <c r="D73" s="45" t="str">
        <f t="shared" si="0"/>
        <v>X</v>
      </c>
      <c r="E73" s="91"/>
      <c r="F73" s="90">
        <f t="shared" si="4"/>
        <v>0</v>
      </c>
      <c r="G73" s="78">
        <f t="shared" si="1"/>
        <v>0</v>
      </c>
      <c r="H73" s="79" t="e">
        <f t="shared" si="5"/>
        <v>#NUM!</v>
      </c>
      <c r="I73" s="80"/>
      <c r="J73" s="88" t="str">
        <f t="shared" si="2"/>
        <v/>
      </c>
      <c r="K73" s="86">
        <f t="shared" si="6"/>
        <v>0</v>
      </c>
    </row>
    <row r="74" spans="1:11" ht="36" customHeight="1" x14ac:dyDescent="0.3">
      <c r="A74" s="84"/>
      <c r="B74" s="81"/>
      <c r="C74" s="223"/>
      <c r="D74" s="45" t="str">
        <f t="shared" si="0"/>
        <v>X</v>
      </c>
      <c r="E74" s="91"/>
      <c r="F74" s="90">
        <f t="shared" si="4"/>
        <v>0</v>
      </c>
      <c r="G74" s="78">
        <f t="shared" si="1"/>
        <v>0</v>
      </c>
      <c r="H74" s="79" t="e">
        <f t="shared" si="5"/>
        <v>#NUM!</v>
      </c>
      <c r="I74" s="80"/>
      <c r="J74" s="88" t="str">
        <f t="shared" si="2"/>
        <v/>
      </c>
      <c r="K74" s="86">
        <f t="shared" si="6"/>
        <v>0</v>
      </c>
    </row>
    <row r="75" spans="1:11" ht="36" customHeight="1" x14ac:dyDescent="0.3">
      <c r="A75" s="84"/>
      <c r="B75" s="81"/>
      <c r="C75" s="223"/>
      <c r="D75" s="45" t="str">
        <f t="shared" si="0"/>
        <v>X</v>
      </c>
      <c r="E75" s="91"/>
      <c r="F75" s="90">
        <f t="shared" si="4"/>
        <v>0</v>
      </c>
      <c r="G75" s="78">
        <f t="shared" si="1"/>
        <v>0</v>
      </c>
      <c r="H75" s="79" t="e">
        <f t="shared" si="5"/>
        <v>#NUM!</v>
      </c>
      <c r="I75" s="80"/>
      <c r="J75" s="88" t="str">
        <f t="shared" si="2"/>
        <v/>
      </c>
      <c r="K75" s="86">
        <f t="shared" si="6"/>
        <v>0</v>
      </c>
    </row>
    <row r="76" spans="1:11" ht="36" customHeight="1" x14ac:dyDescent="0.3">
      <c r="A76" s="84"/>
      <c r="B76" s="81"/>
      <c r="C76" s="223"/>
      <c r="D76" s="45" t="str">
        <f t="shared" si="0"/>
        <v>X</v>
      </c>
      <c r="E76" s="91"/>
      <c r="F76" s="90">
        <f t="shared" si="4"/>
        <v>0</v>
      </c>
      <c r="G76" s="78">
        <f t="shared" si="1"/>
        <v>0</v>
      </c>
      <c r="H76" s="79" t="e">
        <f t="shared" si="5"/>
        <v>#NUM!</v>
      </c>
      <c r="I76" s="80"/>
      <c r="J76" s="88" t="str">
        <f t="shared" si="2"/>
        <v/>
      </c>
      <c r="K76" s="86">
        <f t="shared" si="6"/>
        <v>0</v>
      </c>
    </row>
    <row r="77" spans="1:11" ht="36" customHeight="1" x14ac:dyDescent="0.3">
      <c r="A77" s="84"/>
      <c r="B77" s="81"/>
      <c r="C77" s="223"/>
      <c r="D77" s="45" t="str">
        <f t="shared" si="0"/>
        <v>X</v>
      </c>
      <c r="E77" s="91"/>
      <c r="F77" s="90">
        <f t="shared" si="4"/>
        <v>0</v>
      </c>
      <c r="G77" s="78">
        <f t="shared" si="1"/>
        <v>0</v>
      </c>
      <c r="H77" s="79" t="e">
        <f t="shared" si="5"/>
        <v>#NUM!</v>
      </c>
      <c r="I77" s="80"/>
      <c r="J77" s="88" t="str">
        <f t="shared" si="2"/>
        <v/>
      </c>
      <c r="K77" s="86">
        <f t="shared" si="6"/>
        <v>0</v>
      </c>
    </row>
    <row r="78" spans="1:11" ht="36" customHeight="1" x14ac:dyDescent="0.3">
      <c r="A78" s="84"/>
      <c r="B78" s="81"/>
      <c r="C78" s="223"/>
      <c r="D78" s="45" t="str">
        <f t="shared" si="0"/>
        <v>X</v>
      </c>
      <c r="E78" s="91"/>
      <c r="F78" s="90">
        <f t="shared" si="4"/>
        <v>0</v>
      </c>
      <c r="G78" s="78">
        <f t="shared" si="1"/>
        <v>0</v>
      </c>
      <c r="H78" s="79" t="e">
        <f t="shared" si="5"/>
        <v>#NUM!</v>
      </c>
      <c r="I78" s="80"/>
      <c r="J78" s="88" t="str">
        <f t="shared" si="2"/>
        <v/>
      </c>
      <c r="K78" s="86">
        <f t="shared" si="6"/>
        <v>0</v>
      </c>
    </row>
    <row r="79" spans="1:11" ht="36" customHeight="1" x14ac:dyDescent="0.3">
      <c r="A79" s="85"/>
      <c r="B79" s="81"/>
      <c r="C79" s="223"/>
      <c r="D79" s="45" t="str">
        <f t="shared" si="0"/>
        <v>X</v>
      </c>
      <c r="E79" s="91"/>
      <c r="F79" s="90">
        <f t="shared" si="4"/>
        <v>0</v>
      </c>
      <c r="G79" s="78">
        <f t="shared" si="1"/>
        <v>0</v>
      </c>
      <c r="H79" s="79" t="e">
        <f t="shared" si="5"/>
        <v>#NUM!</v>
      </c>
      <c r="I79" s="80"/>
      <c r="J79" s="88" t="str">
        <f t="shared" si="2"/>
        <v/>
      </c>
      <c r="K79" s="86">
        <f t="shared" si="6"/>
        <v>0</v>
      </c>
    </row>
    <row r="80" spans="1:11" ht="33.75" customHeight="1" x14ac:dyDescent="0.3">
      <c r="A80" s="47"/>
      <c r="B80" s="369" t="s">
        <v>25</v>
      </c>
      <c r="C80" s="369"/>
      <c r="D80" s="369"/>
      <c r="E80" s="369"/>
      <c r="F80" s="369"/>
      <c r="G80" s="369"/>
      <c r="H80" s="48" t="e">
        <f>H79</f>
        <v>#NUM!</v>
      </c>
      <c r="I80" s="49"/>
      <c r="J80" s="89">
        <f>SUM(J23:J79)</f>
        <v>0.14583333333333331</v>
      </c>
      <c r="K80" s="86">
        <f>SUM(K23:K79)</f>
        <v>1.3888888888888784E-2</v>
      </c>
    </row>
    <row r="81" spans="1:9" ht="33.75" customHeight="1" x14ac:dyDescent="0.3">
      <c r="A81" s="47"/>
      <c r="B81" s="369" t="s">
        <v>64</v>
      </c>
      <c r="C81" s="369"/>
      <c r="D81" s="369"/>
      <c r="E81" s="369"/>
      <c r="F81" s="369"/>
      <c r="G81" s="369"/>
      <c r="H81" s="50">
        <v>72</v>
      </c>
      <c r="I81" s="49"/>
    </row>
    <row r="82" spans="1:9" ht="33.75" customHeight="1" x14ac:dyDescent="0.3">
      <c r="A82" s="47"/>
      <c r="B82" s="363" t="s">
        <v>65</v>
      </c>
      <c r="C82" s="363"/>
      <c r="D82" s="363"/>
      <c r="E82" s="363"/>
      <c r="F82" s="363"/>
      <c r="G82" s="363"/>
      <c r="H82" s="50" t="e">
        <f>IF(H81="","",IF(H80&lt;=H81,H81-H80,0))</f>
        <v>#NUM!</v>
      </c>
      <c r="I82" s="75"/>
    </row>
    <row r="83" spans="1:9" ht="33.75" customHeight="1" x14ac:dyDescent="0.3">
      <c r="A83" s="47"/>
      <c r="B83" s="363" t="s">
        <v>66</v>
      </c>
      <c r="C83" s="363"/>
      <c r="D83" s="363"/>
      <c r="E83" s="363"/>
      <c r="F83" s="363"/>
      <c r="G83" s="363"/>
      <c r="H83" s="50" t="e">
        <f>IF(H80&gt;H81,H80-H81,0)</f>
        <v>#NUM!</v>
      </c>
      <c r="I83" s="49"/>
    </row>
    <row r="84" spans="1:9" ht="33.75" customHeight="1" x14ac:dyDescent="0.3">
      <c r="A84" s="47"/>
      <c r="B84" s="363" t="s">
        <v>67</v>
      </c>
      <c r="C84" s="363"/>
      <c r="D84" s="363"/>
      <c r="E84" s="363"/>
      <c r="F84" s="363"/>
      <c r="G84" s="363"/>
      <c r="H84" s="74" t="e">
        <f>IF(H81="","",IF(H82&gt;H83,ROUND(H82*$B$15*$B$13/24,0),""))</f>
        <v>#NUM!</v>
      </c>
      <c r="I84" s="49"/>
    </row>
    <row r="85" spans="1:9" ht="33.75" customHeight="1" x14ac:dyDescent="0.3">
      <c r="A85" s="47"/>
      <c r="B85" s="364" t="s">
        <v>68</v>
      </c>
      <c r="C85" s="365"/>
      <c r="D85" s="365"/>
      <c r="E85" s="365"/>
      <c r="F85" s="365"/>
      <c r="G85" s="366"/>
      <c r="H85" s="51" t="e">
        <f>IF(H83&gt;H82,ROUND(H83*$B$17*$B$13/24,0),"")</f>
        <v>#NUM!</v>
      </c>
      <c r="I85" s="49"/>
    </row>
    <row r="86" spans="1:9" ht="33.75" customHeight="1" x14ac:dyDescent="0.3">
      <c r="A86" s="367"/>
      <c r="B86" s="367"/>
      <c r="C86" s="367"/>
      <c r="D86" s="367"/>
      <c r="E86" s="367"/>
      <c r="F86" s="367"/>
      <c r="G86" s="367"/>
      <c r="H86" s="367"/>
      <c r="I86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</mergeCells>
  <conditionalFormatting sqref="B29:I79 B23:D28 F23:H28">
    <cfRule type="expression" dxfId="45" priority="2">
      <formula>$E23="X"</formula>
    </cfRule>
  </conditionalFormatting>
  <conditionalFormatting sqref="I23:I28">
    <cfRule type="expression" dxfId="44" priority="3">
      <formula>$E23="X"</formula>
    </cfRule>
  </conditionalFormatting>
  <conditionalFormatting sqref="E23:E28">
    <cfRule type="expression" dxfId="4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DBCC-EEEA-494A-BB9C-BDF5120784C7}">
  <sheetPr>
    <tabColor rgb="FFFF0000"/>
  </sheetPr>
  <dimension ref="A1:K53"/>
  <sheetViews>
    <sheetView topLeftCell="A22" zoomScale="80" zoomScaleNormal="80" workbookViewId="0">
      <selection activeCell="E30" sqref="E30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215 - 01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51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44730.409722222219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44727</v>
      </c>
      <c r="C9" s="34">
        <f>INDEX('TONG HOP'!$B$9:$W$225,MATCH(E3,'TONG HOP'!$B$9:$B$225,0),MATCH(C10,'TONG HOP'!$B$9:$W$9,0))</f>
        <v>44732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44730.659722222219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18710.439999999999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44730.659722222219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44731.625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44730</v>
      </c>
      <c r="B23" s="202" t="s">
        <v>455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455</v>
      </c>
      <c r="C24" s="129" t="s">
        <v>232</v>
      </c>
      <c r="D24" s="45"/>
      <c r="E24" s="39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214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133"/>
      <c r="B25" s="129" t="s">
        <v>232</v>
      </c>
      <c r="C25" s="111" t="s">
        <v>435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11" t="s">
        <v>435</v>
      </c>
      <c r="C26" s="129" t="s">
        <v>160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226" t="s">
        <v>521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160</v>
      </c>
      <c r="C27" s="203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522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160</v>
      </c>
      <c r="C28" s="111" t="s">
        <v>299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207" t="s">
        <v>299</v>
      </c>
      <c r="C29" s="208"/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11" t="s">
        <v>299</v>
      </c>
      <c r="C30" s="111" t="s">
        <v>502</v>
      </c>
      <c r="D30" s="45" t="str">
        <f t="shared" ref="D30:D45" si="5">IF(E30="","X","")</f>
        <v>X</v>
      </c>
      <c r="E30" s="91"/>
      <c r="F30" s="90">
        <f t="shared" si="2"/>
        <v>1</v>
      </c>
      <c r="G30" s="78">
        <f t="shared" si="0"/>
        <v>0</v>
      </c>
      <c r="H30" s="79">
        <f t="shared" si="3"/>
        <v>1</v>
      </c>
      <c r="I30" s="108" t="s">
        <v>117</v>
      </c>
      <c r="J30" s="88" t="str">
        <f t="shared" si="1"/>
        <v/>
      </c>
      <c r="K30" s="86">
        <f t="shared" si="4"/>
        <v>4.166666666666663E-2</v>
      </c>
    </row>
    <row r="31" spans="1:11" ht="36" customHeight="1" x14ac:dyDescent="0.3">
      <c r="A31" s="133"/>
      <c r="B31" s="111" t="s">
        <v>502</v>
      </c>
      <c r="C31" s="111" t="s">
        <v>331</v>
      </c>
      <c r="D31" s="45" t="str">
        <f t="shared" si="5"/>
        <v>X</v>
      </c>
      <c r="E31" s="91"/>
      <c r="F31" s="90">
        <f t="shared" si="2"/>
        <v>0</v>
      </c>
      <c r="G31" s="78">
        <f t="shared" si="0"/>
        <v>30</v>
      </c>
      <c r="H31" s="79">
        <f t="shared" si="3"/>
        <v>1.5</v>
      </c>
      <c r="I31" s="108" t="s">
        <v>523</v>
      </c>
      <c r="J31" s="88" t="str">
        <f t="shared" si="1"/>
        <v/>
      </c>
      <c r="K31" s="86">
        <f t="shared" si="4"/>
        <v>2.083333333333337E-2</v>
      </c>
    </row>
    <row r="32" spans="1:11" ht="36" customHeight="1" x14ac:dyDescent="0.3">
      <c r="A32" s="133"/>
      <c r="B32" s="111" t="s">
        <v>331</v>
      </c>
      <c r="C32" s="111" t="s">
        <v>141</v>
      </c>
      <c r="D32" s="45" t="str">
        <f t="shared" si="5"/>
        <v>X</v>
      </c>
      <c r="E32" s="91"/>
      <c r="F32" s="90">
        <f t="shared" si="2"/>
        <v>1</v>
      </c>
      <c r="G32" s="78">
        <f t="shared" si="0"/>
        <v>40</v>
      </c>
      <c r="H32" s="79">
        <f t="shared" si="3"/>
        <v>3.1666666666666665</v>
      </c>
      <c r="I32" s="108" t="s">
        <v>524</v>
      </c>
      <c r="J32" s="88" t="str">
        <f t="shared" si="1"/>
        <v/>
      </c>
      <c r="K32" s="86">
        <f t="shared" si="4"/>
        <v>6.944444444444442E-2</v>
      </c>
    </row>
    <row r="33" spans="1:11" ht="36" customHeight="1" x14ac:dyDescent="0.3">
      <c r="A33" s="133"/>
      <c r="B33" s="111" t="s">
        <v>141</v>
      </c>
      <c r="C33" s="111" t="s">
        <v>136</v>
      </c>
      <c r="D33" s="45" t="str">
        <f t="shared" si="5"/>
        <v>X</v>
      </c>
      <c r="E33" s="91"/>
      <c r="F33" s="90">
        <f t="shared" si="2"/>
        <v>2</v>
      </c>
      <c r="G33" s="78">
        <f t="shared" si="0"/>
        <v>30</v>
      </c>
      <c r="H33" s="79">
        <f t="shared" si="3"/>
        <v>5.6666666666666661</v>
      </c>
      <c r="I33" s="108" t="s">
        <v>117</v>
      </c>
      <c r="J33" s="88" t="str">
        <f t="shared" si="1"/>
        <v/>
      </c>
      <c r="K33" s="86">
        <f t="shared" si="4"/>
        <v>0.10416666666666674</v>
      </c>
    </row>
    <row r="34" spans="1:11" ht="36" customHeight="1" x14ac:dyDescent="0.3">
      <c r="A34" s="133"/>
      <c r="B34" s="111" t="s">
        <v>136</v>
      </c>
      <c r="C34" s="111" t="s">
        <v>143</v>
      </c>
      <c r="D34" s="45" t="str">
        <f t="shared" si="5"/>
        <v>X</v>
      </c>
      <c r="E34" s="91"/>
      <c r="F34" s="90">
        <f t="shared" si="2"/>
        <v>0</v>
      </c>
      <c r="G34" s="78">
        <f t="shared" si="0"/>
        <v>30</v>
      </c>
      <c r="H34" s="79">
        <f t="shared" si="3"/>
        <v>6.1666666666666661</v>
      </c>
      <c r="I34" s="108" t="s">
        <v>525</v>
      </c>
      <c r="J34" s="88" t="str">
        <f t="shared" si="1"/>
        <v/>
      </c>
      <c r="K34" s="86">
        <f t="shared" si="4"/>
        <v>2.0833333333333259E-2</v>
      </c>
    </row>
    <row r="35" spans="1:11" ht="36" customHeight="1" x14ac:dyDescent="0.3">
      <c r="A35" s="137"/>
      <c r="B35" s="111" t="s">
        <v>143</v>
      </c>
      <c r="C35" s="111" t="s">
        <v>125</v>
      </c>
      <c r="D35" s="45" t="str">
        <f t="shared" si="5"/>
        <v>X</v>
      </c>
      <c r="E35" s="91"/>
      <c r="F35" s="90">
        <f t="shared" si="2"/>
        <v>2</v>
      </c>
      <c r="G35" s="78">
        <f t="shared" si="0"/>
        <v>0</v>
      </c>
      <c r="H35" s="79">
        <f t="shared" si="3"/>
        <v>8.1666666666666661</v>
      </c>
      <c r="I35" s="108" t="s">
        <v>117</v>
      </c>
      <c r="J35" s="88" t="str">
        <f t="shared" si="1"/>
        <v/>
      </c>
      <c r="K35" s="86">
        <f t="shared" si="4"/>
        <v>8.333333333333337E-2</v>
      </c>
    </row>
    <row r="36" spans="1:11" ht="36" customHeight="1" x14ac:dyDescent="0.3">
      <c r="A36" s="136">
        <v>44731</v>
      </c>
      <c r="B36" s="129" t="s">
        <v>126</v>
      </c>
      <c r="C36" s="111" t="s">
        <v>140</v>
      </c>
      <c r="D36" s="45" t="str">
        <f t="shared" si="5"/>
        <v>X</v>
      </c>
      <c r="E36" s="91"/>
      <c r="F36" s="90">
        <f t="shared" si="2"/>
        <v>5</v>
      </c>
      <c r="G36" s="78">
        <f t="shared" si="0"/>
        <v>30</v>
      </c>
      <c r="H36" s="79">
        <f t="shared" si="3"/>
        <v>13.666666666666666</v>
      </c>
      <c r="I36" s="108" t="s">
        <v>117</v>
      </c>
      <c r="J36" s="88" t="str">
        <f t="shared" si="1"/>
        <v/>
      </c>
      <c r="K36" s="86">
        <f t="shared" si="4"/>
        <v>0.22916666666666666</v>
      </c>
    </row>
    <row r="37" spans="1:11" ht="36" customHeight="1" x14ac:dyDescent="0.3">
      <c r="A37" s="133"/>
      <c r="B37" s="111" t="s">
        <v>140</v>
      </c>
      <c r="C37" s="111" t="s">
        <v>243</v>
      </c>
      <c r="D37" s="45" t="str">
        <f t="shared" si="5"/>
        <v>X</v>
      </c>
      <c r="E37" s="91"/>
      <c r="F37" s="90">
        <f t="shared" si="2"/>
        <v>0</v>
      </c>
      <c r="G37" s="78">
        <f t="shared" si="0"/>
        <v>50</v>
      </c>
      <c r="H37" s="79">
        <f t="shared" si="3"/>
        <v>14.5</v>
      </c>
      <c r="I37" s="108" t="s">
        <v>525</v>
      </c>
      <c r="J37" s="88" t="str">
        <f t="shared" si="1"/>
        <v/>
      </c>
      <c r="K37" s="86">
        <f t="shared" si="4"/>
        <v>3.4722222222222238E-2</v>
      </c>
    </row>
    <row r="38" spans="1:11" ht="36" customHeight="1" x14ac:dyDescent="0.3">
      <c r="A38" s="133"/>
      <c r="B38" s="111" t="s">
        <v>243</v>
      </c>
      <c r="C38" s="111" t="s">
        <v>233</v>
      </c>
      <c r="D38" s="45" t="str">
        <f t="shared" si="5"/>
        <v>X</v>
      </c>
      <c r="E38" s="91"/>
      <c r="F38" s="90">
        <f t="shared" si="2"/>
        <v>4</v>
      </c>
      <c r="G38" s="78">
        <f t="shared" si="0"/>
        <v>30</v>
      </c>
      <c r="H38" s="79">
        <f t="shared" si="3"/>
        <v>19</v>
      </c>
      <c r="I38" s="108" t="s">
        <v>117</v>
      </c>
      <c r="J38" s="88" t="str">
        <f t="shared" si="1"/>
        <v/>
      </c>
      <c r="K38" s="86">
        <f t="shared" si="4"/>
        <v>0.1875</v>
      </c>
    </row>
    <row r="39" spans="1:11" ht="36" customHeight="1" x14ac:dyDescent="0.3">
      <c r="A39" s="133"/>
      <c r="B39" s="111" t="s">
        <v>233</v>
      </c>
      <c r="C39" s="111" t="s">
        <v>520</v>
      </c>
      <c r="D39" s="45" t="str">
        <f t="shared" si="5"/>
        <v>X</v>
      </c>
      <c r="E39" s="91"/>
      <c r="F39" s="90">
        <f t="shared" si="2"/>
        <v>1</v>
      </c>
      <c r="G39" s="78">
        <f t="shared" si="0"/>
        <v>0</v>
      </c>
      <c r="H39" s="79">
        <f t="shared" si="3"/>
        <v>20</v>
      </c>
      <c r="I39" s="108" t="s">
        <v>526</v>
      </c>
      <c r="J39" s="88" t="str">
        <f t="shared" si="1"/>
        <v/>
      </c>
      <c r="K39" s="86">
        <f t="shared" si="4"/>
        <v>4.1666666666666685E-2</v>
      </c>
    </row>
    <row r="40" spans="1:11" ht="36" customHeight="1" x14ac:dyDescent="0.3">
      <c r="A40" s="133"/>
      <c r="B40" s="111" t="s">
        <v>520</v>
      </c>
      <c r="C40" s="111" t="s">
        <v>264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30</v>
      </c>
      <c r="H40" s="79">
        <f t="shared" si="3"/>
        <v>20.5</v>
      </c>
      <c r="I40" s="108" t="s">
        <v>527</v>
      </c>
      <c r="J40" s="88" t="str">
        <f t="shared" si="1"/>
        <v/>
      </c>
      <c r="K40" s="86">
        <f t="shared" si="4"/>
        <v>2.083333333333337E-2</v>
      </c>
    </row>
    <row r="41" spans="1:11" ht="36" customHeight="1" x14ac:dyDescent="0.3">
      <c r="A41" s="133"/>
      <c r="B41" s="111" t="s">
        <v>264</v>
      </c>
      <c r="C41" s="111" t="s">
        <v>274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50</v>
      </c>
      <c r="H41" s="79">
        <f t="shared" si="3"/>
        <v>21.333333333333332</v>
      </c>
      <c r="I41" s="108" t="s">
        <v>117</v>
      </c>
      <c r="J41" s="88" t="str">
        <f t="shared" si="1"/>
        <v/>
      </c>
      <c r="K41" s="86">
        <f t="shared" si="4"/>
        <v>3.4722222222222099E-2</v>
      </c>
    </row>
    <row r="42" spans="1:11" ht="36" customHeight="1" x14ac:dyDescent="0.3">
      <c r="A42" s="133"/>
      <c r="B42" s="111" t="s">
        <v>274</v>
      </c>
      <c r="C42" s="111" t="s">
        <v>134</v>
      </c>
      <c r="D42" s="45" t="str">
        <f t="shared" si="5"/>
        <v>X</v>
      </c>
      <c r="E42" s="91"/>
      <c r="F42" s="90">
        <f t="shared" si="2"/>
        <v>0</v>
      </c>
      <c r="G42" s="78">
        <f t="shared" si="0"/>
        <v>20</v>
      </c>
      <c r="H42" s="79">
        <f t="shared" si="3"/>
        <v>21.666666666666664</v>
      </c>
      <c r="I42" s="108" t="s">
        <v>527</v>
      </c>
      <c r="J42" s="88" t="str">
        <f t="shared" si="1"/>
        <v/>
      </c>
      <c r="K42" s="86">
        <f t="shared" si="4"/>
        <v>1.3888888888888951E-2</v>
      </c>
    </row>
    <row r="43" spans="1:11" ht="36" customHeight="1" x14ac:dyDescent="0.3">
      <c r="A43" s="133"/>
      <c r="B43" s="111" t="s">
        <v>134</v>
      </c>
      <c r="C43" s="111" t="s">
        <v>226</v>
      </c>
      <c r="D43" s="45" t="str">
        <f t="shared" si="5"/>
        <v>X</v>
      </c>
      <c r="E43" s="91"/>
      <c r="F43" s="90">
        <f t="shared" si="2"/>
        <v>0</v>
      </c>
      <c r="G43" s="78">
        <f t="shared" si="0"/>
        <v>20</v>
      </c>
      <c r="H43" s="79">
        <f t="shared" si="3"/>
        <v>21.999999999999996</v>
      </c>
      <c r="I43" s="108" t="s">
        <v>117</v>
      </c>
      <c r="J43" s="88" t="str">
        <f t="shared" si="1"/>
        <v/>
      </c>
      <c r="K43" s="86">
        <f t="shared" si="4"/>
        <v>1.3888888888888951E-2</v>
      </c>
    </row>
    <row r="44" spans="1:11" ht="36" customHeight="1" x14ac:dyDescent="0.3">
      <c r="A44" s="133"/>
      <c r="B44" s="111" t="s">
        <v>226</v>
      </c>
      <c r="C44" s="111" t="s">
        <v>244</v>
      </c>
      <c r="D44" s="45" t="str">
        <f t="shared" si="5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22.499999999999996</v>
      </c>
      <c r="I44" s="108" t="s">
        <v>525</v>
      </c>
      <c r="J44" s="88" t="str">
        <f t="shared" si="1"/>
        <v/>
      </c>
      <c r="K44" s="86">
        <f t="shared" si="4"/>
        <v>2.0833333333333259E-2</v>
      </c>
    </row>
    <row r="45" spans="1:11" ht="36" customHeight="1" x14ac:dyDescent="0.3">
      <c r="A45" s="133"/>
      <c r="B45" s="111" t="s">
        <v>244</v>
      </c>
      <c r="C45" s="111" t="s">
        <v>160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40</v>
      </c>
      <c r="H45" s="79">
        <f t="shared" si="3"/>
        <v>23.166666666666664</v>
      </c>
      <c r="I45" s="108" t="s">
        <v>117</v>
      </c>
      <c r="J45" s="88" t="str">
        <f t="shared" si="1"/>
        <v/>
      </c>
      <c r="K45" s="86">
        <f t="shared" si="4"/>
        <v>2.777777777777779E-2</v>
      </c>
    </row>
    <row r="46" spans="1:11" ht="36" customHeight="1" x14ac:dyDescent="0.3">
      <c r="A46" s="133"/>
      <c r="B46" s="207" t="s">
        <v>160</v>
      </c>
      <c r="C46" s="208"/>
      <c r="D46" s="45"/>
      <c r="E46" s="91"/>
      <c r="F46" s="90">
        <f t="shared" si="2"/>
        <v>0</v>
      </c>
      <c r="G46" s="78">
        <f t="shared" si="0"/>
        <v>0</v>
      </c>
      <c r="H46" s="79">
        <f t="shared" si="3"/>
        <v>23.166666666666664</v>
      </c>
      <c r="I46" s="109" t="s">
        <v>123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23.166666666666664</v>
      </c>
      <c r="I47" s="49"/>
      <c r="J47" s="89">
        <f>SUM(J23:J46)</f>
        <v>0</v>
      </c>
      <c r="K47" s="86">
        <f>SUM(K23:K46)</f>
        <v>0.96527777777777768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48.833333333333336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130543708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17">
    <mergeCell ref="B51:G51"/>
    <mergeCell ref="B52:G52"/>
    <mergeCell ref="A53:I53"/>
    <mergeCell ref="J21:J22"/>
    <mergeCell ref="K21:K22"/>
    <mergeCell ref="B47:G47"/>
    <mergeCell ref="B48:G48"/>
    <mergeCell ref="B49:G49"/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28 F23:H28 B29:I46">
    <cfRule type="expression" dxfId="42" priority="2">
      <formula>$E23="X"</formula>
    </cfRule>
  </conditionalFormatting>
  <conditionalFormatting sqref="I23:I28">
    <cfRule type="expression" dxfId="41" priority="3">
      <formula>$E23="X"</formula>
    </cfRule>
  </conditionalFormatting>
  <conditionalFormatting sqref="E23:E28">
    <cfRule type="expression" dxfId="4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7AC4-914F-42B8-B2BC-7B18D67BAEE5}">
  <sheetPr>
    <tabColor rgb="FFFF0000"/>
  </sheetPr>
  <dimension ref="A1:K47"/>
  <sheetViews>
    <sheetView topLeftCell="F37" zoomScale="80" zoomScaleNormal="80" workbookViewId="0">
      <selection activeCell="I46" sqref="I4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44722.361111111109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44717</v>
      </c>
      <c r="C9" s="34">
        <f>INDEX('TONG HOP'!$B$9:$W$225,MATCH(E3,'TONG HOP'!$B$9:$B$225,0),MATCH(C10,'TONG HOP'!$B$9:$W$9,0))</f>
        <v>44722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44722.541666666664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18598.61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44723.263888888891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44723.958333333336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44722</v>
      </c>
      <c r="B23" s="202" t="s">
        <v>355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0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355</v>
      </c>
      <c r="C24" s="141" t="s">
        <v>131</v>
      </c>
      <c r="D24" s="45"/>
      <c r="E24" s="39"/>
      <c r="F24" s="90">
        <f t="shared" ref="F24:F40" si="2">IF(AND(D24="",E24=""),0,(IF(AND(C24-B24=1,E24="",E24),24,(IF(D24="X",HOUR(C24-B24),0)))))</f>
        <v>0</v>
      </c>
      <c r="G24" s="82">
        <f t="shared" si="0"/>
        <v>0</v>
      </c>
      <c r="H24" s="82">
        <f t="shared" ref="H24:H40" si="3">(F24+G24/60)+H23</f>
        <v>0</v>
      </c>
      <c r="I24" s="108" t="s">
        <v>109</v>
      </c>
      <c r="J24" s="87" t="str">
        <f t="shared" si="1"/>
        <v/>
      </c>
      <c r="K24" s="86" t="str">
        <f t="shared" ref="K24:K40" si="4">IF(D24="x",(C24-B24),"")</f>
        <v/>
      </c>
    </row>
    <row r="25" spans="1:11" ht="36" customHeight="1" x14ac:dyDescent="0.3">
      <c r="A25" s="133"/>
      <c r="B25" s="141" t="s">
        <v>131</v>
      </c>
      <c r="C25" s="141" t="s">
        <v>132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41" t="s">
        <v>132</v>
      </c>
      <c r="C26" s="141" t="s">
        <v>130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146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02" t="s">
        <v>130</v>
      </c>
      <c r="C27" s="203"/>
      <c r="D27" s="45"/>
      <c r="E27" s="39" t="str">
        <f t="shared" ref="E27:E40" si="5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236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41" t="s">
        <v>130</v>
      </c>
      <c r="C28" s="129" t="s">
        <v>157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141" t="s">
        <v>157</v>
      </c>
      <c r="C29" s="129" t="s">
        <v>129</v>
      </c>
      <c r="D29" s="45"/>
      <c r="E29" s="39"/>
      <c r="F29" s="90">
        <f t="shared" ref="F29" si="6">IF(AND(D29="",E29=""),0,(IF(AND(C29-B29=1,E29="",E29),24,(IF(D29="X",HOUR(C29-B29),0)))))</f>
        <v>0</v>
      </c>
      <c r="G29" s="78">
        <f t="shared" ref="G29" si="7">IF(D29="X",MINUTE(C29-B29),0)</f>
        <v>0</v>
      </c>
      <c r="H29" s="79">
        <f t="shared" ref="H29" si="8">(F29+G29/60)+H28</f>
        <v>0</v>
      </c>
      <c r="I29" s="108" t="s">
        <v>115</v>
      </c>
      <c r="J29" s="88"/>
      <c r="K29" s="86"/>
    </row>
    <row r="30" spans="1:11" s="216" customFormat="1" ht="36" customHeight="1" x14ac:dyDescent="0.3">
      <c r="A30" s="221"/>
      <c r="B30" s="222" t="s">
        <v>129</v>
      </c>
      <c r="C30" s="220" t="s">
        <v>125</v>
      </c>
      <c r="D30" s="114" t="str">
        <f t="shared" ref="D30:D39" si="9">IF(E30="","X","")</f>
        <v>X</v>
      </c>
      <c r="E30" s="199" t="str">
        <f t="shared" si="5"/>
        <v/>
      </c>
      <c r="F30" s="116">
        <f t="shared" si="2"/>
        <v>11</v>
      </c>
      <c r="G30" s="117">
        <f t="shared" si="0"/>
        <v>0</v>
      </c>
      <c r="H30" s="118">
        <f>(F30+G30/60)+H28</f>
        <v>11</v>
      </c>
      <c r="I30" s="119" t="s">
        <v>518</v>
      </c>
      <c r="J30" s="214" t="str">
        <f t="shared" si="1"/>
        <v/>
      </c>
      <c r="K30" s="215">
        <f t="shared" si="4"/>
        <v>0.45833333333333337</v>
      </c>
    </row>
    <row r="31" spans="1:11" ht="36" customHeight="1" x14ac:dyDescent="0.3">
      <c r="A31" s="136">
        <v>44723</v>
      </c>
      <c r="B31" s="141" t="s">
        <v>126</v>
      </c>
      <c r="C31" s="141" t="s">
        <v>243</v>
      </c>
      <c r="D31" s="45" t="str">
        <f t="shared" si="9"/>
        <v>X</v>
      </c>
      <c r="E31" s="39" t="str">
        <f t="shared" si="5"/>
        <v/>
      </c>
      <c r="F31" s="90">
        <f t="shared" si="2"/>
        <v>6</v>
      </c>
      <c r="G31" s="78">
        <f t="shared" si="0"/>
        <v>20</v>
      </c>
      <c r="H31" s="79">
        <f t="shared" si="3"/>
        <v>17.333333333333332</v>
      </c>
      <c r="I31" s="108" t="s">
        <v>518</v>
      </c>
      <c r="J31" s="88" t="str">
        <f t="shared" si="1"/>
        <v/>
      </c>
      <c r="K31" s="86">
        <f t="shared" si="4"/>
        <v>0.2638888888888889</v>
      </c>
    </row>
    <row r="32" spans="1:11" ht="36" customHeight="1" x14ac:dyDescent="0.3">
      <c r="A32" s="133"/>
      <c r="B32" s="202" t="s">
        <v>243</v>
      </c>
      <c r="C32" s="203"/>
      <c r="D32" s="45"/>
      <c r="E32" s="39" t="str">
        <f t="shared" si="5"/>
        <v/>
      </c>
      <c r="F32" s="90">
        <f t="shared" si="2"/>
        <v>0</v>
      </c>
      <c r="G32" s="78">
        <f t="shared" si="0"/>
        <v>0</v>
      </c>
      <c r="H32" s="79">
        <f t="shared" si="3"/>
        <v>17.333333333333332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41" t="s">
        <v>243</v>
      </c>
      <c r="C33" s="141" t="s">
        <v>356</v>
      </c>
      <c r="D33" s="45" t="str">
        <f t="shared" si="9"/>
        <v>X</v>
      </c>
      <c r="E33" s="39" t="str">
        <f t="shared" si="5"/>
        <v/>
      </c>
      <c r="F33" s="90">
        <f t="shared" si="2"/>
        <v>5</v>
      </c>
      <c r="G33" s="78">
        <f t="shared" si="0"/>
        <v>0</v>
      </c>
      <c r="H33" s="79">
        <f t="shared" si="3"/>
        <v>22.333333333333332</v>
      </c>
      <c r="I33" s="108" t="s">
        <v>117</v>
      </c>
      <c r="J33" s="88" t="str">
        <f t="shared" si="1"/>
        <v/>
      </c>
      <c r="K33" s="86">
        <f t="shared" si="4"/>
        <v>0.20833333333333337</v>
      </c>
    </row>
    <row r="34" spans="1:11" ht="36" customHeight="1" x14ac:dyDescent="0.3">
      <c r="A34" s="133"/>
      <c r="B34" s="141" t="s">
        <v>356</v>
      </c>
      <c r="C34" s="141" t="s">
        <v>269</v>
      </c>
      <c r="D34" s="45" t="str">
        <f t="shared" si="9"/>
        <v>X</v>
      </c>
      <c r="E34" s="39" t="str">
        <f t="shared" si="5"/>
        <v/>
      </c>
      <c r="F34" s="90">
        <f t="shared" si="2"/>
        <v>0</v>
      </c>
      <c r="G34" s="78">
        <f t="shared" si="0"/>
        <v>20</v>
      </c>
      <c r="H34" s="79">
        <f t="shared" si="3"/>
        <v>22.666666666666664</v>
      </c>
      <c r="I34" s="108" t="s">
        <v>519</v>
      </c>
      <c r="J34" s="88" t="str">
        <f t="shared" si="1"/>
        <v/>
      </c>
      <c r="K34" s="86">
        <f t="shared" si="4"/>
        <v>1.388888888888884E-2</v>
      </c>
    </row>
    <row r="35" spans="1:11" ht="36" customHeight="1" x14ac:dyDescent="0.3">
      <c r="A35" s="133"/>
      <c r="B35" s="141" t="s">
        <v>269</v>
      </c>
      <c r="C35" s="141" t="s">
        <v>134</v>
      </c>
      <c r="D35" s="45" t="str">
        <f t="shared" si="9"/>
        <v>X</v>
      </c>
      <c r="E35" s="39" t="str">
        <f t="shared" si="5"/>
        <v/>
      </c>
      <c r="F35" s="90">
        <f t="shared" si="2"/>
        <v>1</v>
      </c>
      <c r="G35" s="78">
        <f t="shared" si="0"/>
        <v>50</v>
      </c>
      <c r="H35" s="79">
        <f t="shared" si="3"/>
        <v>24.499999999999996</v>
      </c>
      <c r="I35" s="108" t="s">
        <v>117</v>
      </c>
      <c r="J35" s="88" t="str">
        <f t="shared" si="1"/>
        <v/>
      </c>
      <c r="K35" s="86">
        <f t="shared" si="4"/>
        <v>7.6388888888888895E-2</v>
      </c>
    </row>
    <row r="36" spans="1:11" ht="36" customHeight="1" x14ac:dyDescent="0.3">
      <c r="A36" s="133"/>
      <c r="B36" s="141" t="s">
        <v>134</v>
      </c>
      <c r="C36" s="141" t="s">
        <v>244</v>
      </c>
      <c r="D36" s="45" t="str">
        <f t="shared" si="9"/>
        <v>X</v>
      </c>
      <c r="E36" s="39" t="str">
        <f t="shared" si="5"/>
        <v/>
      </c>
      <c r="F36" s="90">
        <f t="shared" si="2"/>
        <v>0</v>
      </c>
      <c r="G36" s="78">
        <f t="shared" si="0"/>
        <v>50</v>
      </c>
      <c r="H36" s="79">
        <f t="shared" si="3"/>
        <v>25.333333333333329</v>
      </c>
      <c r="I36" s="108" t="s">
        <v>118</v>
      </c>
      <c r="J36" s="88" t="str">
        <f t="shared" si="1"/>
        <v/>
      </c>
      <c r="K36" s="86">
        <f t="shared" si="4"/>
        <v>3.472222222222221E-2</v>
      </c>
    </row>
    <row r="37" spans="1:11" ht="36" customHeight="1" x14ac:dyDescent="0.3">
      <c r="A37" s="133"/>
      <c r="B37" s="141" t="s">
        <v>244</v>
      </c>
      <c r="C37" s="141" t="s">
        <v>136</v>
      </c>
      <c r="D37" s="45" t="str">
        <f t="shared" si="9"/>
        <v>X</v>
      </c>
      <c r="E37" s="39" t="str">
        <f t="shared" si="5"/>
        <v/>
      </c>
      <c r="F37" s="90">
        <f t="shared" si="2"/>
        <v>7</v>
      </c>
      <c r="G37" s="78">
        <f t="shared" si="0"/>
        <v>10</v>
      </c>
      <c r="H37" s="79">
        <f t="shared" si="3"/>
        <v>32.499999999999993</v>
      </c>
      <c r="I37" s="108" t="s">
        <v>117</v>
      </c>
      <c r="J37" s="88" t="str">
        <f t="shared" si="1"/>
        <v/>
      </c>
      <c r="K37" s="86">
        <f t="shared" si="4"/>
        <v>0.29861111111111116</v>
      </c>
    </row>
    <row r="38" spans="1:11" ht="36" customHeight="1" x14ac:dyDescent="0.3">
      <c r="A38" s="133"/>
      <c r="B38" s="141" t="s">
        <v>136</v>
      </c>
      <c r="C38" s="141" t="s">
        <v>143</v>
      </c>
      <c r="D38" s="45" t="str">
        <f t="shared" si="9"/>
        <v>X</v>
      </c>
      <c r="E38" s="39" t="str">
        <f t="shared" si="5"/>
        <v/>
      </c>
      <c r="F38" s="90">
        <f t="shared" si="2"/>
        <v>0</v>
      </c>
      <c r="G38" s="78">
        <f t="shared" si="0"/>
        <v>30</v>
      </c>
      <c r="H38" s="79">
        <f t="shared" si="3"/>
        <v>32.999999999999993</v>
      </c>
      <c r="I38" s="108" t="s">
        <v>118</v>
      </c>
      <c r="J38" s="88" t="str">
        <f t="shared" si="1"/>
        <v/>
      </c>
      <c r="K38" s="86">
        <f t="shared" si="4"/>
        <v>2.0833333333333259E-2</v>
      </c>
    </row>
    <row r="39" spans="1:11" ht="36" customHeight="1" x14ac:dyDescent="0.3">
      <c r="A39" s="133"/>
      <c r="B39" s="141" t="s">
        <v>143</v>
      </c>
      <c r="C39" s="141" t="s">
        <v>352</v>
      </c>
      <c r="D39" s="45" t="str">
        <f t="shared" si="9"/>
        <v>X</v>
      </c>
      <c r="E39" s="39" t="str">
        <f t="shared" si="5"/>
        <v/>
      </c>
      <c r="F39" s="90">
        <f t="shared" si="2"/>
        <v>1</v>
      </c>
      <c r="G39" s="78">
        <f t="shared" si="0"/>
        <v>0</v>
      </c>
      <c r="H39" s="79">
        <f t="shared" si="3"/>
        <v>33.999999999999993</v>
      </c>
      <c r="I39" s="108" t="s">
        <v>117</v>
      </c>
      <c r="J39" s="88" t="str">
        <f t="shared" si="1"/>
        <v/>
      </c>
      <c r="K39" s="86">
        <f t="shared" si="4"/>
        <v>4.1666666666666741E-2</v>
      </c>
    </row>
    <row r="40" spans="1:11" ht="36" customHeight="1" x14ac:dyDescent="0.3">
      <c r="A40" s="133"/>
      <c r="B40" s="202" t="s">
        <v>352</v>
      </c>
      <c r="C40" s="203"/>
      <c r="D40" s="45"/>
      <c r="E40" s="39" t="str">
        <f t="shared" si="5"/>
        <v/>
      </c>
      <c r="F40" s="90">
        <f t="shared" si="2"/>
        <v>0</v>
      </c>
      <c r="G40" s="78">
        <f t="shared" si="0"/>
        <v>0</v>
      </c>
      <c r="H40" s="79">
        <f t="shared" si="3"/>
        <v>33.999999999999993</v>
      </c>
      <c r="I40" s="109" t="s">
        <v>123</v>
      </c>
      <c r="J40" s="88" t="str">
        <f t="shared" si="1"/>
        <v/>
      </c>
      <c r="K40" s="86" t="str">
        <f t="shared" si="4"/>
        <v/>
      </c>
    </row>
    <row r="41" spans="1:11" ht="33.75" customHeight="1" x14ac:dyDescent="0.3">
      <c r="A41" s="47"/>
      <c r="B41" s="369" t="s">
        <v>25</v>
      </c>
      <c r="C41" s="369"/>
      <c r="D41" s="369"/>
      <c r="E41" s="369"/>
      <c r="F41" s="369"/>
      <c r="G41" s="369"/>
      <c r="H41" s="48">
        <f>H40</f>
        <v>33.999999999999993</v>
      </c>
      <c r="I41" s="49"/>
      <c r="J41" s="89">
        <f>SUM(J23:J40)</f>
        <v>0</v>
      </c>
      <c r="K41" s="86">
        <f>SUM(K23:K40)</f>
        <v>1.416666666666667</v>
      </c>
    </row>
    <row r="42" spans="1:11" ht="33.75" customHeight="1" x14ac:dyDescent="0.3">
      <c r="A42" s="47"/>
      <c r="B42" s="369" t="s">
        <v>64</v>
      </c>
      <c r="C42" s="369"/>
      <c r="D42" s="369"/>
      <c r="E42" s="369"/>
      <c r="F42" s="369"/>
      <c r="G42" s="369"/>
      <c r="H42" s="50">
        <v>72</v>
      </c>
      <c r="I42" s="49"/>
    </row>
    <row r="43" spans="1:11" ht="33.75" customHeight="1" x14ac:dyDescent="0.3">
      <c r="A43" s="47"/>
      <c r="B43" s="363" t="s">
        <v>65</v>
      </c>
      <c r="C43" s="363"/>
      <c r="D43" s="363"/>
      <c r="E43" s="363"/>
      <c r="F43" s="363"/>
      <c r="G43" s="363"/>
      <c r="H43" s="50">
        <f>IF(H42="","",IF(H41&lt;=H42,H42-H41,0))</f>
        <v>38.000000000000007</v>
      </c>
      <c r="I43" s="75"/>
    </row>
    <row r="44" spans="1:11" ht="33.75" customHeight="1" x14ac:dyDescent="0.3">
      <c r="A44" s="47"/>
      <c r="B44" s="363" t="s">
        <v>66</v>
      </c>
      <c r="C44" s="363"/>
      <c r="D44" s="363"/>
      <c r="E44" s="363"/>
      <c r="F44" s="363"/>
      <c r="G44" s="363"/>
      <c r="H44" s="50">
        <f>IF(H41&gt;H42,H41-H42,0)</f>
        <v>0</v>
      </c>
      <c r="I44" s="49"/>
    </row>
    <row r="45" spans="1:11" ht="33.75" customHeight="1" x14ac:dyDescent="0.3">
      <c r="A45" s="47"/>
      <c r="B45" s="363" t="s">
        <v>67</v>
      </c>
      <c r="C45" s="363"/>
      <c r="D45" s="363"/>
      <c r="E45" s="363"/>
      <c r="F45" s="363"/>
      <c r="G45" s="363"/>
      <c r="H45" s="74">
        <f>IF(H42="","",IF(H43&gt;H44,ROUND(H43*$B$15*$B$13/24,0),""))</f>
        <v>104608300</v>
      </c>
      <c r="I45" s="49"/>
    </row>
    <row r="46" spans="1:11" ht="33.75" customHeight="1" x14ac:dyDescent="0.3">
      <c r="A46" s="47"/>
      <c r="B46" s="364" t="s">
        <v>68</v>
      </c>
      <c r="C46" s="365"/>
      <c r="D46" s="365"/>
      <c r="E46" s="365"/>
      <c r="F46" s="365"/>
      <c r="G46" s="366"/>
      <c r="H46" s="51" t="str">
        <f>IF(H44&gt;H43,ROUND(H44*$B$17*$B$13/24,0),"")</f>
        <v/>
      </c>
      <c r="I46" s="49"/>
    </row>
    <row r="47" spans="1:11" ht="33.75" customHeight="1" x14ac:dyDescent="0.3">
      <c r="A47" s="367"/>
      <c r="B47" s="367"/>
      <c r="C47" s="367"/>
      <c r="D47" s="367"/>
      <c r="E47" s="367"/>
      <c r="F47" s="367"/>
      <c r="G47" s="367"/>
      <c r="H47" s="367"/>
      <c r="I47" s="367"/>
    </row>
  </sheetData>
  <mergeCells count="17">
    <mergeCell ref="B45:G45"/>
    <mergeCell ref="B46:G46"/>
    <mergeCell ref="A47:I47"/>
    <mergeCell ref="J21:J22"/>
    <mergeCell ref="K21:K22"/>
    <mergeCell ref="B41:G41"/>
    <mergeCell ref="B42:G42"/>
    <mergeCell ref="B43:G43"/>
    <mergeCell ref="B44:G44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D40 F30:I40 F23:H29">
    <cfRule type="expression" dxfId="39" priority="2">
      <formula>$E23="X"</formula>
    </cfRule>
  </conditionalFormatting>
  <conditionalFormatting sqref="I23:I29">
    <cfRule type="expression" dxfId="38" priority="3">
      <formula>$E23="X"</formula>
    </cfRule>
  </conditionalFormatting>
  <conditionalFormatting sqref="E23:E40">
    <cfRule type="expression" dxfId="3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D53C-6188-4B40-83EA-D780376B1AEE}">
  <sheetPr>
    <tabColor rgb="FFFF0000"/>
  </sheetPr>
  <dimension ref="A1:K53"/>
  <sheetViews>
    <sheetView topLeftCell="B42" zoomScale="80" zoomScaleNormal="80" workbookViewId="0">
      <selection activeCell="B51" sqref="B51:G51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44721.583333333336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44717</v>
      </c>
      <c r="C9" s="34">
        <f>INDEX('TONG HOP'!$B$9:$W$225,MATCH(E3,'TONG HOP'!$B$9:$B$225,0),MATCH(C10,'TONG HOP'!$B$9:$W$9,0))</f>
        <v>44722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44722.291666666664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18396.400000000001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44722.458333333336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44723.222222222219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44721</v>
      </c>
      <c r="B23" s="202" t="s">
        <v>135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135</v>
      </c>
      <c r="C24" s="129" t="s">
        <v>514</v>
      </c>
      <c r="D24" s="45"/>
      <c r="E24" s="39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216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133"/>
      <c r="B25" s="129" t="s">
        <v>514</v>
      </c>
      <c r="C25" s="129" t="s">
        <v>515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29" t="s">
        <v>515</v>
      </c>
      <c r="C26" s="129" t="s">
        <v>125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478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6">
        <v>44722</v>
      </c>
      <c r="B27" s="129" t="s">
        <v>126</v>
      </c>
      <c r="C27" s="129" t="s">
        <v>128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478</v>
      </c>
      <c r="J27" s="88" t="str">
        <f t="shared" si="1"/>
        <v/>
      </c>
      <c r="K27" s="86" t="str">
        <f t="shared" si="4"/>
        <v/>
      </c>
    </row>
    <row r="28" spans="1:11" s="216" customFormat="1" ht="36" customHeight="1" x14ac:dyDescent="0.3">
      <c r="A28" s="211"/>
      <c r="B28" s="220" t="s">
        <v>517</v>
      </c>
      <c r="C28" s="142" t="s">
        <v>483</v>
      </c>
      <c r="D28" s="45" t="str">
        <f t="shared" ref="D28:D45" si="5">IF(E28="","X","")</f>
        <v>X</v>
      </c>
      <c r="E28" s="39" t="str">
        <f t="shared" ref="E28:E46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90">
        <f t="shared" ref="F28" si="7">IF(AND(D28="",E28=""),0,(IF(AND(C28-B28=1,E28="",E28),24,(IF(D28="X",HOUR(C28-B28),0)))))</f>
        <v>2</v>
      </c>
      <c r="G28" s="78">
        <f t="shared" ref="G28" si="8">IF(D28="X",MINUTE(C28-B28),0)</f>
        <v>0</v>
      </c>
      <c r="H28" s="79">
        <f>(F28+G28/60)+H26</f>
        <v>2</v>
      </c>
      <c r="I28" s="108" t="s">
        <v>478</v>
      </c>
      <c r="J28" s="214"/>
      <c r="K28" s="215"/>
    </row>
    <row r="29" spans="1:11" ht="36" customHeight="1" x14ac:dyDescent="0.3">
      <c r="A29" s="133"/>
      <c r="B29" s="129" t="s">
        <v>131</v>
      </c>
      <c r="C29" s="141" t="s">
        <v>232</v>
      </c>
      <c r="D29" s="45" t="str">
        <f t="shared" si="5"/>
        <v/>
      </c>
      <c r="E29" s="39" t="str">
        <f t="shared" si="6"/>
        <v>X</v>
      </c>
      <c r="F29" s="90">
        <f t="shared" si="2"/>
        <v>0</v>
      </c>
      <c r="G29" s="78">
        <f t="shared" si="0"/>
        <v>0</v>
      </c>
      <c r="H29" s="79">
        <f>(F29+G29/60)+H28</f>
        <v>2</v>
      </c>
      <c r="I29" s="108" t="s">
        <v>215</v>
      </c>
      <c r="J29" s="88">
        <f t="shared" si="1"/>
        <v>4.1666666666666685E-2</v>
      </c>
      <c r="K29" s="86" t="str">
        <f t="shared" si="4"/>
        <v/>
      </c>
    </row>
    <row r="30" spans="1:11" ht="36" customHeight="1" x14ac:dyDescent="0.3">
      <c r="A30" s="133"/>
      <c r="B30" s="218" t="s">
        <v>232</v>
      </c>
      <c r="C30" s="219"/>
      <c r="D30" s="45"/>
      <c r="E30" s="39" t="str">
        <f t="shared" si="6"/>
        <v/>
      </c>
      <c r="F30" s="90">
        <f t="shared" si="2"/>
        <v>0</v>
      </c>
      <c r="G30" s="78">
        <f t="shared" si="0"/>
        <v>0</v>
      </c>
      <c r="H30" s="79">
        <f>(F30+G30/60)+H29</f>
        <v>2</v>
      </c>
      <c r="I30" s="109" t="s">
        <v>516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29" t="s">
        <v>232</v>
      </c>
      <c r="C31" s="129" t="s">
        <v>144</v>
      </c>
      <c r="D31" s="45" t="str">
        <f t="shared" si="5"/>
        <v>X</v>
      </c>
      <c r="E31" s="39" t="str">
        <f t="shared" si="6"/>
        <v/>
      </c>
      <c r="F31" s="90">
        <f t="shared" si="2"/>
        <v>1</v>
      </c>
      <c r="G31" s="78">
        <f t="shared" si="0"/>
        <v>0</v>
      </c>
      <c r="H31" s="79">
        <f t="shared" si="3"/>
        <v>3</v>
      </c>
      <c r="I31" s="108" t="s">
        <v>115</v>
      </c>
      <c r="J31" s="88" t="str">
        <f t="shared" si="1"/>
        <v/>
      </c>
      <c r="K31" s="86">
        <f t="shared" si="4"/>
        <v>4.166666666666663E-2</v>
      </c>
    </row>
    <row r="32" spans="1:11" ht="36" customHeight="1" x14ac:dyDescent="0.3">
      <c r="A32" s="133"/>
      <c r="B32" s="218" t="s">
        <v>144</v>
      </c>
      <c r="C32" s="219"/>
      <c r="D32" s="45"/>
      <c r="E32" s="39" t="str">
        <f t="shared" si="6"/>
        <v/>
      </c>
      <c r="F32" s="90">
        <f t="shared" si="2"/>
        <v>0</v>
      </c>
      <c r="G32" s="78">
        <f t="shared" si="0"/>
        <v>0</v>
      </c>
      <c r="H32" s="79">
        <f t="shared" si="3"/>
        <v>3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29" t="s">
        <v>144</v>
      </c>
      <c r="C33" s="129" t="s">
        <v>133</v>
      </c>
      <c r="D33" s="45" t="str">
        <f t="shared" si="5"/>
        <v>X</v>
      </c>
      <c r="E33" s="39" t="str">
        <f t="shared" si="6"/>
        <v/>
      </c>
      <c r="F33" s="90">
        <f t="shared" si="2"/>
        <v>0</v>
      </c>
      <c r="G33" s="78">
        <f t="shared" si="0"/>
        <v>30</v>
      </c>
      <c r="H33" s="79">
        <f t="shared" si="3"/>
        <v>3.5</v>
      </c>
      <c r="I33" s="108" t="s">
        <v>117</v>
      </c>
      <c r="J33" s="88" t="str">
        <f t="shared" si="1"/>
        <v/>
      </c>
      <c r="K33" s="86">
        <f t="shared" si="4"/>
        <v>2.083333333333337E-2</v>
      </c>
    </row>
    <row r="34" spans="1:11" ht="36" customHeight="1" x14ac:dyDescent="0.3">
      <c r="A34" s="133"/>
      <c r="B34" s="129" t="s">
        <v>133</v>
      </c>
      <c r="C34" s="129" t="s">
        <v>130</v>
      </c>
      <c r="D34" s="45" t="str">
        <f t="shared" si="5"/>
        <v>X</v>
      </c>
      <c r="E34" s="39" t="str">
        <f t="shared" si="6"/>
        <v/>
      </c>
      <c r="F34" s="90">
        <f t="shared" si="2"/>
        <v>0</v>
      </c>
      <c r="G34" s="78">
        <f t="shared" si="0"/>
        <v>30</v>
      </c>
      <c r="H34" s="79">
        <f t="shared" si="3"/>
        <v>4</v>
      </c>
      <c r="I34" s="108" t="s">
        <v>374</v>
      </c>
      <c r="J34" s="88" t="str">
        <f t="shared" si="1"/>
        <v/>
      </c>
      <c r="K34" s="86">
        <f t="shared" si="4"/>
        <v>2.0833333333333315E-2</v>
      </c>
    </row>
    <row r="35" spans="1:11" ht="36" customHeight="1" x14ac:dyDescent="0.3">
      <c r="A35" s="133"/>
      <c r="B35" s="129" t="s">
        <v>130</v>
      </c>
      <c r="C35" s="129" t="s">
        <v>314</v>
      </c>
      <c r="D35" s="45" t="str">
        <f t="shared" si="5"/>
        <v/>
      </c>
      <c r="E35" s="39" t="str">
        <f t="shared" si="6"/>
        <v>X</v>
      </c>
      <c r="F35" s="90">
        <f t="shared" si="2"/>
        <v>0</v>
      </c>
      <c r="G35" s="78">
        <f t="shared" si="0"/>
        <v>0</v>
      </c>
      <c r="H35" s="79">
        <f t="shared" si="3"/>
        <v>4</v>
      </c>
      <c r="I35" s="108" t="s">
        <v>472</v>
      </c>
      <c r="J35" s="88">
        <f t="shared" si="1"/>
        <v>3.472222222222221E-2</v>
      </c>
      <c r="K35" s="86" t="str">
        <f t="shared" si="4"/>
        <v/>
      </c>
    </row>
    <row r="36" spans="1:11" ht="36" customHeight="1" x14ac:dyDescent="0.3">
      <c r="A36" s="133"/>
      <c r="B36" s="129" t="s">
        <v>314</v>
      </c>
      <c r="C36" s="129" t="s">
        <v>134</v>
      </c>
      <c r="D36" s="45" t="str">
        <f t="shared" si="5"/>
        <v>X</v>
      </c>
      <c r="E36" s="39" t="str">
        <f t="shared" si="6"/>
        <v/>
      </c>
      <c r="F36" s="90">
        <f t="shared" si="2"/>
        <v>0</v>
      </c>
      <c r="G36" s="78">
        <f t="shared" si="0"/>
        <v>40</v>
      </c>
      <c r="H36" s="79">
        <f t="shared" si="3"/>
        <v>4.666666666666667</v>
      </c>
      <c r="I36" s="108" t="s">
        <v>117</v>
      </c>
      <c r="J36" s="88" t="str">
        <f t="shared" si="1"/>
        <v/>
      </c>
      <c r="K36" s="86">
        <f t="shared" si="4"/>
        <v>2.777777777777779E-2</v>
      </c>
    </row>
    <row r="37" spans="1:11" ht="36" customHeight="1" x14ac:dyDescent="0.3">
      <c r="A37" s="133"/>
      <c r="B37" s="129" t="s">
        <v>134</v>
      </c>
      <c r="C37" s="129" t="s">
        <v>333</v>
      </c>
      <c r="D37" s="45" t="str">
        <f t="shared" si="5"/>
        <v/>
      </c>
      <c r="E37" s="39" t="str">
        <f t="shared" si="6"/>
        <v>X</v>
      </c>
      <c r="F37" s="90">
        <f t="shared" si="2"/>
        <v>0</v>
      </c>
      <c r="G37" s="78">
        <f t="shared" si="0"/>
        <v>0</v>
      </c>
      <c r="H37" s="79">
        <f t="shared" si="3"/>
        <v>4.666666666666667</v>
      </c>
      <c r="I37" s="108" t="s">
        <v>472</v>
      </c>
      <c r="J37" s="88">
        <f t="shared" si="1"/>
        <v>4.8611111111111049E-2</v>
      </c>
      <c r="K37" s="86" t="str">
        <f t="shared" si="4"/>
        <v/>
      </c>
    </row>
    <row r="38" spans="1:11" ht="36" customHeight="1" x14ac:dyDescent="0.3">
      <c r="A38" s="133"/>
      <c r="B38" s="129" t="s">
        <v>333</v>
      </c>
      <c r="C38" s="129" t="s">
        <v>136</v>
      </c>
      <c r="D38" s="45" t="str">
        <f t="shared" si="5"/>
        <v>X</v>
      </c>
      <c r="E38" s="39" t="str">
        <f t="shared" si="6"/>
        <v/>
      </c>
      <c r="F38" s="90">
        <f t="shared" si="2"/>
        <v>6</v>
      </c>
      <c r="G38" s="78">
        <f t="shared" si="0"/>
        <v>50</v>
      </c>
      <c r="H38" s="79">
        <f t="shared" si="3"/>
        <v>11.5</v>
      </c>
      <c r="I38" s="108" t="s">
        <v>117</v>
      </c>
      <c r="J38" s="88" t="str">
        <f t="shared" si="1"/>
        <v/>
      </c>
      <c r="K38" s="86">
        <f t="shared" si="4"/>
        <v>0.28472222222222232</v>
      </c>
    </row>
    <row r="39" spans="1:11" ht="36" customHeight="1" x14ac:dyDescent="0.3">
      <c r="A39" s="133"/>
      <c r="B39" s="129" t="s">
        <v>136</v>
      </c>
      <c r="C39" s="129" t="s">
        <v>137</v>
      </c>
      <c r="D39" s="45" t="str">
        <f t="shared" si="5"/>
        <v>X</v>
      </c>
      <c r="E39" s="39" t="str">
        <f t="shared" si="6"/>
        <v/>
      </c>
      <c r="F39" s="90">
        <f t="shared" si="2"/>
        <v>0</v>
      </c>
      <c r="G39" s="78">
        <f t="shared" si="0"/>
        <v>50</v>
      </c>
      <c r="H39" s="79">
        <f t="shared" si="3"/>
        <v>12.333333333333334</v>
      </c>
      <c r="I39" s="108" t="s">
        <v>118</v>
      </c>
      <c r="J39" s="88" t="str">
        <f t="shared" si="1"/>
        <v/>
      </c>
      <c r="K39" s="86">
        <f t="shared" si="4"/>
        <v>3.4722222222222099E-2</v>
      </c>
    </row>
    <row r="40" spans="1:11" ht="36" customHeight="1" x14ac:dyDescent="0.3">
      <c r="A40" s="137"/>
      <c r="B40" s="129" t="s">
        <v>137</v>
      </c>
      <c r="C40" s="129" t="s">
        <v>125</v>
      </c>
      <c r="D40" s="45" t="str">
        <f t="shared" si="5"/>
        <v>X</v>
      </c>
      <c r="E40" s="39" t="str">
        <f t="shared" si="6"/>
        <v/>
      </c>
      <c r="F40" s="90">
        <f t="shared" si="2"/>
        <v>1</v>
      </c>
      <c r="G40" s="78">
        <f t="shared" si="0"/>
        <v>40</v>
      </c>
      <c r="H40" s="79">
        <f t="shared" si="3"/>
        <v>14</v>
      </c>
      <c r="I40" s="108" t="s">
        <v>117</v>
      </c>
      <c r="J40" s="88" t="str">
        <f t="shared" si="1"/>
        <v/>
      </c>
      <c r="K40" s="86">
        <f t="shared" si="4"/>
        <v>6.9444444444444531E-2</v>
      </c>
    </row>
    <row r="41" spans="1:11" ht="36" customHeight="1" x14ac:dyDescent="0.3">
      <c r="A41" s="136">
        <v>44723</v>
      </c>
      <c r="B41" s="129" t="s">
        <v>126</v>
      </c>
      <c r="C41" s="129" t="s">
        <v>485</v>
      </c>
      <c r="D41" s="45" t="str">
        <f t="shared" si="5"/>
        <v>X</v>
      </c>
      <c r="E41" s="39" t="str">
        <f t="shared" si="6"/>
        <v/>
      </c>
      <c r="F41" s="90">
        <f t="shared" si="2"/>
        <v>0</v>
      </c>
      <c r="G41" s="78">
        <f t="shared" si="0"/>
        <v>30</v>
      </c>
      <c r="H41" s="79">
        <f t="shared" si="3"/>
        <v>14.5</v>
      </c>
      <c r="I41" s="108" t="s">
        <v>117</v>
      </c>
      <c r="J41" s="88" t="str">
        <f t="shared" si="1"/>
        <v/>
      </c>
      <c r="K41" s="86">
        <f t="shared" si="4"/>
        <v>2.0833333333333332E-2</v>
      </c>
    </row>
    <row r="42" spans="1:11" ht="36" customHeight="1" x14ac:dyDescent="0.3">
      <c r="A42" s="133"/>
      <c r="B42" s="129" t="s">
        <v>485</v>
      </c>
      <c r="C42" s="129" t="s">
        <v>241</v>
      </c>
      <c r="D42" s="45" t="str">
        <f t="shared" si="5"/>
        <v>X</v>
      </c>
      <c r="E42" s="39" t="str">
        <f t="shared" si="6"/>
        <v/>
      </c>
      <c r="F42" s="90">
        <f t="shared" si="2"/>
        <v>1</v>
      </c>
      <c r="G42" s="78">
        <f t="shared" si="0"/>
        <v>30</v>
      </c>
      <c r="H42" s="79">
        <f t="shared" si="3"/>
        <v>16</v>
      </c>
      <c r="I42" s="108" t="s">
        <v>497</v>
      </c>
      <c r="J42" s="88" t="str">
        <f t="shared" si="1"/>
        <v/>
      </c>
      <c r="K42" s="86">
        <f t="shared" si="4"/>
        <v>6.25E-2</v>
      </c>
    </row>
    <row r="43" spans="1:11" ht="36" customHeight="1" x14ac:dyDescent="0.3">
      <c r="A43" s="133"/>
      <c r="B43" s="129" t="s">
        <v>241</v>
      </c>
      <c r="C43" s="129" t="s">
        <v>370</v>
      </c>
      <c r="D43" s="45" t="str">
        <f t="shared" si="5"/>
        <v>X</v>
      </c>
      <c r="E43" s="39" t="str">
        <f t="shared" si="6"/>
        <v/>
      </c>
      <c r="F43" s="90">
        <f t="shared" si="2"/>
        <v>0</v>
      </c>
      <c r="G43" s="78">
        <f t="shared" si="0"/>
        <v>20</v>
      </c>
      <c r="H43" s="79">
        <f t="shared" si="3"/>
        <v>16.333333333333332</v>
      </c>
      <c r="I43" s="108" t="s">
        <v>117</v>
      </c>
      <c r="J43" s="88" t="str">
        <f t="shared" si="1"/>
        <v/>
      </c>
      <c r="K43" s="86">
        <f t="shared" si="4"/>
        <v>1.3888888888888895E-2</v>
      </c>
    </row>
    <row r="44" spans="1:11" ht="36" customHeight="1" x14ac:dyDescent="0.3">
      <c r="A44" s="133"/>
      <c r="B44" s="129" t="s">
        <v>370</v>
      </c>
      <c r="C44" s="129" t="s">
        <v>282</v>
      </c>
      <c r="D44" s="45" t="str">
        <f t="shared" si="5"/>
        <v>X</v>
      </c>
      <c r="E44" s="39" t="str">
        <f t="shared" si="6"/>
        <v/>
      </c>
      <c r="F44" s="90">
        <f t="shared" si="2"/>
        <v>1</v>
      </c>
      <c r="G44" s="78">
        <f t="shared" si="0"/>
        <v>30</v>
      </c>
      <c r="H44" s="79">
        <f t="shared" si="3"/>
        <v>17.833333333333332</v>
      </c>
      <c r="I44" s="108" t="s">
        <v>497</v>
      </c>
      <c r="J44" s="88" t="str">
        <f t="shared" si="1"/>
        <v/>
      </c>
      <c r="K44" s="86">
        <f t="shared" si="4"/>
        <v>6.2500000000000014E-2</v>
      </c>
    </row>
    <row r="45" spans="1:11" ht="36" customHeight="1" x14ac:dyDescent="0.3">
      <c r="A45" s="133"/>
      <c r="B45" s="129" t="s">
        <v>282</v>
      </c>
      <c r="C45" s="129" t="s">
        <v>251</v>
      </c>
      <c r="D45" s="45" t="str">
        <f t="shared" si="5"/>
        <v>X</v>
      </c>
      <c r="E45" s="39" t="str">
        <f t="shared" si="6"/>
        <v/>
      </c>
      <c r="F45" s="90">
        <f t="shared" si="2"/>
        <v>1</v>
      </c>
      <c r="G45" s="78">
        <f t="shared" si="0"/>
        <v>30</v>
      </c>
      <c r="H45" s="79">
        <f t="shared" si="3"/>
        <v>19.333333333333332</v>
      </c>
      <c r="I45" s="108" t="s">
        <v>117</v>
      </c>
      <c r="J45" s="88" t="str">
        <f t="shared" si="1"/>
        <v/>
      </c>
      <c r="K45" s="86">
        <f t="shared" si="4"/>
        <v>6.2499999999999972E-2</v>
      </c>
    </row>
    <row r="46" spans="1:11" ht="36" customHeight="1" x14ac:dyDescent="0.3">
      <c r="A46" s="133"/>
      <c r="B46" s="218" t="s">
        <v>251</v>
      </c>
      <c r="C46" s="219"/>
      <c r="D46" s="45"/>
      <c r="E46" s="39" t="str">
        <f t="shared" si="6"/>
        <v/>
      </c>
      <c r="F46" s="90">
        <f t="shared" si="2"/>
        <v>0</v>
      </c>
      <c r="G46" s="78">
        <f t="shared" si="0"/>
        <v>0</v>
      </c>
      <c r="H46" s="79">
        <f t="shared" si="3"/>
        <v>19.333333333333332</v>
      </c>
      <c r="I46" s="109" t="s">
        <v>123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19.333333333333332</v>
      </c>
      <c r="I47" s="49"/>
      <c r="J47" s="89">
        <f>SUM(J23:J46)</f>
        <v>0.12499999999999994</v>
      </c>
      <c r="K47" s="86">
        <f>SUM(K23:K46)</f>
        <v>0.72222222222222232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52.666666666666671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145011083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/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17">
    <mergeCell ref="B51:G51"/>
    <mergeCell ref="B52:G52"/>
    <mergeCell ref="A53:I53"/>
    <mergeCell ref="J21:J22"/>
    <mergeCell ref="K21:K22"/>
    <mergeCell ref="B47:G47"/>
    <mergeCell ref="B48:G48"/>
    <mergeCell ref="B49:G49"/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30:I46 B23:D46 F23:H29">
    <cfRule type="expression" dxfId="36" priority="2">
      <formula>$E23="X"</formula>
    </cfRule>
  </conditionalFormatting>
  <conditionalFormatting sqref="I23:I29">
    <cfRule type="expression" dxfId="35" priority="3">
      <formula>$E23="X"</formula>
    </cfRule>
  </conditionalFormatting>
  <conditionalFormatting sqref="E23:E46">
    <cfRule type="expression" dxfId="3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46"/>
  <sheetViews>
    <sheetView topLeftCell="A22" zoomScale="80" zoomScaleNormal="80" workbookViewId="0">
      <selection activeCell="E28" sqref="E2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215 - 07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44720.302083333336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44717</v>
      </c>
      <c r="C9" s="34">
        <f>INDEX('TONG HOP'!$B$9:$W$225,MATCH(E3,'TONG HOP'!$B$9:$B$225,0),MATCH(C10,'TONG HOP'!$B$9:$W$9,0))</f>
        <v>44722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44720.447916666664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19097.95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44720.447916666664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44721.3125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44720</v>
      </c>
      <c r="B23" s="202" t="s">
        <v>506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506</v>
      </c>
      <c r="C24" s="111" t="s">
        <v>433</v>
      </c>
      <c r="D24" s="45"/>
      <c r="E24" s="39"/>
      <c r="F24" s="90">
        <f t="shared" ref="F24:F39" si="2">IF(AND(D24="",E24=""),0,(IF(AND(C24-B24=1,E24="",E24),24,(IF(D24="X",HOUR(C24-B24),0)))))</f>
        <v>0</v>
      </c>
      <c r="G24" s="82">
        <f t="shared" ref="G24:G39" si="3">IF(D24="X",MINUTE(C24-B24),0)</f>
        <v>0</v>
      </c>
      <c r="H24" s="82">
        <f t="shared" ref="H24:H30" si="4">(F24+G24/60)+H23</f>
        <v>0</v>
      </c>
      <c r="I24" s="108" t="s">
        <v>109</v>
      </c>
      <c r="J24" s="87" t="str">
        <f t="shared" ref="J24:J39" si="5">IF(E24="x",(C24-B24),"")</f>
        <v/>
      </c>
      <c r="K24" s="86" t="str">
        <f t="shared" ref="K24:K39" si="6">IF(D24="x",(C24-B24),"")</f>
        <v/>
      </c>
    </row>
    <row r="25" spans="1:11" ht="36" customHeight="1" x14ac:dyDescent="0.3">
      <c r="A25" s="133"/>
      <c r="B25" s="129" t="s">
        <v>433</v>
      </c>
      <c r="C25" s="111" t="s">
        <v>131</v>
      </c>
      <c r="D25" s="45"/>
      <c r="E25" s="39"/>
      <c r="F25" s="90">
        <f t="shared" si="2"/>
        <v>0</v>
      </c>
      <c r="G25" s="82">
        <f t="shared" si="3"/>
        <v>0</v>
      </c>
      <c r="H25" s="82">
        <f t="shared" si="4"/>
        <v>0</v>
      </c>
      <c r="I25" s="109" t="s">
        <v>114</v>
      </c>
      <c r="J25" s="87" t="str">
        <f t="shared" si="5"/>
        <v/>
      </c>
      <c r="K25" s="86" t="str">
        <f t="shared" si="6"/>
        <v/>
      </c>
    </row>
    <row r="26" spans="1:11" ht="36" customHeight="1" x14ac:dyDescent="0.3">
      <c r="A26" s="133"/>
      <c r="B26" s="111" t="s">
        <v>131</v>
      </c>
      <c r="C26" s="111" t="s">
        <v>301</v>
      </c>
      <c r="D26" s="45"/>
      <c r="E26" s="39"/>
      <c r="F26" s="90">
        <f t="shared" si="2"/>
        <v>0</v>
      </c>
      <c r="G26" s="82">
        <f t="shared" si="3"/>
        <v>0</v>
      </c>
      <c r="H26" s="82">
        <f t="shared" si="4"/>
        <v>0</v>
      </c>
      <c r="I26" s="108" t="s">
        <v>254</v>
      </c>
      <c r="J26" s="87" t="str">
        <f t="shared" si="5"/>
        <v/>
      </c>
      <c r="K26" s="86" t="str">
        <f t="shared" si="6"/>
        <v/>
      </c>
    </row>
    <row r="27" spans="1:11" ht="36" customHeight="1" x14ac:dyDescent="0.3">
      <c r="A27" s="133"/>
      <c r="B27" s="207" t="s">
        <v>301</v>
      </c>
      <c r="C27" s="208"/>
      <c r="D27" s="45"/>
      <c r="E27" s="39"/>
      <c r="F27" s="90">
        <f t="shared" si="2"/>
        <v>0</v>
      </c>
      <c r="G27" s="78">
        <f t="shared" si="3"/>
        <v>0</v>
      </c>
      <c r="H27" s="79">
        <f t="shared" si="4"/>
        <v>0</v>
      </c>
      <c r="I27" s="109" t="s">
        <v>511</v>
      </c>
      <c r="J27" s="88" t="str">
        <f t="shared" si="5"/>
        <v/>
      </c>
      <c r="K27" s="86" t="str">
        <f t="shared" si="6"/>
        <v/>
      </c>
    </row>
    <row r="28" spans="1:11" ht="36" customHeight="1" x14ac:dyDescent="0.3">
      <c r="A28" s="133"/>
      <c r="B28" s="111" t="s">
        <v>301</v>
      </c>
      <c r="C28" s="111" t="s">
        <v>507</v>
      </c>
      <c r="D28" s="45"/>
      <c r="E28" s="39"/>
      <c r="F28" s="90">
        <f t="shared" si="2"/>
        <v>0</v>
      </c>
      <c r="G28" s="78">
        <f t="shared" si="3"/>
        <v>0</v>
      </c>
      <c r="H28" s="79">
        <f t="shared" si="4"/>
        <v>0</v>
      </c>
      <c r="I28" s="108" t="s">
        <v>115</v>
      </c>
      <c r="J28" s="88" t="str">
        <f t="shared" si="5"/>
        <v/>
      </c>
      <c r="K28" s="86" t="str">
        <f t="shared" si="6"/>
        <v/>
      </c>
    </row>
    <row r="29" spans="1:11" ht="36" customHeight="1" x14ac:dyDescent="0.3">
      <c r="A29" s="133"/>
      <c r="B29" s="207" t="s">
        <v>507</v>
      </c>
      <c r="C29" s="208"/>
      <c r="D29" s="45"/>
      <c r="E29" s="39"/>
      <c r="F29" s="90">
        <f t="shared" si="2"/>
        <v>0</v>
      </c>
      <c r="G29" s="78">
        <f t="shared" si="3"/>
        <v>0</v>
      </c>
      <c r="H29" s="79">
        <f t="shared" si="4"/>
        <v>0</v>
      </c>
      <c r="I29" s="109" t="s">
        <v>116</v>
      </c>
      <c r="J29" s="88" t="str">
        <f t="shared" si="5"/>
        <v/>
      </c>
      <c r="K29" s="86" t="str">
        <f t="shared" si="6"/>
        <v/>
      </c>
    </row>
    <row r="30" spans="1:11" ht="36" customHeight="1" x14ac:dyDescent="0.3">
      <c r="A30" s="133"/>
      <c r="B30" s="111" t="s">
        <v>507</v>
      </c>
      <c r="C30" s="111" t="s">
        <v>508</v>
      </c>
      <c r="D30" s="45" t="str">
        <f t="shared" ref="D30:D38" si="7">IF(E30="","X","")</f>
        <v>X</v>
      </c>
      <c r="E30" s="39" t="str">
        <f t="shared" ref="E30:E39" si="8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90">
        <f t="shared" si="2"/>
        <v>9</v>
      </c>
      <c r="G30" s="78">
        <f t="shared" si="3"/>
        <v>5</v>
      </c>
      <c r="H30" s="79">
        <f t="shared" si="4"/>
        <v>9.0833333333333339</v>
      </c>
      <c r="I30" s="108" t="s">
        <v>117</v>
      </c>
      <c r="J30" s="88" t="str">
        <f t="shared" si="5"/>
        <v/>
      </c>
      <c r="K30" s="86">
        <f t="shared" si="6"/>
        <v>0.37847222222222215</v>
      </c>
    </row>
    <row r="31" spans="1:11" ht="36" customHeight="1" x14ac:dyDescent="0.3">
      <c r="A31" s="133"/>
      <c r="B31" s="111" t="s">
        <v>508</v>
      </c>
      <c r="C31" s="111" t="s">
        <v>509</v>
      </c>
      <c r="D31" s="45" t="str">
        <f t="shared" si="7"/>
        <v/>
      </c>
      <c r="E31" s="39" t="str">
        <f t="shared" si="8"/>
        <v>X</v>
      </c>
      <c r="F31" s="90">
        <f t="shared" si="2"/>
        <v>0</v>
      </c>
      <c r="G31" s="78">
        <f t="shared" si="3"/>
        <v>0</v>
      </c>
      <c r="H31" s="79">
        <f t="shared" ref="H31:H39" si="9">(F31+G31/60)+H30</f>
        <v>9.0833333333333339</v>
      </c>
      <c r="I31" s="108" t="s">
        <v>512</v>
      </c>
      <c r="J31" s="88">
        <f t="shared" si="5"/>
        <v>5.5555555555555691E-2</v>
      </c>
      <c r="K31" s="86" t="str">
        <f t="shared" si="6"/>
        <v/>
      </c>
    </row>
    <row r="32" spans="1:11" ht="36" customHeight="1" x14ac:dyDescent="0.3">
      <c r="A32" s="133"/>
      <c r="B32" s="111" t="s">
        <v>509</v>
      </c>
      <c r="C32" s="111" t="s">
        <v>125</v>
      </c>
      <c r="D32" s="45" t="str">
        <f t="shared" si="7"/>
        <v>X</v>
      </c>
      <c r="E32" s="39" t="str">
        <f t="shared" si="8"/>
        <v/>
      </c>
      <c r="F32" s="90">
        <f t="shared" si="2"/>
        <v>2</v>
      </c>
      <c r="G32" s="78">
        <f t="shared" si="3"/>
        <v>50</v>
      </c>
      <c r="H32" s="79">
        <f t="shared" si="9"/>
        <v>11.916666666666668</v>
      </c>
      <c r="I32" s="108" t="s">
        <v>117</v>
      </c>
      <c r="J32" s="88" t="str">
        <f t="shared" si="5"/>
        <v/>
      </c>
      <c r="K32" s="86">
        <f t="shared" si="6"/>
        <v>0.11805555555555547</v>
      </c>
    </row>
    <row r="33" spans="1:11" ht="36" customHeight="1" x14ac:dyDescent="0.3">
      <c r="A33" s="217">
        <v>44721</v>
      </c>
      <c r="B33" s="129" t="s">
        <v>126</v>
      </c>
      <c r="C33" s="129" t="s">
        <v>510</v>
      </c>
      <c r="D33" s="45" t="str">
        <f t="shared" si="7"/>
        <v>X</v>
      </c>
      <c r="E33" s="39" t="str">
        <f t="shared" si="8"/>
        <v/>
      </c>
      <c r="F33" s="90">
        <f t="shared" si="2"/>
        <v>2</v>
      </c>
      <c r="G33" s="78">
        <f t="shared" si="3"/>
        <v>50</v>
      </c>
      <c r="H33" s="79">
        <f t="shared" si="9"/>
        <v>14.750000000000002</v>
      </c>
      <c r="I33" s="108" t="s">
        <v>117</v>
      </c>
      <c r="J33" s="88" t="str">
        <f t="shared" si="5"/>
        <v/>
      </c>
      <c r="K33" s="86">
        <f t="shared" si="6"/>
        <v>0.11805555555555557</v>
      </c>
    </row>
    <row r="34" spans="1:11" ht="36" customHeight="1" x14ac:dyDescent="0.3">
      <c r="A34" s="217"/>
      <c r="B34" s="129" t="s">
        <v>510</v>
      </c>
      <c r="C34" s="129" t="s">
        <v>267</v>
      </c>
      <c r="D34" s="45" t="str">
        <f t="shared" si="7"/>
        <v>X</v>
      </c>
      <c r="E34" s="39" t="str">
        <f t="shared" si="8"/>
        <v/>
      </c>
      <c r="F34" s="90">
        <f t="shared" si="2"/>
        <v>1</v>
      </c>
      <c r="G34" s="78">
        <f t="shared" si="3"/>
        <v>10</v>
      </c>
      <c r="H34" s="79">
        <f t="shared" si="9"/>
        <v>15.916666666666668</v>
      </c>
      <c r="I34" s="108" t="s">
        <v>390</v>
      </c>
      <c r="J34" s="88" t="str">
        <f t="shared" si="5"/>
        <v/>
      </c>
      <c r="K34" s="86">
        <f t="shared" si="6"/>
        <v>4.8611111111111091E-2</v>
      </c>
    </row>
    <row r="35" spans="1:11" ht="36" customHeight="1" x14ac:dyDescent="0.3">
      <c r="A35" s="217"/>
      <c r="B35" s="129" t="s">
        <v>267</v>
      </c>
      <c r="C35" s="129" t="s">
        <v>140</v>
      </c>
      <c r="D35" s="45" t="str">
        <f t="shared" si="7"/>
        <v>X</v>
      </c>
      <c r="E35" s="39" t="str">
        <f t="shared" si="8"/>
        <v/>
      </c>
      <c r="F35" s="90">
        <f t="shared" si="2"/>
        <v>1</v>
      </c>
      <c r="G35" s="78">
        <f t="shared" si="3"/>
        <v>30</v>
      </c>
      <c r="H35" s="79">
        <f t="shared" si="9"/>
        <v>17.416666666666668</v>
      </c>
      <c r="I35" s="108" t="s">
        <v>117</v>
      </c>
      <c r="J35" s="88" t="str">
        <f t="shared" si="5"/>
        <v/>
      </c>
      <c r="K35" s="86">
        <f t="shared" si="6"/>
        <v>6.25E-2</v>
      </c>
    </row>
    <row r="36" spans="1:11" ht="36" customHeight="1" x14ac:dyDescent="0.3">
      <c r="A36" s="217"/>
      <c r="B36" s="129" t="s">
        <v>140</v>
      </c>
      <c r="C36" s="129" t="s">
        <v>127</v>
      </c>
      <c r="D36" s="45" t="str">
        <f t="shared" si="7"/>
        <v>X</v>
      </c>
      <c r="E36" s="39" t="str">
        <f t="shared" si="8"/>
        <v/>
      </c>
      <c r="F36" s="90">
        <f t="shared" si="2"/>
        <v>0</v>
      </c>
      <c r="G36" s="78">
        <f t="shared" si="3"/>
        <v>30</v>
      </c>
      <c r="H36" s="79">
        <f t="shared" si="9"/>
        <v>17.916666666666668</v>
      </c>
      <c r="I36" s="108" t="s">
        <v>118</v>
      </c>
      <c r="J36" s="88" t="str">
        <f t="shared" si="5"/>
        <v/>
      </c>
      <c r="K36" s="86">
        <f t="shared" si="6"/>
        <v>2.0833333333333343E-2</v>
      </c>
    </row>
    <row r="37" spans="1:11" ht="36" customHeight="1" x14ac:dyDescent="0.3">
      <c r="A37" s="217"/>
      <c r="B37" s="129" t="s">
        <v>127</v>
      </c>
      <c r="C37" s="129" t="s">
        <v>243</v>
      </c>
      <c r="D37" s="45" t="str">
        <f t="shared" si="7"/>
        <v>X</v>
      </c>
      <c r="E37" s="39" t="str">
        <f t="shared" si="8"/>
        <v/>
      </c>
      <c r="F37" s="90">
        <f t="shared" si="2"/>
        <v>0</v>
      </c>
      <c r="G37" s="78">
        <f t="shared" si="3"/>
        <v>20</v>
      </c>
      <c r="H37" s="79">
        <f t="shared" si="9"/>
        <v>18.25</v>
      </c>
      <c r="I37" s="108" t="s">
        <v>513</v>
      </c>
      <c r="J37" s="88" t="str">
        <f t="shared" si="5"/>
        <v/>
      </c>
      <c r="K37" s="86">
        <f t="shared" si="6"/>
        <v>1.3888888888888895E-2</v>
      </c>
    </row>
    <row r="38" spans="1:11" ht="36" customHeight="1" x14ac:dyDescent="0.3">
      <c r="A38" s="217"/>
      <c r="B38" s="129" t="s">
        <v>243</v>
      </c>
      <c r="C38" s="129" t="s">
        <v>433</v>
      </c>
      <c r="D38" s="45" t="str">
        <f t="shared" si="7"/>
        <v>X</v>
      </c>
      <c r="E38" s="39" t="str">
        <f t="shared" si="8"/>
        <v/>
      </c>
      <c r="F38" s="90">
        <f t="shared" si="2"/>
        <v>1</v>
      </c>
      <c r="G38" s="78">
        <f t="shared" si="3"/>
        <v>10</v>
      </c>
      <c r="H38" s="79">
        <f t="shared" si="9"/>
        <v>19.416666666666668</v>
      </c>
      <c r="I38" s="108" t="s">
        <v>117</v>
      </c>
      <c r="J38" s="88" t="str">
        <f t="shared" si="5"/>
        <v/>
      </c>
      <c r="K38" s="86">
        <f t="shared" si="6"/>
        <v>4.8611111111111105E-2</v>
      </c>
    </row>
    <row r="39" spans="1:11" ht="36" customHeight="1" x14ac:dyDescent="0.3">
      <c r="A39" s="217"/>
      <c r="B39" s="207" t="s">
        <v>433</v>
      </c>
      <c r="C39" s="208"/>
      <c r="D39" s="45"/>
      <c r="E39" s="39" t="str">
        <f t="shared" si="8"/>
        <v/>
      </c>
      <c r="F39" s="90">
        <f t="shared" si="2"/>
        <v>0</v>
      </c>
      <c r="G39" s="78">
        <f t="shared" si="3"/>
        <v>0</v>
      </c>
      <c r="H39" s="79">
        <f t="shared" si="9"/>
        <v>19.416666666666668</v>
      </c>
      <c r="I39" s="109" t="s">
        <v>123</v>
      </c>
      <c r="J39" s="88" t="str">
        <f t="shared" si="5"/>
        <v/>
      </c>
      <c r="K39" s="86" t="str">
        <f t="shared" si="6"/>
        <v/>
      </c>
    </row>
    <row r="40" spans="1:11" ht="33.75" customHeight="1" x14ac:dyDescent="0.3">
      <c r="A40" s="47"/>
      <c r="B40" s="369" t="s">
        <v>25</v>
      </c>
      <c r="C40" s="369"/>
      <c r="D40" s="369"/>
      <c r="E40" s="369"/>
      <c r="F40" s="369"/>
      <c r="G40" s="369"/>
      <c r="H40" s="48">
        <f>H39</f>
        <v>19.416666666666668</v>
      </c>
      <c r="I40" s="49"/>
      <c r="J40" s="89">
        <f>SUM(J23:J39)</f>
        <v>5.5555555555555691E-2</v>
      </c>
      <c r="K40" s="86">
        <f>SUM(K23:K39)</f>
        <v>0.80902777777777768</v>
      </c>
    </row>
    <row r="41" spans="1:11" ht="33.75" customHeight="1" x14ac:dyDescent="0.3">
      <c r="A41" s="47"/>
      <c r="B41" s="369" t="s">
        <v>64</v>
      </c>
      <c r="C41" s="369"/>
      <c r="D41" s="369"/>
      <c r="E41" s="369"/>
      <c r="F41" s="369"/>
      <c r="G41" s="369"/>
      <c r="H41" s="50">
        <v>72</v>
      </c>
      <c r="I41" s="49"/>
    </row>
    <row r="42" spans="1:11" ht="33.75" customHeight="1" x14ac:dyDescent="0.3">
      <c r="A42" s="47"/>
      <c r="B42" s="363" t="s">
        <v>65</v>
      </c>
      <c r="C42" s="363"/>
      <c r="D42" s="363"/>
      <c r="E42" s="363"/>
      <c r="F42" s="363"/>
      <c r="G42" s="363"/>
      <c r="H42" s="50">
        <f>IF(H41="","",IF(H40&lt;=H41,H41-H40,0))</f>
        <v>52.583333333333329</v>
      </c>
      <c r="I42" s="75"/>
    </row>
    <row r="43" spans="1:11" ht="33.75" customHeight="1" x14ac:dyDescent="0.3">
      <c r="A43" s="47"/>
      <c r="B43" s="363" t="s">
        <v>66</v>
      </c>
      <c r="C43" s="363"/>
      <c r="D43" s="363"/>
      <c r="E43" s="363"/>
      <c r="F43" s="363"/>
      <c r="G43" s="363"/>
      <c r="H43" s="50">
        <f>IF(H40&gt;H41,H40-H41,0)</f>
        <v>0</v>
      </c>
      <c r="I43" s="49"/>
    </row>
    <row r="44" spans="1:11" ht="33.75" customHeight="1" x14ac:dyDescent="0.3">
      <c r="A44" s="47"/>
      <c r="B44" s="363" t="s">
        <v>67</v>
      </c>
      <c r="C44" s="363"/>
      <c r="D44" s="363"/>
      <c r="E44" s="363"/>
      <c r="F44" s="363"/>
      <c r="G44" s="363"/>
      <c r="H44" s="74">
        <f>IF(H41="","",IF(H42&gt;H43,ROUND(H42*$B$15*$B$13/24,0),""))</f>
        <v>150519792</v>
      </c>
      <c r="I44" s="49"/>
    </row>
    <row r="45" spans="1:11" ht="33.75" customHeight="1" x14ac:dyDescent="0.3">
      <c r="A45" s="47"/>
      <c r="B45" s="364" t="s">
        <v>68</v>
      </c>
      <c r="C45" s="365"/>
      <c r="D45" s="365"/>
      <c r="E45" s="365"/>
      <c r="F45" s="365"/>
      <c r="G45" s="366"/>
      <c r="H45" s="51" t="str">
        <f>IF(H43&gt;H42,ROUND(H43*$B$17*$B$13/24,0),"")</f>
        <v/>
      </c>
      <c r="I45" s="49"/>
    </row>
    <row r="46" spans="1:11" ht="33.75" customHeight="1" x14ac:dyDescent="0.3">
      <c r="A46" s="367"/>
      <c r="B46" s="367"/>
      <c r="C46" s="367"/>
      <c r="D46" s="367"/>
      <c r="E46" s="367"/>
      <c r="F46" s="367"/>
      <c r="G46" s="367"/>
      <c r="H46" s="367"/>
      <c r="I46" s="367"/>
    </row>
  </sheetData>
  <mergeCells count="17">
    <mergeCell ref="B42:G42"/>
    <mergeCell ref="B43:G43"/>
    <mergeCell ref="B44:G44"/>
    <mergeCell ref="B45:G45"/>
    <mergeCell ref="A46:I46"/>
    <mergeCell ref="K21:K22"/>
    <mergeCell ref="B40:G40"/>
    <mergeCell ref="B41:G41"/>
    <mergeCell ref="J21:J2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B23:D39 F29:I39">
    <cfRule type="expression" dxfId="33" priority="2">
      <formula>$E23="X"</formula>
    </cfRule>
  </conditionalFormatting>
  <conditionalFormatting sqref="I23:I28">
    <cfRule type="expression" dxfId="32" priority="19">
      <formula>$E23="X"</formula>
    </cfRule>
  </conditionalFormatting>
  <conditionalFormatting sqref="E23:E39">
    <cfRule type="expression" dxfId="3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49-0DC0-494E-A786-B2FEFEA6278C}">
  <sheetPr>
    <tabColor rgb="FFFF0000"/>
  </sheetPr>
  <dimension ref="A1:L69"/>
  <sheetViews>
    <sheetView zoomScale="80" zoomScaleNormal="80" workbookViewId="0">
      <selection activeCell="K71" sqref="K71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44879.288194444445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44875</v>
      </c>
      <c r="C9" s="34">
        <f>INDEX('TONG HOP'!$B$9:$W$225,MATCH(E3,'TONG HOP'!$B$9:$B$225,0),MATCH(C10,'TONG HOP'!$B$9:$W$9,0))</f>
        <v>44880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44879.541666666664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20570.349999999999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44880.9375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44882.361111111109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44879</v>
      </c>
      <c r="B23" s="202" t="s">
        <v>703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703</v>
      </c>
      <c r="C24" s="205" t="s">
        <v>129</v>
      </c>
      <c r="D24" s="45"/>
      <c r="E24" s="39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109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133"/>
      <c r="B25" s="205" t="s">
        <v>129</v>
      </c>
      <c r="C25" s="129" t="s">
        <v>332</v>
      </c>
      <c r="D25" s="45" t="str">
        <f t="shared" ref="D25" si="5">IF(E25="","X","")</f>
        <v>X</v>
      </c>
      <c r="E25" s="39" t="str">
        <f t="shared" ref="E25:E4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/>
      </c>
      <c r="F25" s="90">
        <f t="shared" ref="F25" si="7">IF(AND(D25="",E25=""),0,(IF(AND(C25-B25=1,E25="",E25),24,(IF(D25="X",HOUR(C25-B25),0)))))</f>
        <v>4</v>
      </c>
      <c r="G25" s="82">
        <f t="shared" ref="G25" si="8">IF(D25="X",MINUTE(C25-B25),0)</f>
        <v>50</v>
      </c>
      <c r="H25" s="82">
        <f t="shared" si="3"/>
        <v>4.833333333333333</v>
      </c>
      <c r="I25" s="108" t="s">
        <v>109</v>
      </c>
      <c r="J25" s="87" t="str">
        <f t="shared" ref="J25" si="9">IF(E25="x",(C25-B25),"")</f>
        <v/>
      </c>
      <c r="K25" s="86">
        <f t="shared" ref="K25" si="10">IF(D25="x",(C25-B25),"")</f>
        <v>0.20138888888888884</v>
      </c>
    </row>
    <row r="26" spans="1:11" ht="36" customHeight="1" x14ac:dyDescent="0.3">
      <c r="A26" s="133"/>
      <c r="B26" s="202" t="s">
        <v>332</v>
      </c>
      <c r="C26" s="203"/>
      <c r="D26" s="45"/>
      <c r="E26" s="39" t="str">
        <f t="shared" si="6"/>
        <v/>
      </c>
      <c r="F26" s="90">
        <f t="shared" si="2"/>
        <v>0</v>
      </c>
      <c r="G26" s="82">
        <f t="shared" si="0"/>
        <v>0</v>
      </c>
      <c r="H26" s="82">
        <f t="shared" si="3"/>
        <v>4.833333333333333</v>
      </c>
      <c r="I26" s="109" t="s">
        <v>654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7"/>
      <c r="B27" s="129" t="s">
        <v>502</v>
      </c>
      <c r="C27" s="129" t="s">
        <v>125</v>
      </c>
      <c r="D27" s="45"/>
      <c r="E27" s="39" t="str">
        <f t="shared" si="6"/>
        <v>X</v>
      </c>
      <c r="F27" s="90">
        <f t="shared" si="2"/>
        <v>0</v>
      </c>
      <c r="G27" s="82">
        <f t="shared" si="0"/>
        <v>0</v>
      </c>
      <c r="H27" s="82">
        <f t="shared" si="3"/>
        <v>4.833333333333333</v>
      </c>
      <c r="I27" s="108" t="s">
        <v>927</v>
      </c>
      <c r="J27" s="87">
        <f t="shared" si="1"/>
        <v>0.29861111111111116</v>
      </c>
      <c r="K27" s="86" t="str">
        <f t="shared" si="4"/>
        <v/>
      </c>
    </row>
    <row r="28" spans="1:11" ht="36" customHeight="1" x14ac:dyDescent="0.3">
      <c r="A28" s="136">
        <v>44880</v>
      </c>
      <c r="B28" s="129" t="s">
        <v>126</v>
      </c>
      <c r="C28" s="129" t="s">
        <v>142</v>
      </c>
      <c r="D28" s="45" t="str">
        <f t="shared" ref="D28:D45" si="11">IF(E28="","X","")</f>
        <v/>
      </c>
      <c r="E28" s="39" t="str">
        <f t="shared" si="6"/>
        <v>X</v>
      </c>
      <c r="F28" s="90">
        <f t="shared" si="2"/>
        <v>0</v>
      </c>
      <c r="G28" s="78">
        <f t="shared" si="0"/>
        <v>0</v>
      </c>
      <c r="H28" s="82">
        <f t="shared" si="3"/>
        <v>4.833333333333333</v>
      </c>
      <c r="I28" s="108" t="s">
        <v>927</v>
      </c>
      <c r="J28" s="88">
        <f t="shared" si="1"/>
        <v>0.8125</v>
      </c>
      <c r="K28" s="86" t="str">
        <f t="shared" si="4"/>
        <v/>
      </c>
    </row>
    <row r="29" spans="1:11" ht="36" customHeight="1" x14ac:dyDescent="0.3">
      <c r="A29" s="133"/>
      <c r="B29" s="129" t="s">
        <v>142</v>
      </c>
      <c r="C29" s="129" t="s">
        <v>136</v>
      </c>
      <c r="D29" s="45" t="str">
        <f t="shared" si="11"/>
        <v/>
      </c>
      <c r="E29" s="39" t="str">
        <f t="shared" si="6"/>
        <v>X</v>
      </c>
      <c r="F29" s="90">
        <f t="shared" si="2"/>
        <v>0</v>
      </c>
      <c r="G29" s="78">
        <f t="shared" si="0"/>
        <v>0</v>
      </c>
      <c r="H29" s="82">
        <f t="shared" si="3"/>
        <v>4.833333333333333</v>
      </c>
      <c r="I29" s="109" t="s">
        <v>928</v>
      </c>
      <c r="J29" s="88">
        <f t="shared" si="1"/>
        <v>8.333333333333337E-2</v>
      </c>
      <c r="K29" s="86" t="str">
        <f t="shared" si="4"/>
        <v/>
      </c>
    </row>
    <row r="30" spans="1:11" ht="36" customHeight="1" x14ac:dyDescent="0.3">
      <c r="A30" s="133"/>
      <c r="B30" s="129" t="s">
        <v>136</v>
      </c>
      <c r="C30" s="129" t="s">
        <v>346</v>
      </c>
      <c r="D30" s="45" t="str">
        <f t="shared" si="11"/>
        <v>X</v>
      </c>
      <c r="E30" s="39" t="str">
        <f t="shared" si="6"/>
        <v/>
      </c>
      <c r="F30" s="90">
        <f t="shared" si="2"/>
        <v>1</v>
      </c>
      <c r="G30" s="78">
        <f t="shared" si="0"/>
        <v>0</v>
      </c>
      <c r="H30" s="82">
        <f t="shared" si="3"/>
        <v>5.833333333333333</v>
      </c>
      <c r="I30" s="108" t="s">
        <v>929</v>
      </c>
      <c r="J30" s="88" t="str">
        <f t="shared" si="1"/>
        <v/>
      </c>
      <c r="K30" s="86">
        <f t="shared" si="4"/>
        <v>4.166666666666663E-2</v>
      </c>
    </row>
    <row r="31" spans="1:11" ht="36" customHeight="1" x14ac:dyDescent="0.3">
      <c r="A31" s="133"/>
      <c r="B31" s="202" t="s">
        <v>346</v>
      </c>
      <c r="C31" s="203"/>
      <c r="D31" s="45"/>
      <c r="E31" s="39" t="str">
        <f t="shared" si="6"/>
        <v/>
      </c>
      <c r="F31" s="90">
        <f t="shared" si="2"/>
        <v>0</v>
      </c>
      <c r="G31" s="78">
        <f t="shared" si="0"/>
        <v>0</v>
      </c>
      <c r="H31" s="82">
        <f t="shared" si="3"/>
        <v>5.833333333333333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7"/>
      <c r="B32" s="129" t="s">
        <v>346</v>
      </c>
      <c r="C32" s="129" t="s">
        <v>125</v>
      </c>
      <c r="D32" s="45" t="str">
        <f t="shared" si="11"/>
        <v>X</v>
      </c>
      <c r="E32" s="39" t="str">
        <f t="shared" si="6"/>
        <v/>
      </c>
      <c r="F32" s="90">
        <f t="shared" si="2"/>
        <v>1</v>
      </c>
      <c r="G32" s="78">
        <f t="shared" si="0"/>
        <v>30</v>
      </c>
      <c r="H32" s="82">
        <f t="shared" si="3"/>
        <v>7.333333333333333</v>
      </c>
      <c r="I32" s="108" t="s">
        <v>117</v>
      </c>
      <c r="J32" s="88" t="str">
        <f t="shared" si="1"/>
        <v/>
      </c>
      <c r="K32" s="86">
        <f t="shared" si="4"/>
        <v>6.25E-2</v>
      </c>
    </row>
    <row r="33" spans="1:11" ht="36" customHeight="1" x14ac:dyDescent="0.3">
      <c r="A33" s="136">
        <v>44881</v>
      </c>
      <c r="B33" s="129" t="s">
        <v>126</v>
      </c>
      <c r="C33" s="129" t="s">
        <v>140</v>
      </c>
      <c r="D33" s="45" t="str">
        <f t="shared" si="11"/>
        <v>X</v>
      </c>
      <c r="E33" s="39" t="str">
        <f t="shared" si="6"/>
        <v/>
      </c>
      <c r="F33" s="90">
        <f t="shared" si="2"/>
        <v>5</v>
      </c>
      <c r="G33" s="78">
        <f t="shared" si="0"/>
        <v>30</v>
      </c>
      <c r="H33" s="82">
        <f t="shared" si="3"/>
        <v>12.833333333333332</v>
      </c>
      <c r="I33" s="108" t="s">
        <v>117</v>
      </c>
      <c r="J33" s="88" t="str">
        <f t="shared" si="1"/>
        <v/>
      </c>
      <c r="K33" s="86">
        <f t="shared" si="4"/>
        <v>0.22916666666666666</v>
      </c>
    </row>
    <row r="34" spans="1:11" ht="36" customHeight="1" x14ac:dyDescent="0.3">
      <c r="A34" s="133"/>
      <c r="B34" s="129" t="s">
        <v>140</v>
      </c>
      <c r="C34" s="129" t="s">
        <v>318</v>
      </c>
      <c r="D34" s="45" t="str">
        <f t="shared" si="11"/>
        <v>X</v>
      </c>
      <c r="E34" s="39" t="str">
        <f t="shared" si="6"/>
        <v/>
      </c>
      <c r="F34" s="90">
        <f t="shared" si="2"/>
        <v>1</v>
      </c>
      <c r="G34" s="78">
        <f t="shared" si="0"/>
        <v>0</v>
      </c>
      <c r="H34" s="82">
        <f t="shared" si="3"/>
        <v>13.833333333333332</v>
      </c>
      <c r="I34" s="108" t="s">
        <v>118</v>
      </c>
      <c r="J34" s="88" t="str">
        <f t="shared" si="1"/>
        <v/>
      </c>
      <c r="K34" s="86">
        <f t="shared" si="4"/>
        <v>4.1666666666666657E-2</v>
      </c>
    </row>
    <row r="35" spans="1:11" ht="36" customHeight="1" x14ac:dyDescent="0.3">
      <c r="A35" s="133"/>
      <c r="B35" s="129" t="s">
        <v>318</v>
      </c>
      <c r="C35" s="129" t="s">
        <v>134</v>
      </c>
      <c r="D35" s="45" t="str">
        <f t="shared" si="11"/>
        <v>X</v>
      </c>
      <c r="E35" s="39" t="str">
        <f t="shared" si="6"/>
        <v/>
      </c>
      <c r="F35" s="90">
        <f t="shared" si="2"/>
        <v>7</v>
      </c>
      <c r="G35" s="78">
        <f t="shared" si="0"/>
        <v>0</v>
      </c>
      <c r="H35" s="82">
        <f t="shared" si="3"/>
        <v>20.833333333333332</v>
      </c>
      <c r="I35" s="108" t="s">
        <v>117</v>
      </c>
      <c r="J35" s="88" t="str">
        <f t="shared" si="1"/>
        <v/>
      </c>
      <c r="K35" s="86">
        <f t="shared" si="4"/>
        <v>0.29166666666666669</v>
      </c>
    </row>
    <row r="36" spans="1:11" ht="36" customHeight="1" x14ac:dyDescent="0.3">
      <c r="A36" s="133"/>
      <c r="B36" s="129" t="s">
        <v>134</v>
      </c>
      <c r="C36" s="129" t="s">
        <v>244</v>
      </c>
      <c r="D36" s="45" t="str">
        <f t="shared" si="11"/>
        <v>X</v>
      </c>
      <c r="E36" s="39" t="str">
        <f t="shared" si="6"/>
        <v/>
      </c>
      <c r="F36" s="90">
        <f t="shared" si="2"/>
        <v>0</v>
      </c>
      <c r="G36" s="78">
        <f t="shared" si="0"/>
        <v>50</v>
      </c>
      <c r="H36" s="82">
        <f t="shared" si="3"/>
        <v>21.666666666666664</v>
      </c>
      <c r="I36" s="108" t="s">
        <v>118</v>
      </c>
      <c r="J36" s="88" t="str">
        <f t="shared" si="1"/>
        <v/>
      </c>
      <c r="K36" s="86">
        <f t="shared" si="4"/>
        <v>3.472222222222221E-2</v>
      </c>
    </row>
    <row r="37" spans="1:11" ht="36" customHeight="1" x14ac:dyDescent="0.3">
      <c r="A37" s="133"/>
      <c r="B37" s="129" t="s">
        <v>244</v>
      </c>
      <c r="C37" s="129" t="s">
        <v>136</v>
      </c>
      <c r="D37" s="45" t="str">
        <f t="shared" si="11"/>
        <v>X</v>
      </c>
      <c r="E37" s="39" t="str">
        <f t="shared" si="6"/>
        <v/>
      </c>
      <c r="F37" s="90">
        <f t="shared" si="2"/>
        <v>7</v>
      </c>
      <c r="G37" s="78">
        <f t="shared" si="0"/>
        <v>10</v>
      </c>
      <c r="H37" s="82">
        <f t="shared" si="3"/>
        <v>28.833333333333332</v>
      </c>
      <c r="I37" s="108" t="s">
        <v>117</v>
      </c>
      <c r="J37" s="88" t="str">
        <f t="shared" si="1"/>
        <v/>
      </c>
      <c r="K37" s="86">
        <f t="shared" si="4"/>
        <v>0.29861111111111116</v>
      </c>
    </row>
    <row r="38" spans="1:11" ht="36" customHeight="1" x14ac:dyDescent="0.3">
      <c r="A38" s="133"/>
      <c r="B38" s="129" t="s">
        <v>136</v>
      </c>
      <c r="C38" s="129" t="s">
        <v>137</v>
      </c>
      <c r="D38" s="45" t="str">
        <f t="shared" si="11"/>
        <v>X</v>
      </c>
      <c r="E38" s="39" t="str">
        <f t="shared" si="6"/>
        <v/>
      </c>
      <c r="F38" s="90">
        <f t="shared" si="2"/>
        <v>0</v>
      </c>
      <c r="G38" s="78">
        <f t="shared" si="0"/>
        <v>50</v>
      </c>
      <c r="H38" s="82">
        <f t="shared" si="3"/>
        <v>29.666666666666664</v>
      </c>
      <c r="I38" s="108" t="s">
        <v>118</v>
      </c>
      <c r="J38" s="88" t="str">
        <f t="shared" si="1"/>
        <v/>
      </c>
      <c r="K38" s="86">
        <f t="shared" si="4"/>
        <v>3.4722222222222099E-2</v>
      </c>
    </row>
    <row r="39" spans="1:11" ht="36" customHeight="1" x14ac:dyDescent="0.3">
      <c r="A39" s="133"/>
      <c r="B39" s="129" t="s">
        <v>137</v>
      </c>
      <c r="C39" s="129" t="s">
        <v>352</v>
      </c>
      <c r="D39" s="45" t="str">
        <f t="shared" si="11"/>
        <v>X</v>
      </c>
      <c r="E39" s="39" t="str">
        <f t="shared" si="6"/>
        <v/>
      </c>
      <c r="F39" s="90">
        <f t="shared" si="2"/>
        <v>0</v>
      </c>
      <c r="G39" s="78">
        <f t="shared" si="0"/>
        <v>40</v>
      </c>
      <c r="H39" s="82">
        <f t="shared" si="3"/>
        <v>30.333333333333332</v>
      </c>
      <c r="I39" s="108" t="s">
        <v>117</v>
      </c>
      <c r="J39" s="88" t="str">
        <f t="shared" si="1"/>
        <v/>
      </c>
      <c r="K39" s="86">
        <f t="shared" si="4"/>
        <v>2.7777777777777901E-2</v>
      </c>
    </row>
    <row r="40" spans="1:11" ht="36" customHeight="1" x14ac:dyDescent="0.3">
      <c r="A40" s="137"/>
      <c r="B40" s="129" t="s">
        <v>352</v>
      </c>
      <c r="C40" s="129" t="s">
        <v>125</v>
      </c>
      <c r="D40" s="45" t="str">
        <f t="shared" si="11"/>
        <v>X</v>
      </c>
      <c r="E40" s="39" t="str">
        <f t="shared" si="6"/>
        <v/>
      </c>
      <c r="F40" s="90">
        <f t="shared" si="2"/>
        <v>1</v>
      </c>
      <c r="G40" s="78">
        <f t="shared" si="0"/>
        <v>0</v>
      </c>
      <c r="H40" s="82">
        <f t="shared" si="3"/>
        <v>31.333333333333332</v>
      </c>
      <c r="I40" s="108" t="s">
        <v>910</v>
      </c>
      <c r="J40" s="88" t="str">
        <f t="shared" si="1"/>
        <v/>
      </c>
      <c r="K40" s="86">
        <f t="shared" si="4"/>
        <v>4.166666666666663E-2</v>
      </c>
    </row>
    <row r="41" spans="1:11" ht="36" customHeight="1" x14ac:dyDescent="0.3">
      <c r="A41" s="136">
        <v>44882</v>
      </c>
      <c r="B41" s="129" t="s">
        <v>126</v>
      </c>
      <c r="C41" s="129" t="s">
        <v>267</v>
      </c>
      <c r="D41" s="45" t="str">
        <f t="shared" si="11"/>
        <v>X</v>
      </c>
      <c r="E41" s="39" t="str">
        <f t="shared" si="6"/>
        <v/>
      </c>
      <c r="F41" s="90">
        <f t="shared" si="2"/>
        <v>4</v>
      </c>
      <c r="G41" s="78">
        <f t="shared" si="0"/>
        <v>0</v>
      </c>
      <c r="H41" s="82">
        <f t="shared" si="3"/>
        <v>35.333333333333329</v>
      </c>
      <c r="I41" s="108" t="s">
        <v>117</v>
      </c>
      <c r="J41" s="88" t="str">
        <f t="shared" si="1"/>
        <v/>
      </c>
      <c r="K41" s="86">
        <f t="shared" si="4"/>
        <v>0.16666666666666666</v>
      </c>
    </row>
    <row r="42" spans="1:11" ht="36" customHeight="1" x14ac:dyDescent="0.3">
      <c r="A42" s="133"/>
      <c r="B42" s="129" t="s">
        <v>267</v>
      </c>
      <c r="C42" s="129" t="s">
        <v>155</v>
      </c>
      <c r="D42" s="45" t="str">
        <f t="shared" si="11"/>
        <v>X</v>
      </c>
      <c r="E42" s="39" t="str">
        <f t="shared" si="6"/>
        <v/>
      </c>
      <c r="F42" s="90">
        <f t="shared" si="2"/>
        <v>1</v>
      </c>
      <c r="G42" s="78">
        <f t="shared" si="0"/>
        <v>0</v>
      </c>
      <c r="H42" s="82">
        <f t="shared" si="3"/>
        <v>36.333333333333329</v>
      </c>
      <c r="I42" s="108" t="s">
        <v>910</v>
      </c>
      <c r="J42" s="88" t="str">
        <f t="shared" si="1"/>
        <v/>
      </c>
      <c r="K42" s="86">
        <f t="shared" si="4"/>
        <v>4.1666666666666685E-2</v>
      </c>
    </row>
    <row r="43" spans="1:11" ht="36" customHeight="1" x14ac:dyDescent="0.3">
      <c r="A43" s="133"/>
      <c r="B43" s="129" t="s">
        <v>155</v>
      </c>
      <c r="C43" s="129" t="s">
        <v>140</v>
      </c>
      <c r="D43" s="45" t="str">
        <f t="shared" si="11"/>
        <v>X</v>
      </c>
      <c r="E43" s="39" t="str">
        <f t="shared" si="6"/>
        <v/>
      </c>
      <c r="F43" s="90">
        <f t="shared" si="2"/>
        <v>0</v>
      </c>
      <c r="G43" s="78">
        <f t="shared" si="0"/>
        <v>30</v>
      </c>
      <c r="H43" s="82">
        <f t="shared" si="3"/>
        <v>36.833333333333329</v>
      </c>
      <c r="I43" s="108" t="s">
        <v>117</v>
      </c>
      <c r="J43" s="88" t="str">
        <f t="shared" si="1"/>
        <v/>
      </c>
      <c r="K43" s="86">
        <f t="shared" si="4"/>
        <v>2.0833333333333315E-2</v>
      </c>
    </row>
    <row r="44" spans="1:11" ht="36" customHeight="1" x14ac:dyDescent="0.3">
      <c r="A44" s="133"/>
      <c r="B44" s="129" t="s">
        <v>140</v>
      </c>
      <c r="C44" s="129" t="s">
        <v>243</v>
      </c>
      <c r="D44" s="45" t="str">
        <f t="shared" si="11"/>
        <v>X</v>
      </c>
      <c r="E44" s="39" t="str">
        <f t="shared" si="6"/>
        <v/>
      </c>
      <c r="F44" s="90">
        <f t="shared" si="2"/>
        <v>0</v>
      </c>
      <c r="G44" s="78">
        <f t="shared" si="0"/>
        <v>50</v>
      </c>
      <c r="H44" s="82">
        <f t="shared" si="3"/>
        <v>37.666666666666664</v>
      </c>
      <c r="I44" s="108" t="s">
        <v>118</v>
      </c>
      <c r="J44" s="88" t="str">
        <f t="shared" si="1"/>
        <v/>
      </c>
      <c r="K44" s="86">
        <f t="shared" si="4"/>
        <v>3.4722222222222238E-2</v>
      </c>
    </row>
    <row r="45" spans="1:11" ht="36" customHeight="1" x14ac:dyDescent="0.3">
      <c r="A45" s="133"/>
      <c r="B45" s="129" t="s">
        <v>243</v>
      </c>
      <c r="C45" s="129" t="s">
        <v>355</v>
      </c>
      <c r="D45" s="45" t="str">
        <f t="shared" si="11"/>
        <v>X</v>
      </c>
      <c r="E45" s="39" t="str">
        <f t="shared" si="6"/>
        <v/>
      </c>
      <c r="F45" s="90">
        <f t="shared" si="2"/>
        <v>2</v>
      </c>
      <c r="G45" s="78">
        <f t="shared" si="0"/>
        <v>20</v>
      </c>
      <c r="H45" s="82">
        <f t="shared" si="3"/>
        <v>40</v>
      </c>
      <c r="I45" s="108" t="s">
        <v>117</v>
      </c>
      <c r="J45" s="88" t="str">
        <f t="shared" si="1"/>
        <v/>
      </c>
      <c r="K45" s="86">
        <f t="shared" si="4"/>
        <v>9.722222222222221E-2</v>
      </c>
    </row>
    <row r="46" spans="1:11" ht="36" customHeight="1" x14ac:dyDescent="0.3">
      <c r="A46" s="133"/>
      <c r="B46" s="202" t="s">
        <v>355</v>
      </c>
      <c r="C46" s="203"/>
      <c r="D46" s="45"/>
      <c r="E46" s="91"/>
      <c r="F46" s="90">
        <f t="shared" si="2"/>
        <v>0</v>
      </c>
      <c r="G46" s="78">
        <f t="shared" si="0"/>
        <v>0</v>
      </c>
      <c r="H46" s="82">
        <f t="shared" si="3"/>
        <v>40</v>
      </c>
      <c r="I46" s="109" t="s">
        <v>123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40</v>
      </c>
      <c r="I47" s="49"/>
      <c r="J47" s="89">
        <f>SUM(J23:J46)</f>
        <v>1.1944444444444446</v>
      </c>
      <c r="K47" s="86">
        <f>SUM(K23:K46)</f>
        <v>1.6666666666666665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12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32</v>
      </c>
      <c r="I49" s="75"/>
    </row>
    <row r="50" spans="1:12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12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44054000</v>
      </c>
      <c r="I51" s="49"/>
    </row>
    <row r="52" spans="1:12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12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  <row r="55" spans="1:12" ht="14.5" thickBot="1" x14ac:dyDescent="0.35"/>
    <row r="56" spans="1:12" x14ac:dyDescent="0.3">
      <c r="J56" s="370"/>
      <c r="K56" s="372"/>
      <c r="L56" s="372"/>
    </row>
    <row r="57" spans="1:12" ht="14.5" thickBot="1" x14ac:dyDescent="0.35">
      <c r="J57" s="371"/>
      <c r="K57" s="373"/>
      <c r="L57" s="373"/>
    </row>
    <row r="58" spans="1:12" ht="17" thickBot="1" x14ac:dyDescent="0.35">
      <c r="J58" s="342"/>
      <c r="K58" s="342"/>
      <c r="L58" s="342"/>
    </row>
    <row r="59" spans="1:12" ht="17" thickBot="1" x14ac:dyDescent="0.35">
      <c r="J59" s="342"/>
      <c r="K59" s="342"/>
      <c r="L59" s="342"/>
    </row>
    <row r="60" spans="1:12" ht="17" thickBot="1" x14ac:dyDescent="0.35">
      <c r="J60" s="343"/>
      <c r="K60" s="342"/>
      <c r="L60" s="342"/>
    </row>
    <row r="61" spans="1:12" x14ac:dyDescent="0.3">
      <c r="J61" s="370"/>
      <c r="K61" s="372"/>
      <c r="L61" s="372"/>
    </row>
    <row r="62" spans="1:12" ht="14.5" thickBot="1" x14ac:dyDescent="0.35">
      <c r="J62" s="371"/>
      <c r="K62" s="373"/>
      <c r="L62" s="373"/>
    </row>
    <row r="63" spans="1:12" ht="17" thickBot="1" x14ac:dyDescent="0.35">
      <c r="J63" s="342"/>
      <c r="K63" s="342"/>
      <c r="L63" s="342"/>
    </row>
    <row r="64" spans="1:12" ht="17" thickBot="1" x14ac:dyDescent="0.35">
      <c r="J64" s="343"/>
      <c r="K64" s="342"/>
      <c r="L64" s="342"/>
    </row>
    <row r="69" spans="10:10" x14ac:dyDescent="0.3">
      <c r="J69" s="344"/>
    </row>
  </sheetData>
  <mergeCells count="23"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J61:J62"/>
    <mergeCell ref="K61:K62"/>
    <mergeCell ref="L61:L62"/>
    <mergeCell ref="B51:G51"/>
    <mergeCell ref="B52:G52"/>
    <mergeCell ref="A53:I53"/>
    <mergeCell ref="J56:J57"/>
    <mergeCell ref="K56:K57"/>
    <mergeCell ref="L56:L57"/>
  </mergeCells>
  <conditionalFormatting sqref="B46:G46 F23:H24 B23:D45 F25:G45 I30:I46 H25:H46">
    <cfRule type="expression" dxfId="155" priority="2">
      <formula>$E23="X"</formula>
    </cfRule>
  </conditionalFormatting>
  <conditionalFormatting sqref="I23:I29">
    <cfRule type="expression" dxfId="154" priority="3">
      <formula>$E23="X"</formula>
    </cfRule>
  </conditionalFormatting>
  <conditionalFormatting sqref="E23:E45">
    <cfRule type="expression" dxfId="15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EF5-2453-427E-98CB-91E7CAAD708D}">
  <sheetPr>
    <tabColor rgb="FFFF0000"/>
  </sheetPr>
  <dimension ref="A1:K47"/>
  <sheetViews>
    <sheetView topLeftCell="A37" zoomScale="80" zoomScaleNormal="80" workbookViewId="0">
      <selection activeCell="A47" sqref="A47:I4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215 - 01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44718.916666666664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44717</v>
      </c>
      <c r="C9" s="34">
        <f>INDEX('TONG HOP'!$B$9:$W$225,MATCH(E3,'TONG HOP'!$B$9:$B$225,0),MATCH(C10,'TONG HOP'!$B$9:$W$9,0))</f>
        <v>44722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44719.402777777781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18898.66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44719.402777777781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44720.309027777781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44718</v>
      </c>
      <c r="B23" s="202" t="s">
        <v>143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0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11" t="s">
        <v>143</v>
      </c>
      <c r="C24" s="111" t="s">
        <v>125</v>
      </c>
      <c r="D24" s="45"/>
      <c r="E24" s="39"/>
      <c r="F24" s="90">
        <f t="shared" ref="F24:F40" si="2">IF(AND(D24="",E24=""),0,(IF(AND(C24-B24=1,E24="",E24),24,(IF(D24="X",HOUR(C24-B24),0)))))</f>
        <v>0</v>
      </c>
      <c r="G24" s="82">
        <f t="shared" si="0"/>
        <v>0</v>
      </c>
      <c r="H24" s="82">
        <f t="shared" ref="H24:H40" si="3">(F24+G24/60)+H23</f>
        <v>0</v>
      </c>
      <c r="I24" s="108" t="s">
        <v>109</v>
      </c>
      <c r="J24" s="87" t="str">
        <f t="shared" si="1"/>
        <v/>
      </c>
      <c r="K24" s="86" t="str">
        <f t="shared" ref="K24:K40" si="4">IF(D24="x",(C24-B24),"")</f>
        <v/>
      </c>
    </row>
    <row r="25" spans="1:11" ht="36" customHeight="1" x14ac:dyDescent="0.3">
      <c r="A25" s="136">
        <v>44719</v>
      </c>
      <c r="B25" s="111" t="s">
        <v>126</v>
      </c>
      <c r="C25" s="111" t="s">
        <v>128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11" t="s">
        <v>128</v>
      </c>
      <c r="C26" s="111" t="s">
        <v>156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11" t="s">
        <v>156</v>
      </c>
      <c r="C27" s="111" t="s">
        <v>131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275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207" t="s">
        <v>131</v>
      </c>
      <c r="C28" s="208"/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276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111" t="s">
        <v>131</v>
      </c>
      <c r="C29" s="111" t="s">
        <v>301</v>
      </c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115</v>
      </c>
      <c r="J29" s="88" t="str">
        <f t="shared" si="1"/>
        <v/>
      </c>
      <c r="K29" s="86" t="str">
        <f t="shared" si="4"/>
        <v/>
      </c>
    </row>
    <row r="30" spans="1:11" s="216" customFormat="1" ht="36" customHeight="1" x14ac:dyDescent="0.3">
      <c r="A30" s="211"/>
      <c r="B30" s="212" t="s">
        <v>301</v>
      </c>
      <c r="C30" s="213"/>
      <c r="D30" s="114"/>
      <c r="E30" s="199" t="str">
        <f t="shared" ref="E30:E40" si="5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116">
        <f t="shared" si="2"/>
        <v>0</v>
      </c>
      <c r="G30" s="117">
        <f t="shared" si="0"/>
        <v>0</v>
      </c>
      <c r="H30" s="118">
        <f t="shared" si="3"/>
        <v>0</v>
      </c>
      <c r="I30" s="125" t="s">
        <v>116</v>
      </c>
      <c r="J30" s="214" t="str">
        <f t="shared" si="1"/>
        <v/>
      </c>
      <c r="K30" s="215" t="str">
        <f t="shared" si="4"/>
        <v/>
      </c>
    </row>
    <row r="31" spans="1:11" ht="36" customHeight="1" x14ac:dyDescent="0.3">
      <c r="A31" s="133"/>
      <c r="B31" s="111" t="s">
        <v>301</v>
      </c>
      <c r="C31" s="111" t="s">
        <v>134</v>
      </c>
      <c r="D31" s="45" t="str">
        <f t="shared" ref="D31:D39" si="6">IF(E31="","X","")</f>
        <v>X</v>
      </c>
      <c r="E31" s="39" t="str">
        <f t="shared" si="5"/>
        <v/>
      </c>
      <c r="F31" s="90">
        <f t="shared" si="2"/>
        <v>3</v>
      </c>
      <c r="G31" s="78">
        <f t="shared" si="0"/>
        <v>50</v>
      </c>
      <c r="H31" s="79">
        <f t="shared" si="3"/>
        <v>3.8333333333333335</v>
      </c>
      <c r="I31" s="108" t="s">
        <v>117</v>
      </c>
      <c r="J31" s="88" t="str">
        <f t="shared" si="1"/>
        <v/>
      </c>
      <c r="K31" s="86">
        <f t="shared" si="4"/>
        <v>0.15972222222222227</v>
      </c>
    </row>
    <row r="32" spans="1:11" ht="36" customHeight="1" x14ac:dyDescent="0.3">
      <c r="A32" s="133"/>
      <c r="B32" s="111" t="s">
        <v>134</v>
      </c>
      <c r="C32" s="111" t="s">
        <v>135</v>
      </c>
      <c r="D32" s="45" t="str">
        <f t="shared" si="6"/>
        <v>X</v>
      </c>
      <c r="E32" s="39" t="str">
        <f t="shared" si="5"/>
        <v/>
      </c>
      <c r="F32" s="90">
        <f t="shared" si="2"/>
        <v>0</v>
      </c>
      <c r="G32" s="78">
        <f t="shared" si="0"/>
        <v>30</v>
      </c>
      <c r="H32" s="79">
        <f t="shared" si="3"/>
        <v>4.3333333333333339</v>
      </c>
      <c r="I32" s="108" t="s">
        <v>118</v>
      </c>
      <c r="J32" s="88" t="str">
        <f t="shared" si="1"/>
        <v/>
      </c>
      <c r="K32" s="86">
        <f t="shared" si="4"/>
        <v>2.083333333333337E-2</v>
      </c>
    </row>
    <row r="33" spans="1:11" ht="36" customHeight="1" x14ac:dyDescent="0.3">
      <c r="A33" s="133"/>
      <c r="B33" s="111" t="s">
        <v>135</v>
      </c>
      <c r="C33" s="111" t="s">
        <v>501</v>
      </c>
      <c r="D33" s="45" t="str">
        <f t="shared" si="6"/>
        <v/>
      </c>
      <c r="E33" s="39" t="str">
        <f t="shared" si="5"/>
        <v>X</v>
      </c>
      <c r="F33" s="90">
        <f t="shared" si="2"/>
        <v>0</v>
      </c>
      <c r="G33" s="78">
        <f t="shared" si="0"/>
        <v>0</v>
      </c>
      <c r="H33" s="79">
        <f t="shared" si="3"/>
        <v>4.3333333333333339</v>
      </c>
      <c r="I33" s="108" t="s">
        <v>504</v>
      </c>
      <c r="J33" s="88">
        <f t="shared" si="1"/>
        <v>5.2083333333333259E-2</v>
      </c>
      <c r="K33" s="86" t="str">
        <f t="shared" si="4"/>
        <v/>
      </c>
    </row>
    <row r="34" spans="1:11" ht="36" customHeight="1" x14ac:dyDescent="0.3">
      <c r="A34" s="131"/>
      <c r="B34" s="111" t="s">
        <v>501</v>
      </c>
      <c r="C34" s="111" t="s">
        <v>502</v>
      </c>
      <c r="D34" s="45" t="str">
        <f t="shared" si="6"/>
        <v>X</v>
      </c>
      <c r="E34" s="39" t="str">
        <f t="shared" si="5"/>
        <v/>
      </c>
      <c r="F34" s="90">
        <f t="shared" si="2"/>
        <v>1</v>
      </c>
      <c r="G34" s="78">
        <f t="shared" si="0"/>
        <v>35</v>
      </c>
      <c r="H34" s="79">
        <f t="shared" si="3"/>
        <v>5.9166666666666679</v>
      </c>
      <c r="I34" s="108" t="s">
        <v>117</v>
      </c>
      <c r="J34" s="88" t="str">
        <f t="shared" si="1"/>
        <v/>
      </c>
      <c r="K34" s="86">
        <f t="shared" si="4"/>
        <v>6.597222222222221E-2</v>
      </c>
    </row>
    <row r="35" spans="1:11" ht="36" customHeight="1" x14ac:dyDescent="0.3">
      <c r="A35" s="131"/>
      <c r="B35" s="111" t="s">
        <v>502</v>
      </c>
      <c r="C35" s="111" t="s">
        <v>394</v>
      </c>
      <c r="D35" s="45" t="str">
        <f t="shared" si="6"/>
        <v/>
      </c>
      <c r="E35" s="39" t="str">
        <f t="shared" si="5"/>
        <v>X</v>
      </c>
      <c r="F35" s="90">
        <f t="shared" si="2"/>
        <v>0</v>
      </c>
      <c r="G35" s="78">
        <f t="shared" si="0"/>
        <v>0</v>
      </c>
      <c r="H35" s="79">
        <f t="shared" si="3"/>
        <v>5.9166666666666679</v>
      </c>
      <c r="I35" s="108" t="s">
        <v>504</v>
      </c>
      <c r="J35" s="88">
        <f t="shared" si="1"/>
        <v>0.13194444444444453</v>
      </c>
      <c r="K35" s="86" t="str">
        <f t="shared" si="4"/>
        <v/>
      </c>
    </row>
    <row r="36" spans="1:11" ht="36" customHeight="1" x14ac:dyDescent="0.3">
      <c r="A36" s="131"/>
      <c r="B36" s="111" t="s">
        <v>394</v>
      </c>
      <c r="C36" s="111" t="s">
        <v>125</v>
      </c>
      <c r="D36" s="45" t="str">
        <f t="shared" si="6"/>
        <v>X</v>
      </c>
      <c r="E36" s="39" t="str">
        <f t="shared" si="5"/>
        <v/>
      </c>
      <c r="F36" s="90">
        <f t="shared" si="2"/>
        <v>4</v>
      </c>
      <c r="G36" s="78">
        <f t="shared" si="0"/>
        <v>0</v>
      </c>
      <c r="H36" s="79">
        <f t="shared" si="3"/>
        <v>9.9166666666666679</v>
      </c>
      <c r="I36" s="108" t="s">
        <v>117</v>
      </c>
      <c r="J36" s="88" t="str">
        <f t="shared" si="1"/>
        <v/>
      </c>
      <c r="K36" s="86">
        <f t="shared" si="4"/>
        <v>0.16666666666666663</v>
      </c>
    </row>
    <row r="37" spans="1:11" ht="36" customHeight="1" x14ac:dyDescent="0.3">
      <c r="A37" s="136">
        <v>44720</v>
      </c>
      <c r="B37" s="111" t="s">
        <v>126</v>
      </c>
      <c r="C37" s="111" t="s">
        <v>250</v>
      </c>
      <c r="D37" s="45" t="str">
        <f t="shared" si="6"/>
        <v>X</v>
      </c>
      <c r="E37" s="39" t="str">
        <f t="shared" si="5"/>
        <v/>
      </c>
      <c r="F37" s="90">
        <f t="shared" si="2"/>
        <v>2</v>
      </c>
      <c r="G37" s="78">
        <f t="shared" si="0"/>
        <v>40</v>
      </c>
      <c r="H37" s="79">
        <f t="shared" si="3"/>
        <v>12.583333333333334</v>
      </c>
      <c r="I37" s="108" t="s">
        <v>117</v>
      </c>
      <c r="J37" s="88" t="str">
        <f t="shared" si="1"/>
        <v/>
      </c>
      <c r="K37" s="86">
        <f t="shared" si="4"/>
        <v>0.1111111111111111</v>
      </c>
    </row>
    <row r="38" spans="1:11" ht="36" customHeight="1" x14ac:dyDescent="0.3">
      <c r="A38" s="133"/>
      <c r="B38" s="111" t="s">
        <v>250</v>
      </c>
      <c r="C38" s="111" t="s">
        <v>140</v>
      </c>
      <c r="D38" s="45" t="str">
        <f t="shared" si="6"/>
        <v>X</v>
      </c>
      <c r="E38" s="39" t="str">
        <f t="shared" si="5"/>
        <v/>
      </c>
      <c r="F38" s="90">
        <f t="shared" si="2"/>
        <v>2</v>
      </c>
      <c r="G38" s="78">
        <f t="shared" si="0"/>
        <v>50</v>
      </c>
      <c r="H38" s="79">
        <f t="shared" si="3"/>
        <v>15.416666666666668</v>
      </c>
      <c r="I38" s="108" t="s">
        <v>322</v>
      </c>
      <c r="J38" s="88" t="str">
        <f t="shared" si="1"/>
        <v/>
      </c>
      <c r="K38" s="86">
        <f t="shared" si="4"/>
        <v>0.11805555555555555</v>
      </c>
    </row>
    <row r="39" spans="1:11" ht="36" customHeight="1" x14ac:dyDescent="0.3">
      <c r="A39" s="133"/>
      <c r="B39" s="111" t="s">
        <v>140</v>
      </c>
      <c r="C39" s="111" t="s">
        <v>503</v>
      </c>
      <c r="D39" s="45" t="str">
        <f t="shared" si="6"/>
        <v>X</v>
      </c>
      <c r="E39" s="39" t="str">
        <f t="shared" si="5"/>
        <v/>
      </c>
      <c r="F39" s="90">
        <f t="shared" si="2"/>
        <v>1</v>
      </c>
      <c r="G39" s="78">
        <f t="shared" si="0"/>
        <v>55</v>
      </c>
      <c r="H39" s="79">
        <f t="shared" si="3"/>
        <v>17.333333333333336</v>
      </c>
      <c r="I39" s="108" t="s">
        <v>117</v>
      </c>
      <c r="J39" s="88" t="str">
        <f t="shared" si="1"/>
        <v/>
      </c>
      <c r="K39" s="86">
        <f t="shared" si="4"/>
        <v>7.9861111111111133E-2</v>
      </c>
    </row>
    <row r="40" spans="1:11" ht="36" customHeight="1" x14ac:dyDescent="0.3">
      <c r="A40" s="133"/>
      <c r="B40" s="209" t="s">
        <v>503</v>
      </c>
      <c r="C40" s="210"/>
      <c r="D40" s="45"/>
      <c r="E40" s="39" t="str">
        <f t="shared" si="5"/>
        <v/>
      </c>
      <c r="F40" s="90">
        <f t="shared" si="2"/>
        <v>0</v>
      </c>
      <c r="G40" s="78">
        <f t="shared" si="0"/>
        <v>0</v>
      </c>
      <c r="H40" s="79">
        <f t="shared" si="3"/>
        <v>17.333333333333336</v>
      </c>
      <c r="I40" s="109" t="s">
        <v>123</v>
      </c>
      <c r="J40" s="88" t="str">
        <f t="shared" si="1"/>
        <v/>
      </c>
      <c r="K40" s="86" t="str">
        <f t="shared" si="4"/>
        <v/>
      </c>
    </row>
    <row r="41" spans="1:11" ht="33.75" customHeight="1" x14ac:dyDescent="0.3">
      <c r="A41" s="47"/>
      <c r="B41" s="369" t="s">
        <v>25</v>
      </c>
      <c r="C41" s="369"/>
      <c r="D41" s="369"/>
      <c r="E41" s="369"/>
      <c r="F41" s="369"/>
      <c r="G41" s="369"/>
      <c r="H41" s="48">
        <f>H40</f>
        <v>17.333333333333336</v>
      </c>
      <c r="I41" s="49"/>
      <c r="J41" s="89">
        <f>SUM(J23:J40)</f>
        <v>0.18402777777777779</v>
      </c>
      <c r="K41" s="86">
        <f>SUM(K23:K40)</f>
        <v>0.72222222222222232</v>
      </c>
    </row>
    <row r="42" spans="1:11" ht="33.75" customHeight="1" x14ac:dyDescent="0.3">
      <c r="A42" s="47"/>
      <c r="B42" s="369" t="s">
        <v>64</v>
      </c>
      <c r="C42" s="369"/>
      <c r="D42" s="369"/>
      <c r="E42" s="369"/>
      <c r="F42" s="369"/>
      <c r="G42" s="369"/>
      <c r="H42" s="50">
        <v>72</v>
      </c>
      <c r="I42" s="49"/>
    </row>
    <row r="43" spans="1:11" ht="33.75" customHeight="1" x14ac:dyDescent="0.3">
      <c r="A43" s="47"/>
      <c r="B43" s="363" t="s">
        <v>65</v>
      </c>
      <c r="C43" s="363"/>
      <c r="D43" s="363"/>
      <c r="E43" s="363"/>
      <c r="F43" s="363"/>
      <c r="G43" s="363"/>
      <c r="H43" s="50">
        <f>IF(H42="","",IF(H41&lt;=H42,H42-H41,0))</f>
        <v>54.666666666666664</v>
      </c>
      <c r="I43" s="75"/>
    </row>
    <row r="44" spans="1:11" ht="33.75" customHeight="1" x14ac:dyDescent="0.3">
      <c r="A44" s="47"/>
      <c r="B44" s="363" t="s">
        <v>66</v>
      </c>
      <c r="C44" s="363"/>
      <c r="D44" s="363"/>
      <c r="E44" s="363"/>
      <c r="F44" s="363"/>
      <c r="G44" s="363"/>
      <c r="H44" s="50">
        <f>IF(H41&gt;H42,H41-H42,0)</f>
        <v>0</v>
      </c>
      <c r="I44" s="49"/>
    </row>
    <row r="45" spans="1:11" ht="33.75" customHeight="1" x14ac:dyDescent="0.3">
      <c r="A45" s="47"/>
      <c r="B45" s="363" t="s">
        <v>67</v>
      </c>
      <c r="C45" s="363"/>
      <c r="D45" s="363"/>
      <c r="E45" s="363"/>
      <c r="F45" s="363"/>
      <c r="G45" s="363"/>
      <c r="H45" s="74">
        <f>IF(H42="","",IF(H43&gt;H44,ROUND(H43*$B$15*$B$13/24,0),""))</f>
        <v>146137667</v>
      </c>
      <c r="I45" s="49"/>
    </row>
    <row r="46" spans="1:11" ht="33.75" customHeight="1" x14ac:dyDescent="0.3">
      <c r="A46" s="47"/>
      <c r="B46" s="364" t="s">
        <v>68</v>
      </c>
      <c r="C46" s="365"/>
      <c r="D46" s="365"/>
      <c r="E46" s="365"/>
      <c r="F46" s="365"/>
      <c r="G46" s="366"/>
      <c r="H46" s="51" t="str">
        <f>IF(H44&gt;H43,ROUND(H44*$B$17*$B$13/24,0),"")</f>
        <v/>
      </c>
      <c r="I46" s="49"/>
    </row>
    <row r="47" spans="1:11" ht="33.75" customHeight="1" x14ac:dyDescent="0.3">
      <c r="A47" s="367"/>
      <c r="B47" s="367"/>
      <c r="C47" s="367"/>
      <c r="D47" s="367"/>
      <c r="E47" s="367"/>
      <c r="F47" s="367"/>
      <c r="G47" s="367"/>
      <c r="H47" s="367"/>
      <c r="I47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5:G45"/>
    <mergeCell ref="B46:G46"/>
    <mergeCell ref="A47:I47"/>
    <mergeCell ref="J21:J22"/>
    <mergeCell ref="K21:K22"/>
    <mergeCell ref="B41:G41"/>
    <mergeCell ref="B42:G42"/>
    <mergeCell ref="B43:G43"/>
    <mergeCell ref="B44:G44"/>
  </mergeCells>
  <conditionalFormatting sqref="F23:H28 F29:I40 B23:E40">
    <cfRule type="expression" dxfId="30" priority="2">
      <formula>$E23="X"</formula>
    </cfRule>
  </conditionalFormatting>
  <conditionalFormatting sqref="I23:I28">
    <cfRule type="expression" dxfId="29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55E6-9BA0-4414-AF57-45EF14EC063E}">
  <sheetPr>
    <tabColor rgb="FFFF0000"/>
  </sheetPr>
  <dimension ref="A1:K53"/>
  <sheetViews>
    <sheetView topLeftCell="A41" zoomScale="60" zoomScaleNormal="60" workbookViewId="0">
      <selection activeCell="E56" sqref="E5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215 - 02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44715.486111111109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44713</v>
      </c>
      <c r="C9" s="34">
        <f>INDEX('TONG HOP'!$B$9:$W$225,MATCH(E3,'TONG HOP'!$B$9:$B$225,0),MATCH(C10,'TONG HOP'!$B$9:$W$9,0))</f>
        <v>44717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44716.291666666664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18158.689999999999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44716.333333333336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44717.347222222219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44715</v>
      </c>
      <c r="B23" s="202" t="s">
        <v>269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27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269</v>
      </c>
      <c r="C24" s="129" t="s">
        <v>160</v>
      </c>
      <c r="D24" s="45"/>
      <c r="E24" s="39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29" si="3">(F24+G24/60)+H23</f>
        <v>0</v>
      </c>
      <c r="I24" s="108" t="s">
        <v>471</v>
      </c>
      <c r="J24" s="87" t="str">
        <f t="shared" si="1"/>
        <v/>
      </c>
      <c r="K24" s="86" t="str">
        <f t="shared" ref="K24:K27" si="4">IF(D24="x",(C24-B24),"")</f>
        <v/>
      </c>
    </row>
    <row r="25" spans="1:11" ht="36" customHeight="1" x14ac:dyDescent="0.3">
      <c r="A25" s="133"/>
      <c r="B25" s="129" t="s">
        <v>160</v>
      </c>
      <c r="C25" s="129" t="s">
        <v>281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494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29" t="s">
        <v>281</v>
      </c>
      <c r="C26" s="129" t="s">
        <v>125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/>
      <c r="K26" s="86"/>
    </row>
    <row r="27" spans="1:11" ht="36" customHeight="1" x14ac:dyDescent="0.3">
      <c r="A27" s="136">
        <v>44716</v>
      </c>
      <c r="B27" s="129" t="s">
        <v>126</v>
      </c>
      <c r="C27" s="129" t="s">
        <v>155</v>
      </c>
      <c r="D27" s="45"/>
      <c r="E27" s="39" t="str">
        <f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90">
        <f t="shared" si="2"/>
        <v>0</v>
      </c>
      <c r="G27" s="82">
        <f t="shared" si="0"/>
        <v>0</v>
      </c>
      <c r="H27" s="82">
        <f>(F27+G27/60)+H25</f>
        <v>0</v>
      </c>
      <c r="I27" s="108" t="s">
        <v>109</v>
      </c>
      <c r="J27" s="87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155</v>
      </c>
      <c r="C28" s="129" t="s">
        <v>140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275</v>
      </c>
      <c r="J28" s="87" t="str">
        <f t="shared" ref="J28:J46" si="5">IF(E28="x",(C28-B28),"")</f>
        <v/>
      </c>
      <c r="K28" s="86" t="str">
        <f t="shared" ref="K28:K46" si="6">IF(D28="x",(C28-B28),"")</f>
        <v/>
      </c>
    </row>
    <row r="29" spans="1:11" ht="36" customHeight="1" x14ac:dyDescent="0.3">
      <c r="A29" s="133"/>
      <c r="B29" s="202" t="s">
        <v>140</v>
      </c>
      <c r="C29" s="203"/>
      <c r="D29" s="45"/>
      <c r="E29" s="39" t="str">
        <f t="shared" ref="E29:E30" si="7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276</v>
      </c>
      <c r="J29" s="87" t="str">
        <f t="shared" si="5"/>
        <v/>
      </c>
      <c r="K29" s="86" t="str">
        <f t="shared" si="6"/>
        <v/>
      </c>
    </row>
    <row r="30" spans="1:11" ht="36" customHeight="1" x14ac:dyDescent="0.3">
      <c r="A30" s="133"/>
      <c r="B30" s="129" t="s">
        <v>140</v>
      </c>
      <c r="C30" s="204" t="s">
        <v>127</v>
      </c>
      <c r="D30" s="45"/>
      <c r="E30" s="39" t="str">
        <f t="shared" si="7"/>
        <v/>
      </c>
      <c r="F30" s="90">
        <f t="shared" si="2"/>
        <v>0</v>
      </c>
      <c r="G30" s="78">
        <f t="shared" si="0"/>
        <v>0</v>
      </c>
      <c r="H30" s="79">
        <f>(F30+G30/60)+H29</f>
        <v>0</v>
      </c>
      <c r="I30" s="108" t="s">
        <v>115</v>
      </c>
      <c r="J30" s="87" t="str">
        <f t="shared" si="5"/>
        <v/>
      </c>
      <c r="K30" s="86" t="str">
        <f t="shared" si="6"/>
        <v/>
      </c>
    </row>
    <row r="31" spans="1:11" ht="36" customHeight="1" x14ac:dyDescent="0.3">
      <c r="A31" s="133"/>
      <c r="B31" s="129" t="s">
        <v>127</v>
      </c>
      <c r="C31" s="129" t="s">
        <v>128</v>
      </c>
      <c r="D31" s="45"/>
      <c r="E31" s="39"/>
      <c r="F31" s="90">
        <f t="shared" si="2"/>
        <v>0</v>
      </c>
      <c r="G31" s="78">
        <f t="shared" si="0"/>
        <v>0</v>
      </c>
      <c r="H31" s="79">
        <f>(F31+G31/60)+H30</f>
        <v>0</v>
      </c>
      <c r="I31" s="108" t="s">
        <v>495</v>
      </c>
      <c r="J31" s="87" t="str">
        <f t="shared" si="5"/>
        <v/>
      </c>
      <c r="K31" s="86" t="str">
        <f t="shared" si="6"/>
        <v/>
      </c>
    </row>
    <row r="32" spans="1:11" ht="36" customHeight="1" x14ac:dyDescent="0.3">
      <c r="A32" s="133"/>
      <c r="B32" s="205" t="s">
        <v>128</v>
      </c>
      <c r="C32" s="141" t="s">
        <v>498</v>
      </c>
      <c r="D32" s="45"/>
      <c r="E32" s="39" t="str">
        <f>IF(COUNTIF(I32,"*mưa*"),"X",IF(COUNTIF(I32,"*gió*"),"X",IF(COUNTIF(I32,"*thủy triều*"),"X",IF(COUNTIF(I32,"*hoa tiêu*"),"X",IF(COUNTIF(I32,"*thời tiết xấu*"),"X",IF(COUNTIF(I32,"*sóng to gió lớn*"),"X",IF(COUNTIF(I32,"*căng dây*"),"X",IF(COUNTIF(I32,"*giám định*"),"X",""))))))))</f>
        <v>X</v>
      </c>
      <c r="F32" s="90">
        <f>IF(AND(D32="",E32=""),0,(IF(AND(C32-B32=1,E32="",E32),24,(IF(D32="X",HOUR(C32-B32),0)))))</f>
        <v>0</v>
      </c>
      <c r="G32" s="78">
        <f t="shared" si="0"/>
        <v>0</v>
      </c>
      <c r="H32" s="79"/>
      <c r="I32" s="108" t="s">
        <v>495</v>
      </c>
      <c r="J32" s="87">
        <f t="shared" si="5"/>
        <v>4.166666666666663E-2</v>
      </c>
      <c r="K32" s="86" t="str">
        <f t="shared" si="6"/>
        <v/>
      </c>
    </row>
    <row r="33" spans="1:11" ht="36" customHeight="1" x14ac:dyDescent="0.3">
      <c r="A33" s="133"/>
      <c r="B33" s="202" t="s">
        <v>310</v>
      </c>
      <c r="C33" s="203"/>
      <c r="D33" s="45"/>
      <c r="E33" s="39" t="str">
        <f t="shared" ref="E33:E46" si="8">IF(COUNTIF(I33,"*mưa*"),"X",IF(COUNTIF(I33,"*gió*"),"X",IF(COUNTIF(I33,"*thủy triều*"),"X",IF(COUNTIF(I33,"*hoa tiêu*"),"X",IF(COUNTIF(I33,"*thời tiết xấu*"),"X",IF(COUNTIF(I33,"*sóng to gió lớn*"),"X",IF(COUNTIF(I33,"*căng dây*"),"X",IF(COUNTIF(I33,"*giám định*"),"X",""))))))))</f>
        <v/>
      </c>
      <c r="F33" s="90">
        <f t="shared" si="2"/>
        <v>0</v>
      </c>
      <c r="G33" s="78">
        <f t="shared" si="0"/>
        <v>0</v>
      </c>
      <c r="H33" s="79">
        <f>(F33+G33/60)+H31</f>
        <v>0</v>
      </c>
      <c r="I33" s="109" t="s">
        <v>116</v>
      </c>
      <c r="J33" s="87" t="str">
        <f t="shared" si="5"/>
        <v/>
      </c>
      <c r="K33" s="86" t="str">
        <f t="shared" si="6"/>
        <v/>
      </c>
    </row>
    <row r="34" spans="1:11" ht="36" customHeight="1" x14ac:dyDescent="0.3">
      <c r="A34" s="133"/>
      <c r="B34" s="129" t="s">
        <v>310</v>
      </c>
      <c r="C34" s="129" t="s">
        <v>314</v>
      </c>
      <c r="D34" s="45" t="str">
        <f t="shared" ref="D34:D45" si="9">IF(E34="","X","")</f>
        <v>X</v>
      </c>
      <c r="E34" s="39" t="str">
        <f t="shared" si="8"/>
        <v/>
      </c>
      <c r="F34" s="90">
        <f>IF(AND(D34="",E34=""),0,(IF(AND(C34-B34=1,E34="",E34),24,(IF(D34="X",HOUR(C34-B34),0)))))</f>
        <v>4</v>
      </c>
      <c r="G34" s="78">
        <f t="shared" ref="G34:G43" si="10">IF(D34="X",MINUTE(C34-B34),0)</f>
        <v>50</v>
      </c>
      <c r="H34" s="79">
        <f t="shared" ref="H34:H43" si="11">(F34+G34/60)+H33</f>
        <v>4.833333333333333</v>
      </c>
      <c r="I34" s="108" t="s">
        <v>117</v>
      </c>
      <c r="J34" s="87" t="str">
        <f t="shared" si="5"/>
        <v/>
      </c>
      <c r="K34" s="86">
        <f t="shared" si="6"/>
        <v>0.2013888888888889</v>
      </c>
    </row>
    <row r="35" spans="1:11" ht="36" customHeight="1" x14ac:dyDescent="0.3">
      <c r="A35" s="133"/>
      <c r="B35" s="129" t="s">
        <v>314</v>
      </c>
      <c r="C35" s="129" t="s">
        <v>134</v>
      </c>
      <c r="D35" s="45" t="str">
        <f t="shared" si="9"/>
        <v>X</v>
      </c>
      <c r="E35" s="39" t="str">
        <f t="shared" si="8"/>
        <v/>
      </c>
      <c r="F35" s="90">
        <f t="shared" ref="F35:F43" si="12">IF(AND(D35="",E35=""),0,(IF(AND(C35-B35=1,E35="",E35),24,(IF(D35="X",HOUR(C35-B35),0)))))</f>
        <v>0</v>
      </c>
      <c r="G35" s="78">
        <f t="shared" si="10"/>
        <v>40</v>
      </c>
      <c r="H35" s="79">
        <f t="shared" si="11"/>
        <v>5.5</v>
      </c>
      <c r="I35" s="108" t="s">
        <v>496</v>
      </c>
      <c r="J35" s="87" t="str">
        <f t="shared" si="5"/>
        <v/>
      </c>
      <c r="K35" s="86">
        <f t="shared" si="6"/>
        <v>2.777777777777779E-2</v>
      </c>
    </row>
    <row r="36" spans="1:11" ht="36" customHeight="1" x14ac:dyDescent="0.3">
      <c r="A36" s="133"/>
      <c r="B36" s="129" t="s">
        <v>134</v>
      </c>
      <c r="C36" s="129" t="s">
        <v>315</v>
      </c>
      <c r="D36" s="45" t="str">
        <f t="shared" si="9"/>
        <v>X</v>
      </c>
      <c r="E36" s="39" t="str">
        <f t="shared" si="8"/>
        <v/>
      </c>
      <c r="F36" s="90">
        <f t="shared" si="12"/>
        <v>0</v>
      </c>
      <c r="G36" s="78">
        <f t="shared" si="10"/>
        <v>40</v>
      </c>
      <c r="H36" s="79">
        <f t="shared" si="11"/>
        <v>6.166666666666667</v>
      </c>
      <c r="I36" s="108" t="s">
        <v>117</v>
      </c>
      <c r="J36" s="87" t="str">
        <f t="shared" si="5"/>
        <v/>
      </c>
      <c r="K36" s="86">
        <f t="shared" si="6"/>
        <v>2.777777777777779E-2</v>
      </c>
    </row>
    <row r="37" spans="1:11" ht="36" customHeight="1" x14ac:dyDescent="0.3">
      <c r="A37" s="133"/>
      <c r="B37" s="129" t="s">
        <v>315</v>
      </c>
      <c r="C37" s="129" t="s">
        <v>246</v>
      </c>
      <c r="D37" s="45" t="str">
        <f t="shared" si="9"/>
        <v/>
      </c>
      <c r="E37" s="39" t="str">
        <f t="shared" si="8"/>
        <v>X</v>
      </c>
      <c r="F37" s="90">
        <f t="shared" si="12"/>
        <v>0</v>
      </c>
      <c r="G37" s="78">
        <f t="shared" si="10"/>
        <v>0</v>
      </c>
      <c r="H37" s="79">
        <f t="shared" si="11"/>
        <v>6.166666666666667</v>
      </c>
      <c r="I37" s="108" t="s">
        <v>472</v>
      </c>
      <c r="J37" s="87">
        <f t="shared" si="5"/>
        <v>6.25E-2</v>
      </c>
      <c r="K37" s="86" t="str">
        <f t="shared" si="6"/>
        <v/>
      </c>
    </row>
    <row r="38" spans="1:11" ht="36" customHeight="1" x14ac:dyDescent="0.3">
      <c r="A38" s="133"/>
      <c r="B38" s="129" t="s">
        <v>246</v>
      </c>
      <c r="C38" s="129" t="s">
        <v>136</v>
      </c>
      <c r="D38" s="45" t="str">
        <f t="shared" si="9"/>
        <v>X</v>
      </c>
      <c r="E38" s="39" t="str">
        <f t="shared" si="8"/>
        <v/>
      </c>
      <c r="F38" s="90">
        <f t="shared" si="12"/>
        <v>5</v>
      </c>
      <c r="G38" s="78">
        <f t="shared" si="10"/>
        <v>50</v>
      </c>
      <c r="H38" s="79">
        <f t="shared" si="11"/>
        <v>12</v>
      </c>
      <c r="I38" s="108" t="s">
        <v>117</v>
      </c>
      <c r="J38" s="87" t="str">
        <f t="shared" si="5"/>
        <v/>
      </c>
      <c r="K38" s="86">
        <f t="shared" si="6"/>
        <v>0.24305555555555558</v>
      </c>
    </row>
    <row r="39" spans="1:11" ht="36" customHeight="1" x14ac:dyDescent="0.3">
      <c r="A39" s="133"/>
      <c r="B39" s="129" t="s">
        <v>136</v>
      </c>
      <c r="C39" s="129" t="s">
        <v>137</v>
      </c>
      <c r="D39" s="45" t="str">
        <f t="shared" si="9"/>
        <v>X</v>
      </c>
      <c r="E39" s="39" t="str">
        <f t="shared" si="8"/>
        <v/>
      </c>
      <c r="F39" s="90">
        <f t="shared" si="12"/>
        <v>0</v>
      </c>
      <c r="G39" s="78">
        <f t="shared" si="10"/>
        <v>50</v>
      </c>
      <c r="H39" s="79">
        <f t="shared" si="11"/>
        <v>12.833333333333334</v>
      </c>
      <c r="I39" s="108" t="s">
        <v>221</v>
      </c>
      <c r="J39" s="87" t="str">
        <f t="shared" si="5"/>
        <v/>
      </c>
      <c r="K39" s="86">
        <f t="shared" si="6"/>
        <v>3.4722222222222099E-2</v>
      </c>
    </row>
    <row r="40" spans="1:11" ht="36" customHeight="1" x14ac:dyDescent="0.3">
      <c r="A40" s="137"/>
      <c r="B40" s="129" t="s">
        <v>137</v>
      </c>
      <c r="C40" s="129" t="s">
        <v>125</v>
      </c>
      <c r="D40" s="45" t="str">
        <f t="shared" si="9"/>
        <v>X</v>
      </c>
      <c r="E40" s="39" t="str">
        <f t="shared" si="8"/>
        <v/>
      </c>
      <c r="F40" s="90">
        <f t="shared" si="12"/>
        <v>1</v>
      </c>
      <c r="G40" s="78">
        <f t="shared" si="10"/>
        <v>40</v>
      </c>
      <c r="H40" s="79">
        <f t="shared" si="11"/>
        <v>14.5</v>
      </c>
      <c r="I40" s="108" t="s">
        <v>117</v>
      </c>
      <c r="J40" s="87" t="str">
        <f t="shared" si="5"/>
        <v/>
      </c>
      <c r="K40" s="86">
        <f t="shared" si="6"/>
        <v>6.9444444444444531E-2</v>
      </c>
    </row>
    <row r="41" spans="1:11" ht="36" customHeight="1" x14ac:dyDescent="0.3">
      <c r="A41" s="136">
        <v>44717</v>
      </c>
      <c r="B41" s="129" t="s">
        <v>126</v>
      </c>
      <c r="C41" s="129" t="s">
        <v>267</v>
      </c>
      <c r="D41" s="45" t="str">
        <f t="shared" si="9"/>
        <v>X</v>
      </c>
      <c r="E41" s="39" t="str">
        <f t="shared" si="8"/>
        <v/>
      </c>
      <c r="F41" s="90">
        <f t="shared" si="12"/>
        <v>4</v>
      </c>
      <c r="G41" s="78">
        <f t="shared" si="10"/>
        <v>0</v>
      </c>
      <c r="H41" s="79">
        <f t="shared" si="11"/>
        <v>18.5</v>
      </c>
      <c r="I41" s="108" t="s">
        <v>117</v>
      </c>
      <c r="J41" s="87" t="str">
        <f t="shared" si="5"/>
        <v/>
      </c>
      <c r="K41" s="86">
        <f t="shared" si="6"/>
        <v>0.16666666666666666</v>
      </c>
    </row>
    <row r="42" spans="1:11" ht="36" customHeight="1" x14ac:dyDescent="0.3">
      <c r="A42" s="133"/>
      <c r="B42" s="129" t="s">
        <v>267</v>
      </c>
      <c r="C42" s="129" t="s">
        <v>493</v>
      </c>
      <c r="D42" s="45" t="str">
        <f t="shared" si="9"/>
        <v>X</v>
      </c>
      <c r="E42" s="39" t="str">
        <f t="shared" si="8"/>
        <v/>
      </c>
      <c r="F42" s="90">
        <f t="shared" si="12"/>
        <v>0</v>
      </c>
      <c r="G42" s="78">
        <f t="shared" si="10"/>
        <v>50</v>
      </c>
      <c r="H42" s="79">
        <f t="shared" si="11"/>
        <v>19.333333333333332</v>
      </c>
      <c r="I42" s="108" t="s">
        <v>497</v>
      </c>
      <c r="J42" s="87" t="str">
        <f t="shared" si="5"/>
        <v/>
      </c>
      <c r="K42" s="86">
        <f t="shared" si="6"/>
        <v>3.472222222222221E-2</v>
      </c>
    </row>
    <row r="43" spans="1:11" ht="36" customHeight="1" x14ac:dyDescent="0.3">
      <c r="A43" s="133"/>
      <c r="B43" s="129" t="s">
        <v>493</v>
      </c>
      <c r="C43" s="129" t="s">
        <v>140</v>
      </c>
      <c r="D43" s="45" t="str">
        <f t="shared" si="9"/>
        <v>X</v>
      </c>
      <c r="E43" s="39" t="str">
        <f t="shared" si="8"/>
        <v/>
      </c>
      <c r="F43" s="90">
        <f t="shared" si="12"/>
        <v>0</v>
      </c>
      <c r="G43" s="78">
        <f t="shared" si="10"/>
        <v>40</v>
      </c>
      <c r="H43" s="79">
        <f t="shared" si="11"/>
        <v>20</v>
      </c>
      <c r="I43" s="108" t="s">
        <v>117</v>
      </c>
      <c r="J43" s="87" t="str">
        <f t="shared" si="5"/>
        <v/>
      </c>
      <c r="K43" s="86">
        <f t="shared" si="6"/>
        <v>2.777777777777779E-2</v>
      </c>
    </row>
    <row r="44" spans="1:11" ht="36" customHeight="1" x14ac:dyDescent="0.3">
      <c r="A44" s="133"/>
      <c r="B44" s="129" t="s">
        <v>140</v>
      </c>
      <c r="C44" s="129" t="s">
        <v>243</v>
      </c>
      <c r="D44" s="45" t="str">
        <f t="shared" si="9"/>
        <v>X</v>
      </c>
      <c r="E44" s="39" t="str">
        <f t="shared" si="8"/>
        <v/>
      </c>
      <c r="F44" s="90">
        <f t="shared" si="2"/>
        <v>0</v>
      </c>
      <c r="G44" s="78">
        <f t="shared" si="0"/>
        <v>50</v>
      </c>
      <c r="H44" s="79">
        <f>(F44+G44/60)+H43</f>
        <v>20.833333333333332</v>
      </c>
      <c r="I44" s="108" t="s">
        <v>221</v>
      </c>
      <c r="J44" s="87" t="str">
        <f t="shared" si="5"/>
        <v/>
      </c>
      <c r="K44" s="86">
        <f t="shared" si="6"/>
        <v>3.4722222222222238E-2</v>
      </c>
    </row>
    <row r="45" spans="1:11" ht="36" customHeight="1" x14ac:dyDescent="0.3">
      <c r="A45" s="133"/>
      <c r="B45" s="129" t="s">
        <v>243</v>
      </c>
      <c r="C45" s="129" t="s">
        <v>434</v>
      </c>
      <c r="D45" s="45" t="str">
        <f t="shared" si="9"/>
        <v>X</v>
      </c>
      <c r="E45" s="39" t="str">
        <f t="shared" si="8"/>
        <v/>
      </c>
      <c r="F45" s="90">
        <f t="shared" si="2"/>
        <v>2</v>
      </c>
      <c r="G45" s="78">
        <f t="shared" si="0"/>
        <v>0</v>
      </c>
      <c r="H45" s="79">
        <f>(F45+G45/60)+H44</f>
        <v>22.833333333333332</v>
      </c>
      <c r="I45" s="108" t="s">
        <v>117</v>
      </c>
      <c r="J45" s="87" t="str">
        <f t="shared" si="5"/>
        <v/>
      </c>
      <c r="K45" s="86">
        <f t="shared" si="6"/>
        <v>8.333333333333337E-2</v>
      </c>
    </row>
    <row r="46" spans="1:11" ht="36" customHeight="1" x14ac:dyDescent="0.3">
      <c r="A46" s="133"/>
      <c r="B46" s="202" t="s">
        <v>434</v>
      </c>
      <c r="C46" s="203"/>
      <c r="D46" s="45"/>
      <c r="E46" s="39" t="str">
        <f t="shared" si="8"/>
        <v/>
      </c>
      <c r="F46" s="90">
        <f t="shared" si="2"/>
        <v>0</v>
      </c>
      <c r="G46" s="78">
        <f t="shared" si="0"/>
        <v>0</v>
      </c>
      <c r="H46" s="79">
        <f>(F46+G46/60)+H45</f>
        <v>22.833333333333332</v>
      </c>
      <c r="I46" s="109" t="s">
        <v>123</v>
      </c>
      <c r="J46" s="87" t="str">
        <f t="shared" si="5"/>
        <v/>
      </c>
      <c r="K46" s="86" t="str">
        <f t="shared" si="6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22.833333333333332</v>
      </c>
      <c r="I47" s="49"/>
      <c r="J47" s="89">
        <f>SUM(J23:J46)</f>
        <v>0.10416666666666663</v>
      </c>
      <c r="K47" s="86">
        <f>SUM(K23:K46)</f>
        <v>0.95138888888888884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49.166666666666671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135374271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17">
    <mergeCell ref="B52:G52"/>
    <mergeCell ref="A53:I53"/>
    <mergeCell ref="J21:J22"/>
    <mergeCell ref="K21:K22"/>
    <mergeCell ref="B47:G47"/>
    <mergeCell ref="B48:G48"/>
    <mergeCell ref="B49:G49"/>
    <mergeCell ref="B50:G50"/>
    <mergeCell ref="B51:G51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 E23:H23 B33:B42 B24:H27 B28:C32 F28:H29 B43:C46 F30:I46 D28:E46">
    <cfRule type="expression" dxfId="28" priority="3">
      <formula>$E23="X"</formula>
    </cfRule>
  </conditionalFormatting>
  <conditionalFormatting sqref="I23:I29">
    <cfRule type="expression" dxfId="27" priority="4">
      <formula>$E23="X"</formula>
    </cfRule>
  </conditionalFormatting>
  <conditionalFormatting sqref="D23">
    <cfRule type="expression" dxfId="2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16FE-C6C1-4243-B026-5820278DCBC7}">
  <sheetPr>
    <tabColor rgb="FFFF0000"/>
  </sheetPr>
  <dimension ref="A1:K52"/>
  <sheetViews>
    <sheetView topLeftCell="A37" zoomScale="60" zoomScaleNormal="60" workbookViewId="0">
      <selection activeCell="E32" sqref="E3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189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40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44711.041666666664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44709</v>
      </c>
      <c r="C9" s="34">
        <f>INDEX('TONG HOP'!$B$9:$W$225,MATCH(E3,'TONG HOP'!$B$9:$B$225,0),MATCH(C10,'TONG HOP'!$B$9:$W$9,0))</f>
        <v>44712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44711.541666666664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15384.62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44712.590277777781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22155.200000000001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44713.479166666664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44711</v>
      </c>
      <c r="B23" s="381" t="s">
        <v>369</v>
      </c>
      <c r="C23" s="382"/>
      <c r="D23" s="45"/>
      <c r="E23" s="39"/>
      <c r="F23" s="90">
        <f>IF(AND(D23="",E23=""),0,(IF(AND(C23-B23=1,E23="",E23),24,(IF(D23="X",HOUR(C23-B23),0)))))</f>
        <v>0</v>
      </c>
      <c r="G23" s="82">
        <f t="shared" ref="G23:G4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5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11" t="s">
        <v>369</v>
      </c>
      <c r="C24" s="111" t="s">
        <v>128</v>
      </c>
      <c r="D24" s="45"/>
      <c r="E24" s="39"/>
      <c r="F24" s="90">
        <f t="shared" ref="F24:F45" si="2">IF(AND(D24="",E24=""),0,(IF(AND(C24-B24=1,E24="",E24),24,(IF(D24="X",HOUR(C24-B24),0)))))</f>
        <v>0</v>
      </c>
      <c r="G24" s="82">
        <f t="shared" si="0"/>
        <v>0</v>
      </c>
      <c r="H24" s="82">
        <f t="shared" ref="H24:H29" si="3">(F24+G24/60)+H23</f>
        <v>0</v>
      </c>
      <c r="I24" s="108" t="s">
        <v>109</v>
      </c>
      <c r="J24" s="87" t="str">
        <f t="shared" si="1"/>
        <v/>
      </c>
      <c r="K24" s="86" t="str">
        <f t="shared" ref="K24:K45" si="4">IF(D24="x",(C24-B24),"")</f>
        <v/>
      </c>
    </row>
    <row r="25" spans="1:11" ht="36" customHeight="1" x14ac:dyDescent="0.3">
      <c r="A25" s="133"/>
      <c r="B25" s="111" t="s">
        <v>128</v>
      </c>
      <c r="C25" s="111" t="s">
        <v>131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488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11" t="s">
        <v>131</v>
      </c>
      <c r="C26" s="111" t="s">
        <v>129</v>
      </c>
      <c r="D26" s="45"/>
      <c r="E26" s="39"/>
      <c r="F26" s="90">
        <f t="shared" ref="F26" si="5">IF(AND(D26="",E26=""),0,(IF(AND(C26-B26=1,E26="",E26),24,(IF(D26="X",HOUR(C26-B26),0)))))</f>
        <v>0</v>
      </c>
      <c r="G26" s="82">
        <f t="shared" ref="G26" si="6">IF(D26="X",MINUTE(C26-B26),0)</f>
        <v>0</v>
      </c>
      <c r="H26" s="82">
        <f t="shared" ref="H26" si="7">(F26+G26/60)+H25</f>
        <v>0</v>
      </c>
      <c r="I26" s="108" t="s">
        <v>488</v>
      </c>
      <c r="J26" s="87"/>
      <c r="K26" s="86"/>
    </row>
    <row r="27" spans="1:11" ht="36" customHeight="1" x14ac:dyDescent="0.3">
      <c r="A27" s="137"/>
      <c r="B27" s="111" t="s">
        <v>129</v>
      </c>
      <c r="C27" s="111" t="s">
        <v>125</v>
      </c>
      <c r="D27" s="45" t="str">
        <f t="shared" ref="D27:D44" si="8">IF(E27="","X","")</f>
        <v/>
      </c>
      <c r="E27" s="39" t="str">
        <f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90">
        <f t="shared" si="2"/>
        <v>0</v>
      </c>
      <c r="G27" s="82">
        <f t="shared" si="0"/>
        <v>0</v>
      </c>
      <c r="H27" s="82">
        <f>(F27+G27/60)+H25</f>
        <v>0</v>
      </c>
      <c r="I27" s="108" t="s">
        <v>488</v>
      </c>
      <c r="J27" s="87">
        <f t="shared" si="1"/>
        <v>0.45833333333333337</v>
      </c>
      <c r="K27" s="86" t="str">
        <f t="shared" si="4"/>
        <v/>
      </c>
    </row>
    <row r="28" spans="1:11" ht="36" customHeight="1" x14ac:dyDescent="0.3">
      <c r="A28" s="136">
        <v>44712</v>
      </c>
      <c r="B28" s="111" t="s">
        <v>126</v>
      </c>
      <c r="C28" s="111" t="s">
        <v>128</v>
      </c>
      <c r="D28" s="45" t="str">
        <f t="shared" si="8"/>
        <v/>
      </c>
      <c r="E28" s="39" t="str">
        <f t="shared" ref="E28:E44" si="9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488</v>
      </c>
      <c r="J28" s="88">
        <f t="shared" si="1"/>
        <v>0.29166666666666669</v>
      </c>
      <c r="K28" s="86" t="str">
        <f t="shared" si="4"/>
        <v/>
      </c>
    </row>
    <row r="29" spans="1:11" ht="36" customHeight="1" x14ac:dyDescent="0.3">
      <c r="A29" s="133"/>
      <c r="B29" s="111" t="s">
        <v>128</v>
      </c>
      <c r="C29" s="111" t="s">
        <v>156</v>
      </c>
      <c r="D29" s="45" t="str">
        <f t="shared" si="8"/>
        <v/>
      </c>
      <c r="E29" s="39" t="str">
        <f t="shared" si="9"/>
        <v>X</v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114</v>
      </c>
      <c r="J29" s="88">
        <f t="shared" si="1"/>
        <v>6.25E-2</v>
      </c>
      <c r="K29" s="86" t="str">
        <f t="shared" si="4"/>
        <v/>
      </c>
    </row>
    <row r="30" spans="1:11" ht="36" customHeight="1" x14ac:dyDescent="0.3">
      <c r="A30" s="133"/>
      <c r="B30" s="111" t="s">
        <v>156</v>
      </c>
      <c r="C30" s="111" t="s">
        <v>130</v>
      </c>
      <c r="D30" s="45" t="str">
        <f t="shared" si="8"/>
        <v>X</v>
      </c>
      <c r="E30" s="39" t="str">
        <f t="shared" si="9"/>
        <v/>
      </c>
      <c r="F30" s="90">
        <f t="shared" si="2"/>
        <v>3</v>
      </c>
      <c r="G30" s="78">
        <f t="shared" si="0"/>
        <v>30</v>
      </c>
      <c r="H30" s="79">
        <f t="shared" ref="H30:H36" si="10">(F30+G30/60)+H29</f>
        <v>3.5</v>
      </c>
      <c r="I30" s="108" t="s">
        <v>109</v>
      </c>
      <c r="J30" s="88" t="str">
        <f t="shared" si="1"/>
        <v/>
      </c>
      <c r="K30" s="86">
        <f t="shared" si="4"/>
        <v>0.14583333333333331</v>
      </c>
    </row>
    <row r="31" spans="1:11" ht="36" customHeight="1" x14ac:dyDescent="0.3">
      <c r="A31" s="133"/>
      <c r="B31" s="111" t="s">
        <v>130</v>
      </c>
      <c r="C31" s="111" t="s">
        <v>129</v>
      </c>
      <c r="D31" s="45" t="str">
        <f t="shared" si="8"/>
        <v/>
      </c>
      <c r="E31" s="39" t="str">
        <f t="shared" si="9"/>
        <v>X</v>
      </c>
      <c r="F31" s="90">
        <f t="shared" si="2"/>
        <v>0</v>
      </c>
      <c r="G31" s="78">
        <f t="shared" si="0"/>
        <v>0</v>
      </c>
      <c r="H31" s="79">
        <f t="shared" si="10"/>
        <v>3.5</v>
      </c>
      <c r="I31" s="108" t="s">
        <v>275</v>
      </c>
      <c r="J31" s="88">
        <f t="shared" si="1"/>
        <v>4.166666666666663E-2</v>
      </c>
      <c r="K31" s="86" t="str">
        <f t="shared" si="4"/>
        <v/>
      </c>
    </row>
    <row r="32" spans="1:11" ht="36" customHeight="1" x14ac:dyDescent="0.3">
      <c r="A32" s="133"/>
      <c r="B32" s="379" t="s">
        <v>129</v>
      </c>
      <c r="C32" s="380"/>
      <c r="D32" s="45"/>
      <c r="E32" s="39" t="str">
        <f t="shared" si="9"/>
        <v/>
      </c>
      <c r="F32" s="90">
        <f t="shared" ref="F32" si="11">IF(AND(D32="",E32=""),0,(IF(AND(C32-B32=1,E32="",E32),24,(IF(D32="X",HOUR(C32-B32),0)))))</f>
        <v>0</v>
      </c>
      <c r="G32" s="78">
        <f t="shared" ref="G32" si="12">IF(D32="X",MINUTE(C32-B32),0)</f>
        <v>0</v>
      </c>
      <c r="H32" s="79">
        <f t="shared" si="10"/>
        <v>3.5</v>
      </c>
      <c r="I32" s="109" t="s">
        <v>276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11" t="s">
        <v>129</v>
      </c>
      <c r="C33" s="111" t="s">
        <v>315</v>
      </c>
      <c r="D33" s="45" t="str">
        <f t="shared" si="8"/>
        <v>X</v>
      </c>
      <c r="E33" s="39" t="str">
        <f t="shared" si="9"/>
        <v/>
      </c>
      <c r="F33" s="90">
        <f t="shared" si="2"/>
        <v>1</v>
      </c>
      <c r="G33" s="78">
        <f t="shared" si="0"/>
        <v>10</v>
      </c>
      <c r="H33" s="79">
        <f t="shared" si="10"/>
        <v>4.666666666666667</v>
      </c>
      <c r="I33" s="108" t="s">
        <v>115</v>
      </c>
      <c r="J33" s="88" t="str">
        <f t="shared" si="1"/>
        <v/>
      </c>
      <c r="K33" s="86">
        <f t="shared" si="4"/>
        <v>4.861111111111116E-2</v>
      </c>
    </row>
    <row r="34" spans="1:11" ht="36" customHeight="1" x14ac:dyDescent="0.3">
      <c r="A34" s="133"/>
      <c r="B34" s="111" t="s">
        <v>315</v>
      </c>
      <c r="C34" s="111" t="s">
        <v>252</v>
      </c>
      <c r="D34" s="45" t="str">
        <f t="shared" si="8"/>
        <v>X</v>
      </c>
      <c r="E34" s="39" t="str">
        <f t="shared" si="9"/>
        <v/>
      </c>
      <c r="F34" s="90">
        <f t="shared" si="2"/>
        <v>2</v>
      </c>
      <c r="G34" s="78">
        <f t="shared" si="0"/>
        <v>30</v>
      </c>
      <c r="H34" s="79">
        <f t="shared" si="10"/>
        <v>7.166666666666667</v>
      </c>
      <c r="I34" s="108" t="s">
        <v>117</v>
      </c>
      <c r="J34" s="88" t="str">
        <f t="shared" si="1"/>
        <v/>
      </c>
      <c r="K34" s="86">
        <f t="shared" si="4"/>
        <v>0.10416666666666674</v>
      </c>
    </row>
    <row r="35" spans="1:11" ht="36" customHeight="1" x14ac:dyDescent="0.3">
      <c r="A35" s="133"/>
      <c r="B35" s="111" t="s">
        <v>252</v>
      </c>
      <c r="C35" s="111" t="s">
        <v>331</v>
      </c>
      <c r="D35" s="45" t="str">
        <f t="shared" si="8"/>
        <v/>
      </c>
      <c r="E35" s="39" t="str">
        <f t="shared" si="9"/>
        <v>X</v>
      </c>
      <c r="F35" s="90">
        <f t="shared" si="2"/>
        <v>0</v>
      </c>
      <c r="G35" s="78">
        <f t="shared" si="0"/>
        <v>0</v>
      </c>
      <c r="H35" s="79">
        <f t="shared" si="10"/>
        <v>7.166666666666667</v>
      </c>
      <c r="I35" s="108" t="s">
        <v>472</v>
      </c>
      <c r="J35" s="88">
        <f t="shared" si="1"/>
        <v>2.7777777777777679E-2</v>
      </c>
      <c r="K35" s="86" t="str">
        <f t="shared" si="4"/>
        <v/>
      </c>
    </row>
    <row r="36" spans="1:11" ht="36" customHeight="1" x14ac:dyDescent="0.3">
      <c r="A36" s="133"/>
      <c r="B36" s="111" t="s">
        <v>331</v>
      </c>
      <c r="C36" s="111" t="s">
        <v>352</v>
      </c>
      <c r="D36" s="45" t="str">
        <f t="shared" si="8"/>
        <v>X</v>
      </c>
      <c r="E36" s="39" t="str">
        <f t="shared" si="9"/>
        <v/>
      </c>
      <c r="F36" s="90">
        <f t="shared" si="2"/>
        <v>5</v>
      </c>
      <c r="G36" s="78">
        <f t="shared" si="0"/>
        <v>40</v>
      </c>
      <c r="H36" s="79">
        <f t="shared" si="10"/>
        <v>12.833333333333334</v>
      </c>
      <c r="I36" s="108" t="s">
        <v>117</v>
      </c>
      <c r="J36" s="88" t="str">
        <f t="shared" si="1"/>
        <v/>
      </c>
      <c r="K36" s="86">
        <f t="shared" si="4"/>
        <v>0.23611111111111116</v>
      </c>
    </row>
    <row r="37" spans="1:11" ht="36" customHeight="1" x14ac:dyDescent="0.3">
      <c r="A37" s="137"/>
      <c r="B37" s="111" t="s">
        <v>352</v>
      </c>
      <c r="C37" s="111" t="s">
        <v>125</v>
      </c>
      <c r="D37" s="45" t="str">
        <f t="shared" si="8"/>
        <v>X</v>
      </c>
      <c r="E37" s="39" t="str">
        <f t="shared" si="9"/>
        <v/>
      </c>
      <c r="F37" s="90">
        <f t="shared" si="2"/>
        <v>1</v>
      </c>
      <c r="G37" s="78">
        <f t="shared" si="0"/>
        <v>0</v>
      </c>
      <c r="H37" s="79">
        <f t="shared" ref="H37:H45" si="13">(F37+G37/60)+H36</f>
        <v>13.833333333333334</v>
      </c>
      <c r="I37" s="108" t="s">
        <v>489</v>
      </c>
      <c r="J37" s="88" t="str">
        <f t="shared" si="1"/>
        <v/>
      </c>
      <c r="K37" s="86">
        <f t="shared" si="4"/>
        <v>4.166666666666663E-2</v>
      </c>
    </row>
    <row r="38" spans="1:11" ht="36" customHeight="1" x14ac:dyDescent="0.3">
      <c r="A38" s="136">
        <v>44713</v>
      </c>
      <c r="B38" s="111" t="s">
        <v>126</v>
      </c>
      <c r="C38" s="111" t="s">
        <v>486</v>
      </c>
      <c r="D38" s="45" t="str">
        <f t="shared" si="8"/>
        <v>X</v>
      </c>
      <c r="E38" s="39" t="str">
        <f t="shared" si="9"/>
        <v/>
      </c>
      <c r="F38" s="90">
        <f t="shared" si="2"/>
        <v>2</v>
      </c>
      <c r="G38" s="78">
        <f t="shared" si="0"/>
        <v>10</v>
      </c>
      <c r="H38" s="79">
        <f t="shared" si="13"/>
        <v>16</v>
      </c>
      <c r="I38" s="108" t="s">
        <v>117</v>
      </c>
      <c r="J38" s="88" t="str">
        <f t="shared" si="1"/>
        <v/>
      </c>
      <c r="K38" s="86">
        <f t="shared" si="4"/>
        <v>9.0277777777777776E-2</v>
      </c>
    </row>
    <row r="39" spans="1:11" ht="36" customHeight="1" x14ac:dyDescent="0.3">
      <c r="A39" s="133"/>
      <c r="B39" s="111" t="s">
        <v>486</v>
      </c>
      <c r="C39" s="111" t="s">
        <v>250</v>
      </c>
      <c r="D39" s="45" t="str">
        <f t="shared" si="8"/>
        <v>X</v>
      </c>
      <c r="E39" s="39" t="str">
        <f t="shared" si="9"/>
        <v/>
      </c>
      <c r="F39" s="90">
        <f t="shared" si="2"/>
        <v>0</v>
      </c>
      <c r="G39" s="78">
        <f t="shared" si="0"/>
        <v>30</v>
      </c>
      <c r="H39" s="79">
        <f t="shared" si="13"/>
        <v>16.5</v>
      </c>
      <c r="I39" s="108" t="s">
        <v>490</v>
      </c>
      <c r="J39" s="88" t="str">
        <f t="shared" si="1"/>
        <v/>
      </c>
      <c r="K39" s="86">
        <f t="shared" si="4"/>
        <v>2.0833333333333329E-2</v>
      </c>
    </row>
    <row r="40" spans="1:11" ht="36" customHeight="1" x14ac:dyDescent="0.3">
      <c r="A40" s="133"/>
      <c r="B40" s="111" t="s">
        <v>250</v>
      </c>
      <c r="C40" s="111" t="s">
        <v>140</v>
      </c>
      <c r="D40" s="45" t="str">
        <f t="shared" si="8"/>
        <v>X</v>
      </c>
      <c r="E40" s="39" t="str">
        <f t="shared" si="9"/>
        <v/>
      </c>
      <c r="F40" s="90">
        <f t="shared" si="2"/>
        <v>2</v>
      </c>
      <c r="G40" s="78">
        <f t="shared" si="0"/>
        <v>50</v>
      </c>
      <c r="H40" s="79">
        <f t="shared" si="13"/>
        <v>19.333333333333332</v>
      </c>
      <c r="I40" s="108" t="s">
        <v>117</v>
      </c>
      <c r="J40" s="88" t="str">
        <f t="shared" si="1"/>
        <v/>
      </c>
      <c r="K40" s="86">
        <f t="shared" si="4"/>
        <v>0.11805555555555555</v>
      </c>
    </row>
    <row r="41" spans="1:11" ht="36" customHeight="1" x14ac:dyDescent="0.3">
      <c r="A41" s="133"/>
      <c r="B41" s="111" t="s">
        <v>140</v>
      </c>
      <c r="C41" s="111" t="s">
        <v>243</v>
      </c>
      <c r="D41" s="45" t="str">
        <f t="shared" si="8"/>
        <v>X</v>
      </c>
      <c r="E41" s="39" t="str">
        <f t="shared" si="9"/>
        <v/>
      </c>
      <c r="F41" s="90">
        <f t="shared" si="2"/>
        <v>0</v>
      </c>
      <c r="G41" s="78">
        <f t="shared" si="0"/>
        <v>50</v>
      </c>
      <c r="H41" s="79">
        <f t="shared" si="13"/>
        <v>20.166666666666664</v>
      </c>
      <c r="I41" s="108" t="s">
        <v>118</v>
      </c>
      <c r="J41" s="88" t="str">
        <f t="shared" si="1"/>
        <v/>
      </c>
      <c r="K41" s="86">
        <f t="shared" si="4"/>
        <v>3.4722222222222238E-2</v>
      </c>
    </row>
    <row r="42" spans="1:11" ht="36" customHeight="1" x14ac:dyDescent="0.3">
      <c r="A42" s="133"/>
      <c r="B42" s="111" t="s">
        <v>243</v>
      </c>
      <c r="C42" s="111" t="s">
        <v>487</v>
      </c>
      <c r="D42" s="45" t="str">
        <f t="shared" si="8"/>
        <v>X</v>
      </c>
      <c r="E42" s="39" t="str">
        <f t="shared" si="9"/>
        <v/>
      </c>
      <c r="F42" s="90">
        <f t="shared" si="2"/>
        <v>1</v>
      </c>
      <c r="G42" s="78">
        <f t="shared" si="0"/>
        <v>50</v>
      </c>
      <c r="H42" s="79">
        <f t="shared" si="13"/>
        <v>21.999999999999996</v>
      </c>
      <c r="I42" s="108" t="s">
        <v>117</v>
      </c>
      <c r="J42" s="88" t="str">
        <f t="shared" si="1"/>
        <v/>
      </c>
      <c r="K42" s="86">
        <f t="shared" si="4"/>
        <v>7.638888888888884E-2</v>
      </c>
    </row>
    <row r="43" spans="1:11" ht="36" customHeight="1" x14ac:dyDescent="0.3">
      <c r="A43" s="133"/>
      <c r="B43" s="111" t="s">
        <v>487</v>
      </c>
      <c r="C43" s="111" t="s">
        <v>232</v>
      </c>
      <c r="D43" s="45" t="str">
        <f t="shared" si="8"/>
        <v>X</v>
      </c>
      <c r="E43" s="39" t="str">
        <f t="shared" si="9"/>
        <v/>
      </c>
      <c r="F43" s="90">
        <f t="shared" si="2"/>
        <v>1</v>
      </c>
      <c r="G43" s="78">
        <f t="shared" si="0"/>
        <v>50</v>
      </c>
      <c r="H43" s="79">
        <f t="shared" si="13"/>
        <v>23.833333333333329</v>
      </c>
      <c r="I43" s="108" t="s">
        <v>482</v>
      </c>
      <c r="J43" s="88" t="str">
        <f t="shared" si="1"/>
        <v/>
      </c>
      <c r="K43" s="86">
        <f t="shared" si="4"/>
        <v>7.6388888888888951E-2</v>
      </c>
    </row>
    <row r="44" spans="1:11" ht="36" customHeight="1" x14ac:dyDescent="0.3">
      <c r="A44" s="133"/>
      <c r="B44" s="111" t="s">
        <v>232</v>
      </c>
      <c r="C44" s="111" t="s">
        <v>133</v>
      </c>
      <c r="D44" s="45" t="str">
        <f t="shared" si="8"/>
        <v>X</v>
      </c>
      <c r="E44" s="39" t="str">
        <f t="shared" si="9"/>
        <v/>
      </c>
      <c r="F44" s="90">
        <f t="shared" si="2"/>
        <v>1</v>
      </c>
      <c r="G44" s="78">
        <f t="shared" si="0"/>
        <v>30</v>
      </c>
      <c r="H44" s="79">
        <f t="shared" si="13"/>
        <v>25.333333333333329</v>
      </c>
      <c r="I44" s="108" t="s">
        <v>117</v>
      </c>
      <c r="J44" s="88" t="str">
        <f t="shared" si="1"/>
        <v/>
      </c>
      <c r="K44" s="86">
        <f t="shared" si="4"/>
        <v>6.25E-2</v>
      </c>
    </row>
    <row r="45" spans="1:11" ht="36" customHeight="1" x14ac:dyDescent="0.3">
      <c r="A45" s="133"/>
      <c r="B45" s="379" t="s">
        <v>133</v>
      </c>
      <c r="C45" s="380"/>
      <c r="D45" s="45"/>
      <c r="E45" s="91"/>
      <c r="F45" s="90">
        <f t="shared" si="2"/>
        <v>0</v>
      </c>
      <c r="G45" s="78">
        <f t="shared" si="0"/>
        <v>0</v>
      </c>
      <c r="H45" s="79">
        <f t="shared" si="13"/>
        <v>25.333333333333329</v>
      </c>
      <c r="I45" s="109" t="s">
        <v>123</v>
      </c>
      <c r="J45" s="88" t="str">
        <f t="shared" si="1"/>
        <v/>
      </c>
      <c r="K45" s="86" t="str">
        <f t="shared" si="4"/>
        <v/>
      </c>
    </row>
    <row r="46" spans="1:11" ht="33.75" customHeight="1" x14ac:dyDescent="0.3">
      <c r="A46" s="47"/>
      <c r="B46" s="369" t="s">
        <v>25</v>
      </c>
      <c r="C46" s="369"/>
      <c r="D46" s="369"/>
      <c r="E46" s="369"/>
      <c r="F46" s="369"/>
      <c r="G46" s="369"/>
      <c r="H46" s="48">
        <f>H45</f>
        <v>25.333333333333329</v>
      </c>
      <c r="I46" s="49"/>
      <c r="J46" s="89">
        <f>SUM(J23:J45)</f>
        <v>0.88194444444444431</v>
      </c>
      <c r="K46" s="86">
        <f>SUM(K23:K45)</f>
        <v>1.0555555555555558</v>
      </c>
    </row>
    <row r="47" spans="1:11" ht="33.75" customHeight="1" x14ac:dyDescent="0.3">
      <c r="A47" s="47"/>
      <c r="B47" s="369" t="s">
        <v>64</v>
      </c>
      <c r="C47" s="369"/>
      <c r="D47" s="369"/>
      <c r="E47" s="369"/>
      <c r="F47" s="369"/>
      <c r="G47" s="369"/>
      <c r="H47" s="50">
        <v>72</v>
      </c>
      <c r="I47" s="49"/>
    </row>
    <row r="48" spans="1:11" ht="33.75" customHeight="1" x14ac:dyDescent="0.3">
      <c r="A48" s="47"/>
      <c r="B48" s="363" t="s">
        <v>65</v>
      </c>
      <c r="C48" s="363"/>
      <c r="D48" s="363"/>
      <c r="E48" s="363"/>
      <c r="F48" s="363"/>
      <c r="G48" s="363"/>
      <c r="H48" s="50">
        <f>IF(H47="","",IF(H46&lt;=H47,H47-H46,0))</f>
        <v>46.666666666666671</v>
      </c>
      <c r="I48" s="75"/>
    </row>
    <row r="49" spans="1:9" ht="33.75" customHeight="1" x14ac:dyDescent="0.3">
      <c r="A49" s="47"/>
      <c r="B49" s="363" t="s">
        <v>66</v>
      </c>
      <c r="C49" s="363"/>
      <c r="D49" s="363"/>
      <c r="E49" s="363"/>
      <c r="F49" s="363"/>
      <c r="G49" s="363"/>
      <c r="H49" s="50">
        <f>IF(H46&gt;H47,H46-H47,0)</f>
        <v>0</v>
      </c>
      <c r="I49" s="49"/>
    </row>
    <row r="50" spans="1:9" ht="33.75" customHeight="1" x14ac:dyDescent="0.3">
      <c r="A50" s="47"/>
      <c r="B50" s="363" t="s">
        <v>67</v>
      </c>
      <c r="C50" s="363"/>
      <c r="D50" s="363"/>
      <c r="E50" s="363"/>
      <c r="F50" s="363"/>
      <c r="G50" s="363"/>
      <c r="H50" s="74">
        <f>IF(H47="","",IF(H48&gt;H49,ROUND(H48*$B$15*$B$13/24,0),""))</f>
        <v>129238667</v>
      </c>
      <c r="I50" s="49"/>
    </row>
    <row r="51" spans="1:9" ht="33.75" customHeight="1" x14ac:dyDescent="0.3">
      <c r="A51" s="47"/>
      <c r="B51" s="364" t="s">
        <v>68</v>
      </c>
      <c r="C51" s="365"/>
      <c r="D51" s="365"/>
      <c r="E51" s="365"/>
      <c r="F51" s="365"/>
      <c r="G51" s="366"/>
      <c r="H51" s="51" t="str">
        <f>IF(H49&gt;H48,ROUND(H49*$B$17*$B$13/24,0),"")</f>
        <v/>
      </c>
      <c r="I51" s="49"/>
    </row>
    <row r="52" spans="1:9" ht="33.75" customHeight="1" x14ac:dyDescent="0.3">
      <c r="A52" s="367"/>
      <c r="B52" s="367"/>
      <c r="C52" s="367"/>
      <c r="D52" s="367"/>
      <c r="E52" s="367"/>
      <c r="F52" s="367"/>
      <c r="G52" s="367"/>
      <c r="H52" s="367"/>
      <c r="I52" s="367"/>
    </row>
  </sheetData>
  <mergeCells count="20">
    <mergeCell ref="B50:G50"/>
    <mergeCell ref="B51:G51"/>
    <mergeCell ref="A52:I52"/>
    <mergeCell ref="B23:C23"/>
    <mergeCell ref="B32:C32"/>
    <mergeCell ref="B49:G49"/>
    <mergeCell ref="J21:J22"/>
    <mergeCell ref="K21:K22"/>
    <mergeCell ref="B46:G46"/>
    <mergeCell ref="B47:G47"/>
    <mergeCell ref="B48:G48"/>
    <mergeCell ref="B45:C4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 D23:H23 B33:C44 B32 B24:H27 B45 D45:G45 B28:C31 F28:H29 F30:I30 D28:E44 F31:G44 H31:I45">
    <cfRule type="expression" dxfId="25" priority="1">
      <formula>$E23="X"</formula>
    </cfRule>
  </conditionalFormatting>
  <conditionalFormatting sqref="I23:I29">
    <cfRule type="expression" dxfId="24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45"/>
  <sheetViews>
    <sheetView topLeftCell="A22" zoomScale="80" zoomScaleNormal="80" workbookViewId="0">
      <selection activeCell="H9" sqref="H9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44707.361111111109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44702</v>
      </c>
      <c r="C9" s="34">
        <f>INDEX('TONG HOP'!$B$9:$W$225,MATCH(E3,'TONG HOP'!$B$9:$B$225,0),MATCH(C10,'TONG HOP'!$B$9:$W$9,0))</f>
        <v>44707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44707.506944444445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19068.400000000001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44707.506944444445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44708.166666666664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3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3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3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3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3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3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3" ht="33.75" customHeight="1" x14ac:dyDescent="0.3">
      <c r="A23" s="374">
        <v>44707</v>
      </c>
      <c r="B23" s="381" t="s">
        <v>355</v>
      </c>
      <c r="C23" s="382"/>
      <c r="D23" s="45"/>
      <c r="E23" s="198"/>
      <c r="F23" s="90">
        <f>IF(AND(D23="",E23=""),0,(IF(AND(C23-B23=1,E23="",E23),24,(IF(D23="X",HOUR(C23-B23),0)))))</f>
        <v>0</v>
      </c>
      <c r="G23" s="82">
        <f t="shared" ref="G23" si="0">IF(D23="X",MINUTE(C23-B23),0)</f>
        <v>0</v>
      </c>
      <c r="H23" s="82">
        <f t="shared" ref="H23:H38" si="1">(F23+G23/60)+H22</f>
        <v>0</v>
      </c>
      <c r="I23" s="383" t="s">
        <v>108</v>
      </c>
      <c r="J23" s="384"/>
      <c r="K23" s="384"/>
      <c r="L23" s="384"/>
      <c r="M23" s="385"/>
    </row>
    <row r="24" spans="1:13" ht="36" customHeight="1" x14ac:dyDescent="0.3">
      <c r="A24" s="375"/>
      <c r="B24" s="129" t="s">
        <v>355</v>
      </c>
      <c r="C24" s="129" t="s">
        <v>483</v>
      </c>
      <c r="D24" s="45"/>
      <c r="E24" s="39"/>
      <c r="F24" s="90">
        <f>IF(AND(D24="",E24=""),0,(IF(AND(C24-B24=1,E24="",E24),24,(IF(D24="X",HOUR(C24-B24),0)))))</f>
        <v>0</v>
      </c>
      <c r="G24" s="82">
        <f t="shared" ref="G24:G38" si="2">IF(D24="X",MINUTE(C24-B24),0)</f>
        <v>0</v>
      </c>
      <c r="H24" s="82">
        <f t="shared" si="1"/>
        <v>0</v>
      </c>
      <c r="I24" s="108" t="s">
        <v>478</v>
      </c>
      <c r="J24" s="87" t="str">
        <f t="shared" ref="J24:J38" si="3">IF(E24="x",(C24-B24),"")</f>
        <v/>
      </c>
      <c r="K24" s="86" t="str">
        <f>IF(D24="x",(C24-B24),"")</f>
        <v/>
      </c>
    </row>
    <row r="25" spans="1:13" ht="36" customHeight="1" x14ac:dyDescent="0.3">
      <c r="A25" s="375"/>
      <c r="B25" s="129" t="s">
        <v>483</v>
      </c>
      <c r="C25" s="111" t="s">
        <v>132</v>
      </c>
      <c r="D25" s="45"/>
      <c r="E25" s="39"/>
      <c r="F25" s="90">
        <f t="shared" ref="F25:F38" si="4">IF(AND(D25="",E25=""),0,(IF(AND(C25-B25=1,E25="",E25),24,(IF(D25="X",HOUR(C25-B25),0)))))</f>
        <v>0</v>
      </c>
      <c r="G25" s="82">
        <f t="shared" si="2"/>
        <v>0</v>
      </c>
      <c r="H25" s="82">
        <f t="shared" si="1"/>
        <v>0</v>
      </c>
      <c r="I25" s="109" t="s">
        <v>114</v>
      </c>
      <c r="J25" s="87" t="str">
        <f t="shared" si="3"/>
        <v/>
      </c>
      <c r="K25" s="86" t="str">
        <f t="shared" ref="K25:K38" si="5">IF(D25="x",(C25-B25),"")</f>
        <v/>
      </c>
    </row>
    <row r="26" spans="1:13" ht="36" customHeight="1" x14ac:dyDescent="0.3">
      <c r="A26" s="375"/>
      <c r="B26" s="111" t="s">
        <v>132</v>
      </c>
      <c r="C26" s="111" t="s">
        <v>484</v>
      </c>
      <c r="D26" s="45"/>
      <c r="E26" s="39"/>
      <c r="F26" s="90">
        <f t="shared" si="4"/>
        <v>0</v>
      </c>
      <c r="G26" s="82">
        <f t="shared" si="2"/>
        <v>0</v>
      </c>
      <c r="H26" s="82">
        <f t="shared" si="1"/>
        <v>0</v>
      </c>
      <c r="I26" s="108" t="s">
        <v>254</v>
      </c>
      <c r="J26" s="87" t="str">
        <f t="shared" si="3"/>
        <v/>
      </c>
      <c r="K26" s="86" t="str">
        <f t="shared" si="5"/>
        <v/>
      </c>
    </row>
    <row r="27" spans="1:13" ht="36" customHeight="1" x14ac:dyDescent="0.3">
      <c r="A27" s="375"/>
      <c r="B27" s="386" t="s">
        <v>484</v>
      </c>
      <c r="C27" s="387"/>
      <c r="D27" s="45"/>
      <c r="E27" s="39"/>
      <c r="F27" s="90">
        <f t="shared" si="4"/>
        <v>0</v>
      </c>
      <c r="G27" s="82">
        <f t="shared" si="2"/>
        <v>0</v>
      </c>
      <c r="H27" s="82">
        <f t="shared" si="1"/>
        <v>0</v>
      </c>
      <c r="I27" s="109" t="s">
        <v>479</v>
      </c>
      <c r="J27" s="87" t="str">
        <f t="shared" si="3"/>
        <v/>
      </c>
      <c r="K27" s="86" t="str">
        <f t="shared" si="5"/>
        <v/>
      </c>
    </row>
    <row r="28" spans="1:13" ht="36" customHeight="1" x14ac:dyDescent="0.3">
      <c r="A28" s="375"/>
      <c r="B28" s="111" t="s">
        <v>484</v>
      </c>
      <c r="C28" s="111" t="s">
        <v>435</v>
      </c>
      <c r="D28" s="45"/>
      <c r="E28" s="39"/>
      <c r="F28" s="90">
        <f t="shared" si="4"/>
        <v>0</v>
      </c>
      <c r="G28" s="78">
        <f t="shared" si="2"/>
        <v>0</v>
      </c>
      <c r="H28" s="79">
        <f t="shared" si="1"/>
        <v>0</v>
      </c>
      <c r="I28" s="108" t="s">
        <v>115</v>
      </c>
      <c r="J28" s="88" t="str">
        <f t="shared" si="3"/>
        <v/>
      </c>
      <c r="K28" s="86" t="str">
        <f t="shared" si="5"/>
        <v/>
      </c>
    </row>
    <row r="29" spans="1:13" ht="36" customHeight="1" x14ac:dyDescent="0.3">
      <c r="A29" s="375"/>
      <c r="B29" s="386" t="s">
        <v>435</v>
      </c>
      <c r="C29" s="387"/>
      <c r="D29" s="45"/>
      <c r="E29" s="39"/>
      <c r="F29" s="90">
        <f t="shared" si="4"/>
        <v>0</v>
      </c>
      <c r="G29" s="78">
        <f t="shared" si="2"/>
        <v>0</v>
      </c>
      <c r="H29" s="79">
        <f t="shared" si="1"/>
        <v>0</v>
      </c>
      <c r="I29" s="109" t="s">
        <v>116</v>
      </c>
      <c r="J29" s="88" t="str">
        <f t="shared" si="3"/>
        <v/>
      </c>
      <c r="K29" s="86" t="str">
        <f t="shared" si="5"/>
        <v/>
      </c>
    </row>
    <row r="30" spans="1:13" ht="36" customHeight="1" x14ac:dyDescent="0.3">
      <c r="A30" s="375"/>
      <c r="B30" s="113" t="s">
        <v>435</v>
      </c>
      <c r="C30" s="113" t="s">
        <v>299</v>
      </c>
      <c r="D30" s="114" t="str">
        <f t="shared" ref="D30:D37" si="6">IF(E30="","X","")</f>
        <v>X</v>
      </c>
      <c r="E30" s="199"/>
      <c r="F30" s="116">
        <f t="shared" si="4"/>
        <v>3</v>
      </c>
      <c r="G30" s="117">
        <f t="shared" si="2"/>
        <v>40</v>
      </c>
      <c r="H30" s="118">
        <f t="shared" si="1"/>
        <v>3.6666666666666665</v>
      </c>
      <c r="I30" s="119" t="s">
        <v>117</v>
      </c>
      <c r="J30" s="88" t="str">
        <f t="shared" si="3"/>
        <v/>
      </c>
      <c r="K30" s="86">
        <f t="shared" si="5"/>
        <v>0.15277777777777779</v>
      </c>
    </row>
    <row r="31" spans="1:13" ht="36" customHeight="1" x14ac:dyDescent="0.3">
      <c r="A31" s="375"/>
      <c r="B31" s="111" t="s">
        <v>299</v>
      </c>
      <c r="C31" s="111" t="s">
        <v>228</v>
      </c>
      <c r="D31" s="45" t="str">
        <f t="shared" si="6"/>
        <v>X</v>
      </c>
      <c r="E31" s="39"/>
      <c r="F31" s="90">
        <f t="shared" si="4"/>
        <v>0</v>
      </c>
      <c r="G31" s="78">
        <f t="shared" si="2"/>
        <v>30</v>
      </c>
      <c r="H31" s="79">
        <f t="shared" si="1"/>
        <v>4.1666666666666661</v>
      </c>
      <c r="I31" s="108" t="s">
        <v>480</v>
      </c>
      <c r="J31" s="88" t="str">
        <f t="shared" si="3"/>
        <v/>
      </c>
      <c r="K31" s="86">
        <f t="shared" si="5"/>
        <v>2.0833333333333259E-2</v>
      </c>
    </row>
    <row r="32" spans="1:13" ht="36" customHeight="1" x14ac:dyDescent="0.3">
      <c r="A32" s="375"/>
      <c r="B32" s="129" t="s">
        <v>228</v>
      </c>
      <c r="C32" s="111" t="s">
        <v>161</v>
      </c>
      <c r="D32" s="45" t="str">
        <f t="shared" si="6"/>
        <v>X</v>
      </c>
      <c r="E32" s="39"/>
      <c r="F32" s="90">
        <f t="shared" si="4"/>
        <v>4</v>
      </c>
      <c r="G32" s="78">
        <f t="shared" si="2"/>
        <v>10</v>
      </c>
      <c r="H32" s="79">
        <f t="shared" si="1"/>
        <v>8.3333333333333321</v>
      </c>
      <c r="I32" s="108" t="s">
        <v>117</v>
      </c>
      <c r="J32" s="88" t="str">
        <f t="shared" si="3"/>
        <v/>
      </c>
      <c r="K32" s="86">
        <f t="shared" si="5"/>
        <v>0.17361111111111116</v>
      </c>
    </row>
    <row r="33" spans="1:11" ht="36" customHeight="1" x14ac:dyDescent="0.3">
      <c r="A33" s="375"/>
      <c r="B33" s="111" t="s">
        <v>161</v>
      </c>
      <c r="C33" s="111" t="s">
        <v>263</v>
      </c>
      <c r="D33" s="45" t="str">
        <f t="shared" si="6"/>
        <v>X</v>
      </c>
      <c r="E33" s="39"/>
      <c r="F33" s="90">
        <f t="shared" si="4"/>
        <v>0</v>
      </c>
      <c r="G33" s="78">
        <f t="shared" si="2"/>
        <v>50</v>
      </c>
      <c r="H33" s="79">
        <f t="shared" si="1"/>
        <v>9.1666666666666661</v>
      </c>
      <c r="I33" s="108" t="s">
        <v>481</v>
      </c>
      <c r="J33" s="88" t="str">
        <f t="shared" si="3"/>
        <v/>
      </c>
      <c r="K33" s="86">
        <f t="shared" si="5"/>
        <v>3.472222222222221E-2</v>
      </c>
    </row>
    <row r="34" spans="1:11" ht="36" customHeight="1" x14ac:dyDescent="0.3">
      <c r="A34" s="375"/>
      <c r="B34" s="111" t="s">
        <v>263</v>
      </c>
      <c r="C34" s="111" t="s">
        <v>326</v>
      </c>
      <c r="D34" s="45" t="str">
        <f t="shared" si="6"/>
        <v>X</v>
      </c>
      <c r="E34" s="39"/>
      <c r="F34" s="90">
        <f t="shared" si="4"/>
        <v>2</v>
      </c>
      <c r="G34" s="78">
        <f t="shared" si="2"/>
        <v>30</v>
      </c>
      <c r="H34" s="79">
        <f t="shared" si="1"/>
        <v>11.666666666666666</v>
      </c>
      <c r="I34" s="108" t="s">
        <v>117</v>
      </c>
      <c r="J34" s="88" t="str">
        <f t="shared" si="3"/>
        <v/>
      </c>
      <c r="K34" s="86">
        <f t="shared" si="5"/>
        <v>0.10416666666666663</v>
      </c>
    </row>
    <row r="35" spans="1:11" ht="36" customHeight="1" x14ac:dyDescent="0.3">
      <c r="A35" s="375"/>
      <c r="B35" s="111" t="s">
        <v>326</v>
      </c>
      <c r="C35" s="111" t="s">
        <v>125</v>
      </c>
      <c r="D35" s="45" t="str">
        <f t="shared" si="6"/>
        <v>X</v>
      </c>
      <c r="E35" s="39"/>
      <c r="F35" s="90">
        <f t="shared" si="4"/>
        <v>0</v>
      </c>
      <c r="G35" s="78">
        <f t="shared" si="2"/>
        <v>10</v>
      </c>
      <c r="H35" s="79">
        <f t="shared" si="1"/>
        <v>11.833333333333332</v>
      </c>
      <c r="I35" s="108" t="s">
        <v>482</v>
      </c>
      <c r="J35" s="88" t="str">
        <f t="shared" si="3"/>
        <v/>
      </c>
      <c r="K35" s="86">
        <f t="shared" si="5"/>
        <v>6.9444444444445308E-3</v>
      </c>
    </row>
    <row r="36" spans="1:11" ht="36" customHeight="1" x14ac:dyDescent="0.3">
      <c r="A36" s="130">
        <v>44708</v>
      </c>
      <c r="B36" s="129" t="s">
        <v>126</v>
      </c>
      <c r="C36" s="129" t="s">
        <v>485</v>
      </c>
      <c r="D36" s="45" t="str">
        <f t="shared" si="6"/>
        <v>X</v>
      </c>
      <c r="E36" s="39"/>
      <c r="F36" s="90">
        <f t="shared" si="4"/>
        <v>0</v>
      </c>
      <c r="G36" s="78">
        <f t="shared" si="2"/>
        <v>30</v>
      </c>
      <c r="H36" s="79">
        <f t="shared" si="1"/>
        <v>12.333333333333332</v>
      </c>
      <c r="I36" s="108" t="s">
        <v>482</v>
      </c>
      <c r="J36" s="88" t="str">
        <f t="shared" si="3"/>
        <v/>
      </c>
      <c r="K36" s="86">
        <f t="shared" si="5"/>
        <v>2.0833333333333332E-2</v>
      </c>
    </row>
    <row r="37" spans="1:11" ht="36" customHeight="1" x14ac:dyDescent="0.3">
      <c r="A37" s="131"/>
      <c r="B37" s="129" t="s">
        <v>485</v>
      </c>
      <c r="C37" s="111" t="s">
        <v>267</v>
      </c>
      <c r="D37" s="45" t="str">
        <f t="shared" si="6"/>
        <v>X</v>
      </c>
      <c r="E37" s="39"/>
      <c r="F37" s="90">
        <f t="shared" si="4"/>
        <v>3</v>
      </c>
      <c r="G37" s="78">
        <f t="shared" si="2"/>
        <v>30</v>
      </c>
      <c r="H37" s="79">
        <f t="shared" si="1"/>
        <v>15.833333333333332</v>
      </c>
      <c r="I37" s="108" t="s">
        <v>117</v>
      </c>
      <c r="J37" s="88" t="str">
        <f t="shared" si="3"/>
        <v/>
      </c>
      <c r="K37" s="86">
        <f t="shared" si="5"/>
        <v>0.14583333333333331</v>
      </c>
    </row>
    <row r="38" spans="1:11" ht="36" customHeight="1" x14ac:dyDescent="0.3">
      <c r="A38" s="131"/>
      <c r="B38" s="386" t="s">
        <v>267</v>
      </c>
      <c r="C38" s="387"/>
      <c r="D38" s="45"/>
      <c r="E38" s="39"/>
      <c r="F38" s="90">
        <f t="shared" si="4"/>
        <v>0</v>
      </c>
      <c r="G38" s="78">
        <f t="shared" si="2"/>
        <v>0</v>
      </c>
      <c r="H38" s="79">
        <f t="shared" si="1"/>
        <v>15.833333333333332</v>
      </c>
      <c r="I38" s="109" t="s">
        <v>123</v>
      </c>
      <c r="J38" s="88" t="str">
        <f t="shared" si="3"/>
        <v/>
      </c>
      <c r="K38" s="86" t="str">
        <f t="shared" si="5"/>
        <v/>
      </c>
    </row>
    <row r="39" spans="1:11" ht="33.75" customHeight="1" x14ac:dyDescent="0.3">
      <c r="A39" s="47"/>
      <c r="B39" s="369" t="s">
        <v>25</v>
      </c>
      <c r="C39" s="369"/>
      <c r="D39" s="369"/>
      <c r="E39" s="369"/>
      <c r="F39" s="369"/>
      <c r="G39" s="369"/>
      <c r="H39" s="48">
        <f>H38</f>
        <v>15.833333333333332</v>
      </c>
      <c r="I39" s="49"/>
      <c r="J39" s="89">
        <f>SUM(J24:J38)</f>
        <v>0</v>
      </c>
      <c r="K39" s="86">
        <f>SUM(K24:K38)</f>
        <v>0.65972222222222232</v>
      </c>
    </row>
    <row r="40" spans="1:11" ht="33.75" customHeight="1" x14ac:dyDescent="0.3">
      <c r="A40" s="47"/>
      <c r="B40" s="369" t="s">
        <v>64</v>
      </c>
      <c r="C40" s="369"/>
      <c r="D40" s="369"/>
      <c r="E40" s="369"/>
      <c r="F40" s="369"/>
      <c r="G40" s="369"/>
      <c r="H40" s="50">
        <v>72</v>
      </c>
      <c r="I40" s="49"/>
    </row>
    <row r="41" spans="1:11" ht="33.75" customHeight="1" x14ac:dyDescent="0.3">
      <c r="A41" s="47"/>
      <c r="B41" s="363" t="s">
        <v>65</v>
      </c>
      <c r="C41" s="363"/>
      <c r="D41" s="363"/>
      <c r="E41" s="363"/>
      <c r="F41" s="363"/>
      <c r="G41" s="363"/>
      <c r="H41" s="50">
        <f>IF(H40="","",IF(H39&lt;=H40,H40-H39,0))</f>
        <v>56.166666666666671</v>
      </c>
      <c r="I41" s="75"/>
    </row>
    <row r="42" spans="1:11" ht="33.75" customHeight="1" x14ac:dyDescent="0.3">
      <c r="A42" s="47"/>
      <c r="B42" s="363" t="s">
        <v>66</v>
      </c>
      <c r="C42" s="363"/>
      <c r="D42" s="363"/>
      <c r="E42" s="363"/>
      <c r="F42" s="363"/>
      <c r="G42" s="363"/>
      <c r="H42" s="50">
        <f>IF(H39&gt;H40,H39-H40,0)</f>
        <v>0</v>
      </c>
      <c r="I42" s="49"/>
    </row>
    <row r="43" spans="1:11" ht="33.75" customHeight="1" x14ac:dyDescent="0.3">
      <c r="A43" s="47"/>
      <c r="B43" s="363" t="s">
        <v>67</v>
      </c>
      <c r="C43" s="363"/>
      <c r="D43" s="363"/>
      <c r="E43" s="363"/>
      <c r="F43" s="363"/>
      <c r="G43" s="363"/>
      <c r="H43" s="74">
        <f>IF(H40="","",IF(H41&gt;H42,ROUND(H41*$B$15*$B$13/24,0),""))</f>
        <v>160777083</v>
      </c>
      <c r="I43" s="49"/>
    </row>
    <row r="44" spans="1:11" ht="33.75" customHeight="1" x14ac:dyDescent="0.3">
      <c r="A44" s="47"/>
      <c r="B44" s="364" t="s">
        <v>68</v>
      </c>
      <c r="C44" s="365"/>
      <c r="D44" s="365"/>
      <c r="E44" s="365"/>
      <c r="F44" s="365"/>
      <c r="G44" s="366"/>
      <c r="H44" s="51" t="str">
        <f>IF(H42&gt;H41,ROUND(H42*$B$17*$B$13/24,0),"")</f>
        <v/>
      </c>
      <c r="I44" s="49"/>
    </row>
    <row r="45" spans="1:11" ht="33.75" customHeight="1" x14ac:dyDescent="0.3">
      <c r="A45" s="367"/>
      <c r="B45" s="367"/>
      <c r="C45" s="367"/>
      <c r="D45" s="367"/>
      <c r="E45" s="367"/>
      <c r="F45" s="367"/>
      <c r="G45" s="367"/>
      <c r="H45" s="367"/>
      <c r="I45" s="367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39:G39"/>
    <mergeCell ref="B40:G40"/>
    <mergeCell ref="B41:G41"/>
    <mergeCell ref="B43:G43"/>
    <mergeCell ref="B44:G44"/>
    <mergeCell ref="A45:I45"/>
    <mergeCell ref="I23:M23"/>
    <mergeCell ref="B23:C23"/>
    <mergeCell ref="B27:C27"/>
    <mergeCell ref="B29:C29"/>
    <mergeCell ref="B38:C38"/>
    <mergeCell ref="A23:A35"/>
    <mergeCell ref="B42:G42"/>
  </mergeCells>
  <conditionalFormatting sqref="F25:H29 B24:G24 F30:I38 B25:E38 F23:G23 H23:H24">
    <cfRule type="expression" dxfId="23" priority="1">
      <formula>$E23="X"</formula>
    </cfRule>
  </conditionalFormatting>
  <conditionalFormatting sqref="I24:I29">
    <cfRule type="expression" dxfId="22" priority="2">
      <formula>$E24="X"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47"/>
  <sheetViews>
    <sheetView topLeftCell="A2" zoomScale="80" zoomScaleNormal="80" workbookViewId="0">
      <selection activeCell="E33" sqref="E33:E34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44704.954861111109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44699</v>
      </c>
      <c r="C9" s="34">
        <f>INDEX('TONG HOP'!$B$9:$W$225,MATCH(E3,'TONG HOP'!$B$9:$B$225,0),MATCH(C10,'TONG HOP'!$B$9:$W$9,0))</f>
        <v>44704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44705.479166666664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18745.64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44705.479166666664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44706.75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74">
        <v>44704</v>
      </c>
      <c r="B23" s="381" t="s">
        <v>476</v>
      </c>
      <c r="C23" s="382"/>
      <c r="D23" s="45"/>
      <c r="E23" s="35"/>
      <c r="F23" s="90">
        <f>IF(AND(D23="",E23=""),0,(IF(AND(C23-B23=1,E23="",E23),24,(IF(D23="X",HOUR(C23-B23),0)))))</f>
        <v>0</v>
      </c>
      <c r="G23" s="82">
        <f t="shared" ref="G23:G4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0" si="1">IF(E23="x",(C23-B23),"")</f>
        <v/>
      </c>
      <c r="K23" s="86" t="str">
        <f>IF(D23="x",(C23-B23),"")</f>
        <v/>
      </c>
    </row>
    <row r="24" spans="1:11" ht="36" customHeight="1" x14ac:dyDescent="0.3">
      <c r="A24" s="376"/>
      <c r="B24" s="111" t="s">
        <v>476</v>
      </c>
      <c r="C24" s="111" t="s">
        <v>125</v>
      </c>
      <c r="D24" s="45"/>
      <c r="E24" s="81"/>
      <c r="F24" s="90">
        <f t="shared" ref="F24:F40" si="2">IF(AND(D24="",E24=""),0,(IF(AND(C24-B24=1,E24="",E24),24,(IF(D24="X",HOUR(C24-B24),0)))))</f>
        <v>0</v>
      </c>
      <c r="G24" s="82">
        <f t="shared" si="0"/>
        <v>0</v>
      </c>
      <c r="H24" s="82">
        <f t="shared" ref="H24:H40" si="3">(F24+G24/60)+H23</f>
        <v>0</v>
      </c>
      <c r="I24" s="108" t="s">
        <v>109</v>
      </c>
      <c r="J24" s="87" t="str">
        <f t="shared" si="1"/>
        <v/>
      </c>
      <c r="K24" s="86" t="str">
        <f t="shared" ref="K24:K40" si="4">IF(D24="x",(C24-B24),"")</f>
        <v/>
      </c>
    </row>
    <row r="25" spans="1:11" ht="36" customHeight="1" x14ac:dyDescent="0.3">
      <c r="A25" s="374">
        <v>44705</v>
      </c>
      <c r="B25" s="111" t="s">
        <v>126</v>
      </c>
      <c r="C25" s="111" t="s">
        <v>433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75"/>
      <c r="B26" s="111" t="s">
        <v>433</v>
      </c>
      <c r="C26" s="111" t="s">
        <v>131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375"/>
      <c r="B27" s="111" t="s">
        <v>131</v>
      </c>
      <c r="C27" s="111" t="s">
        <v>330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275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75"/>
      <c r="B28" s="386" t="s">
        <v>330</v>
      </c>
      <c r="C28" s="387"/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276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375"/>
      <c r="B29" s="111" t="s">
        <v>330</v>
      </c>
      <c r="C29" s="111" t="s">
        <v>133</v>
      </c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115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375"/>
      <c r="B30" s="386" t="s">
        <v>133</v>
      </c>
      <c r="C30" s="387"/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9" t="s">
        <v>116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375"/>
      <c r="B31" s="113" t="s">
        <v>133</v>
      </c>
      <c r="C31" s="113" t="s">
        <v>129</v>
      </c>
      <c r="D31" s="114" t="s">
        <v>477</v>
      </c>
      <c r="E31" s="115"/>
      <c r="F31" s="116">
        <f t="shared" si="2"/>
        <v>1</v>
      </c>
      <c r="G31" s="117">
        <f t="shared" si="0"/>
        <v>30</v>
      </c>
      <c r="H31" s="118">
        <f t="shared" si="3"/>
        <v>1.5</v>
      </c>
      <c r="I31" s="119" t="s">
        <v>117</v>
      </c>
      <c r="J31" s="88" t="str">
        <f t="shared" si="1"/>
        <v/>
      </c>
      <c r="K31" s="86">
        <f t="shared" si="4"/>
        <v>6.2499999999999944E-2</v>
      </c>
    </row>
    <row r="32" spans="1:11" ht="36" customHeight="1" x14ac:dyDescent="0.3">
      <c r="A32" s="375"/>
      <c r="B32" s="113" t="s">
        <v>129</v>
      </c>
      <c r="C32" s="113" t="s">
        <v>136</v>
      </c>
      <c r="D32" s="114" t="s">
        <v>145</v>
      </c>
      <c r="E32" s="115"/>
      <c r="F32" s="116">
        <f t="shared" ref="F32" si="5">IF(AND(D32="",E32=""),0,(IF(AND(C32-B32=1,E32="",E32),24,(IF(D32="X",HOUR(C32-B32),0)))))</f>
        <v>8</v>
      </c>
      <c r="G32" s="117">
        <f t="shared" ref="G32" si="6">IF(D32="X",MINUTE(C32-B32),0)</f>
        <v>30</v>
      </c>
      <c r="H32" s="118">
        <f t="shared" ref="H32" si="7">(F32+G32/60)+H31</f>
        <v>10</v>
      </c>
      <c r="I32" s="119" t="s">
        <v>117</v>
      </c>
      <c r="J32" s="88" t="str">
        <f t="shared" si="1"/>
        <v/>
      </c>
      <c r="K32" s="86"/>
    </row>
    <row r="33" spans="1:11" ht="36" customHeight="1" x14ac:dyDescent="0.3">
      <c r="A33" s="375"/>
      <c r="B33" s="111" t="s">
        <v>136</v>
      </c>
      <c r="C33" s="111" t="s">
        <v>313</v>
      </c>
      <c r="D33" s="45" t="str">
        <f t="shared" ref="D33:D39" si="8">IF(E33="","X","")</f>
        <v>X</v>
      </c>
      <c r="E33" s="91"/>
      <c r="F33" s="90">
        <f t="shared" si="2"/>
        <v>0</v>
      </c>
      <c r="G33" s="78">
        <f t="shared" si="0"/>
        <v>40</v>
      </c>
      <c r="H33" s="79">
        <f>(F33+G33/60)+H31</f>
        <v>2.1666666666666665</v>
      </c>
      <c r="I33" s="108" t="s">
        <v>118</v>
      </c>
      <c r="J33" s="88" t="str">
        <f t="shared" si="1"/>
        <v/>
      </c>
      <c r="K33" s="86">
        <f t="shared" si="4"/>
        <v>2.777777777777779E-2</v>
      </c>
    </row>
    <row r="34" spans="1:11" ht="36" customHeight="1" x14ac:dyDescent="0.3">
      <c r="A34" s="375"/>
      <c r="B34" s="111" t="s">
        <v>313</v>
      </c>
      <c r="C34" s="111" t="s">
        <v>125</v>
      </c>
      <c r="D34" s="45" t="str">
        <f t="shared" si="8"/>
        <v>X</v>
      </c>
      <c r="E34" s="91"/>
      <c r="F34" s="90">
        <f t="shared" si="2"/>
        <v>1</v>
      </c>
      <c r="G34" s="78">
        <f t="shared" si="0"/>
        <v>50</v>
      </c>
      <c r="H34" s="79">
        <f t="shared" si="3"/>
        <v>4</v>
      </c>
      <c r="I34" s="108" t="s">
        <v>117</v>
      </c>
      <c r="J34" s="88" t="str">
        <f t="shared" si="1"/>
        <v/>
      </c>
      <c r="K34" s="86">
        <f t="shared" si="4"/>
        <v>7.638888888888884E-2</v>
      </c>
    </row>
    <row r="35" spans="1:11" ht="36" customHeight="1" x14ac:dyDescent="0.3">
      <c r="A35" s="130">
        <v>44706</v>
      </c>
      <c r="B35" s="111" t="s">
        <v>126</v>
      </c>
      <c r="C35" s="111" t="s">
        <v>140</v>
      </c>
      <c r="D35" s="45" t="str">
        <f t="shared" si="8"/>
        <v>X</v>
      </c>
      <c r="E35" s="91"/>
      <c r="F35" s="90">
        <f t="shared" si="2"/>
        <v>5</v>
      </c>
      <c r="G35" s="78">
        <f t="shared" si="0"/>
        <v>30</v>
      </c>
      <c r="H35" s="79">
        <f t="shared" si="3"/>
        <v>9.5</v>
      </c>
      <c r="I35" s="108" t="s">
        <v>117</v>
      </c>
      <c r="J35" s="88" t="str">
        <f t="shared" si="1"/>
        <v/>
      </c>
      <c r="K35" s="86">
        <f t="shared" si="4"/>
        <v>0.22916666666666666</v>
      </c>
    </row>
    <row r="36" spans="1:11" ht="36" customHeight="1" x14ac:dyDescent="0.3">
      <c r="A36" s="131"/>
      <c r="B36" s="111" t="s">
        <v>140</v>
      </c>
      <c r="C36" s="111" t="s">
        <v>243</v>
      </c>
      <c r="D36" s="45" t="str">
        <f t="shared" si="8"/>
        <v>X</v>
      </c>
      <c r="E36" s="91"/>
      <c r="F36" s="90">
        <f t="shared" si="2"/>
        <v>0</v>
      </c>
      <c r="G36" s="78">
        <f t="shared" si="0"/>
        <v>50</v>
      </c>
      <c r="H36" s="79">
        <f t="shared" si="3"/>
        <v>10.333333333333334</v>
      </c>
      <c r="I36" s="108" t="s">
        <v>118</v>
      </c>
      <c r="J36" s="88" t="str">
        <f t="shared" si="1"/>
        <v/>
      </c>
      <c r="K36" s="86">
        <f t="shared" si="4"/>
        <v>3.4722222222222238E-2</v>
      </c>
    </row>
    <row r="37" spans="1:11" ht="36" customHeight="1" x14ac:dyDescent="0.3">
      <c r="A37" s="131"/>
      <c r="B37" s="111" t="s">
        <v>243</v>
      </c>
      <c r="C37" s="111" t="s">
        <v>129</v>
      </c>
      <c r="D37" s="45" t="str">
        <f t="shared" si="8"/>
        <v>X</v>
      </c>
      <c r="E37" s="91"/>
      <c r="F37" s="90">
        <f t="shared" si="2"/>
        <v>6</v>
      </c>
      <c r="G37" s="78">
        <f t="shared" si="0"/>
        <v>40</v>
      </c>
      <c r="H37" s="79">
        <f t="shared" si="3"/>
        <v>17</v>
      </c>
      <c r="I37" s="108" t="s">
        <v>117</v>
      </c>
      <c r="J37" s="88" t="str">
        <f t="shared" si="1"/>
        <v/>
      </c>
      <c r="K37" s="86">
        <f t="shared" si="4"/>
        <v>0.27777777777777773</v>
      </c>
    </row>
    <row r="38" spans="1:11" ht="36" customHeight="1" x14ac:dyDescent="0.3">
      <c r="A38" s="131"/>
      <c r="B38" s="111" t="s">
        <v>129</v>
      </c>
      <c r="C38" s="111" t="s">
        <v>244</v>
      </c>
      <c r="D38" s="45" t="str">
        <f t="shared" si="8"/>
        <v>X</v>
      </c>
      <c r="E38" s="91"/>
      <c r="F38" s="90">
        <f t="shared" si="2"/>
        <v>1</v>
      </c>
      <c r="G38" s="78">
        <f t="shared" si="0"/>
        <v>20</v>
      </c>
      <c r="H38" s="79">
        <f t="shared" si="3"/>
        <v>18.333333333333332</v>
      </c>
      <c r="I38" s="108" t="s">
        <v>475</v>
      </c>
      <c r="J38" s="88" t="str">
        <f t="shared" si="1"/>
        <v/>
      </c>
      <c r="K38" s="86">
        <f t="shared" si="4"/>
        <v>5.555555555555558E-2</v>
      </c>
    </row>
    <row r="39" spans="1:11" ht="36" customHeight="1" x14ac:dyDescent="0.3">
      <c r="A39" s="131"/>
      <c r="B39" s="111" t="s">
        <v>244</v>
      </c>
      <c r="C39" s="111" t="s">
        <v>234</v>
      </c>
      <c r="D39" s="45" t="str">
        <f t="shared" si="8"/>
        <v>X</v>
      </c>
      <c r="E39" s="91"/>
      <c r="F39" s="90">
        <f t="shared" si="2"/>
        <v>3</v>
      </c>
      <c r="G39" s="78">
        <f t="shared" si="0"/>
        <v>40</v>
      </c>
      <c r="H39" s="79">
        <f t="shared" si="3"/>
        <v>22</v>
      </c>
      <c r="I39" s="108" t="s">
        <v>117</v>
      </c>
      <c r="J39" s="88" t="str">
        <f t="shared" si="1"/>
        <v/>
      </c>
      <c r="K39" s="86">
        <f t="shared" si="4"/>
        <v>0.15277777777777779</v>
      </c>
    </row>
    <row r="40" spans="1:11" ht="36" customHeight="1" x14ac:dyDescent="0.3">
      <c r="A40" s="131"/>
      <c r="B40" s="379" t="s">
        <v>234</v>
      </c>
      <c r="C40" s="380"/>
      <c r="D40" s="45"/>
      <c r="E40" s="91"/>
      <c r="F40" s="90">
        <f t="shared" si="2"/>
        <v>0</v>
      </c>
      <c r="G40" s="78">
        <f t="shared" si="0"/>
        <v>0</v>
      </c>
      <c r="H40" s="79">
        <f t="shared" si="3"/>
        <v>22</v>
      </c>
      <c r="I40" s="109" t="s">
        <v>123</v>
      </c>
      <c r="J40" s="88" t="str">
        <f t="shared" si="1"/>
        <v/>
      </c>
      <c r="K40" s="86" t="str">
        <f t="shared" si="4"/>
        <v/>
      </c>
    </row>
    <row r="41" spans="1:11" ht="33.75" customHeight="1" x14ac:dyDescent="0.3">
      <c r="A41" s="47"/>
      <c r="B41" s="369" t="s">
        <v>25</v>
      </c>
      <c r="C41" s="369"/>
      <c r="D41" s="369"/>
      <c r="E41" s="369"/>
      <c r="F41" s="369"/>
      <c r="G41" s="369"/>
      <c r="H41" s="48">
        <f>H40</f>
        <v>22</v>
      </c>
      <c r="I41" s="49"/>
      <c r="J41" s="89">
        <f>SUM(J23:J40)</f>
        <v>0</v>
      </c>
      <c r="K41" s="86">
        <f>SUM(K23:K40)</f>
        <v>0.91666666666666663</v>
      </c>
    </row>
    <row r="42" spans="1:11" ht="33.75" customHeight="1" x14ac:dyDescent="0.3">
      <c r="A42" s="47"/>
      <c r="B42" s="369" t="s">
        <v>64</v>
      </c>
      <c r="C42" s="369"/>
      <c r="D42" s="369"/>
      <c r="E42" s="369"/>
      <c r="F42" s="369"/>
      <c r="G42" s="369"/>
      <c r="H42" s="50">
        <v>72</v>
      </c>
      <c r="I42" s="49"/>
    </row>
    <row r="43" spans="1:11" ht="33.75" customHeight="1" x14ac:dyDescent="0.3">
      <c r="A43" s="47"/>
      <c r="B43" s="363" t="s">
        <v>65</v>
      </c>
      <c r="C43" s="363"/>
      <c r="D43" s="363"/>
      <c r="E43" s="363"/>
      <c r="F43" s="363"/>
      <c r="G43" s="363"/>
      <c r="H43" s="50">
        <f>IF(H42="","",IF(H41&lt;=H42,H42-H41,0))</f>
        <v>50</v>
      </c>
      <c r="I43" s="75"/>
    </row>
    <row r="44" spans="1:11" ht="33.75" customHeight="1" x14ac:dyDescent="0.3">
      <c r="A44" s="47"/>
      <c r="B44" s="363" t="s">
        <v>66</v>
      </c>
      <c r="C44" s="363"/>
      <c r="D44" s="363"/>
      <c r="E44" s="363"/>
      <c r="F44" s="363"/>
      <c r="G44" s="363"/>
      <c r="H44" s="50">
        <f>IF(H41&gt;H42,H41-H42,0)</f>
        <v>0</v>
      </c>
      <c r="I44" s="49"/>
    </row>
    <row r="45" spans="1:11" ht="33.75" customHeight="1" x14ac:dyDescent="0.3">
      <c r="A45" s="47"/>
      <c r="B45" s="363" t="s">
        <v>67</v>
      </c>
      <c r="C45" s="363"/>
      <c r="D45" s="363"/>
      <c r="E45" s="363"/>
      <c r="F45" s="363"/>
      <c r="G45" s="363"/>
      <c r="H45" s="74">
        <f>IF(H42="","",IF(H43&gt;H44,ROUND(H43*$B$15*$B$13/24,0),""))</f>
        <v>133662500</v>
      </c>
      <c r="I45" s="49"/>
    </row>
    <row r="46" spans="1:11" ht="33.75" customHeight="1" x14ac:dyDescent="0.3">
      <c r="A46" s="47"/>
      <c r="B46" s="364" t="s">
        <v>68</v>
      </c>
      <c r="C46" s="365"/>
      <c r="D46" s="365"/>
      <c r="E46" s="365"/>
      <c r="F46" s="365"/>
      <c r="G46" s="366"/>
      <c r="H46" s="51" t="str">
        <f>IF(H44&gt;H43,ROUND(H44*$B$17*$B$13/24,0),"")</f>
        <v/>
      </c>
      <c r="I46" s="49"/>
    </row>
    <row r="47" spans="1:11" ht="33.75" customHeight="1" x14ac:dyDescent="0.3">
      <c r="A47" s="367"/>
      <c r="B47" s="367"/>
      <c r="C47" s="367"/>
      <c r="D47" s="367"/>
      <c r="E47" s="367"/>
      <c r="F47" s="367"/>
      <c r="G47" s="367"/>
      <c r="H47" s="367"/>
      <c r="I47" s="367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1:G41"/>
    <mergeCell ref="B42:G42"/>
    <mergeCell ref="B43:G43"/>
    <mergeCell ref="B45:G45"/>
    <mergeCell ref="B46:G46"/>
    <mergeCell ref="A47:I47"/>
    <mergeCell ref="B23:C23"/>
    <mergeCell ref="B28:C28"/>
    <mergeCell ref="B30:C30"/>
    <mergeCell ref="B40:C40"/>
    <mergeCell ref="A23:A24"/>
    <mergeCell ref="A25:A34"/>
    <mergeCell ref="B44:G44"/>
  </mergeCells>
  <conditionalFormatting sqref="B23:I40">
    <cfRule type="expression" dxfId="2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53"/>
  <sheetViews>
    <sheetView topLeftCell="B1" zoomScale="80" zoomScaleNormal="80" workbookViewId="0">
      <selection activeCell="D42" sqref="D4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44702.229166666664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44699</v>
      </c>
      <c r="C9" s="34">
        <f>INDEX('TONG HOP'!$B$9:$W$225,MATCH(E3,'TONG HOP'!$B$9:$B$225,0),MATCH(C10,'TONG HOP'!$B$9:$W$9,0))</f>
        <v>44704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44702.375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18151.63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44702.375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44703.354166666664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74">
        <v>44702</v>
      </c>
      <c r="B23" s="381" t="s">
        <v>140</v>
      </c>
      <c r="C23" s="382"/>
      <c r="D23" s="45"/>
      <c r="E23" s="35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375"/>
      <c r="B24" s="111" t="s">
        <v>140</v>
      </c>
      <c r="C24" s="111" t="s">
        <v>127</v>
      </c>
      <c r="D24" s="45"/>
      <c r="E24" s="81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109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375"/>
      <c r="B25" s="111" t="s">
        <v>127</v>
      </c>
      <c r="C25" s="111" t="s">
        <v>433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471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75"/>
      <c r="B26" s="111" t="s">
        <v>433</v>
      </c>
      <c r="C26" s="111" t="s">
        <v>310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275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375"/>
      <c r="B27" s="379" t="s">
        <v>310</v>
      </c>
      <c r="C27" s="380"/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276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75"/>
      <c r="B28" s="111" t="s">
        <v>310</v>
      </c>
      <c r="C28" s="111" t="s">
        <v>131</v>
      </c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375"/>
      <c r="B29" s="379" t="s">
        <v>131</v>
      </c>
      <c r="C29" s="380"/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116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375"/>
      <c r="B30" s="113" t="s">
        <v>131</v>
      </c>
      <c r="C30" s="113" t="s">
        <v>133</v>
      </c>
      <c r="D30" s="114" t="s">
        <v>477</v>
      </c>
      <c r="E30" s="115"/>
      <c r="F30" s="116">
        <f t="shared" si="2"/>
        <v>2</v>
      </c>
      <c r="G30" s="117">
        <f t="shared" si="0"/>
        <v>30</v>
      </c>
      <c r="H30" s="118">
        <f t="shared" si="3"/>
        <v>2.5</v>
      </c>
      <c r="I30" s="119" t="s">
        <v>117</v>
      </c>
      <c r="J30" s="88" t="str">
        <f t="shared" si="1"/>
        <v/>
      </c>
      <c r="K30" s="86">
        <f t="shared" si="4"/>
        <v>0.10416666666666669</v>
      </c>
    </row>
    <row r="31" spans="1:11" ht="36" customHeight="1" x14ac:dyDescent="0.3">
      <c r="A31" s="375"/>
      <c r="B31" s="111" t="s">
        <v>133</v>
      </c>
      <c r="C31" s="111" t="s">
        <v>129</v>
      </c>
      <c r="D31" s="45"/>
      <c r="E31" s="91" t="s">
        <v>477</v>
      </c>
      <c r="F31" s="90">
        <f t="shared" si="2"/>
        <v>0</v>
      </c>
      <c r="G31" s="78">
        <f t="shared" si="0"/>
        <v>0</v>
      </c>
      <c r="H31" s="79">
        <f>(F31+G31/60)+H30</f>
        <v>2.5</v>
      </c>
      <c r="I31" s="108" t="s">
        <v>472</v>
      </c>
      <c r="J31" s="88">
        <f t="shared" si="1"/>
        <v>6.2499999999999944E-2</v>
      </c>
      <c r="K31" s="86" t="str">
        <f t="shared" si="4"/>
        <v/>
      </c>
    </row>
    <row r="32" spans="1:11" ht="36" customHeight="1" x14ac:dyDescent="0.3">
      <c r="A32" s="375"/>
      <c r="B32" s="111" t="s">
        <v>129</v>
      </c>
      <c r="C32" s="111" t="s">
        <v>134</v>
      </c>
      <c r="D32" s="45"/>
      <c r="E32" s="91" t="s">
        <v>145</v>
      </c>
      <c r="F32" s="90">
        <f t="shared" ref="F32" si="5">IF(AND(D32="",E32=""),0,(IF(AND(C32-B32=1,E32="",E32),24,(IF(D32="X",HOUR(C32-B32),0)))))</f>
        <v>0</v>
      </c>
      <c r="G32" s="78">
        <f t="shared" ref="G32" si="6">IF(D32="X",MINUTE(C32-B32),0)</f>
        <v>0</v>
      </c>
      <c r="H32" s="79">
        <f>(F32+G32/60)+H31</f>
        <v>2.5</v>
      </c>
      <c r="I32" s="108" t="s">
        <v>472</v>
      </c>
      <c r="J32" s="88">
        <f t="shared" si="1"/>
        <v>2.083333333333337E-2</v>
      </c>
      <c r="K32" s="86"/>
    </row>
    <row r="33" spans="1:11" ht="36" customHeight="1" x14ac:dyDescent="0.3">
      <c r="A33" s="375"/>
      <c r="B33" s="111" t="s">
        <v>134</v>
      </c>
      <c r="C33" s="111" t="s">
        <v>246</v>
      </c>
      <c r="D33" s="45" t="str">
        <f t="shared" ref="D33:D45" si="7">IF(E33="","X","")</f>
        <v>X</v>
      </c>
      <c r="E33" s="91"/>
      <c r="F33" s="90">
        <f t="shared" si="2"/>
        <v>2</v>
      </c>
      <c r="G33" s="78">
        <f t="shared" si="0"/>
        <v>10</v>
      </c>
      <c r="H33" s="79">
        <f>(F33+G33/60)+H31</f>
        <v>4.6666666666666661</v>
      </c>
      <c r="I33" s="108" t="s">
        <v>117</v>
      </c>
      <c r="J33" s="88" t="str">
        <f t="shared" si="1"/>
        <v/>
      </c>
      <c r="K33" s="86">
        <f t="shared" si="4"/>
        <v>9.027777777777779E-2</v>
      </c>
    </row>
    <row r="34" spans="1:11" ht="36" customHeight="1" x14ac:dyDescent="0.3">
      <c r="A34" s="375"/>
      <c r="B34" s="111" t="s">
        <v>246</v>
      </c>
      <c r="C34" s="111" t="s">
        <v>325</v>
      </c>
      <c r="D34" s="45" t="str">
        <f t="shared" si="7"/>
        <v/>
      </c>
      <c r="E34" s="91" t="s">
        <v>145</v>
      </c>
      <c r="F34" s="90">
        <f t="shared" si="2"/>
        <v>0</v>
      </c>
      <c r="G34" s="78">
        <f t="shared" si="0"/>
        <v>0</v>
      </c>
      <c r="H34" s="79">
        <f t="shared" si="3"/>
        <v>4.6666666666666661</v>
      </c>
      <c r="I34" s="108" t="s">
        <v>472</v>
      </c>
      <c r="J34" s="88">
        <f t="shared" si="1"/>
        <v>0.11805555555555558</v>
      </c>
      <c r="K34" s="86" t="str">
        <f t="shared" si="4"/>
        <v/>
      </c>
    </row>
    <row r="35" spans="1:11" ht="36" customHeight="1" x14ac:dyDescent="0.3">
      <c r="A35" s="375"/>
      <c r="B35" s="111" t="s">
        <v>325</v>
      </c>
      <c r="C35" s="111" t="s">
        <v>431</v>
      </c>
      <c r="D35" s="45" t="str">
        <f t="shared" si="7"/>
        <v>X</v>
      </c>
      <c r="E35" s="91"/>
      <c r="F35" s="90">
        <f t="shared" si="2"/>
        <v>2</v>
      </c>
      <c r="G35" s="78">
        <f t="shared" si="0"/>
        <v>10</v>
      </c>
      <c r="H35" s="79">
        <f t="shared" si="3"/>
        <v>6.8333333333333321</v>
      </c>
      <c r="I35" s="108" t="s">
        <v>117</v>
      </c>
      <c r="J35" s="88" t="str">
        <f t="shared" si="1"/>
        <v/>
      </c>
      <c r="K35" s="86">
        <f t="shared" si="4"/>
        <v>9.027777777777779E-2</v>
      </c>
    </row>
    <row r="36" spans="1:11" ht="36" customHeight="1" x14ac:dyDescent="0.3">
      <c r="A36" s="375"/>
      <c r="B36" s="111" t="s">
        <v>431</v>
      </c>
      <c r="C36" s="111" t="s">
        <v>231</v>
      </c>
      <c r="D36" s="45" t="str">
        <f t="shared" si="7"/>
        <v>X</v>
      </c>
      <c r="E36" s="91"/>
      <c r="F36" s="90">
        <f t="shared" si="2"/>
        <v>0</v>
      </c>
      <c r="G36" s="78">
        <f t="shared" si="0"/>
        <v>20</v>
      </c>
      <c r="H36" s="79">
        <f t="shared" si="3"/>
        <v>7.1666666666666652</v>
      </c>
      <c r="I36" s="108" t="s">
        <v>473</v>
      </c>
      <c r="J36" s="88" t="str">
        <f t="shared" si="1"/>
        <v/>
      </c>
      <c r="K36" s="86">
        <f t="shared" si="4"/>
        <v>1.388888888888884E-2</v>
      </c>
    </row>
    <row r="37" spans="1:11" ht="36" customHeight="1" x14ac:dyDescent="0.3">
      <c r="A37" s="375"/>
      <c r="B37" s="111" t="s">
        <v>231</v>
      </c>
      <c r="C37" s="111" t="s">
        <v>136</v>
      </c>
      <c r="D37" s="45" t="str">
        <f t="shared" si="7"/>
        <v>X</v>
      </c>
      <c r="E37" s="91"/>
      <c r="F37" s="90">
        <f t="shared" si="2"/>
        <v>0</v>
      </c>
      <c r="G37" s="78">
        <f t="shared" si="0"/>
        <v>30</v>
      </c>
      <c r="H37" s="79">
        <f t="shared" si="3"/>
        <v>7.6666666666666652</v>
      </c>
      <c r="I37" s="108" t="s">
        <v>117</v>
      </c>
      <c r="J37" s="88" t="str">
        <f t="shared" si="1"/>
        <v/>
      </c>
      <c r="K37" s="86">
        <f t="shared" si="4"/>
        <v>2.083333333333337E-2</v>
      </c>
    </row>
    <row r="38" spans="1:11" ht="36" customHeight="1" x14ac:dyDescent="0.3">
      <c r="A38" s="375"/>
      <c r="B38" s="111" t="s">
        <v>136</v>
      </c>
      <c r="C38" s="111" t="s">
        <v>137</v>
      </c>
      <c r="D38" s="45" t="str">
        <f t="shared" si="7"/>
        <v>X</v>
      </c>
      <c r="E38" s="91"/>
      <c r="F38" s="90">
        <f t="shared" si="2"/>
        <v>0</v>
      </c>
      <c r="G38" s="78">
        <f t="shared" si="0"/>
        <v>50</v>
      </c>
      <c r="H38" s="79">
        <f t="shared" si="3"/>
        <v>8.4999999999999982</v>
      </c>
      <c r="I38" s="108" t="s">
        <v>221</v>
      </c>
      <c r="J38" s="88" t="str">
        <f t="shared" si="1"/>
        <v/>
      </c>
      <c r="K38" s="86">
        <f t="shared" si="4"/>
        <v>3.4722222222222099E-2</v>
      </c>
    </row>
    <row r="39" spans="1:11" ht="36" customHeight="1" x14ac:dyDescent="0.3">
      <c r="A39" s="376"/>
      <c r="B39" s="111" t="s">
        <v>137</v>
      </c>
      <c r="C39" s="111" t="s">
        <v>125</v>
      </c>
      <c r="D39" s="45" t="str">
        <f t="shared" si="7"/>
        <v>X</v>
      </c>
      <c r="E39" s="91"/>
      <c r="F39" s="90">
        <f t="shared" si="2"/>
        <v>1</v>
      </c>
      <c r="G39" s="78">
        <f t="shared" si="0"/>
        <v>40</v>
      </c>
      <c r="H39" s="79">
        <f t="shared" si="3"/>
        <v>10.166666666666664</v>
      </c>
      <c r="I39" s="108" t="s">
        <v>117</v>
      </c>
      <c r="J39" s="88" t="str">
        <f t="shared" si="1"/>
        <v/>
      </c>
      <c r="K39" s="86">
        <f t="shared" si="4"/>
        <v>6.9444444444444531E-2</v>
      </c>
    </row>
    <row r="40" spans="1:11" ht="36" customHeight="1" x14ac:dyDescent="0.3">
      <c r="A40" s="130">
        <v>44703</v>
      </c>
      <c r="B40" s="111" t="s">
        <v>126</v>
      </c>
      <c r="C40" s="111" t="s">
        <v>468</v>
      </c>
      <c r="D40" s="45" t="str">
        <f t="shared" si="7"/>
        <v>X</v>
      </c>
      <c r="E40" s="91"/>
      <c r="F40" s="90">
        <f t="shared" si="2"/>
        <v>1</v>
      </c>
      <c r="G40" s="78">
        <f t="shared" si="0"/>
        <v>50</v>
      </c>
      <c r="H40" s="79">
        <f t="shared" si="3"/>
        <v>11.999999999999998</v>
      </c>
      <c r="I40" s="108" t="s">
        <v>117</v>
      </c>
      <c r="J40" s="88" t="str">
        <f t="shared" si="1"/>
        <v/>
      </c>
      <c r="K40" s="86">
        <f t="shared" si="4"/>
        <v>7.6388888888888895E-2</v>
      </c>
    </row>
    <row r="41" spans="1:11" ht="36" customHeight="1" x14ac:dyDescent="0.3">
      <c r="A41" s="131"/>
      <c r="B41" s="111" t="s">
        <v>468</v>
      </c>
      <c r="C41" s="111" t="s">
        <v>370</v>
      </c>
      <c r="D41" s="45" t="str">
        <f t="shared" si="7"/>
        <v>X</v>
      </c>
      <c r="E41" s="91"/>
      <c r="F41" s="90">
        <f t="shared" si="2"/>
        <v>0</v>
      </c>
      <c r="G41" s="78">
        <f t="shared" si="0"/>
        <v>30</v>
      </c>
      <c r="H41" s="79">
        <f t="shared" si="3"/>
        <v>12.499999999999998</v>
      </c>
      <c r="I41" s="108" t="s">
        <v>474</v>
      </c>
      <c r="J41" s="88" t="str">
        <f t="shared" si="1"/>
        <v/>
      </c>
      <c r="K41" s="86">
        <f t="shared" si="4"/>
        <v>2.0833333333333329E-2</v>
      </c>
    </row>
    <row r="42" spans="1:11" ht="36" customHeight="1" x14ac:dyDescent="0.3">
      <c r="A42" s="131"/>
      <c r="B42" s="111" t="s">
        <v>370</v>
      </c>
      <c r="C42" s="111" t="s">
        <v>154</v>
      </c>
      <c r="D42" s="45" t="str">
        <f t="shared" si="7"/>
        <v>X</v>
      </c>
      <c r="E42" s="91"/>
      <c r="F42" s="90">
        <f t="shared" si="2"/>
        <v>1</v>
      </c>
      <c r="G42" s="78">
        <f t="shared" si="0"/>
        <v>10</v>
      </c>
      <c r="H42" s="79">
        <f t="shared" si="3"/>
        <v>13.666666666666664</v>
      </c>
      <c r="I42" s="108" t="s">
        <v>117</v>
      </c>
      <c r="J42" s="88" t="str">
        <f t="shared" si="1"/>
        <v/>
      </c>
      <c r="K42" s="86">
        <f t="shared" si="4"/>
        <v>4.8611111111111119E-2</v>
      </c>
    </row>
    <row r="43" spans="1:11" ht="36" customHeight="1" x14ac:dyDescent="0.3">
      <c r="A43" s="131"/>
      <c r="B43" s="111" t="s">
        <v>154</v>
      </c>
      <c r="C43" s="111" t="s">
        <v>284</v>
      </c>
      <c r="D43" s="45" t="str">
        <f t="shared" si="7"/>
        <v>X</v>
      </c>
      <c r="E43" s="91"/>
      <c r="F43" s="90">
        <f t="shared" si="2"/>
        <v>1</v>
      </c>
      <c r="G43" s="78">
        <f t="shared" si="0"/>
        <v>0</v>
      </c>
      <c r="H43" s="79">
        <f t="shared" si="3"/>
        <v>14.666666666666664</v>
      </c>
      <c r="I43" s="108" t="s">
        <v>222</v>
      </c>
      <c r="J43" s="88" t="str">
        <f t="shared" si="1"/>
        <v/>
      </c>
      <c r="K43" s="86">
        <f t="shared" si="4"/>
        <v>4.1666666666666657E-2</v>
      </c>
    </row>
    <row r="44" spans="1:11" ht="36" customHeight="1" x14ac:dyDescent="0.3">
      <c r="A44" s="131"/>
      <c r="B44" s="111" t="s">
        <v>284</v>
      </c>
      <c r="C44" s="111" t="s">
        <v>127</v>
      </c>
      <c r="D44" s="45" t="str">
        <f t="shared" si="7"/>
        <v>X</v>
      </c>
      <c r="E44" s="91"/>
      <c r="F44" s="90">
        <f t="shared" si="2"/>
        <v>1</v>
      </c>
      <c r="G44" s="78">
        <f t="shared" si="0"/>
        <v>30</v>
      </c>
      <c r="H44" s="79">
        <f t="shared" si="3"/>
        <v>16.166666666666664</v>
      </c>
      <c r="I44" s="108" t="s">
        <v>322</v>
      </c>
      <c r="J44" s="88" t="str">
        <f t="shared" si="1"/>
        <v/>
      </c>
      <c r="K44" s="86">
        <f t="shared" si="4"/>
        <v>6.25E-2</v>
      </c>
    </row>
    <row r="45" spans="1:11" ht="36" customHeight="1" x14ac:dyDescent="0.3">
      <c r="A45" s="131"/>
      <c r="B45" s="111" t="s">
        <v>127</v>
      </c>
      <c r="C45" s="111" t="s">
        <v>156</v>
      </c>
      <c r="D45" s="45" t="str">
        <f t="shared" si="7"/>
        <v>X</v>
      </c>
      <c r="E45" s="91"/>
      <c r="F45" s="90">
        <f t="shared" si="2"/>
        <v>2</v>
      </c>
      <c r="G45" s="78">
        <f t="shared" si="0"/>
        <v>30</v>
      </c>
      <c r="H45" s="79">
        <f t="shared" si="3"/>
        <v>18.666666666666664</v>
      </c>
      <c r="I45" s="108" t="s">
        <v>117</v>
      </c>
      <c r="J45" s="88" t="str">
        <f t="shared" si="1"/>
        <v/>
      </c>
      <c r="K45" s="86">
        <f t="shared" si="4"/>
        <v>0.10416666666666669</v>
      </c>
    </row>
    <row r="46" spans="1:11" ht="36" customHeight="1" x14ac:dyDescent="0.3">
      <c r="A46" s="131"/>
      <c r="B46" s="379" t="s">
        <v>156</v>
      </c>
      <c r="C46" s="380"/>
      <c r="D46" s="45"/>
      <c r="E46" s="91"/>
      <c r="F46" s="90">
        <f t="shared" si="2"/>
        <v>0</v>
      </c>
      <c r="G46" s="78">
        <f t="shared" si="0"/>
        <v>0</v>
      </c>
      <c r="H46" s="79">
        <f t="shared" si="3"/>
        <v>18.666666666666664</v>
      </c>
      <c r="I46" s="109" t="s">
        <v>123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18.666666666666664</v>
      </c>
      <c r="I47" s="49"/>
      <c r="J47" s="89">
        <f>SUM(J23:J46)</f>
        <v>0.2013888888888889</v>
      </c>
      <c r="K47" s="86">
        <f>SUM(K23:K46)</f>
        <v>0.7777777777777779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53.333333333333336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146846667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B51:G51"/>
    <mergeCell ref="B52:G52"/>
    <mergeCell ref="A53:I53"/>
    <mergeCell ref="B23:C23"/>
    <mergeCell ref="B27:C27"/>
    <mergeCell ref="B29:C29"/>
    <mergeCell ref="B46:C46"/>
    <mergeCell ref="A23:A39"/>
    <mergeCell ref="B50:G50"/>
  </mergeCells>
  <conditionalFormatting sqref="B23:I46">
    <cfRule type="expression" dxfId="2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53"/>
  <sheetViews>
    <sheetView topLeftCell="A16" zoomScale="80" zoomScaleNormal="80" workbookViewId="0">
      <selection activeCell="I30" sqref="I30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ĐÔNG BẮC 22 10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44699.21875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44695</v>
      </c>
      <c r="C9" s="34">
        <f>INDEX('TONG HOP'!$B$9:$W$225,MATCH(E3,'TONG HOP'!$B$9:$B$225,0),MATCH(C10,'TONG HOP'!$B$9:$W$9,0))</f>
        <v>44700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44699.541666666664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16903.23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44700.347222222219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22122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44701.527777777781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0" t="s">
        <v>457</v>
      </c>
      <c r="B23" s="388" t="s">
        <v>312</v>
      </c>
      <c r="C23" s="389"/>
      <c r="D23" s="45"/>
      <c r="E23" s="35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57" t="s">
        <v>459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391"/>
      <c r="B24" s="161" t="s">
        <v>312</v>
      </c>
      <c r="C24" s="177" t="s">
        <v>378</v>
      </c>
      <c r="D24" s="45"/>
      <c r="E24" s="81"/>
      <c r="F24" s="90">
        <f t="shared" ref="F24:F46" si="2">IF(AND(D24="",E24=""),0,(IF(AND(C24-B24=1,E24="",E24),24,(IF(D24="X",HOUR(C24-B24),0)))))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59" t="s">
        <v>417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391"/>
      <c r="B25" s="161" t="s">
        <v>378</v>
      </c>
      <c r="C25" s="178">
        <v>0.54166666666666663</v>
      </c>
      <c r="D25" s="45"/>
      <c r="E25" s="81"/>
      <c r="F25" s="90">
        <f t="shared" ref="F25" si="5">IF(AND(D25="",E25=""),0,(IF(AND(C25-B25=1,E25="",E25),24,(IF(D25="X",HOUR(C25-B25),0)))))</f>
        <v>0</v>
      </c>
      <c r="G25" s="82">
        <f t="shared" ref="G25" si="6">IF(D25="X",MINUTE(C25-B25),0)</f>
        <v>0</v>
      </c>
      <c r="H25" s="82">
        <f t="shared" ref="H25" si="7">(F25+G25/60)+H24</f>
        <v>0</v>
      </c>
      <c r="I25" s="159" t="s">
        <v>417</v>
      </c>
      <c r="J25" s="87"/>
      <c r="K25" s="86"/>
    </row>
    <row r="26" spans="1:11" ht="36" customHeight="1" x14ac:dyDescent="0.3">
      <c r="A26" s="392"/>
      <c r="B26" s="178">
        <v>0.54166666666666663</v>
      </c>
      <c r="C26" s="177" t="s">
        <v>125</v>
      </c>
      <c r="D26" s="45" t="str">
        <f t="shared" ref="D26:D45" si="8">IF(E26="","X","")</f>
        <v/>
      </c>
      <c r="E26" s="81" t="s">
        <v>145</v>
      </c>
      <c r="F26" s="90">
        <f t="shared" si="2"/>
        <v>0</v>
      </c>
      <c r="G26" s="82">
        <f t="shared" si="0"/>
        <v>0</v>
      </c>
      <c r="H26" s="82">
        <f>(F26+G26/60)+H24</f>
        <v>0</v>
      </c>
      <c r="I26" s="159" t="s">
        <v>460</v>
      </c>
      <c r="J26" s="87">
        <f t="shared" si="1"/>
        <v>0.45833333333333337</v>
      </c>
      <c r="K26" s="86" t="str">
        <f t="shared" si="4"/>
        <v/>
      </c>
    </row>
    <row r="27" spans="1:11" ht="36" customHeight="1" x14ac:dyDescent="0.3">
      <c r="A27" s="390" t="s">
        <v>458</v>
      </c>
      <c r="B27" s="177" t="s">
        <v>126</v>
      </c>
      <c r="C27" s="177" t="s">
        <v>284</v>
      </c>
      <c r="D27" s="45" t="str">
        <f t="shared" si="8"/>
        <v/>
      </c>
      <c r="E27" s="81" t="s">
        <v>145</v>
      </c>
      <c r="F27" s="90">
        <f t="shared" si="2"/>
        <v>0</v>
      </c>
      <c r="G27" s="82">
        <f t="shared" si="0"/>
        <v>0</v>
      </c>
      <c r="H27" s="82">
        <f t="shared" si="3"/>
        <v>0</v>
      </c>
      <c r="I27" s="159" t="s">
        <v>460</v>
      </c>
      <c r="J27" s="87">
        <f t="shared" si="1"/>
        <v>0.1875</v>
      </c>
      <c r="K27" s="86" t="str">
        <f t="shared" si="4"/>
        <v/>
      </c>
    </row>
    <row r="28" spans="1:11" ht="36" customHeight="1" x14ac:dyDescent="0.3">
      <c r="A28" s="391"/>
      <c r="B28" s="177" t="s">
        <v>284</v>
      </c>
      <c r="C28" s="177" t="s">
        <v>127</v>
      </c>
      <c r="D28" s="45" t="str">
        <f t="shared" si="8"/>
        <v/>
      </c>
      <c r="E28" s="91" t="s">
        <v>145</v>
      </c>
      <c r="F28" s="90">
        <f t="shared" si="2"/>
        <v>0</v>
      </c>
      <c r="G28" s="78">
        <f t="shared" si="0"/>
        <v>0</v>
      </c>
      <c r="H28" s="79">
        <f t="shared" si="3"/>
        <v>0</v>
      </c>
      <c r="I28" s="159" t="s">
        <v>400</v>
      </c>
      <c r="J28" s="88">
        <f t="shared" si="1"/>
        <v>6.25E-2</v>
      </c>
      <c r="K28" s="86" t="str">
        <f t="shared" si="4"/>
        <v/>
      </c>
    </row>
    <row r="29" spans="1:11" ht="36" customHeight="1" x14ac:dyDescent="0.3">
      <c r="A29" s="391"/>
      <c r="B29" s="177" t="s">
        <v>127</v>
      </c>
      <c r="C29" s="161" t="s">
        <v>128</v>
      </c>
      <c r="D29" s="45" t="str">
        <f t="shared" si="8"/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 t="shared" si="3"/>
        <v>0</v>
      </c>
      <c r="I29" s="160" t="s">
        <v>461</v>
      </c>
      <c r="J29" s="88">
        <f t="shared" si="1"/>
        <v>4.1666666666666685E-2</v>
      </c>
      <c r="K29" s="86" t="str">
        <f t="shared" si="4"/>
        <v/>
      </c>
    </row>
    <row r="30" spans="1:11" ht="36" customHeight="1" x14ac:dyDescent="0.3">
      <c r="A30" s="391"/>
      <c r="B30" s="161" t="s">
        <v>128</v>
      </c>
      <c r="C30" s="161" t="s">
        <v>434</v>
      </c>
      <c r="D30" s="45" t="str">
        <f t="shared" si="8"/>
        <v/>
      </c>
      <c r="E30" s="91" t="s">
        <v>145</v>
      </c>
      <c r="F30" s="90">
        <f t="shared" si="2"/>
        <v>0</v>
      </c>
      <c r="G30" s="78">
        <f t="shared" si="0"/>
        <v>0</v>
      </c>
      <c r="H30" s="79">
        <f t="shared" si="3"/>
        <v>0</v>
      </c>
      <c r="I30" s="159" t="s">
        <v>462</v>
      </c>
      <c r="J30" s="88">
        <f t="shared" si="1"/>
        <v>5.555555555555558E-2</v>
      </c>
      <c r="K30" s="86" t="str">
        <f t="shared" si="4"/>
        <v/>
      </c>
    </row>
    <row r="31" spans="1:11" ht="36" customHeight="1" x14ac:dyDescent="0.3">
      <c r="A31" s="391"/>
      <c r="B31" s="388" t="s">
        <v>434</v>
      </c>
      <c r="C31" s="389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60" t="s">
        <v>339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391"/>
      <c r="B32" s="161" t="s">
        <v>434</v>
      </c>
      <c r="C32" s="161" t="s">
        <v>132</v>
      </c>
      <c r="D32" s="45" t="str">
        <f t="shared" si="8"/>
        <v>X</v>
      </c>
      <c r="E32" s="91"/>
      <c r="F32" s="90">
        <f t="shared" si="2"/>
        <v>2</v>
      </c>
      <c r="G32" s="78">
        <f t="shared" si="0"/>
        <v>10</v>
      </c>
      <c r="H32" s="79">
        <f t="shared" si="3"/>
        <v>2.1666666666666665</v>
      </c>
      <c r="I32" s="159" t="s">
        <v>340</v>
      </c>
      <c r="J32" s="88" t="str">
        <f t="shared" si="1"/>
        <v/>
      </c>
      <c r="K32" s="86">
        <f t="shared" si="4"/>
        <v>9.0277777777777735E-2</v>
      </c>
    </row>
    <row r="33" spans="1:11" ht="36" customHeight="1" x14ac:dyDescent="0.3">
      <c r="A33" s="391"/>
      <c r="B33" s="161" t="s">
        <v>132</v>
      </c>
      <c r="C33" s="161" t="s">
        <v>246</v>
      </c>
      <c r="D33" s="45" t="str">
        <f t="shared" si="8"/>
        <v/>
      </c>
      <c r="E33" s="91" t="s">
        <v>145</v>
      </c>
      <c r="F33" s="90">
        <f t="shared" si="2"/>
        <v>0</v>
      </c>
      <c r="G33" s="78">
        <f t="shared" si="0"/>
        <v>0</v>
      </c>
      <c r="H33" s="79">
        <f t="shared" si="3"/>
        <v>2.1666666666666665</v>
      </c>
      <c r="I33" s="159" t="s">
        <v>403</v>
      </c>
      <c r="J33" s="88">
        <f t="shared" si="1"/>
        <v>0.21527777777777779</v>
      </c>
      <c r="K33" s="86" t="str">
        <f t="shared" si="4"/>
        <v/>
      </c>
    </row>
    <row r="34" spans="1:11" ht="36" customHeight="1" x14ac:dyDescent="0.3">
      <c r="A34" s="391"/>
      <c r="B34" s="161" t="s">
        <v>246</v>
      </c>
      <c r="C34" s="161" t="s">
        <v>353</v>
      </c>
      <c r="D34" s="45" t="str">
        <f t="shared" si="8"/>
        <v>X</v>
      </c>
      <c r="E34" s="91"/>
      <c r="F34" s="90">
        <f t="shared" si="2"/>
        <v>0</v>
      </c>
      <c r="G34" s="78">
        <f t="shared" si="0"/>
        <v>20</v>
      </c>
      <c r="H34" s="79">
        <f t="shared" si="3"/>
        <v>2.5</v>
      </c>
      <c r="I34" s="159" t="s">
        <v>340</v>
      </c>
      <c r="J34" s="88" t="str">
        <f t="shared" si="1"/>
        <v/>
      </c>
      <c r="K34" s="86">
        <f t="shared" si="4"/>
        <v>1.388888888888884E-2</v>
      </c>
    </row>
    <row r="35" spans="1:11" ht="36" customHeight="1" x14ac:dyDescent="0.3">
      <c r="A35" s="391"/>
      <c r="B35" s="161" t="s">
        <v>353</v>
      </c>
      <c r="C35" s="161" t="s">
        <v>467</v>
      </c>
      <c r="D35" s="45" t="str">
        <f t="shared" si="8"/>
        <v>X</v>
      </c>
      <c r="E35" s="91"/>
      <c r="F35" s="90">
        <f t="shared" si="2"/>
        <v>0</v>
      </c>
      <c r="G35" s="78">
        <f t="shared" si="0"/>
        <v>45</v>
      </c>
      <c r="H35" s="79">
        <f t="shared" si="3"/>
        <v>3.25</v>
      </c>
      <c r="I35" s="159" t="s">
        <v>463</v>
      </c>
      <c r="J35" s="88" t="str">
        <f t="shared" si="1"/>
        <v/>
      </c>
      <c r="K35" s="86">
        <f t="shared" si="4"/>
        <v>3.125E-2</v>
      </c>
    </row>
    <row r="36" spans="1:11" ht="36" customHeight="1" x14ac:dyDescent="0.3">
      <c r="A36" s="391"/>
      <c r="B36" s="161" t="s">
        <v>467</v>
      </c>
      <c r="C36" s="161" t="s">
        <v>136</v>
      </c>
      <c r="D36" s="45" t="str">
        <f t="shared" si="8"/>
        <v>X</v>
      </c>
      <c r="E36" s="91"/>
      <c r="F36" s="90">
        <f t="shared" si="2"/>
        <v>4</v>
      </c>
      <c r="G36" s="78">
        <f t="shared" si="0"/>
        <v>45</v>
      </c>
      <c r="H36" s="79">
        <f t="shared" si="3"/>
        <v>8</v>
      </c>
      <c r="I36" s="159" t="s">
        <v>340</v>
      </c>
      <c r="J36" s="88" t="str">
        <f t="shared" si="1"/>
        <v/>
      </c>
      <c r="K36" s="86">
        <f t="shared" si="4"/>
        <v>0.19791666666666674</v>
      </c>
    </row>
    <row r="37" spans="1:11" ht="36" customHeight="1" x14ac:dyDescent="0.3">
      <c r="A37" s="391"/>
      <c r="B37" s="161" t="s">
        <v>136</v>
      </c>
      <c r="C37" s="161" t="s">
        <v>313</v>
      </c>
      <c r="D37" s="45" t="str">
        <f t="shared" si="8"/>
        <v>X</v>
      </c>
      <c r="E37" s="91"/>
      <c r="F37" s="90">
        <f t="shared" si="2"/>
        <v>0</v>
      </c>
      <c r="G37" s="78">
        <f t="shared" si="0"/>
        <v>40</v>
      </c>
      <c r="H37" s="79">
        <f t="shared" si="3"/>
        <v>8.6666666666666661</v>
      </c>
      <c r="I37" s="159" t="s">
        <v>341</v>
      </c>
      <c r="J37" s="88" t="str">
        <f t="shared" si="1"/>
        <v/>
      </c>
      <c r="K37" s="86">
        <f t="shared" si="4"/>
        <v>2.777777777777779E-2</v>
      </c>
    </row>
    <row r="38" spans="1:11" ht="36" customHeight="1" x14ac:dyDescent="0.3">
      <c r="A38" s="392"/>
      <c r="B38" s="161" t="s">
        <v>313</v>
      </c>
      <c r="C38" s="161" t="s">
        <v>125</v>
      </c>
      <c r="D38" s="45" t="str">
        <f t="shared" si="8"/>
        <v>X</v>
      </c>
      <c r="E38" s="91"/>
      <c r="F38" s="90">
        <f t="shared" si="2"/>
        <v>1</v>
      </c>
      <c r="G38" s="78">
        <f t="shared" si="0"/>
        <v>50</v>
      </c>
      <c r="H38" s="79">
        <f t="shared" si="3"/>
        <v>10.5</v>
      </c>
      <c r="I38" s="159" t="s">
        <v>340</v>
      </c>
      <c r="J38" s="88" t="str">
        <f t="shared" si="1"/>
        <v/>
      </c>
      <c r="K38" s="86">
        <f t="shared" si="4"/>
        <v>7.638888888888884E-2</v>
      </c>
    </row>
    <row r="39" spans="1:11" ht="36" customHeight="1" x14ac:dyDescent="0.3">
      <c r="A39" s="163" t="s">
        <v>470</v>
      </c>
      <c r="B39" s="161" t="s">
        <v>126</v>
      </c>
      <c r="C39" s="161" t="s">
        <v>468</v>
      </c>
      <c r="D39" s="45" t="str">
        <f t="shared" si="8"/>
        <v>X</v>
      </c>
      <c r="E39" s="91"/>
      <c r="F39" s="90">
        <f t="shared" si="2"/>
        <v>1</v>
      </c>
      <c r="G39" s="78">
        <f t="shared" si="0"/>
        <v>50</v>
      </c>
      <c r="H39" s="79">
        <f t="shared" si="3"/>
        <v>12.333333333333334</v>
      </c>
      <c r="I39" s="159" t="s">
        <v>340</v>
      </c>
      <c r="J39" s="88" t="str">
        <f t="shared" si="1"/>
        <v/>
      </c>
      <c r="K39" s="86">
        <f t="shared" si="4"/>
        <v>7.6388888888888895E-2</v>
      </c>
    </row>
    <row r="40" spans="1:11" ht="36" customHeight="1" x14ac:dyDescent="0.3">
      <c r="A40" s="164"/>
      <c r="B40" s="161" t="s">
        <v>468</v>
      </c>
      <c r="C40" s="161" t="s">
        <v>414</v>
      </c>
      <c r="D40" s="45" t="str">
        <f t="shared" si="8"/>
        <v>X</v>
      </c>
      <c r="E40" s="91"/>
      <c r="F40" s="90">
        <f t="shared" si="2"/>
        <v>0</v>
      </c>
      <c r="G40" s="78">
        <f t="shared" si="0"/>
        <v>40</v>
      </c>
      <c r="H40" s="79">
        <f t="shared" si="3"/>
        <v>13</v>
      </c>
      <c r="I40" s="159" t="s">
        <v>464</v>
      </c>
      <c r="J40" s="88" t="str">
        <f t="shared" si="1"/>
        <v/>
      </c>
      <c r="K40" s="86">
        <f t="shared" si="4"/>
        <v>2.7777777777777776E-2</v>
      </c>
    </row>
    <row r="41" spans="1:11" ht="36" customHeight="1" x14ac:dyDescent="0.3">
      <c r="A41" s="164"/>
      <c r="B41" s="161" t="s">
        <v>414</v>
      </c>
      <c r="C41" s="161" t="s">
        <v>155</v>
      </c>
      <c r="D41" s="45" t="str">
        <f t="shared" si="8"/>
        <v>X</v>
      </c>
      <c r="E41" s="91"/>
      <c r="F41" s="90">
        <f t="shared" si="2"/>
        <v>2</v>
      </c>
      <c r="G41" s="78">
        <f t="shared" si="0"/>
        <v>30</v>
      </c>
      <c r="H41" s="79">
        <f t="shared" si="3"/>
        <v>15.5</v>
      </c>
      <c r="I41" s="159" t="s">
        <v>340</v>
      </c>
      <c r="J41" s="88" t="str">
        <f t="shared" si="1"/>
        <v/>
      </c>
      <c r="K41" s="86">
        <f t="shared" si="4"/>
        <v>0.10416666666666667</v>
      </c>
    </row>
    <row r="42" spans="1:11" ht="36" customHeight="1" x14ac:dyDescent="0.3">
      <c r="A42" s="164"/>
      <c r="B42" s="161" t="s">
        <v>155</v>
      </c>
      <c r="C42" s="161" t="s">
        <v>469</v>
      </c>
      <c r="D42" s="45" t="str">
        <f t="shared" si="8"/>
        <v>X</v>
      </c>
      <c r="E42" s="91"/>
      <c r="F42" s="90">
        <f t="shared" si="2"/>
        <v>2</v>
      </c>
      <c r="G42" s="78">
        <f t="shared" si="0"/>
        <v>10</v>
      </c>
      <c r="H42" s="79">
        <f t="shared" si="3"/>
        <v>17.666666666666668</v>
      </c>
      <c r="I42" s="159" t="s">
        <v>465</v>
      </c>
      <c r="J42" s="88" t="str">
        <f t="shared" si="1"/>
        <v/>
      </c>
      <c r="K42" s="86">
        <f t="shared" si="4"/>
        <v>9.0277777777777762E-2</v>
      </c>
    </row>
    <row r="43" spans="1:11" ht="36" customHeight="1" x14ac:dyDescent="0.3">
      <c r="A43" s="164"/>
      <c r="B43" s="161" t="s">
        <v>469</v>
      </c>
      <c r="C43" s="161" t="s">
        <v>268</v>
      </c>
      <c r="D43" s="45" t="str">
        <f t="shared" si="8"/>
        <v>X</v>
      </c>
      <c r="E43" s="91"/>
      <c r="F43" s="90">
        <f t="shared" si="2"/>
        <v>4</v>
      </c>
      <c r="G43" s="78">
        <f t="shared" si="0"/>
        <v>0</v>
      </c>
      <c r="H43" s="79">
        <f t="shared" si="3"/>
        <v>21.666666666666668</v>
      </c>
      <c r="I43" s="159" t="s">
        <v>340</v>
      </c>
      <c r="J43" s="88" t="str">
        <f t="shared" si="1"/>
        <v/>
      </c>
      <c r="K43" s="86">
        <f t="shared" si="4"/>
        <v>0.16666666666666663</v>
      </c>
    </row>
    <row r="44" spans="1:11" ht="36" customHeight="1" x14ac:dyDescent="0.3">
      <c r="A44" s="164"/>
      <c r="B44" s="161" t="s">
        <v>268</v>
      </c>
      <c r="C44" s="161" t="s">
        <v>269</v>
      </c>
      <c r="D44" s="45" t="str">
        <f t="shared" si="8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22.166666666666668</v>
      </c>
      <c r="I44" s="159" t="s">
        <v>466</v>
      </c>
      <c r="J44" s="88" t="str">
        <f t="shared" si="1"/>
        <v/>
      </c>
      <c r="K44" s="86">
        <f t="shared" si="4"/>
        <v>2.083333333333337E-2</v>
      </c>
    </row>
    <row r="45" spans="1:11" ht="36" customHeight="1" x14ac:dyDescent="0.3">
      <c r="A45" s="164"/>
      <c r="B45" s="161" t="s">
        <v>269</v>
      </c>
      <c r="C45" s="161" t="s">
        <v>357</v>
      </c>
      <c r="D45" s="45" t="str">
        <f t="shared" si="8"/>
        <v>X</v>
      </c>
      <c r="E45" s="91"/>
      <c r="F45" s="90">
        <f t="shared" si="2"/>
        <v>1</v>
      </c>
      <c r="G45" s="78">
        <f t="shared" si="0"/>
        <v>0</v>
      </c>
      <c r="H45" s="79">
        <f t="shared" si="3"/>
        <v>23.166666666666668</v>
      </c>
      <c r="I45" s="159" t="s">
        <v>340</v>
      </c>
      <c r="J45" s="88" t="str">
        <f t="shared" si="1"/>
        <v/>
      </c>
      <c r="K45" s="86">
        <f t="shared" si="4"/>
        <v>4.1666666666666685E-2</v>
      </c>
    </row>
    <row r="46" spans="1:11" ht="36" customHeight="1" x14ac:dyDescent="0.3">
      <c r="A46" s="164"/>
      <c r="B46" s="388" t="s">
        <v>357</v>
      </c>
      <c r="C46" s="389"/>
      <c r="D46" s="45"/>
      <c r="E46" s="91"/>
      <c r="F46" s="90">
        <f t="shared" si="2"/>
        <v>0</v>
      </c>
      <c r="G46" s="78">
        <f t="shared" si="0"/>
        <v>0</v>
      </c>
      <c r="H46" s="79">
        <f t="shared" si="3"/>
        <v>23.166666666666668</v>
      </c>
      <c r="I46" s="160" t="s">
        <v>425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23.166666666666668</v>
      </c>
      <c r="I47" s="49"/>
      <c r="J47" s="89">
        <f>SUM(J23:J46)</f>
        <v>1.0208333333333335</v>
      </c>
      <c r="K47" s="86">
        <f>SUM(K23:K46)</f>
        <v>0.96527777777777768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48.833333333333329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135036375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B51:G51"/>
    <mergeCell ref="B52:G52"/>
    <mergeCell ref="A53:I53"/>
    <mergeCell ref="B23:C23"/>
    <mergeCell ref="B31:C31"/>
    <mergeCell ref="B46:C46"/>
    <mergeCell ref="A23:A26"/>
    <mergeCell ref="A27:A38"/>
    <mergeCell ref="B50:G50"/>
  </mergeCells>
  <conditionalFormatting sqref="B23:I46">
    <cfRule type="expression" dxfId="1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52"/>
  <sheetViews>
    <sheetView topLeftCell="A28" zoomScale="80" zoomScaleNormal="80" workbookViewId="0">
      <selection activeCell="G31" sqref="G31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ĐÔNG BẮC 22 04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33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44699.197916666664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44694</v>
      </c>
      <c r="C9" s="34">
        <f>INDEX('TONG HOP'!$B$9:$W$225,MATCH(E3,'TONG HOP'!$B$9:$B$225,0),MATCH(C10,'TONG HOP'!$B$9:$W$9,0))</f>
        <v>44699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44699.541666666664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16292.75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44699.763888888891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21500.7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44700.725694444445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5" t="s">
        <v>457</v>
      </c>
      <c r="B23" s="393" t="s">
        <v>311</v>
      </c>
      <c r="C23" s="394"/>
      <c r="D23" s="45"/>
      <c r="E23" s="35"/>
      <c r="F23" s="90">
        <f>IF(AND(D23="",E23=""),0,(IF(AND(C23-B23=1,E23="",E23),24,(IF(D23="X",HOUR(C23-B23),0)))))</f>
        <v>0</v>
      </c>
      <c r="G23" s="82">
        <f t="shared" ref="G23:G45" si="0">IF(D23="X",MINUTE(C23-B23),0)</f>
        <v>0</v>
      </c>
      <c r="H23" s="82">
        <f>(F23+G23/60)+H22</f>
        <v>0</v>
      </c>
      <c r="I23" s="157" t="s">
        <v>438</v>
      </c>
      <c r="J23" s="87" t="str">
        <f t="shared" ref="J23:J45" si="1">IF(E23="x",(C23-B23),"")</f>
        <v/>
      </c>
      <c r="K23" s="86" t="str">
        <f>IF(D23="x",(C23-B23),"")</f>
        <v/>
      </c>
    </row>
    <row r="24" spans="1:11" ht="36" customHeight="1" x14ac:dyDescent="0.3">
      <c r="A24" s="396"/>
      <c r="B24" s="174" t="s">
        <v>311</v>
      </c>
      <c r="C24" s="174" t="s">
        <v>452</v>
      </c>
      <c r="D24" s="45"/>
      <c r="E24" s="81"/>
      <c r="F24" s="90">
        <f t="shared" ref="F24:F45" si="2">IF(AND(D24="",E24=""),0,(IF(AND(C24-B24=1,E24="",E24),24,(IF(D24="X",HOUR(C24-B24),0)))))</f>
        <v>0</v>
      </c>
      <c r="G24" s="82">
        <f t="shared" si="0"/>
        <v>0</v>
      </c>
      <c r="H24" s="82">
        <f t="shared" ref="H24:H45" si="3">(F24+G24/60)+H23</f>
        <v>0</v>
      </c>
      <c r="I24" s="158" t="s">
        <v>439</v>
      </c>
      <c r="J24" s="87" t="str">
        <f t="shared" si="1"/>
        <v/>
      </c>
      <c r="K24" s="86" t="str">
        <f t="shared" ref="K24:K45" si="4">IF(D24="x",(C24-B24),"")</f>
        <v/>
      </c>
    </row>
    <row r="25" spans="1:11" ht="36" customHeight="1" x14ac:dyDescent="0.3">
      <c r="A25" s="396"/>
      <c r="B25" s="174" t="s">
        <v>452</v>
      </c>
      <c r="C25" s="174" t="s">
        <v>156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59" t="s">
        <v>337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96"/>
      <c r="B26" s="174" t="s">
        <v>156</v>
      </c>
      <c r="C26" s="174" t="s">
        <v>144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59" t="s">
        <v>440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396"/>
      <c r="B27" s="174" t="s">
        <v>144</v>
      </c>
      <c r="C27" s="174" t="s">
        <v>368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60" t="s">
        <v>441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96"/>
      <c r="B28" s="174" t="s">
        <v>368</v>
      </c>
      <c r="C28" s="174" t="s">
        <v>129</v>
      </c>
      <c r="D28" s="45"/>
      <c r="E28" s="91"/>
      <c r="F28" s="90">
        <f t="shared" ref="F28" si="5">IF(AND(D28="",E28=""),0,(IF(AND(C28-B28=1,E28="",E28),24,(IF(D28="X",HOUR(C28-B28),0)))))</f>
        <v>0</v>
      </c>
      <c r="G28" s="78">
        <f t="shared" ref="G28" si="6">IF(D28="X",MINUTE(C28-B28),0)</f>
        <v>0</v>
      </c>
      <c r="H28" s="79">
        <f t="shared" ref="H28" si="7">(F28+G28/60)+H27</f>
        <v>0</v>
      </c>
      <c r="I28" s="159" t="s">
        <v>442</v>
      </c>
      <c r="J28" s="88" t="str">
        <f t="shared" si="1"/>
        <v/>
      </c>
      <c r="K28" s="86"/>
    </row>
    <row r="29" spans="1:11" ht="36" customHeight="1" x14ac:dyDescent="0.3">
      <c r="A29" s="396"/>
      <c r="B29" s="174" t="s">
        <v>129</v>
      </c>
      <c r="C29" s="174" t="s">
        <v>332</v>
      </c>
      <c r="D29" s="45" t="str">
        <f t="shared" ref="D29:D44" si="8">IF(E29="","X","")</f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>(F29+G29/60)+H27</f>
        <v>0</v>
      </c>
      <c r="I29" s="159" t="s">
        <v>442</v>
      </c>
      <c r="J29" s="88">
        <f t="shared" si="1"/>
        <v>0.20138888888888884</v>
      </c>
      <c r="K29" s="86" t="str">
        <f t="shared" si="4"/>
        <v/>
      </c>
    </row>
    <row r="30" spans="1:11" ht="36" customHeight="1" x14ac:dyDescent="0.3">
      <c r="A30" s="396"/>
      <c r="B30" s="174" t="s">
        <v>332</v>
      </c>
      <c r="C30" s="174" t="s">
        <v>453</v>
      </c>
      <c r="D30" s="45" t="str">
        <f t="shared" si="8"/>
        <v/>
      </c>
      <c r="E30" s="91" t="s">
        <v>145</v>
      </c>
      <c r="F30" s="90">
        <f t="shared" si="2"/>
        <v>0</v>
      </c>
      <c r="G30" s="78">
        <f t="shared" si="0"/>
        <v>0</v>
      </c>
      <c r="H30" s="79">
        <f t="shared" si="3"/>
        <v>0</v>
      </c>
      <c r="I30" s="159" t="s">
        <v>115</v>
      </c>
      <c r="J30" s="88">
        <f t="shared" si="1"/>
        <v>2.083333333333337E-2</v>
      </c>
      <c r="K30" s="86" t="str">
        <f t="shared" si="4"/>
        <v/>
      </c>
    </row>
    <row r="31" spans="1:11" ht="36" customHeight="1" x14ac:dyDescent="0.3">
      <c r="A31" s="396"/>
      <c r="B31" s="388" t="s">
        <v>453</v>
      </c>
      <c r="C31" s="389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60" t="s">
        <v>443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396"/>
      <c r="B32" s="161" t="s">
        <v>453</v>
      </c>
      <c r="C32" s="174" t="s">
        <v>136</v>
      </c>
      <c r="D32" s="45" t="str">
        <f t="shared" si="8"/>
        <v>X</v>
      </c>
      <c r="E32" s="91"/>
      <c r="F32" s="90">
        <f t="shared" si="2"/>
        <v>3</v>
      </c>
      <c r="G32" s="78">
        <f t="shared" si="0"/>
        <v>10</v>
      </c>
      <c r="H32" s="79">
        <f t="shared" si="3"/>
        <v>3.1666666666666665</v>
      </c>
      <c r="I32" s="159" t="s">
        <v>444</v>
      </c>
      <c r="J32" s="88" t="str">
        <f t="shared" si="1"/>
        <v/>
      </c>
      <c r="K32" s="86">
        <f t="shared" si="4"/>
        <v>0.13194444444444453</v>
      </c>
    </row>
    <row r="33" spans="1:11" ht="36" customHeight="1" x14ac:dyDescent="0.3">
      <c r="A33" s="396"/>
      <c r="B33" s="174" t="s">
        <v>136</v>
      </c>
      <c r="C33" s="174" t="s">
        <v>125</v>
      </c>
      <c r="D33" s="45" t="str">
        <f t="shared" si="8"/>
        <v>X</v>
      </c>
      <c r="E33" s="91"/>
      <c r="F33" s="90">
        <f t="shared" si="2"/>
        <v>2</v>
      </c>
      <c r="G33" s="78">
        <f t="shared" si="0"/>
        <v>30</v>
      </c>
      <c r="H33" s="79">
        <f t="shared" si="3"/>
        <v>5.6666666666666661</v>
      </c>
      <c r="I33" s="159" t="s">
        <v>445</v>
      </c>
      <c r="J33" s="88" t="str">
        <f t="shared" si="1"/>
        <v/>
      </c>
      <c r="K33" s="86">
        <f t="shared" si="4"/>
        <v>0.10416666666666663</v>
      </c>
    </row>
    <row r="34" spans="1:11" ht="36" customHeight="1" x14ac:dyDescent="0.3">
      <c r="A34" s="175" t="s">
        <v>458</v>
      </c>
      <c r="B34" s="174" t="s">
        <v>126</v>
      </c>
      <c r="C34" s="174" t="s">
        <v>140</v>
      </c>
      <c r="D34" s="45" t="str">
        <f t="shared" si="8"/>
        <v>X</v>
      </c>
      <c r="E34" s="91"/>
      <c r="F34" s="90">
        <f t="shared" si="2"/>
        <v>5</v>
      </c>
      <c r="G34" s="78">
        <f t="shared" si="0"/>
        <v>30</v>
      </c>
      <c r="H34" s="79">
        <f t="shared" si="3"/>
        <v>11.166666666666666</v>
      </c>
      <c r="I34" s="159" t="s">
        <v>446</v>
      </c>
      <c r="J34" s="88" t="str">
        <f t="shared" si="1"/>
        <v/>
      </c>
      <c r="K34" s="86">
        <f t="shared" si="4"/>
        <v>0.22916666666666666</v>
      </c>
    </row>
    <row r="35" spans="1:11" ht="36" customHeight="1" x14ac:dyDescent="0.3">
      <c r="A35" s="176"/>
      <c r="B35" s="174" t="s">
        <v>140</v>
      </c>
      <c r="C35" s="174" t="s">
        <v>127</v>
      </c>
      <c r="D35" s="45" t="str">
        <f t="shared" si="8"/>
        <v>X</v>
      </c>
      <c r="E35" s="91"/>
      <c r="F35" s="90">
        <f t="shared" si="2"/>
        <v>0</v>
      </c>
      <c r="G35" s="78">
        <f t="shared" si="0"/>
        <v>30</v>
      </c>
      <c r="H35" s="79">
        <f t="shared" si="3"/>
        <v>11.666666666666666</v>
      </c>
      <c r="I35" s="159" t="s">
        <v>445</v>
      </c>
      <c r="J35" s="88" t="str">
        <f t="shared" si="1"/>
        <v/>
      </c>
      <c r="K35" s="86">
        <f t="shared" si="4"/>
        <v>2.0833333333333343E-2</v>
      </c>
    </row>
    <row r="36" spans="1:11" ht="36" customHeight="1" x14ac:dyDescent="0.3">
      <c r="A36" s="176"/>
      <c r="B36" s="174" t="s">
        <v>127</v>
      </c>
      <c r="C36" s="174" t="s">
        <v>128</v>
      </c>
      <c r="D36" s="45" t="str">
        <f t="shared" si="8"/>
        <v>X</v>
      </c>
      <c r="E36" s="91"/>
      <c r="F36" s="90">
        <f t="shared" si="2"/>
        <v>1</v>
      </c>
      <c r="G36" s="78">
        <f t="shared" si="0"/>
        <v>0</v>
      </c>
      <c r="H36" s="79">
        <f t="shared" si="3"/>
        <v>12.666666666666666</v>
      </c>
      <c r="I36" s="159" t="s">
        <v>447</v>
      </c>
      <c r="J36" s="88" t="str">
        <f t="shared" si="1"/>
        <v/>
      </c>
      <c r="K36" s="86">
        <f t="shared" si="4"/>
        <v>4.1666666666666685E-2</v>
      </c>
    </row>
    <row r="37" spans="1:11" ht="36" customHeight="1" x14ac:dyDescent="0.3">
      <c r="A37" s="176"/>
      <c r="B37" s="174" t="s">
        <v>128</v>
      </c>
      <c r="C37" s="174" t="s">
        <v>434</v>
      </c>
      <c r="D37" s="45" t="str">
        <f t="shared" si="8"/>
        <v>X</v>
      </c>
      <c r="E37" s="91"/>
      <c r="F37" s="90">
        <f t="shared" si="2"/>
        <v>1</v>
      </c>
      <c r="G37" s="78">
        <f t="shared" si="0"/>
        <v>20</v>
      </c>
      <c r="H37" s="79">
        <f t="shared" si="3"/>
        <v>14</v>
      </c>
      <c r="I37" s="159" t="s">
        <v>446</v>
      </c>
      <c r="J37" s="88" t="str">
        <f t="shared" si="1"/>
        <v/>
      </c>
      <c r="K37" s="86">
        <f t="shared" si="4"/>
        <v>5.555555555555558E-2</v>
      </c>
    </row>
    <row r="38" spans="1:11" ht="36" customHeight="1" x14ac:dyDescent="0.3">
      <c r="A38" s="176"/>
      <c r="B38" s="174" t="s">
        <v>434</v>
      </c>
      <c r="C38" s="174" t="s">
        <v>131</v>
      </c>
      <c r="D38" s="45" t="str">
        <f t="shared" si="8"/>
        <v>X</v>
      </c>
      <c r="E38" s="91"/>
      <c r="F38" s="90">
        <f t="shared" si="2"/>
        <v>0</v>
      </c>
      <c r="G38" s="78">
        <f t="shared" si="0"/>
        <v>40</v>
      </c>
      <c r="H38" s="79">
        <f t="shared" si="3"/>
        <v>14.666666666666666</v>
      </c>
      <c r="I38" s="159" t="s">
        <v>448</v>
      </c>
      <c r="J38" s="88" t="str">
        <f t="shared" si="1"/>
        <v/>
      </c>
      <c r="K38" s="86">
        <f t="shared" si="4"/>
        <v>2.7777777777777735E-2</v>
      </c>
    </row>
    <row r="39" spans="1:11" ht="36" customHeight="1" x14ac:dyDescent="0.3">
      <c r="A39" s="176"/>
      <c r="B39" s="174" t="s">
        <v>131</v>
      </c>
      <c r="C39" s="174" t="s">
        <v>454</v>
      </c>
      <c r="D39" s="45" t="str">
        <f t="shared" si="8"/>
        <v>X</v>
      </c>
      <c r="E39" s="91"/>
      <c r="F39" s="90">
        <f t="shared" si="2"/>
        <v>0</v>
      </c>
      <c r="G39" s="78">
        <f t="shared" si="0"/>
        <v>20</v>
      </c>
      <c r="H39" s="79">
        <f t="shared" si="3"/>
        <v>15</v>
      </c>
      <c r="I39" s="159" t="s">
        <v>446</v>
      </c>
      <c r="J39" s="88" t="str">
        <f t="shared" si="1"/>
        <v/>
      </c>
      <c r="K39" s="86">
        <f t="shared" si="4"/>
        <v>1.3888888888888895E-2</v>
      </c>
    </row>
    <row r="40" spans="1:11" ht="36" customHeight="1" x14ac:dyDescent="0.3">
      <c r="A40" s="176"/>
      <c r="B40" s="174" t="s">
        <v>454</v>
      </c>
      <c r="C40" s="174" t="s">
        <v>455</v>
      </c>
      <c r="D40" s="45" t="str">
        <f t="shared" si="8"/>
        <v>X</v>
      </c>
      <c r="E40" s="91"/>
      <c r="F40" s="90">
        <f t="shared" si="2"/>
        <v>0</v>
      </c>
      <c r="G40" s="78">
        <f t="shared" si="0"/>
        <v>30</v>
      </c>
      <c r="H40" s="79">
        <f t="shared" si="3"/>
        <v>15.5</v>
      </c>
      <c r="I40" s="159" t="s">
        <v>449</v>
      </c>
      <c r="J40" s="88" t="str">
        <f t="shared" si="1"/>
        <v/>
      </c>
      <c r="K40" s="86">
        <f t="shared" si="4"/>
        <v>2.083333333333337E-2</v>
      </c>
    </row>
    <row r="41" spans="1:11" ht="36" customHeight="1" x14ac:dyDescent="0.3">
      <c r="A41" s="176"/>
      <c r="B41" s="174" t="s">
        <v>455</v>
      </c>
      <c r="C41" s="174" t="s">
        <v>239</v>
      </c>
      <c r="D41" s="45" t="str">
        <f t="shared" si="8"/>
        <v>X</v>
      </c>
      <c r="E41" s="91"/>
      <c r="F41" s="90">
        <f t="shared" si="2"/>
        <v>0</v>
      </c>
      <c r="G41" s="78">
        <f t="shared" si="0"/>
        <v>20</v>
      </c>
      <c r="H41" s="79">
        <f t="shared" si="3"/>
        <v>15.833333333333334</v>
      </c>
      <c r="I41" s="159" t="s">
        <v>450</v>
      </c>
      <c r="J41" s="88" t="str">
        <f t="shared" si="1"/>
        <v/>
      </c>
      <c r="K41" s="86">
        <f t="shared" si="4"/>
        <v>1.388888888888884E-2</v>
      </c>
    </row>
    <row r="42" spans="1:11" ht="36" customHeight="1" x14ac:dyDescent="0.3">
      <c r="A42" s="176"/>
      <c r="B42" s="174" t="s">
        <v>239</v>
      </c>
      <c r="C42" s="174" t="s">
        <v>132</v>
      </c>
      <c r="D42" s="45" t="str">
        <f t="shared" si="8"/>
        <v>X</v>
      </c>
      <c r="E42" s="91"/>
      <c r="F42" s="90">
        <f t="shared" si="2"/>
        <v>0</v>
      </c>
      <c r="G42" s="78">
        <f t="shared" si="0"/>
        <v>20</v>
      </c>
      <c r="H42" s="79">
        <f t="shared" si="3"/>
        <v>16.166666666666668</v>
      </c>
      <c r="I42" s="159" t="s">
        <v>446</v>
      </c>
      <c r="J42" s="88" t="str">
        <f t="shared" si="1"/>
        <v/>
      </c>
      <c r="K42" s="86">
        <f t="shared" si="4"/>
        <v>1.3888888888888895E-2</v>
      </c>
    </row>
    <row r="43" spans="1:11" ht="36" customHeight="1" x14ac:dyDescent="0.3">
      <c r="A43" s="176"/>
      <c r="B43" s="174" t="s">
        <v>132</v>
      </c>
      <c r="C43" s="174" t="s">
        <v>246</v>
      </c>
      <c r="D43" s="45" t="str">
        <f t="shared" si="8"/>
        <v/>
      </c>
      <c r="E43" s="91" t="s">
        <v>145</v>
      </c>
      <c r="F43" s="90">
        <f t="shared" si="2"/>
        <v>0</v>
      </c>
      <c r="G43" s="78">
        <f t="shared" si="0"/>
        <v>0</v>
      </c>
      <c r="H43" s="79">
        <f t="shared" si="3"/>
        <v>16.166666666666668</v>
      </c>
      <c r="I43" s="159" t="s">
        <v>451</v>
      </c>
      <c r="J43" s="88">
        <f t="shared" si="1"/>
        <v>0.21527777777777779</v>
      </c>
      <c r="K43" s="86" t="str">
        <f t="shared" si="4"/>
        <v/>
      </c>
    </row>
    <row r="44" spans="1:11" ht="36" customHeight="1" x14ac:dyDescent="0.3">
      <c r="A44" s="176"/>
      <c r="B44" s="174" t="s">
        <v>246</v>
      </c>
      <c r="C44" s="174" t="s">
        <v>456</v>
      </c>
      <c r="D44" s="45" t="str">
        <f t="shared" si="8"/>
        <v>X</v>
      </c>
      <c r="E44" s="91"/>
      <c r="F44" s="90">
        <f t="shared" si="2"/>
        <v>1</v>
      </c>
      <c r="G44" s="78">
        <f t="shared" si="0"/>
        <v>45</v>
      </c>
      <c r="H44" s="79">
        <f t="shared" si="3"/>
        <v>17.916666666666668</v>
      </c>
      <c r="I44" s="159" t="s">
        <v>446</v>
      </c>
      <c r="J44" s="88" t="str">
        <f t="shared" si="1"/>
        <v/>
      </c>
      <c r="K44" s="86">
        <f t="shared" si="4"/>
        <v>7.2916666666666741E-2</v>
      </c>
    </row>
    <row r="45" spans="1:11" ht="36" customHeight="1" x14ac:dyDescent="0.3">
      <c r="A45" s="176"/>
      <c r="B45" s="388" t="s">
        <v>456</v>
      </c>
      <c r="C45" s="389"/>
      <c r="D45" s="45"/>
      <c r="E45" s="91"/>
      <c r="F45" s="90">
        <f t="shared" si="2"/>
        <v>0</v>
      </c>
      <c r="G45" s="78">
        <f t="shared" si="0"/>
        <v>0</v>
      </c>
      <c r="H45" s="79">
        <f t="shared" si="3"/>
        <v>17.916666666666668</v>
      </c>
      <c r="I45" s="160" t="s">
        <v>343</v>
      </c>
      <c r="J45" s="88" t="str">
        <f t="shared" si="1"/>
        <v/>
      </c>
      <c r="K45" s="86" t="str">
        <f t="shared" si="4"/>
        <v/>
      </c>
    </row>
    <row r="46" spans="1:11" ht="33.75" customHeight="1" x14ac:dyDescent="0.3">
      <c r="A46" s="47"/>
      <c r="B46" s="369" t="s">
        <v>25</v>
      </c>
      <c r="C46" s="369"/>
      <c r="D46" s="369"/>
      <c r="E46" s="369"/>
      <c r="F46" s="369"/>
      <c r="G46" s="369"/>
      <c r="H46" s="48">
        <f>H45</f>
        <v>17.916666666666668</v>
      </c>
      <c r="I46" s="49"/>
      <c r="J46" s="89">
        <f>SUM(J23:J45)</f>
        <v>0.4375</v>
      </c>
      <c r="K46" s="86">
        <f>SUM(K23:K45)</f>
        <v>0.7465277777777779</v>
      </c>
    </row>
    <row r="47" spans="1:11" ht="33.75" customHeight="1" x14ac:dyDescent="0.3">
      <c r="A47" s="47"/>
      <c r="B47" s="369" t="s">
        <v>64</v>
      </c>
      <c r="C47" s="369"/>
      <c r="D47" s="369"/>
      <c r="E47" s="369"/>
      <c r="F47" s="369"/>
      <c r="G47" s="369"/>
      <c r="H47" s="50">
        <v>72</v>
      </c>
      <c r="I47" s="49"/>
    </row>
    <row r="48" spans="1:11" ht="33.75" customHeight="1" x14ac:dyDescent="0.3">
      <c r="A48" s="47"/>
      <c r="B48" s="363" t="s">
        <v>65</v>
      </c>
      <c r="C48" s="363"/>
      <c r="D48" s="363"/>
      <c r="E48" s="363"/>
      <c r="F48" s="363"/>
      <c r="G48" s="363"/>
      <c r="H48" s="50">
        <f>IF(H47="","",IF(H46&lt;=H47,H47-H46,0))</f>
        <v>54.083333333333329</v>
      </c>
      <c r="I48" s="75"/>
    </row>
    <row r="49" spans="1:9" ht="33.75" customHeight="1" x14ac:dyDescent="0.3">
      <c r="A49" s="47"/>
      <c r="B49" s="363" t="s">
        <v>66</v>
      </c>
      <c r="C49" s="363"/>
      <c r="D49" s="363"/>
      <c r="E49" s="363"/>
      <c r="F49" s="363"/>
      <c r="G49" s="363"/>
      <c r="H49" s="50">
        <f>IF(H46&gt;H47,H46-H47,0)</f>
        <v>0</v>
      </c>
      <c r="I49" s="49"/>
    </row>
    <row r="50" spans="1:9" ht="33.75" customHeight="1" x14ac:dyDescent="0.3">
      <c r="A50" s="47"/>
      <c r="B50" s="363" t="s">
        <v>67</v>
      </c>
      <c r="C50" s="363"/>
      <c r="D50" s="363"/>
      <c r="E50" s="363"/>
      <c r="F50" s="363"/>
      <c r="G50" s="363"/>
      <c r="H50" s="74">
        <f>IF(H47="","",IF(H48&gt;H49,ROUND(H48*$B$15*$B$13/24,0),""))</f>
        <v>145353691</v>
      </c>
      <c r="I50" s="49"/>
    </row>
    <row r="51" spans="1:9" ht="33.75" customHeight="1" x14ac:dyDescent="0.3">
      <c r="A51" s="47"/>
      <c r="B51" s="364" t="s">
        <v>68</v>
      </c>
      <c r="C51" s="365"/>
      <c r="D51" s="365"/>
      <c r="E51" s="365"/>
      <c r="F51" s="365"/>
      <c r="G51" s="366"/>
      <c r="H51" s="51" t="str">
        <f>IF(H49&gt;H48,ROUND(H49*$B$17*$B$13/24,0),"")</f>
        <v/>
      </c>
      <c r="I51" s="49"/>
    </row>
    <row r="52" spans="1:9" ht="33.75" customHeight="1" x14ac:dyDescent="0.3">
      <c r="A52" s="367"/>
      <c r="B52" s="367"/>
      <c r="C52" s="367"/>
      <c r="D52" s="367"/>
      <c r="E52" s="367"/>
      <c r="F52" s="367"/>
      <c r="G52" s="367"/>
      <c r="H52" s="367"/>
      <c r="I52" s="367"/>
    </row>
  </sheetData>
  <mergeCells count="21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6:G46"/>
    <mergeCell ref="B47:G47"/>
    <mergeCell ref="B48:G48"/>
    <mergeCell ref="B50:G50"/>
    <mergeCell ref="B51:G51"/>
    <mergeCell ref="A52:I52"/>
    <mergeCell ref="B23:C23"/>
    <mergeCell ref="B31:C31"/>
    <mergeCell ref="B45:C45"/>
    <mergeCell ref="A23:A33"/>
    <mergeCell ref="B49:G49"/>
  </mergeCells>
  <conditionalFormatting sqref="B23:I45">
    <cfRule type="expression" dxfId="1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K53"/>
  <sheetViews>
    <sheetView topLeftCell="A11" zoomScale="80" zoomScaleNormal="80" workbookViewId="0">
      <selection activeCell="E26" sqref="E2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ĐÔNG BẮC 22 06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44692.715277777781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44686</v>
      </c>
      <c r="C9" s="34">
        <f>INDEX('TONG HOP'!$B$9:$W$225,MATCH(E3,'TONG HOP'!$B$9:$B$225,0),MATCH(C10,'TONG HOP'!$B$9:$W$9,0))</f>
        <v>44691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16990.400000000001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44693.611111111109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20750.8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44694.805555555555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0" t="s">
        <v>426</v>
      </c>
      <c r="B23" s="388" t="s">
        <v>427</v>
      </c>
      <c r="C23" s="389"/>
      <c r="D23" s="45"/>
      <c r="E23" s="35"/>
      <c r="F23" s="90">
        <f>IF(AND(D23="",E23=""),0,(IF(AND(C23-B23=1,E23="",E23),24,(IF(D23="X",HOUR(C23-B23),0)))))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46" t="s">
        <v>416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391"/>
      <c r="B24" s="161" t="s">
        <v>427</v>
      </c>
      <c r="C24" s="161" t="s">
        <v>125</v>
      </c>
      <c r="D24" s="45" t="str">
        <f t="shared" ref="D24:D45" si="2">IF(E24="","X","")</f>
        <v>X</v>
      </c>
      <c r="E24" s="81"/>
      <c r="F24" s="90">
        <f t="shared" ref="F24:F46" si="3">IF(AND(D24="",E24=""),0,(IF(AND(C24-B24=1,E24="",E24),24,(IF(D24="X",HOUR(C24-B24),0)))))</f>
        <v>6</v>
      </c>
      <c r="G24" s="82">
        <f t="shared" si="0"/>
        <v>50</v>
      </c>
      <c r="H24" s="82">
        <f t="shared" ref="H24:H46" si="4">(F24+G24/60)+H23</f>
        <v>6.833333333333333</v>
      </c>
      <c r="I24" s="145" t="s">
        <v>417</v>
      </c>
      <c r="J24" s="87" t="str">
        <f t="shared" si="1"/>
        <v/>
      </c>
      <c r="K24" s="86">
        <f t="shared" ref="K24:K46" si="5">IF(D24="x",(C24-B24),"")</f>
        <v>0.28472222222222221</v>
      </c>
    </row>
    <row r="25" spans="1:11" ht="36" customHeight="1" x14ac:dyDescent="0.3">
      <c r="A25" s="390" t="s">
        <v>428</v>
      </c>
      <c r="B25" s="161" t="s">
        <v>126</v>
      </c>
      <c r="C25" s="161" t="s">
        <v>128</v>
      </c>
      <c r="D25" s="45" t="str">
        <f t="shared" si="2"/>
        <v>X</v>
      </c>
      <c r="E25" s="81"/>
      <c r="F25" s="90">
        <f t="shared" si="3"/>
        <v>7</v>
      </c>
      <c r="G25" s="82">
        <f t="shared" si="0"/>
        <v>0</v>
      </c>
      <c r="H25" s="82">
        <f t="shared" si="4"/>
        <v>13.833333333333332</v>
      </c>
      <c r="I25" s="145" t="s">
        <v>417</v>
      </c>
      <c r="J25" s="87" t="str">
        <f t="shared" si="1"/>
        <v/>
      </c>
      <c r="K25" s="86">
        <f t="shared" si="5"/>
        <v>0.29166666666666669</v>
      </c>
    </row>
    <row r="26" spans="1:11" ht="36" customHeight="1" x14ac:dyDescent="0.3">
      <c r="A26" s="391"/>
      <c r="B26" s="161" t="s">
        <v>128</v>
      </c>
      <c r="C26" s="161" t="s">
        <v>156</v>
      </c>
      <c r="D26" s="45" t="str">
        <f t="shared" si="2"/>
        <v/>
      </c>
      <c r="E26" s="81" t="s">
        <v>145</v>
      </c>
      <c r="F26" s="90">
        <f t="shared" si="3"/>
        <v>0</v>
      </c>
      <c r="G26" s="82">
        <f t="shared" si="0"/>
        <v>0</v>
      </c>
      <c r="H26" s="82">
        <f t="shared" si="4"/>
        <v>13.833333333333332</v>
      </c>
      <c r="I26" s="145" t="s">
        <v>400</v>
      </c>
      <c r="J26" s="87">
        <f t="shared" si="1"/>
        <v>6.25E-2</v>
      </c>
      <c r="K26" s="86" t="str">
        <f t="shared" si="5"/>
        <v/>
      </c>
    </row>
    <row r="27" spans="1:11" ht="36" customHeight="1" x14ac:dyDescent="0.3">
      <c r="A27" s="391"/>
      <c r="B27" s="161" t="s">
        <v>156</v>
      </c>
      <c r="C27" s="161" t="s">
        <v>429</v>
      </c>
      <c r="D27" s="45" t="str">
        <f t="shared" si="2"/>
        <v/>
      </c>
      <c r="E27" s="91" t="s">
        <v>145</v>
      </c>
      <c r="F27" s="90">
        <f t="shared" si="3"/>
        <v>0</v>
      </c>
      <c r="G27" s="78">
        <f t="shared" si="0"/>
        <v>0</v>
      </c>
      <c r="H27" s="79">
        <f t="shared" si="4"/>
        <v>13.833333333333332</v>
      </c>
      <c r="I27" s="145" t="s">
        <v>418</v>
      </c>
      <c r="J27" s="88">
        <f t="shared" si="1"/>
        <v>0.11458333333333331</v>
      </c>
      <c r="K27" s="86" t="str">
        <f t="shared" si="5"/>
        <v/>
      </c>
    </row>
    <row r="28" spans="1:11" ht="36" customHeight="1" x14ac:dyDescent="0.3">
      <c r="A28" s="391"/>
      <c r="B28" s="161" t="s">
        <v>429</v>
      </c>
      <c r="C28" s="161" t="s">
        <v>357</v>
      </c>
      <c r="D28" s="45" t="str">
        <f t="shared" si="2"/>
        <v/>
      </c>
      <c r="E28" s="91" t="s">
        <v>145</v>
      </c>
      <c r="F28" s="90">
        <f t="shared" si="3"/>
        <v>0</v>
      </c>
      <c r="G28" s="78">
        <f t="shared" si="0"/>
        <v>0</v>
      </c>
      <c r="H28" s="79">
        <f t="shared" si="4"/>
        <v>13.833333333333332</v>
      </c>
      <c r="I28" s="147" t="s">
        <v>419</v>
      </c>
      <c r="J28" s="88">
        <f t="shared" si="1"/>
        <v>5.902777777777779E-2</v>
      </c>
      <c r="K28" s="86" t="str">
        <f t="shared" si="5"/>
        <v/>
      </c>
    </row>
    <row r="29" spans="1:11" ht="36" customHeight="1" x14ac:dyDescent="0.3">
      <c r="A29" s="391"/>
      <c r="B29" s="161" t="s">
        <v>430</v>
      </c>
      <c r="C29" s="161" t="s">
        <v>129</v>
      </c>
      <c r="D29" s="45" t="str">
        <f t="shared" si="2"/>
        <v/>
      </c>
      <c r="E29" s="91" t="s">
        <v>145</v>
      </c>
      <c r="F29" s="90">
        <f t="shared" si="3"/>
        <v>0</v>
      </c>
      <c r="G29" s="78">
        <f t="shared" si="0"/>
        <v>0</v>
      </c>
      <c r="H29" s="79">
        <f t="shared" si="4"/>
        <v>13.833333333333332</v>
      </c>
      <c r="I29" s="167" t="s">
        <v>402</v>
      </c>
      <c r="J29" s="88">
        <f t="shared" si="1"/>
        <v>1.388888888888884E-2</v>
      </c>
      <c r="K29" s="86" t="str">
        <f t="shared" si="5"/>
        <v/>
      </c>
    </row>
    <row r="30" spans="1:11" ht="36" customHeight="1" x14ac:dyDescent="0.3">
      <c r="A30" s="391"/>
      <c r="B30" s="165" t="s">
        <v>129</v>
      </c>
      <c r="C30" s="165" t="s">
        <v>333</v>
      </c>
      <c r="D30" s="45" t="str">
        <f t="shared" si="2"/>
        <v/>
      </c>
      <c r="E30" s="91" t="s">
        <v>145</v>
      </c>
      <c r="F30" s="90">
        <f t="shared" si="3"/>
        <v>0</v>
      </c>
      <c r="G30" s="78">
        <f t="shared" si="0"/>
        <v>0</v>
      </c>
      <c r="H30" s="79">
        <f t="shared" si="4"/>
        <v>13.833333333333332</v>
      </c>
      <c r="I30" s="167" t="s">
        <v>402</v>
      </c>
      <c r="J30" s="88">
        <f t="shared" si="1"/>
        <v>6.944444444444442E-2</v>
      </c>
      <c r="K30" s="86" t="str">
        <f t="shared" si="5"/>
        <v/>
      </c>
    </row>
    <row r="31" spans="1:11" ht="36" customHeight="1" x14ac:dyDescent="0.3">
      <c r="A31" s="391"/>
      <c r="B31" s="388" t="s">
        <v>333</v>
      </c>
      <c r="C31" s="389"/>
      <c r="D31" s="45"/>
      <c r="E31" s="91"/>
      <c r="F31" s="90">
        <f t="shared" si="3"/>
        <v>0</v>
      </c>
      <c r="G31" s="78">
        <f t="shared" si="0"/>
        <v>0</v>
      </c>
      <c r="H31" s="79">
        <f t="shared" si="4"/>
        <v>13.833333333333332</v>
      </c>
      <c r="I31" s="147" t="s">
        <v>116</v>
      </c>
      <c r="J31" s="88" t="str">
        <f t="shared" si="1"/>
        <v/>
      </c>
      <c r="K31" s="86" t="str">
        <f t="shared" si="5"/>
        <v/>
      </c>
    </row>
    <row r="32" spans="1:11" ht="36" customHeight="1" x14ac:dyDescent="0.3">
      <c r="A32" s="391"/>
      <c r="B32" s="161" t="s">
        <v>333</v>
      </c>
      <c r="C32" s="161" t="s">
        <v>382</v>
      </c>
      <c r="D32" s="45" t="str">
        <f t="shared" si="2"/>
        <v>X</v>
      </c>
      <c r="E32" s="91"/>
      <c r="F32" s="90">
        <f t="shared" si="3"/>
        <v>5</v>
      </c>
      <c r="G32" s="78">
        <f t="shared" si="0"/>
        <v>0</v>
      </c>
      <c r="H32" s="79">
        <f t="shared" si="4"/>
        <v>18.833333333333332</v>
      </c>
      <c r="I32" s="145" t="s">
        <v>340</v>
      </c>
      <c r="J32" s="88" t="str">
        <f t="shared" si="1"/>
        <v/>
      </c>
      <c r="K32" s="86">
        <f t="shared" si="5"/>
        <v>0.20833333333333348</v>
      </c>
    </row>
    <row r="33" spans="1:11" ht="36" customHeight="1" x14ac:dyDescent="0.3">
      <c r="A33" s="391"/>
      <c r="B33" s="165" t="s">
        <v>382</v>
      </c>
      <c r="C33" s="165" t="s">
        <v>431</v>
      </c>
      <c r="D33" s="45" t="str">
        <f t="shared" si="2"/>
        <v/>
      </c>
      <c r="E33" s="91" t="s">
        <v>145</v>
      </c>
      <c r="F33" s="90">
        <f t="shared" si="3"/>
        <v>0</v>
      </c>
      <c r="G33" s="78">
        <f t="shared" si="0"/>
        <v>0</v>
      </c>
      <c r="H33" s="79">
        <f t="shared" si="4"/>
        <v>18.833333333333332</v>
      </c>
      <c r="I33" s="145" t="s">
        <v>403</v>
      </c>
      <c r="J33" s="88">
        <f t="shared" si="1"/>
        <v>4.166666666666663E-2</v>
      </c>
      <c r="K33" s="86" t="str">
        <f t="shared" si="5"/>
        <v/>
      </c>
    </row>
    <row r="34" spans="1:11" ht="36" customHeight="1" x14ac:dyDescent="0.3">
      <c r="A34" s="392"/>
      <c r="B34" s="161" t="s">
        <v>431</v>
      </c>
      <c r="C34" s="161" t="s">
        <v>125</v>
      </c>
      <c r="D34" s="45" t="str">
        <f t="shared" si="2"/>
        <v>X</v>
      </c>
      <c r="E34" s="91"/>
      <c r="F34" s="90">
        <f t="shared" si="3"/>
        <v>3</v>
      </c>
      <c r="G34" s="78">
        <f t="shared" si="0"/>
        <v>20</v>
      </c>
      <c r="H34" s="79">
        <f t="shared" si="4"/>
        <v>22.166666666666664</v>
      </c>
      <c r="I34" s="145" t="s">
        <v>340</v>
      </c>
      <c r="J34" s="88" t="str">
        <f t="shared" si="1"/>
        <v/>
      </c>
      <c r="K34" s="86">
        <f t="shared" si="5"/>
        <v>0.13888888888888884</v>
      </c>
    </row>
    <row r="35" spans="1:11" ht="36" customHeight="1" x14ac:dyDescent="0.3">
      <c r="A35" s="163" t="s">
        <v>432</v>
      </c>
      <c r="B35" s="161" t="s">
        <v>126</v>
      </c>
      <c r="C35" s="161" t="s">
        <v>154</v>
      </c>
      <c r="D35" s="45" t="str">
        <f t="shared" si="2"/>
        <v>X</v>
      </c>
      <c r="E35" s="91"/>
      <c r="F35" s="90">
        <f t="shared" si="3"/>
        <v>3</v>
      </c>
      <c r="G35" s="78">
        <f t="shared" si="0"/>
        <v>30</v>
      </c>
      <c r="H35" s="79">
        <f t="shared" si="4"/>
        <v>25.666666666666664</v>
      </c>
      <c r="I35" s="145" t="s">
        <v>340</v>
      </c>
      <c r="J35" s="88" t="str">
        <f t="shared" si="1"/>
        <v/>
      </c>
      <c r="K35" s="86">
        <f t="shared" si="5"/>
        <v>0.14583333333333334</v>
      </c>
    </row>
    <row r="36" spans="1:11" ht="36" customHeight="1" x14ac:dyDescent="0.3">
      <c r="A36" s="168"/>
      <c r="B36" s="161" t="s">
        <v>154</v>
      </c>
      <c r="C36" s="161" t="s">
        <v>267</v>
      </c>
      <c r="D36" s="45" t="str">
        <f t="shared" si="2"/>
        <v>X</v>
      </c>
      <c r="E36" s="91"/>
      <c r="F36" s="90">
        <f t="shared" si="3"/>
        <v>0</v>
      </c>
      <c r="G36" s="78">
        <f t="shared" si="0"/>
        <v>30</v>
      </c>
      <c r="H36" s="79">
        <f t="shared" si="4"/>
        <v>26.166666666666664</v>
      </c>
      <c r="I36" s="145" t="s">
        <v>420</v>
      </c>
      <c r="J36" s="88" t="str">
        <f t="shared" si="1"/>
        <v/>
      </c>
      <c r="K36" s="86">
        <f t="shared" si="5"/>
        <v>2.0833333333333315E-2</v>
      </c>
    </row>
    <row r="37" spans="1:11" ht="36" customHeight="1" x14ac:dyDescent="0.3">
      <c r="A37" s="168"/>
      <c r="B37" s="161" t="s">
        <v>267</v>
      </c>
      <c r="C37" s="161" t="s">
        <v>140</v>
      </c>
      <c r="D37" s="45" t="str">
        <f t="shared" si="2"/>
        <v>X</v>
      </c>
      <c r="E37" s="91"/>
      <c r="F37" s="90">
        <f t="shared" si="3"/>
        <v>1</v>
      </c>
      <c r="G37" s="78">
        <f t="shared" si="0"/>
        <v>30</v>
      </c>
      <c r="H37" s="79">
        <f t="shared" si="4"/>
        <v>27.666666666666664</v>
      </c>
      <c r="I37" s="145" t="s">
        <v>340</v>
      </c>
      <c r="J37" s="88" t="str">
        <f t="shared" si="1"/>
        <v/>
      </c>
      <c r="K37" s="86">
        <f t="shared" si="5"/>
        <v>6.25E-2</v>
      </c>
    </row>
    <row r="38" spans="1:11" ht="36" customHeight="1" x14ac:dyDescent="0.3">
      <c r="A38" s="169"/>
      <c r="B38" s="161" t="s">
        <v>140</v>
      </c>
      <c r="C38" s="161" t="s">
        <v>243</v>
      </c>
      <c r="D38" s="45" t="str">
        <f t="shared" si="2"/>
        <v>X</v>
      </c>
      <c r="E38" s="91"/>
      <c r="F38" s="90">
        <f t="shared" si="3"/>
        <v>0</v>
      </c>
      <c r="G38" s="78">
        <f t="shared" si="0"/>
        <v>50</v>
      </c>
      <c r="H38" s="79">
        <f t="shared" si="4"/>
        <v>28.499999999999996</v>
      </c>
      <c r="I38" s="145" t="s">
        <v>341</v>
      </c>
      <c r="J38" s="88" t="str">
        <f t="shared" si="1"/>
        <v/>
      </c>
      <c r="K38" s="86">
        <f t="shared" si="5"/>
        <v>3.4722222222222238E-2</v>
      </c>
    </row>
    <row r="39" spans="1:11" ht="36" customHeight="1" x14ac:dyDescent="0.3">
      <c r="A39" s="163"/>
      <c r="B39" s="161" t="s">
        <v>243</v>
      </c>
      <c r="C39" s="161" t="s">
        <v>433</v>
      </c>
      <c r="D39" s="45" t="str">
        <f t="shared" si="2"/>
        <v>X</v>
      </c>
      <c r="E39" s="91"/>
      <c r="F39" s="90">
        <f t="shared" si="3"/>
        <v>1</v>
      </c>
      <c r="G39" s="78">
        <f t="shared" si="0"/>
        <v>10</v>
      </c>
      <c r="H39" s="79">
        <f t="shared" si="4"/>
        <v>29.666666666666664</v>
      </c>
      <c r="I39" s="145" t="s">
        <v>340</v>
      </c>
      <c r="J39" s="88" t="str">
        <f t="shared" si="1"/>
        <v/>
      </c>
      <c r="K39" s="86">
        <f t="shared" si="5"/>
        <v>4.8611111111111105E-2</v>
      </c>
    </row>
    <row r="40" spans="1:11" ht="36" customHeight="1" x14ac:dyDescent="0.3">
      <c r="A40" s="164"/>
      <c r="B40" s="161" t="s">
        <v>433</v>
      </c>
      <c r="C40" s="161" t="s">
        <v>434</v>
      </c>
      <c r="D40" s="45" t="str">
        <f t="shared" si="2"/>
        <v>X</v>
      </c>
      <c r="E40" s="91"/>
      <c r="F40" s="90">
        <f t="shared" si="3"/>
        <v>0</v>
      </c>
      <c r="G40" s="78">
        <f t="shared" si="0"/>
        <v>50</v>
      </c>
      <c r="H40" s="79">
        <f t="shared" si="4"/>
        <v>30.499999999999996</v>
      </c>
      <c r="I40" s="145" t="s">
        <v>421</v>
      </c>
      <c r="J40" s="88" t="str">
        <f t="shared" si="1"/>
        <v/>
      </c>
      <c r="K40" s="86">
        <f t="shared" si="5"/>
        <v>3.4722222222222265E-2</v>
      </c>
    </row>
    <row r="41" spans="1:11" ht="36" customHeight="1" x14ac:dyDescent="0.3">
      <c r="A41" s="164"/>
      <c r="B41" s="161" t="s">
        <v>434</v>
      </c>
      <c r="C41" s="161" t="s">
        <v>232</v>
      </c>
      <c r="D41" s="45" t="str">
        <f t="shared" si="2"/>
        <v>X</v>
      </c>
      <c r="E41" s="91"/>
      <c r="F41" s="90">
        <f t="shared" si="3"/>
        <v>1</v>
      </c>
      <c r="G41" s="78">
        <f t="shared" si="0"/>
        <v>40</v>
      </c>
      <c r="H41" s="79">
        <f t="shared" si="4"/>
        <v>32.166666666666664</v>
      </c>
      <c r="I41" s="145" t="s">
        <v>422</v>
      </c>
      <c r="J41" s="88" t="str">
        <f t="shared" si="1"/>
        <v/>
      </c>
      <c r="K41" s="86">
        <f t="shared" si="5"/>
        <v>6.944444444444442E-2</v>
      </c>
    </row>
    <row r="42" spans="1:11" ht="36" customHeight="1" x14ac:dyDescent="0.3">
      <c r="A42" s="164"/>
      <c r="B42" s="161" t="s">
        <v>232</v>
      </c>
      <c r="C42" s="161" t="s">
        <v>435</v>
      </c>
      <c r="D42" s="45" t="str">
        <f t="shared" si="2"/>
        <v>X</v>
      </c>
      <c r="E42" s="91"/>
      <c r="F42" s="90">
        <f t="shared" si="3"/>
        <v>2</v>
      </c>
      <c r="G42" s="78">
        <f t="shared" si="0"/>
        <v>10</v>
      </c>
      <c r="H42" s="79">
        <f t="shared" si="4"/>
        <v>34.333333333333329</v>
      </c>
      <c r="I42" s="145" t="s">
        <v>340</v>
      </c>
      <c r="J42" s="88" t="str">
        <f t="shared" si="1"/>
        <v/>
      </c>
      <c r="K42" s="86">
        <f t="shared" si="5"/>
        <v>9.0277777777777735E-2</v>
      </c>
    </row>
    <row r="43" spans="1:11" ht="36" customHeight="1" x14ac:dyDescent="0.3">
      <c r="A43" s="164"/>
      <c r="B43" s="161" t="s">
        <v>435</v>
      </c>
      <c r="C43" s="161" t="s">
        <v>135</v>
      </c>
      <c r="D43" s="45" t="str">
        <f t="shared" si="2"/>
        <v>X</v>
      </c>
      <c r="E43" s="91"/>
      <c r="F43" s="90">
        <f t="shared" si="3"/>
        <v>1</v>
      </c>
      <c r="G43" s="78">
        <f t="shared" si="0"/>
        <v>50</v>
      </c>
      <c r="H43" s="79">
        <f t="shared" si="4"/>
        <v>36.166666666666664</v>
      </c>
      <c r="I43" s="145" t="s">
        <v>423</v>
      </c>
      <c r="J43" s="88" t="str">
        <f t="shared" si="1"/>
        <v/>
      </c>
      <c r="K43" s="86">
        <f t="shared" si="5"/>
        <v>7.6388888888888951E-2</v>
      </c>
    </row>
    <row r="44" spans="1:11" ht="36" customHeight="1" x14ac:dyDescent="0.3">
      <c r="A44" s="164"/>
      <c r="B44" s="161" t="s">
        <v>135</v>
      </c>
      <c r="C44" s="161" t="s">
        <v>160</v>
      </c>
      <c r="D44" s="45" t="str">
        <f t="shared" si="2"/>
        <v>X</v>
      </c>
      <c r="E44" s="91"/>
      <c r="F44" s="90">
        <f t="shared" si="3"/>
        <v>1</v>
      </c>
      <c r="G44" s="78">
        <f t="shared" si="0"/>
        <v>0</v>
      </c>
      <c r="H44" s="79">
        <f t="shared" si="4"/>
        <v>37.166666666666664</v>
      </c>
      <c r="I44" s="145" t="s">
        <v>424</v>
      </c>
      <c r="J44" s="88" t="str">
        <f t="shared" si="1"/>
        <v/>
      </c>
      <c r="K44" s="86">
        <f t="shared" si="5"/>
        <v>4.166666666666663E-2</v>
      </c>
    </row>
    <row r="45" spans="1:11" ht="36" customHeight="1" x14ac:dyDescent="0.3">
      <c r="A45" s="164"/>
      <c r="B45" s="161" t="s">
        <v>160</v>
      </c>
      <c r="C45" s="161" t="s">
        <v>381</v>
      </c>
      <c r="D45" s="45" t="str">
        <f t="shared" si="2"/>
        <v>X</v>
      </c>
      <c r="E45" s="91"/>
      <c r="F45" s="90">
        <f t="shared" si="3"/>
        <v>4</v>
      </c>
      <c r="G45" s="78">
        <f t="shared" si="0"/>
        <v>20</v>
      </c>
      <c r="H45" s="79">
        <f t="shared" si="4"/>
        <v>41.5</v>
      </c>
      <c r="I45" s="145" t="s">
        <v>340</v>
      </c>
      <c r="J45" s="88" t="str">
        <f t="shared" si="1"/>
        <v/>
      </c>
      <c r="K45" s="86">
        <f t="shared" si="5"/>
        <v>0.18055555555555547</v>
      </c>
    </row>
    <row r="46" spans="1:11" ht="36" customHeight="1" x14ac:dyDescent="0.3">
      <c r="A46" s="164"/>
      <c r="B46" s="388" t="s">
        <v>381</v>
      </c>
      <c r="C46" s="389"/>
      <c r="D46" s="45"/>
      <c r="E46" s="91"/>
      <c r="F46" s="90">
        <f t="shared" si="3"/>
        <v>0</v>
      </c>
      <c r="G46" s="78">
        <f t="shared" si="0"/>
        <v>0</v>
      </c>
      <c r="H46" s="79">
        <f t="shared" si="4"/>
        <v>41.5</v>
      </c>
      <c r="I46" s="147" t="s">
        <v>425</v>
      </c>
      <c r="J46" s="88" t="str">
        <f t="shared" si="1"/>
        <v/>
      </c>
      <c r="K46" s="86" t="str">
        <f t="shared" si="5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41.5</v>
      </c>
      <c r="I47" s="49"/>
      <c r="J47" s="89">
        <f>SUM(J23:J46)</f>
        <v>0.36111111111111099</v>
      </c>
      <c r="K47" s="86">
        <f>SUM(K23:K46)</f>
        <v>1.7291666666666665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30.5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79112425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B51:G51"/>
    <mergeCell ref="B52:G52"/>
    <mergeCell ref="A53:I53"/>
    <mergeCell ref="A23:A24"/>
    <mergeCell ref="B23:C23"/>
    <mergeCell ref="A25:A34"/>
    <mergeCell ref="B31:C31"/>
    <mergeCell ref="B46:C46"/>
    <mergeCell ref="B50:G50"/>
  </mergeCells>
  <conditionalFormatting sqref="B23:I46">
    <cfRule type="expression" dxfId="1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9"/>
  <sheetViews>
    <sheetView topLeftCell="E40" zoomScale="80" zoomScaleNormal="80" workbookViewId="0">
      <selection activeCell="F33" sqref="F33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ĐÔNG BẮC 22 08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44688.083333333336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44686</v>
      </c>
      <c r="C9" s="34">
        <f>INDEX('TONG HOP'!$B$9:$W$225,MATCH(E3,'TONG HOP'!$B$9:$B$225,0),MATCH(C10,'TONG HOP'!$B$9:$W$9,0))</f>
        <v>44691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44688.541666666664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16884.16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44690.479166666664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20399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44691.291666666664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0" t="s">
        <v>406</v>
      </c>
      <c r="B23" s="388" t="s">
        <v>241</v>
      </c>
      <c r="C23" s="389"/>
      <c r="D23" s="45"/>
      <c r="E23" s="35"/>
      <c r="F23" s="90">
        <f>IF(AND(D23="",E23=""),0,(IF(C23-B23=1,24,(IF(D23="X",HOUR(C23-B23),0)))))</f>
        <v>0</v>
      </c>
      <c r="G23" s="82">
        <f t="shared" ref="G23:G42" si="0">IF(D23="X",MINUTE(C23-B23),0)</f>
        <v>0</v>
      </c>
      <c r="H23" s="82">
        <f>(F23+G23/60)+H22</f>
        <v>0</v>
      </c>
      <c r="I23" s="157" t="s">
        <v>397</v>
      </c>
      <c r="J23" s="87" t="str">
        <f t="shared" ref="J23:J42" si="1">IF(E23="x",(C23-B23),"")</f>
        <v/>
      </c>
      <c r="K23" s="86" t="str">
        <f>IF(D23="x",(C23-B23),"")</f>
        <v/>
      </c>
    </row>
    <row r="24" spans="1:11" ht="36" customHeight="1" x14ac:dyDescent="0.3">
      <c r="A24" s="391"/>
      <c r="B24" s="161" t="s">
        <v>241</v>
      </c>
      <c r="C24" s="161" t="s">
        <v>128</v>
      </c>
      <c r="D24" s="45"/>
      <c r="E24" s="81"/>
      <c r="F24" s="90">
        <f t="shared" ref="F24:F42" si="2">IF(AND(D24="",E24=""),0,(IF(C24-B24=1,24,(IF(D24="X",HOUR(C24-B24),0)))))</f>
        <v>0</v>
      </c>
      <c r="G24" s="82">
        <f t="shared" si="0"/>
        <v>0</v>
      </c>
      <c r="H24" s="82">
        <f t="shared" ref="H24:H42" si="3">(F24+G24/60)+H23</f>
        <v>0</v>
      </c>
      <c r="I24" s="158" t="s">
        <v>398</v>
      </c>
      <c r="J24" s="87" t="str">
        <f t="shared" si="1"/>
        <v/>
      </c>
      <c r="K24" s="86" t="str">
        <f t="shared" ref="K24:K42" si="4">IF(D24="x",(C24-B24),"")</f>
        <v/>
      </c>
    </row>
    <row r="25" spans="1:11" ht="36" customHeight="1" x14ac:dyDescent="0.3">
      <c r="A25" s="391"/>
      <c r="B25" s="161" t="s">
        <v>407</v>
      </c>
      <c r="C25" s="161" t="s">
        <v>129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59" t="s">
        <v>399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91"/>
      <c r="B26" s="165" t="s">
        <v>129</v>
      </c>
      <c r="C26" s="165" t="s">
        <v>125</v>
      </c>
      <c r="D26" s="114" t="str">
        <f t="shared" ref="D26:D41" si="5">IF(E26="","X","")</f>
        <v/>
      </c>
      <c r="E26" s="126" t="s">
        <v>145</v>
      </c>
      <c r="F26" s="90">
        <f>IF(AND(D26="",E26=""),0,(IF(AND(C26-B26=1,E26=""),24,(IF(D26="X",HOUR(C26-B26),0)))))</f>
        <v>0</v>
      </c>
      <c r="G26" s="127">
        <f t="shared" si="0"/>
        <v>0</v>
      </c>
      <c r="H26" s="127">
        <f t="shared" si="3"/>
        <v>0</v>
      </c>
      <c r="I26" s="166" t="s">
        <v>399</v>
      </c>
      <c r="J26" s="87">
        <f t="shared" si="1"/>
        <v>0.45833333333333337</v>
      </c>
      <c r="K26" s="86" t="str">
        <f t="shared" si="4"/>
        <v/>
      </c>
    </row>
    <row r="27" spans="1:11" ht="36" customHeight="1" x14ac:dyDescent="0.3">
      <c r="A27" s="162" t="s">
        <v>408</v>
      </c>
      <c r="B27" s="161" t="s">
        <v>126</v>
      </c>
      <c r="C27" s="161" t="s">
        <v>125</v>
      </c>
      <c r="D27" s="45" t="str">
        <f t="shared" si="5"/>
        <v/>
      </c>
      <c r="E27" s="91" t="s">
        <v>145</v>
      </c>
      <c r="F27" s="90">
        <f t="shared" ref="F27:F33" si="6">IF(AND(D27="",E27=""),0,(IF(AND(C27-B27=1,E27=""),24,(IF(D27="X",HOUR(C27-B27),0)))))</f>
        <v>0</v>
      </c>
      <c r="G27" s="78">
        <f t="shared" si="0"/>
        <v>0</v>
      </c>
      <c r="H27" s="79">
        <f t="shared" si="3"/>
        <v>0</v>
      </c>
      <c r="I27" s="159" t="s">
        <v>399</v>
      </c>
      <c r="J27" s="88">
        <f t="shared" si="1"/>
        <v>1</v>
      </c>
      <c r="K27" s="86" t="str">
        <f t="shared" si="4"/>
        <v/>
      </c>
    </row>
    <row r="28" spans="1:11" ht="36" customHeight="1" x14ac:dyDescent="0.3">
      <c r="A28" s="390" t="s">
        <v>409</v>
      </c>
      <c r="B28" s="161" t="s">
        <v>126</v>
      </c>
      <c r="C28" s="161" t="s">
        <v>410</v>
      </c>
      <c r="D28" s="45" t="str">
        <f t="shared" si="5"/>
        <v/>
      </c>
      <c r="E28" s="91" t="s">
        <v>145</v>
      </c>
      <c r="F28" s="90">
        <f t="shared" si="6"/>
        <v>0</v>
      </c>
      <c r="G28" s="78">
        <f t="shared" si="0"/>
        <v>0</v>
      </c>
      <c r="H28" s="79">
        <f t="shared" si="3"/>
        <v>0</v>
      </c>
      <c r="I28" s="159" t="s">
        <v>399</v>
      </c>
      <c r="J28" s="88">
        <f t="shared" si="1"/>
        <v>0.28125</v>
      </c>
      <c r="K28" s="86" t="str">
        <f t="shared" si="4"/>
        <v/>
      </c>
    </row>
    <row r="29" spans="1:11" ht="36" customHeight="1" x14ac:dyDescent="0.3">
      <c r="A29" s="391"/>
      <c r="B29" s="161" t="s">
        <v>410</v>
      </c>
      <c r="C29" s="161" t="s">
        <v>411</v>
      </c>
      <c r="D29" s="45" t="str">
        <f t="shared" si="5"/>
        <v/>
      </c>
      <c r="E29" s="91" t="s">
        <v>145</v>
      </c>
      <c r="F29" s="90">
        <f t="shared" si="6"/>
        <v>0</v>
      </c>
      <c r="G29" s="78">
        <f t="shared" si="0"/>
        <v>0</v>
      </c>
      <c r="H29" s="79">
        <f t="shared" si="3"/>
        <v>0</v>
      </c>
      <c r="I29" s="159" t="s">
        <v>400</v>
      </c>
      <c r="J29" s="88">
        <f t="shared" si="1"/>
        <v>8.3333333333333315E-2</v>
      </c>
      <c r="K29" s="86" t="str">
        <f t="shared" si="4"/>
        <v/>
      </c>
    </row>
    <row r="30" spans="1:11" ht="36" customHeight="1" x14ac:dyDescent="0.3">
      <c r="A30" s="391"/>
      <c r="B30" s="161" t="s">
        <v>411</v>
      </c>
      <c r="C30" s="161" t="s">
        <v>239</v>
      </c>
      <c r="D30" s="45" t="str">
        <f t="shared" si="5"/>
        <v/>
      </c>
      <c r="E30" s="91" t="s">
        <v>145</v>
      </c>
      <c r="F30" s="90">
        <f t="shared" si="6"/>
        <v>0</v>
      </c>
      <c r="G30" s="78">
        <f t="shared" si="0"/>
        <v>0</v>
      </c>
      <c r="H30" s="79">
        <f t="shared" si="3"/>
        <v>0</v>
      </c>
      <c r="I30" s="160" t="s">
        <v>401</v>
      </c>
      <c r="J30" s="88">
        <f t="shared" si="1"/>
        <v>5.902777777777779E-2</v>
      </c>
      <c r="K30" s="86" t="str">
        <f t="shared" si="4"/>
        <v/>
      </c>
    </row>
    <row r="31" spans="1:11" ht="36" customHeight="1" x14ac:dyDescent="0.3">
      <c r="A31" s="391"/>
      <c r="B31" s="161" t="s">
        <v>239</v>
      </c>
      <c r="C31" s="161" t="s">
        <v>133</v>
      </c>
      <c r="D31" s="45" t="str">
        <f t="shared" si="5"/>
        <v/>
      </c>
      <c r="E31" s="91" t="s">
        <v>145</v>
      </c>
      <c r="F31" s="90">
        <f t="shared" si="6"/>
        <v>0</v>
      </c>
      <c r="G31" s="78">
        <f t="shared" si="0"/>
        <v>0</v>
      </c>
      <c r="H31" s="79">
        <f t="shared" si="3"/>
        <v>0</v>
      </c>
      <c r="I31" s="158" t="s">
        <v>402</v>
      </c>
      <c r="J31" s="88">
        <f t="shared" si="1"/>
        <v>5.555555555555558E-2</v>
      </c>
      <c r="K31" s="86" t="str">
        <f t="shared" si="4"/>
        <v/>
      </c>
    </row>
    <row r="32" spans="1:11" ht="36" customHeight="1" x14ac:dyDescent="0.3">
      <c r="A32" s="391"/>
      <c r="B32" s="388" t="s">
        <v>133</v>
      </c>
      <c r="C32" s="389"/>
      <c r="D32" s="45"/>
      <c r="E32" s="91"/>
      <c r="F32" s="90">
        <f t="shared" si="6"/>
        <v>0</v>
      </c>
      <c r="G32" s="78">
        <f t="shared" si="0"/>
        <v>0</v>
      </c>
      <c r="H32" s="79">
        <f t="shared" si="3"/>
        <v>0</v>
      </c>
      <c r="I32" s="160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391"/>
      <c r="B33" s="161" t="s">
        <v>133</v>
      </c>
      <c r="C33" s="161" t="s">
        <v>246</v>
      </c>
      <c r="D33" s="45" t="str">
        <f t="shared" si="5"/>
        <v>X</v>
      </c>
      <c r="E33" s="91"/>
      <c r="F33" s="90">
        <f t="shared" si="6"/>
        <v>4</v>
      </c>
      <c r="G33" s="78">
        <f t="shared" si="0"/>
        <v>10</v>
      </c>
      <c r="H33" s="79">
        <f t="shared" si="3"/>
        <v>4.166666666666667</v>
      </c>
      <c r="I33" s="159" t="s">
        <v>340</v>
      </c>
      <c r="J33" s="88" t="str">
        <f t="shared" si="1"/>
        <v/>
      </c>
      <c r="K33" s="86">
        <f t="shared" si="4"/>
        <v>0.1736111111111111</v>
      </c>
    </row>
    <row r="34" spans="1:11" ht="36" customHeight="1" x14ac:dyDescent="0.3">
      <c r="A34" s="391"/>
      <c r="B34" s="161" t="s">
        <v>246</v>
      </c>
      <c r="C34" s="161" t="s">
        <v>412</v>
      </c>
      <c r="D34" s="45" t="str">
        <f t="shared" si="5"/>
        <v/>
      </c>
      <c r="E34" s="91" t="s">
        <v>145</v>
      </c>
      <c r="F34" s="90">
        <f t="shared" si="2"/>
        <v>0</v>
      </c>
      <c r="G34" s="78">
        <f t="shared" si="0"/>
        <v>0</v>
      </c>
      <c r="H34" s="79">
        <f t="shared" si="3"/>
        <v>4.166666666666667</v>
      </c>
      <c r="I34" s="159" t="s">
        <v>403</v>
      </c>
      <c r="J34" s="88">
        <f t="shared" si="1"/>
        <v>5.555555555555558E-2</v>
      </c>
      <c r="K34" s="86" t="str">
        <f t="shared" si="4"/>
        <v/>
      </c>
    </row>
    <row r="35" spans="1:11" ht="36" customHeight="1" x14ac:dyDescent="0.3">
      <c r="A35" s="391"/>
      <c r="B35" s="161" t="s">
        <v>412</v>
      </c>
      <c r="C35" s="161" t="s">
        <v>136</v>
      </c>
      <c r="D35" s="45" t="str">
        <f t="shared" si="5"/>
        <v>X</v>
      </c>
      <c r="E35" s="91"/>
      <c r="F35" s="90">
        <f t="shared" si="2"/>
        <v>4</v>
      </c>
      <c r="G35" s="78">
        <f t="shared" si="0"/>
        <v>30</v>
      </c>
      <c r="H35" s="79">
        <f t="shared" si="3"/>
        <v>8.6666666666666679</v>
      </c>
      <c r="I35" s="159" t="s">
        <v>340</v>
      </c>
      <c r="J35" s="88" t="str">
        <f t="shared" si="1"/>
        <v/>
      </c>
      <c r="K35" s="86">
        <f t="shared" si="4"/>
        <v>0.1875</v>
      </c>
    </row>
    <row r="36" spans="1:11" ht="36" customHeight="1" x14ac:dyDescent="0.3">
      <c r="A36" s="391"/>
      <c r="B36" s="161" t="s">
        <v>136</v>
      </c>
      <c r="C36" s="161" t="s">
        <v>137</v>
      </c>
      <c r="D36" s="45" t="str">
        <f t="shared" si="5"/>
        <v>X</v>
      </c>
      <c r="E36" s="91"/>
      <c r="F36" s="90">
        <f t="shared" si="2"/>
        <v>0</v>
      </c>
      <c r="G36" s="78">
        <f t="shared" si="0"/>
        <v>50</v>
      </c>
      <c r="H36" s="79">
        <f t="shared" si="3"/>
        <v>9.5000000000000018</v>
      </c>
      <c r="I36" s="159" t="s">
        <v>341</v>
      </c>
      <c r="J36" s="88" t="str">
        <f t="shared" si="1"/>
        <v/>
      </c>
      <c r="K36" s="86">
        <f t="shared" si="4"/>
        <v>3.4722222222222099E-2</v>
      </c>
    </row>
    <row r="37" spans="1:11" ht="36" customHeight="1" x14ac:dyDescent="0.3">
      <c r="A37" s="391"/>
      <c r="B37" s="161" t="s">
        <v>137</v>
      </c>
      <c r="C37" s="161" t="s">
        <v>125</v>
      </c>
      <c r="D37" s="45" t="str">
        <f t="shared" si="5"/>
        <v>X</v>
      </c>
      <c r="E37" s="91"/>
      <c r="F37" s="90">
        <f t="shared" si="2"/>
        <v>1</v>
      </c>
      <c r="G37" s="78">
        <f t="shared" si="0"/>
        <v>40</v>
      </c>
      <c r="H37" s="79">
        <f t="shared" si="3"/>
        <v>11.166666666666668</v>
      </c>
      <c r="I37" s="159" t="s">
        <v>340</v>
      </c>
      <c r="J37" s="88" t="str">
        <f t="shared" si="1"/>
        <v/>
      </c>
      <c r="K37" s="86">
        <f t="shared" si="4"/>
        <v>6.9444444444444531E-2</v>
      </c>
    </row>
    <row r="38" spans="1:11" ht="36" customHeight="1" x14ac:dyDescent="0.3">
      <c r="A38" s="163" t="s">
        <v>413</v>
      </c>
      <c r="B38" s="161" t="s">
        <v>126</v>
      </c>
      <c r="C38" s="161" t="s">
        <v>153</v>
      </c>
      <c r="D38" s="45" t="str">
        <f t="shared" si="5"/>
        <v>X</v>
      </c>
      <c r="E38" s="91"/>
      <c r="F38" s="90">
        <f t="shared" si="2"/>
        <v>1</v>
      </c>
      <c r="G38" s="78">
        <f t="shared" si="0"/>
        <v>30</v>
      </c>
      <c r="H38" s="79">
        <f t="shared" si="3"/>
        <v>12.666666666666668</v>
      </c>
      <c r="I38" s="159" t="s">
        <v>340</v>
      </c>
      <c r="J38" s="88" t="str">
        <f t="shared" si="1"/>
        <v/>
      </c>
      <c r="K38" s="86">
        <f t="shared" si="4"/>
        <v>6.25E-2</v>
      </c>
    </row>
    <row r="39" spans="1:11" ht="36" customHeight="1" x14ac:dyDescent="0.3">
      <c r="A39" s="164"/>
      <c r="B39" s="161" t="s">
        <v>153</v>
      </c>
      <c r="C39" s="161" t="s">
        <v>414</v>
      </c>
      <c r="D39" s="45" t="str">
        <f t="shared" si="5"/>
        <v>X</v>
      </c>
      <c r="E39" s="91"/>
      <c r="F39" s="90">
        <f t="shared" si="2"/>
        <v>1</v>
      </c>
      <c r="G39" s="78">
        <f t="shared" si="0"/>
        <v>0</v>
      </c>
      <c r="H39" s="79">
        <f t="shared" si="3"/>
        <v>13.666666666666668</v>
      </c>
      <c r="I39" s="159" t="s">
        <v>404</v>
      </c>
      <c r="J39" s="88" t="str">
        <f t="shared" si="1"/>
        <v/>
      </c>
      <c r="K39" s="86">
        <f t="shared" si="4"/>
        <v>4.1666666666666671E-2</v>
      </c>
    </row>
    <row r="40" spans="1:11" ht="36" customHeight="1" x14ac:dyDescent="0.3">
      <c r="A40" s="164"/>
      <c r="B40" s="161" t="s">
        <v>414</v>
      </c>
      <c r="C40" s="161" t="s">
        <v>415</v>
      </c>
      <c r="D40" s="45" t="str">
        <f t="shared" si="5"/>
        <v>X</v>
      </c>
      <c r="E40" s="91"/>
      <c r="F40" s="90">
        <f t="shared" si="2"/>
        <v>1</v>
      </c>
      <c r="G40" s="78">
        <f t="shared" si="0"/>
        <v>40</v>
      </c>
      <c r="H40" s="79">
        <f t="shared" si="3"/>
        <v>15.333333333333334</v>
      </c>
      <c r="I40" s="159" t="s">
        <v>405</v>
      </c>
      <c r="J40" s="88" t="str">
        <f t="shared" si="1"/>
        <v/>
      </c>
      <c r="K40" s="86">
        <f t="shared" si="4"/>
        <v>6.9444444444444461E-2</v>
      </c>
    </row>
    <row r="41" spans="1:11" ht="36" customHeight="1" x14ac:dyDescent="0.3">
      <c r="A41" s="164"/>
      <c r="B41" s="161" t="s">
        <v>415</v>
      </c>
      <c r="C41" s="161" t="s">
        <v>128</v>
      </c>
      <c r="D41" s="45" t="str">
        <f t="shared" si="5"/>
        <v>X</v>
      </c>
      <c r="E41" s="91"/>
      <c r="F41" s="90">
        <f t="shared" si="2"/>
        <v>2</v>
      </c>
      <c r="G41" s="78">
        <f t="shared" si="0"/>
        <v>50</v>
      </c>
      <c r="H41" s="79">
        <f t="shared" si="3"/>
        <v>18.166666666666668</v>
      </c>
      <c r="I41" s="159" t="s">
        <v>340</v>
      </c>
      <c r="J41" s="88" t="str">
        <f t="shared" si="1"/>
        <v/>
      </c>
      <c r="K41" s="86">
        <f t="shared" si="4"/>
        <v>0.11805555555555555</v>
      </c>
    </row>
    <row r="42" spans="1:11" ht="36" customHeight="1" x14ac:dyDescent="0.3">
      <c r="A42" s="164"/>
      <c r="B42" s="388" t="s">
        <v>128</v>
      </c>
      <c r="C42" s="389"/>
      <c r="D42" s="45"/>
      <c r="E42" s="91"/>
      <c r="F42" s="90">
        <f t="shared" si="2"/>
        <v>0</v>
      </c>
      <c r="G42" s="78">
        <f t="shared" si="0"/>
        <v>0</v>
      </c>
      <c r="H42" s="79">
        <f t="shared" si="3"/>
        <v>18.166666666666668</v>
      </c>
      <c r="I42" s="160" t="s">
        <v>343</v>
      </c>
      <c r="J42" s="88" t="str">
        <f t="shared" si="1"/>
        <v/>
      </c>
      <c r="K42" s="86" t="str">
        <f t="shared" si="4"/>
        <v/>
      </c>
    </row>
    <row r="43" spans="1:11" ht="33.75" customHeight="1" x14ac:dyDescent="0.3">
      <c r="A43" s="47"/>
      <c r="B43" s="369" t="s">
        <v>25</v>
      </c>
      <c r="C43" s="369"/>
      <c r="D43" s="369"/>
      <c r="E43" s="369"/>
      <c r="F43" s="369"/>
      <c r="G43" s="369"/>
      <c r="H43" s="48">
        <f>H42</f>
        <v>18.166666666666668</v>
      </c>
      <c r="I43" s="49"/>
      <c r="J43" s="89">
        <f>SUM(J23:J42)</f>
        <v>1.9930555555555558</v>
      </c>
      <c r="K43" s="86">
        <f>SUM(K23:K42)</f>
        <v>0.75694444444444431</v>
      </c>
    </row>
    <row r="44" spans="1:11" ht="33.75" customHeight="1" x14ac:dyDescent="0.3">
      <c r="A44" s="47"/>
      <c r="B44" s="369" t="s">
        <v>64</v>
      </c>
      <c r="C44" s="369"/>
      <c r="D44" s="369"/>
      <c r="E44" s="369"/>
      <c r="F44" s="369"/>
      <c r="G44" s="369"/>
      <c r="H44" s="50">
        <v>72</v>
      </c>
      <c r="I44" s="49"/>
    </row>
    <row r="45" spans="1:11" ht="33.75" customHeight="1" x14ac:dyDescent="0.3">
      <c r="A45" s="47"/>
      <c r="B45" s="363" t="s">
        <v>65</v>
      </c>
      <c r="C45" s="363"/>
      <c r="D45" s="363"/>
      <c r="E45" s="363"/>
      <c r="F45" s="363"/>
      <c r="G45" s="363"/>
      <c r="H45" s="50">
        <f>IF(H44="","",IF(H43&lt;=H44,H44-H43,0))</f>
        <v>53.833333333333329</v>
      </c>
      <c r="I45" s="75"/>
    </row>
    <row r="46" spans="1:11" ht="33.75" customHeight="1" x14ac:dyDescent="0.3">
      <c r="A46" s="47"/>
      <c r="B46" s="363" t="s">
        <v>66</v>
      </c>
      <c r="C46" s="363"/>
      <c r="D46" s="363"/>
      <c r="E46" s="363"/>
      <c r="F46" s="363"/>
      <c r="G46" s="363"/>
      <c r="H46" s="50">
        <f>IF(H43&gt;H44,H43-H44,0)</f>
        <v>0</v>
      </c>
      <c r="I46" s="49"/>
    </row>
    <row r="47" spans="1:11" ht="33.75" customHeight="1" x14ac:dyDescent="0.3">
      <c r="A47" s="47"/>
      <c r="B47" s="363" t="s">
        <v>67</v>
      </c>
      <c r="C47" s="363"/>
      <c r="D47" s="363"/>
      <c r="E47" s="363"/>
      <c r="F47" s="363"/>
      <c r="G47" s="363"/>
      <c r="H47" s="74">
        <f>IF(H44="","",IF(H45&gt;H46,ROUND(H45*$B$15*$B$13/24,0),""))</f>
        <v>137268271</v>
      </c>
      <c r="I47" s="49"/>
    </row>
    <row r="48" spans="1:11" ht="33.75" customHeight="1" x14ac:dyDescent="0.3">
      <c r="A48" s="47"/>
      <c r="B48" s="364" t="s">
        <v>68</v>
      </c>
      <c r="C48" s="365"/>
      <c r="D48" s="365"/>
      <c r="E48" s="365"/>
      <c r="F48" s="365"/>
      <c r="G48" s="366"/>
      <c r="H48" s="51" t="str">
        <f>IF(H46&gt;H45,ROUND(H46*$B$17*$B$13/24,0),"")</f>
        <v/>
      </c>
      <c r="I48" s="49"/>
    </row>
    <row r="49" spans="1:9" ht="33.75" customHeight="1" x14ac:dyDescent="0.3">
      <c r="A49" s="367"/>
      <c r="B49" s="367"/>
      <c r="C49" s="367"/>
      <c r="D49" s="367"/>
      <c r="E49" s="367"/>
      <c r="F49" s="367"/>
      <c r="G49" s="367"/>
      <c r="H49" s="367"/>
      <c r="I49" s="367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3:G43"/>
    <mergeCell ref="B44:G44"/>
    <mergeCell ref="B45:G45"/>
    <mergeCell ref="B47:G47"/>
    <mergeCell ref="B48:G48"/>
    <mergeCell ref="A49:I49"/>
    <mergeCell ref="A23:A26"/>
    <mergeCell ref="B23:C23"/>
    <mergeCell ref="A28:A37"/>
    <mergeCell ref="B32:C32"/>
    <mergeCell ref="B42:C42"/>
    <mergeCell ref="B46:G46"/>
  </mergeCells>
  <conditionalFormatting sqref="B23:I42">
    <cfRule type="expression" dxfId="1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AFDA-9292-4CAC-B6B1-DE5FD3712682}">
  <sheetPr>
    <tabColor rgb="FFFF0000"/>
  </sheetPr>
  <dimension ref="A1:K58"/>
  <sheetViews>
    <sheetView topLeftCell="C1" zoomScale="80" zoomScaleNormal="80" workbookViewId="0">
      <selection activeCell="I16" sqref="I1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44877.996527777781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44880</v>
      </c>
      <c r="C9" s="34">
        <f>INDEX('TONG HOP'!$B$9:$W$225,MATCH(E3,'TONG HOP'!$B$9:$B$225,0),MATCH(C10,'TONG HOP'!$B$9:$W$9,0))</f>
        <v>44890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44878.791666666664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20419.63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44878.791666666664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44879.875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44877</v>
      </c>
      <c r="B23" s="202" t="s">
        <v>863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1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29" t="s">
        <v>863</v>
      </c>
      <c r="C24" s="129" t="s">
        <v>125</v>
      </c>
      <c r="D24" s="45"/>
      <c r="E24" s="39"/>
      <c r="F24" s="90">
        <f t="shared" ref="F24:F51" si="2">IF(AND(D24="",E24=""),0,(IF(AND(C24-B24=1,E24="",E24),24,(IF(D24="X",HOUR(C24-B24),0)))))</f>
        <v>0</v>
      </c>
      <c r="G24" s="82">
        <f t="shared" si="0"/>
        <v>0</v>
      </c>
      <c r="H24" s="82">
        <f t="shared" ref="H24:H51" si="3">(F24+G24/60)+H23</f>
        <v>0</v>
      </c>
      <c r="I24" s="108" t="s">
        <v>478</v>
      </c>
      <c r="J24" s="87" t="str">
        <f t="shared" si="1"/>
        <v/>
      </c>
      <c r="K24" s="86" t="str">
        <f t="shared" ref="K24:K51" si="4">IF(D24="x",(C24-B24),"")</f>
        <v/>
      </c>
    </row>
    <row r="25" spans="1:11" ht="36" customHeight="1" x14ac:dyDescent="0.3">
      <c r="A25" s="136">
        <v>44878</v>
      </c>
      <c r="B25" s="129" t="s">
        <v>126</v>
      </c>
      <c r="C25" s="141" t="s">
        <v>353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478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41" t="s">
        <v>353</v>
      </c>
      <c r="C26" s="141" t="s">
        <v>412</v>
      </c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275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218" t="s">
        <v>412</v>
      </c>
      <c r="C27" s="219"/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112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41" t="s">
        <v>412</v>
      </c>
      <c r="C28" s="141" t="s">
        <v>325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114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141" t="s">
        <v>325</v>
      </c>
      <c r="C29" s="141" t="s">
        <v>141</v>
      </c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925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341" t="s">
        <v>141</v>
      </c>
      <c r="C30" s="219"/>
      <c r="D30" s="45"/>
      <c r="E30" s="39" t="str">
        <f t="shared" ref="E30:E51" si="5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90">
        <f t="shared" si="2"/>
        <v>0</v>
      </c>
      <c r="G30" s="78">
        <f t="shared" si="0"/>
        <v>0</v>
      </c>
      <c r="H30" s="79">
        <f t="shared" si="3"/>
        <v>0</v>
      </c>
      <c r="I30" s="109" t="s">
        <v>116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41" t="s">
        <v>141</v>
      </c>
      <c r="C31" s="141" t="s">
        <v>136</v>
      </c>
      <c r="D31" s="45" t="str">
        <f t="shared" ref="D31:D50" si="6">IF(E31="","X","")</f>
        <v>X</v>
      </c>
      <c r="E31" s="39" t="str">
        <f t="shared" si="5"/>
        <v/>
      </c>
      <c r="F31" s="90">
        <f t="shared" si="2"/>
        <v>2</v>
      </c>
      <c r="G31" s="78">
        <f t="shared" si="0"/>
        <v>30</v>
      </c>
      <c r="H31" s="79">
        <f t="shared" si="3"/>
        <v>2.5</v>
      </c>
      <c r="I31" s="108" t="s">
        <v>117</v>
      </c>
      <c r="J31" s="88" t="str">
        <f t="shared" si="1"/>
        <v/>
      </c>
      <c r="K31" s="86">
        <f t="shared" si="4"/>
        <v>0.10416666666666674</v>
      </c>
    </row>
    <row r="32" spans="1:11" ht="36" customHeight="1" x14ac:dyDescent="0.3">
      <c r="A32" s="133"/>
      <c r="B32" s="141" t="s">
        <v>136</v>
      </c>
      <c r="C32" s="141" t="s">
        <v>346</v>
      </c>
      <c r="D32" s="45" t="str">
        <f t="shared" si="6"/>
        <v>X</v>
      </c>
      <c r="E32" s="39" t="str">
        <f t="shared" si="5"/>
        <v/>
      </c>
      <c r="F32" s="90">
        <f t="shared" si="2"/>
        <v>1</v>
      </c>
      <c r="G32" s="78">
        <f t="shared" si="0"/>
        <v>0</v>
      </c>
      <c r="H32" s="79">
        <f t="shared" si="3"/>
        <v>3.5</v>
      </c>
      <c r="I32" s="108" t="s">
        <v>118</v>
      </c>
      <c r="J32" s="88" t="str">
        <f t="shared" si="1"/>
        <v/>
      </c>
      <c r="K32" s="86">
        <f t="shared" si="4"/>
        <v>4.166666666666663E-2</v>
      </c>
    </row>
    <row r="33" spans="1:11" ht="36" customHeight="1" x14ac:dyDescent="0.3">
      <c r="A33" s="137"/>
      <c r="B33" s="141" t="s">
        <v>346</v>
      </c>
      <c r="C33" s="141" t="s">
        <v>125</v>
      </c>
      <c r="D33" s="45" t="str">
        <f t="shared" si="6"/>
        <v>X</v>
      </c>
      <c r="E33" s="39" t="str">
        <f t="shared" si="5"/>
        <v/>
      </c>
      <c r="F33" s="90">
        <f t="shared" si="2"/>
        <v>1</v>
      </c>
      <c r="G33" s="78">
        <f t="shared" si="0"/>
        <v>30</v>
      </c>
      <c r="H33" s="79">
        <f t="shared" si="3"/>
        <v>5</v>
      </c>
      <c r="I33" s="108" t="s">
        <v>117</v>
      </c>
      <c r="J33" s="88" t="str">
        <f t="shared" si="1"/>
        <v/>
      </c>
      <c r="K33" s="86">
        <f t="shared" si="4"/>
        <v>6.25E-2</v>
      </c>
    </row>
    <row r="34" spans="1:11" ht="36" customHeight="1" x14ac:dyDescent="0.3">
      <c r="A34" s="217">
        <v>44879</v>
      </c>
      <c r="B34" s="129" t="s">
        <v>126</v>
      </c>
      <c r="C34" s="141" t="s">
        <v>468</v>
      </c>
      <c r="D34" s="45" t="str">
        <f t="shared" si="6"/>
        <v>X</v>
      </c>
      <c r="E34" s="39" t="str">
        <f t="shared" si="5"/>
        <v/>
      </c>
      <c r="F34" s="90">
        <f t="shared" si="2"/>
        <v>1</v>
      </c>
      <c r="G34" s="78">
        <f t="shared" si="0"/>
        <v>50</v>
      </c>
      <c r="H34" s="79">
        <f t="shared" si="3"/>
        <v>6.8333333333333339</v>
      </c>
      <c r="I34" s="108" t="s">
        <v>117</v>
      </c>
      <c r="J34" s="88" t="str">
        <f t="shared" si="1"/>
        <v/>
      </c>
      <c r="K34" s="86">
        <f t="shared" si="4"/>
        <v>7.6388888888888895E-2</v>
      </c>
    </row>
    <row r="35" spans="1:11" ht="36" customHeight="1" x14ac:dyDescent="0.3">
      <c r="A35" s="217"/>
      <c r="B35" s="141" t="s">
        <v>468</v>
      </c>
      <c r="C35" s="141" t="s">
        <v>370</v>
      </c>
      <c r="D35" s="45" t="str">
        <f t="shared" si="6"/>
        <v>X</v>
      </c>
      <c r="E35" s="39" t="str">
        <f t="shared" si="5"/>
        <v/>
      </c>
      <c r="F35" s="90">
        <f t="shared" si="2"/>
        <v>0</v>
      </c>
      <c r="G35" s="78">
        <f t="shared" si="0"/>
        <v>30</v>
      </c>
      <c r="H35" s="79">
        <f t="shared" si="3"/>
        <v>7.3333333333333339</v>
      </c>
      <c r="I35" s="108" t="s">
        <v>926</v>
      </c>
      <c r="J35" s="88" t="str">
        <f t="shared" si="1"/>
        <v/>
      </c>
      <c r="K35" s="86">
        <f t="shared" si="4"/>
        <v>2.0833333333333329E-2</v>
      </c>
    </row>
    <row r="36" spans="1:11" ht="36" customHeight="1" x14ac:dyDescent="0.3">
      <c r="A36" s="217"/>
      <c r="B36" s="141" t="s">
        <v>370</v>
      </c>
      <c r="C36" s="141" t="s">
        <v>282</v>
      </c>
      <c r="D36" s="45" t="str">
        <f t="shared" si="6"/>
        <v>X</v>
      </c>
      <c r="E36" s="39" t="str">
        <f t="shared" si="5"/>
        <v/>
      </c>
      <c r="F36" s="90">
        <f t="shared" si="2"/>
        <v>1</v>
      </c>
      <c r="G36" s="78">
        <f t="shared" si="0"/>
        <v>30</v>
      </c>
      <c r="H36" s="79">
        <f t="shared" si="3"/>
        <v>8.8333333333333339</v>
      </c>
      <c r="I36" s="108" t="s">
        <v>117</v>
      </c>
      <c r="J36" s="88" t="str">
        <f t="shared" si="1"/>
        <v/>
      </c>
      <c r="K36" s="86">
        <f t="shared" si="4"/>
        <v>6.2500000000000014E-2</v>
      </c>
    </row>
    <row r="37" spans="1:11" ht="36" customHeight="1" x14ac:dyDescent="0.3">
      <c r="A37" s="217"/>
      <c r="B37" s="141" t="s">
        <v>282</v>
      </c>
      <c r="C37" s="141" t="s">
        <v>296</v>
      </c>
      <c r="D37" s="45" t="str">
        <f t="shared" si="6"/>
        <v>X</v>
      </c>
      <c r="E37" s="39" t="str">
        <f t="shared" si="5"/>
        <v/>
      </c>
      <c r="F37" s="90">
        <f t="shared" si="2"/>
        <v>0</v>
      </c>
      <c r="G37" s="78">
        <f t="shared" si="0"/>
        <v>30</v>
      </c>
      <c r="H37" s="79">
        <f t="shared" si="3"/>
        <v>9.3333333333333339</v>
      </c>
      <c r="I37" s="108" t="s">
        <v>926</v>
      </c>
      <c r="J37" s="88" t="str">
        <f t="shared" si="1"/>
        <v/>
      </c>
      <c r="K37" s="86">
        <f t="shared" si="4"/>
        <v>2.0833333333333315E-2</v>
      </c>
    </row>
    <row r="38" spans="1:11" ht="36" customHeight="1" x14ac:dyDescent="0.3">
      <c r="A38" s="217"/>
      <c r="B38" s="141" t="s">
        <v>296</v>
      </c>
      <c r="C38" s="141" t="s">
        <v>140</v>
      </c>
      <c r="D38" s="45" t="str">
        <f t="shared" si="6"/>
        <v>X</v>
      </c>
      <c r="E38" s="39" t="str">
        <f t="shared" si="5"/>
        <v/>
      </c>
      <c r="F38" s="90">
        <f t="shared" si="2"/>
        <v>1</v>
      </c>
      <c r="G38" s="78">
        <f t="shared" si="0"/>
        <v>10</v>
      </c>
      <c r="H38" s="79">
        <f t="shared" si="3"/>
        <v>10.5</v>
      </c>
      <c r="I38" s="108" t="s">
        <v>117</v>
      </c>
      <c r="J38" s="88" t="str">
        <f t="shared" si="1"/>
        <v/>
      </c>
      <c r="K38" s="86">
        <f t="shared" si="4"/>
        <v>4.8611111111111105E-2</v>
      </c>
    </row>
    <row r="39" spans="1:11" ht="36" customHeight="1" x14ac:dyDescent="0.3">
      <c r="A39" s="217"/>
      <c r="B39" s="141" t="s">
        <v>140</v>
      </c>
      <c r="C39" s="141" t="s">
        <v>318</v>
      </c>
      <c r="D39" s="45" t="str">
        <f t="shared" si="6"/>
        <v>X</v>
      </c>
      <c r="E39" s="39" t="str">
        <f t="shared" si="5"/>
        <v/>
      </c>
      <c r="F39" s="90">
        <f t="shared" si="2"/>
        <v>1</v>
      </c>
      <c r="G39" s="78">
        <f t="shared" si="0"/>
        <v>0</v>
      </c>
      <c r="H39" s="79">
        <f t="shared" si="3"/>
        <v>11.5</v>
      </c>
      <c r="I39" s="108" t="s">
        <v>118</v>
      </c>
      <c r="J39" s="88" t="str">
        <f t="shared" si="1"/>
        <v/>
      </c>
      <c r="K39" s="86">
        <f t="shared" si="4"/>
        <v>4.1666666666666657E-2</v>
      </c>
    </row>
    <row r="40" spans="1:11" ht="36" customHeight="1" x14ac:dyDescent="0.3">
      <c r="A40" s="217"/>
      <c r="B40" s="141" t="s">
        <v>318</v>
      </c>
      <c r="C40" s="141" t="s">
        <v>297</v>
      </c>
      <c r="D40" s="45" t="str">
        <f t="shared" si="6"/>
        <v>X</v>
      </c>
      <c r="E40" s="39" t="str">
        <f t="shared" si="5"/>
        <v/>
      </c>
      <c r="F40" s="90">
        <f t="shared" si="2"/>
        <v>1</v>
      </c>
      <c r="G40" s="78">
        <f t="shared" si="0"/>
        <v>10</v>
      </c>
      <c r="H40" s="79">
        <f t="shared" si="3"/>
        <v>12.666666666666666</v>
      </c>
      <c r="I40" s="108" t="s">
        <v>117</v>
      </c>
      <c r="J40" s="88" t="str">
        <f t="shared" si="1"/>
        <v/>
      </c>
      <c r="K40" s="86">
        <f t="shared" si="4"/>
        <v>4.861111111111116E-2</v>
      </c>
    </row>
    <row r="41" spans="1:11" ht="36" customHeight="1" x14ac:dyDescent="0.3">
      <c r="A41" s="217"/>
      <c r="B41" s="141" t="s">
        <v>297</v>
      </c>
      <c r="C41" s="141" t="s">
        <v>487</v>
      </c>
      <c r="D41" s="45" t="str">
        <f t="shared" si="6"/>
        <v>X</v>
      </c>
      <c r="E41" s="39" t="str">
        <f t="shared" si="5"/>
        <v/>
      </c>
      <c r="F41" s="90">
        <f t="shared" si="2"/>
        <v>0</v>
      </c>
      <c r="G41" s="78">
        <f t="shared" si="0"/>
        <v>30</v>
      </c>
      <c r="H41" s="79">
        <f t="shared" si="3"/>
        <v>13.166666666666666</v>
      </c>
      <c r="I41" s="108" t="s">
        <v>926</v>
      </c>
      <c r="J41" s="88" t="str">
        <f t="shared" si="1"/>
        <v/>
      </c>
      <c r="K41" s="86">
        <f t="shared" si="4"/>
        <v>2.0833333333333259E-2</v>
      </c>
    </row>
    <row r="42" spans="1:11" ht="36" customHeight="1" x14ac:dyDescent="0.3">
      <c r="A42" s="217"/>
      <c r="B42" s="141" t="s">
        <v>487</v>
      </c>
      <c r="C42" s="141" t="s">
        <v>239</v>
      </c>
      <c r="D42" s="45" t="str">
        <f t="shared" si="6"/>
        <v>X</v>
      </c>
      <c r="E42" s="39" t="str">
        <f t="shared" si="5"/>
        <v/>
      </c>
      <c r="F42" s="90">
        <f t="shared" si="2"/>
        <v>2</v>
      </c>
      <c r="G42" s="78">
        <f t="shared" si="0"/>
        <v>0</v>
      </c>
      <c r="H42" s="79">
        <f t="shared" si="3"/>
        <v>15.166666666666666</v>
      </c>
      <c r="I42" s="108" t="s">
        <v>117</v>
      </c>
      <c r="J42" s="88" t="str">
        <f t="shared" si="1"/>
        <v/>
      </c>
      <c r="K42" s="86">
        <f t="shared" si="4"/>
        <v>8.333333333333337E-2</v>
      </c>
    </row>
    <row r="43" spans="1:11" ht="36" customHeight="1" x14ac:dyDescent="0.3">
      <c r="A43" s="217"/>
      <c r="B43" s="141" t="s">
        <v>239</v>
      </c>
      <c r="C43" s="141" t="s">
        <v>233</v>
      </c>
      <c r="D43" s="45" t="str">
        <f t="shared" si="6"/>
        <v>X</v>
      </c>
      <c r="E43" s="39" t="str">
        <f t="shared" si="5"/>
        <v/>
      </c>
      <c r="F43" s="90">
        <f t="shared" si="2"/>
        <v>0</v>
      </c>
      <c r="G43" s="78">
        <f t="shared" si="0"/>
        <v>40</v>
      </c>
      <c r="H43" s="79">
        <f t="shared" si="3"/>
        <v>15.833333333333332</v>
      </c>
      <c r="I43" s="108" t="s">
        <v>497</v>
      </c>
      <c r="J43" s="88" t="str">
        <f t="shared" si="1"/>
        <v/>
      </c>
      <c r="K43" s="86">
        <f t="shared" si="4"/>
        <v>2.777777777777779E-2</v>
      </c>
    </row>
    <row r="44" spans="1:11" ht="36" customHeight="1" x14ac:dyDescent="0.3">
      <c r="A44" s="136"/>
      <c r="B44" s="141" t="s">
        <v>233</v>
      </c>
      <c r="C44" s="141" t="s">
        <v>269</v>
      </c>
      <c r="D44" s="45" t="str">
        <f t="shared" si="6"/>
        <v>X</v>
      </c>
      <c r="E44" s="39" t="str">
        <f t="shared" si="5"/>
        <v/>
      </c>
      <c r="F44" s="90">
        <f t="shared" si="2"/>
        <v>0</v>
      </c>
      <c r="G44" s="78">
        <f t="shared" si="0"/>
        <v>50</v>
      </c>
      <c r="H44" s="79">
        <f t="shared" si="3"/>
        <v>16.666666666666664</v>
      </c>
      <c r="I44" s="108" t="s">
        <v>117</v>
      </c>
      <c r="J44" s="88" t="str">
        <f t="shared" si="1"/>
        <v/>
      </c>
      <c r="K44" s="86">
        <f t="shared" si="4"/>
        <v>3.472222222222221E-2</v>
      </c>
    </row>
    <row r="45" spans="1:11" ht="36" customHeight="1" x14ac:dyDescent="0.3">
      <c r="A45" s="133"/>
      <c r="B45" s="141" t="s">
        <v>269</v>
      </c>
      <c r="C45" s="141" t="s">
        <v>435</v>
      </c>
      <c r="D45" s="45" t="str">
        <f t="shared" si="6"/>
        <v>X</v>
      </c>
      <c r="E45" s="39" t="str">
        <f t="shared" si="5"/>
        <v/>
      </c>
      <c r="F45" s="90">
        <f t="shared" si="2"/>
        <v>0</v>
      </c>
      <c r="G45" s="78">
        <f t="shared" si="0"/>
        <v>30</v>
      </c>
      <c r="H45" s="79">
        <f t="shared" si="3"/>
        <v>17.166666666666664</v>
      </c>
      <c r="I45" s="108" t="s">
        <v>926</v>
      </c>
      <c r="J45" s="88" t="str">
        <f t="shared" si="1"/>
        <v/>
      </c>
      <c r="K45" s="86">
        <f t="shared" si="4"/>
        <v>2.0833333333333315E-2</v>
      </c>
    </row>
    <row r="46" spans="1:11" ht="36" customHeight="1" x14ac:dyDescent="0.3">
      <c r="A46" s="133"/>
      <c r="B46" s="141" t="s">
        <v>435</v>
      </c>
      <c r="C46" s="141" t="s">
        <v>264</v>
      </c>
      <c r="D46" s="45" t="str">
        <f t="shared" si="6"/>
        <v>X</v>
      </c>
      <c r="E46" s="39" t="str">
        <f t="shared" si="5"/>
        <v/>
      </c>
      <c r="F46" s="90">
        <f t="shared" si="2"/>
        <v>0</v>
      </c>
      <c r="G46" s="78">
        <f t="shared" si="0"/>
        <v>10</v>
      </c>
      <c r="H46" s="79">
        <f t="shared" si="3"/>
        <v>17.333333333333332</v>
      </c>
      <c r="I46" s="108" t="s">
        <v>117</v>
      </c>
      <c r="J46" s="88" t="str">
        <f t="shared" si="1"/>
        <v/>
      </c>
      <c r="K46" s="86">
        <f t="shared" si="4"/>
        <v>6.9444444444445308E-3</v>
      </c>
    </row>
    <row r="47" spans="1:11" ht="36" customHeight="1" x14ac:dyDescent="0.3">
      <c r="A47" s="133"/>
      <c r="B47" s="141" t="s">
        <v>264</v>
      </c>
      <c r="C47" s="141" t="s">
        <v>314</v>
      </c>
      <c r="D47" s="45" t="str">
        <f t="shared" si="6"/>
        <v>X</v>
      </c>
      <c r="E47" s="39" t="str">
        <f t="shared" si="5"/>
        <v/>
      </c>
      <c r="F47" s="90">
        <f t="shared" si="2"/>
        <v>0</v>
      </c>
      <c r="G47" s="78">
        <f t="shared" si="0"/>
        <v>30</v>
      </c>
      <c r="H47" s="79">
        <f t="shared" si="3"/>
        <v>17.833333333333332</v>
      </c>
      <c r="I47" s="108" t="s">
        <v>611</v>
      </c>
      <c r="J47" s="88" t="str">
        <f t="shared" si="1"/>
        <v/>
      </c>
      <c r="K47" s="86">
        <f t="shared" si="4"/>
        <v>2.0833333333333259E-2</v>
      </c>
    </row>
    <row r="48" spans="1:11" ht="36" customHeight="1" x14ac:dyDescent="0.3">
      <c r="A48" s="133"/>
      <c r="B48" s="141" t="s">
        <v>314</v>
      </c>
      <c r="C48" s="141" t="s">
        <v>134</v>
      </c>
      <c r="D48" s="45" t="str">
        <f t="shared" si="6"/>
        <v>X</v>
      </c>
      <c r="E48" s="39" t="str">
        <f t="shared" si="5"/>
        <v/>
      </c>
      <c r="F48" s="90">
        <f t="shared" si="2"/>
        <v>0</v>
      </c>
      <c r="G48" s="78">
        <f t="shared" si="0"/>
        <v>40</v>
      </c>
      <c r="H48" s="79">
        <f t="shared" si="3"/>
        <v>18.5</v>
      </c>
      <c r="I48" s="108" t="s">
        <v>117</v>
      </c>
      <c r="J48" s="88" t="str">
        <f t="shared" si="1"/>
        <v/>
      </c>
      <c r="K48" s="86">
        <f t="shared" si="4"/>
        <v>2.777777777777779E-2</v>
      </c>
    </row>
    <row r="49" spans="1:11" ht="36" customHeight="1" x14ac:dyDescent="0.3">
      <c r="A49" s="133"/>
      <c r="B49" s="141" t="s">
        <v>134</v>
      </c>
      <c r="C49" s="141" t="s">
        <v>135</v>
      </c>
      <c r="D49" s="45" t="str">
        <f t="shared" si="6"/>
        <v>X</v>
      </c>
      <c r="E49" s="39" t="str">
        <f t="shared" si="5"/>
        <v/>
      </c>
      <c r="F49" s="90">
        <f t="shared" si="2"/>
        <v>0</v>
      </c>
      <c r="G49" s="78">
        <f t="shared" si="0"/>
        <v>30</v>
      </c>
      <c r="H49" s="79">
        <f t="shared" si="3"/>
        <v>19</v>
      </c>
      <c r="I49" s="108" t="s">
        <v>118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3"/>
      <c r="B50" s="141" t="s">
        <v>135</v>
      </c>
      <c r="C50" s="141" t="s">
        <v>231</v>
      </c>
      <c r="D50" s="45" t="str">
        <f t="shared" si="6"/>
        <v>X</v>
      </c>
      <c r="E50" s="39" t="str">
        <f t="shared" si="5"/>
        <v/>
      </c>
      <c r="F50" s="90">
        <f t="shared" si="2"/>
        <v>7</v>
      </c>
      <c r="G50" s="78">
        <f t="shared" si="0"/>
        <v>0</v>
      </c>
      <c r="H50" s="79">
        <f t="shared" si="3"/>
        <v>26</v>
      </c>
      <c r="I50" s="108" t="s">
        <v>117</v>
      </c>
      <c r="J50" s="88" t="str">
        <f t="shared" si="1"/>
        <v/>
      </c>
      <c r="K50" s="86">
        <f t="shared" si="4"/>
        <v>0.29166666666666663</v>
      </c>
    </row>
    <row r="51" spans="1:11" ht="36" customHeight="1" x14ac:dyDescent="0.3">
      <c r="A51" s="133"/>
      <c r="B51" s="218" t="s">
        <v>231</v>
      </c>
      <c r="C51" s="219"/>
      <c r="D51" s="45"/>
      <c r="E51" s="39" t="str">
        <f t="shared" si="5"/>
        <v/>
      </c>
      <c r="F51" s="90">
        <f t="shared" si="2"/>
        <v>0</v>
      </c>
      <c r="G51" s="78">
        <f t="shared" si="0"/>
        <v>0</v>
      </c>
      <c r="H51" s="79">
        <f t="shared" si="3"/>
        <v>26</v>
      </c>
      <c r="I51" s="109" t="s">
        <v>548</v>
      </c>
      <c r="J51" s="88" t="str">
        <f t="shared" si="1"/>
        <v/>
      </c>
      <c r="K51" s="86" t="str">
        <f t="shared" si="4"/>
        <v/>
      </c>
    </row>
    <row r="52" spans="1:11" ht="33.75" customHeight="1" x14ac:dyDescent="0.3">
      <c r="A52" s="47"/>
      <c r="B52" s="369" t="s">
        <v>25</v>
      </c>
      <c r="C52" s="369"/>
      <c r="D52" s="369"/>
      <c r="E52" s="369"/>
      <c r="F52" s="369"/>
      <c r="G52" s="369"/>
      <c r="H52" s="48">
        <f>H51</f>
        <v>26</v>
      </c>
      <c r="I52" s="49"/>
      <c r="J52" s="89">
        <f>SUM(J23:J51)</f>
        <v>0</v>
      </c>
      <c r="K52" s="86">
        <f>SUM(K23:K51)</f>
        <v>1.0833333333333333</v>
      </c>
    </row>
    <row r="53" spans="1:11" ht="33.75" customHeight="1" x14ac:dyDescent="0.3">
      <c r="A53" s="47"/>
      <c r="B53" s="369" t="s">
        <v>64</v>
      </c>
      <c r="C53" s="369"/>
      <c r="D53" s="369"/>
      <c r="E53" s="369"/>
      <c r="F53" s="369"/>
      <c r="G53" s="369"/>
      <c r="H53" s="50">
        <v>72</v>
      </c>
      <c r="I53" s="49"/>
    </row>
    <row r="54" spans="1:11" ht="33.75" customHeight="1" x14ac:dyDescent="0.3">
      <c r="A54" s="47"/>
      <c r="B54" s="363" t="s">
        <v>65</v>
      </c>
      <c r="C54" s="363"/>
      <c r="D54" s="363"/>
      <c r="E54" s="363"/>
      <c r="F54" s="363"/>
      <c r="G54" s="363"/>
      <c r="H54" s="50">
        <f>IF(H53="","",IF(H52&lt;=H53,H53-H52,0))</f>
        <v>46</v>
      </c>
      <c r="I54" s="75"/>
    </row>
    <row r="55" spans="1:11" ht="33.75" customHeight="1" x14ac:dyDescent="0.3">
      <c r="A55" s="47"/>
      <c r="B55" s="363" t="s">
        <v>66</v>
      </c>
      <c r="C55" s="363"/>
      <c r="D55" s="363"/>
      <c r="E55" s="363"/>
      <c r="F55" s="363"/>
      <c r="G55" s="363"/>
      <c r="H55" s="50">
        <f>IF(H52&gt;H53,H52-H53,0)</f>
        <v>0</v>
      </c>
      <c r="I55" s="49"/>
    </row>
    <row r="56" spans="1:11" ht="33.75" customHeight="1" x14ac:dyDescent="0.3">
      <c r="A56" s="47"/>
      <c r="B56" s="363" t="s">
        <v>67</v>
      </c>
      <c r="C56" s="363"/>
      <c r="D56" s="363"/>
      <c r="E56" s="363"/>
      <c r="F56" s="363"/>
      <c r="G56" s="363"/>
      <c r="H56" s="74">
        <f>IF(H53="","",IF(H54&gt;H55,ROUND(H54*$B$15*$B$13/24,0),""))</f>
        <v>63315550</v>
      </c>
      <c r="I56" s="49"/>
    </row>
    <row r="57" spans="1:11" ht="33.75" customHeight="1" x14ac:dyDescent="0.3">
      <c r="A57" s="47"/>
      <c r="B57" s="364" t="s">
        <v>68</v>
      </c>
      <c r="C57" s="365"/>
      <c r="D57" s="365"/>
      <c r="E57" s="365"/>
      <c r="F57" s="365"/>
      <c r="G57" s="366"/>
      <c r="H57" s="51" t="str">
        <f>IF(H55&gt;H54,ROUND(H55*$B$17*$B$13/24,0),"")</f>
        <v/>
      </c>
      <c r="I57" s="49"/>
    </row>
    <row r="58" spans="1:11" ht="33.75" customHeight="1" x14ac:dyDescent="0.3">
      <c r="A58" s="367"/>
      <c r="B58" s="367"/>
      <c r="C58" s="367"/>
      <c r="D58" s="367"/>
      <c r="E58" s="367"/>
      <c r="F58" s="367"/>
      <c r="G58" s="367"/>
      <c r="H58" s="367"/>
      <c r="I58" s="367"/>
    </row>
  </sheetData>
  <mergeCells count="17">
    <mergeCell ref="B56:G56"/>
    <mergeCell ref="B57:G57"/>
    <mergeCell ref="A58:I58"/>
    <mergeCell ref="J21:J22"/>
    <mergeCell ref="K21:K22"/>
    <mergeCell ref="B52:G52"/>
    <mergeCell ref="B53:G53"/>
    <mergeCell ref="B54:G54"/>
    <mergeCell ref="B55:G5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51 B23:E51">
    <cfRule type="expression" dxfId="152" priority="2">
      <formula>$E23="X"</formula>
    </cfRule>
  </conditionalFormatting>
  <conditionalFormatting sqref="I23:I28">
    <cfRule type="expression" dxfId="151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K57"/>
  <sheetViews>
    <sheetView topLeftCell="D46" zoomScale="80" zoomScaleNormal="80" workbookViewId="0">
      <selection activeCell="H52" sqref="H5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168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44683.520833333336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44682</v>
      </c>
      <c r="C9" s="34">
        <f>INDEX('TONG HOP'!$B$9:$W$225,MATCH(E3,'TONG HOP'!$B$9:$B$225,0),MATCH(C10,'TONG HOP'!$B$9:$W$9,0))</f>
        <v>44686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44684.291666666664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14078.45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44684.833333333336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20531.900000000001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44685.815972222219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44683</v>
      </c>
      <c r="B23" s="381" t="s">
        <v>157</v>
      </c>
      <c r="C23" s="382"/>
      <c r="D23" s="45"/>
      <c r="E23" s="35"/>
      <c r="F23" s="90">
        <f>IF(AND(D23="",E23=""),0,(IF(C23-B23=1,24,(IF(D23="X",HOUR(C23-B23),0)))))</f>
        <v>0</v>
      </c>
      <c r="G23" s="82">
        <f t="shared" ref="G23:G5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0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11" t="s">
        <v>157</v>
      </c>
      <c r="C24" s="111" t="s">
        <v>129</v>
      </c>
      <c r="D24" s="45"/>
      <c r="E24" s="81"/>
      <c r="F24" s="90">
        <f t="shared" ref="F24:F50" si="2">IF(AND(D24="",E24=""),0,(IF(C24-B24=1,24,(IF(D24="X",HOUR(C24-B24),0)))))</f>
        <v>0</v>
      </c>
      <c r="G24" s="82">
        <f t="shared" si="0"/>
        <v>0</v>
      </c>
      <c r="H24" s="82">
        <f t="shared" ref="H24:H50" si="3">(F24+G24/60)+H23</f>
        <v>0</v>
      </c>
      <c r="I24" s="108" t="s">
        <v>109</v>
      </c>
      <c r="J24" s="87" t="str">
        <f t="shared" si="1"/>
        <v/>
      </c>
      <c r="K24" s="86" t="str">
        <f t="shared" ref="K24:K50" si="4">IF(D24="x",(C24-B24),"")</f>
        <v/>
      </c>
    </row>
    <row r="25" spans="1:11" ht="36" customHeight="1" x14ac:dyDescent="0.3">
      <c r="A25" s="133"/>
      <c r="B25" s="111" t="s">
        <v>129</v>
      </c>
      <c r="C25" s="111" t="s">
        <v>391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7"/>
      <c r="B26" s="111" t="s">
        <v>129</v>
      </c>
      <c r="C26" s="111" t="s">
        <v>125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6">
        <v>44684</v>
      </c>
      <c r="B27" s="111" t="s">
        <v>126</v>
      </c>
      <c r="C27" s="111" t="s">
        <v>128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109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13" t="s">
        <v>128</v>
      </c>
      <c r="C28" s="113" t="s">
        <v>130</v>
      </c>
      <c r="D28" s="114" t="str">
        <f t="shared" ref="D28:D49" si="5">IF(E28="","X","")</f>
        <v>X</v>
      </c>
      <c r="E28" s="115"/>
      <c r="F28" s="116">
        <f t="shared" si="2"/>
        <v>5</v>
      </c>
      <c r="G28" s="117">
        <f t="shared" si="0"/>
        <v>0</v>
      </c>
      <c r="H28" s="118">
        <f t="shared" si="3"/>
        <v>5</v>
      </c>
      <c r="I28" s="119" t="s">
        <v>109</v>
      </c>
      <c r="J28" s="88" t="str">
        <f t="shared" si="1"/>
        <v/>
      </c>
      <c r="K28" s="86">
        <f t="shared" si="4"/>
        <v>0.20833333333333331</v>
      </c>
    </row>
    <row r="29" spans="1:11" ht="36" customHeight="1" x14ac:dyDescent="0.3">
      <c r="A29" s="133"/>
      <c r="B29" s="111" t="s">
        <v>130</v>
      </c>
      <c r="C29" s="111" t="s">
        <v>392</v>
      </c>
      <c r="D29" s="45" t="str">
        <f t="shared" si="5"/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 t="shared" si="3"/>
        <v>5</v>
      </c>
      <c r="I29" s="108" t="s">
        <v>275</v>
      </c>
      <c r="J29" s="88">
        <f t="shared" si="1"/>
        <v>7.291666666666663E-2</v>
      </c>
      <c r="K29" s="86" t="str">
        <f t="shared" si="4"/>
        <v/>
      </c>
    </row>
    <row r="30" spans="1:11" ht="36" customHeight="1" x14ac:dyDescent="0.3">
      <c r="A30" s="133"/>
      <c r="B30" s="386" t="s">
        <v>392</v>
      </c>
      <c r="C30" s="387"/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5</v>
      </c>
      <c r="I30" s="109" t="s">
        <v>276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11" t="s">
        <v>392</v>
      </c>
      <c r="C31" s="111" t="s">
        <v>393</v>
      </c>
      <c r="D31" s="45" t="str">
        <f t="shared" si="5"/>
        <v/>
      </c>
      <c r="E31" s="91" t="s">
        <v>145</v>
      </c>
      <c r="F31" s="90">
        <f t="shared" si="2"/>
        <v>0</v>
      </c>
      <c r="G31" s="78">
        <f t="shared" si="0"/>
        <v>0</v>
      </c>
      <c r="H31" s="79">
        <f t="shared" si="3"/>
        <v>5</v>
      </c>
      <c r="I31" s="108" t="s">
        <v>383</v>
      </c>
      <c r="J31" s="88">
        <f t="shared" si="1"/>
        <v>0.25</v>
      </c>
      <c r="K31" s="86" t="str">
        <f t="shared" si="4"/>
        <v/>
      </c>
    </row>
    <row r="32" spans="1:11" ht="36" customHeight="1" x14ac:dyDescent="0.3">
      <c r="A32" s="133"/>
      <c r="B32" s="111" t="s">
        <v>393</v>
      </c>
      <c r="C32" s="111" t="s">
        <v>394</v>
      </c>
      <c r="D32" s="45" t="str">
        <f t="shared" si="5"/>
        <v/>
      </c>
      <c r="E32" s="91" t="s">
        <v>145</v>
      </c>
      <c r="F32" s="90">
        <f t="shared" si="2"/>
        <v>0</v>
      </c>
      <c r="G32" s="78">
        <f t="shared" si="0"/>
        <v>0</v>
      </c>
      <c r="H32" s="79">
        <f t="shared" si="3"/>
        <v>5</v>
      </c>
      <c r="I32" s="108" t="s">
        <v>115</v>
      </c>
      <c r="J32" s="88">
        <f t="shared" si="1"/>
        <v>1.0416666666666741E-2</v>
      </c>
      <c r="K32" s="86" t="str">
        <f t="shared" si="4"/>
        <v/>
      </c>
    </row>
    <row r="33" spans="1:11" ht="36" customHeight="1" x14ac:dyDescent="0.3">
      <c r="A33" s="133"/>
      <c r="B33" s="386" t="s">
        <v>394</v>
      </c>
      <c r="C33" s="387"/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5</v>
      </c>
      <c r="I33" s="109" t="s">
        <v>116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11" t="s">
        <v>394</v>
      </c>
      <c r="C34" s="111" t="s">
        <v>136</v>
      </c>
      <c r="D34" s="45" t="str">
        <f t="shared" si="5"/>
        <v>X</v>
      </c>
      <c r="E34" s="91"/>
      <c r="F34" s="90">
        <f t="shared" si="2"/>
        <v>1</v>
      </c>
      <c r="G34" s="78">
        <f t="shared" si="0"/>
        <v>30</v>
      </c>
      <c r="H34" s="79">
        <f t="shared" si="3"/>
        <v>6.5</v>
      </c>
      <c r="I34" s="108" t="s">
        <v>117</v>
      </c>
      <c r="J34" s="88" t="str">
        <f t="shared" si="1"/>
        <v/>
      </c>
      <c r="K34" s="86">
        <f t="shared" si="4"/>
        <v>6.25E-2</v>
      </c>
    </row>
    <row r="35" spans="1:11" ht="36" customHeight="1" x14ac:dyDescent="0.3">
      <c r="A35" s="133"/>
      <c r="B35" s="111" t="s">
        <v>136</v>
      </c>
      <c r="C35" s="111" t="s">
        <v>143</v>
      </c>
      <c r="D35" s="45" t="str">
        <f t="shared" si="5"/>
        <v>X</v>
      </c>
      <c r="E35" s="91"/>
      <c r="F35" s="90">
        <f t="shared" si="2"/>
        <v>0</v>
      </c>
      <c r="G35" s="78">
        <f t="shared" si="0"/>
        <v>30</v>
      </c>
      <c r="H35" s="79">
        <f t="shared" si="3"/>
        <v>7</v>
      </c>
      <c r="I35" s="108" t="s">
        <v>384</v>
      </c>
      <c r="J35" s="88" t="str">
        <f t="shared" si="1"/>
        <v/>
      </c>
      <c r="K35" s="86">
        <f t="shared" si="4"/>
        <v>2.0833333333333259E-2</v>
      </c>
    </row>
    <row r="36" spans="1:11" ht="36" customHeight="1" x14ac:dyDescent="0.3">
      <c r="A36" s="137"/>
      <c r="B36" s="111" t="s">
        <v>143</v>
      </c>
      <c r="C36" s="111" t="s">
        <v>125</v>
      </c>
      <c r="D36" s="45" t="str">
        <f t="shared" si="5"/>
        <v>X</v>
      </c>
      <c r="E36" s="91"/>
      <c r="F36" s="90">
        <f t="shared" si="2"/>
        <v>2</v>
      </c>
      <c r="G36" s="78">
        <f t="shared" si="0"/>
        <v>0</v>
      </c>
      <c r="H36" s="79">
        <f t="shared" si="3"/>
        <v>9</v>
      </c>
      <c r="I36" s="108" t="s">
        <v>385</v>
      </c>
      <c r="J36" s="88" t="str">
        <f t="shared" si="1"/>
        <v/>
      </c>
      <c r="K36" s="86">
        <f t="shared" si="4"/>
        <v>8.333333333333337E-2</v>
      </c>
    </row>
    <row r="37" spans="1:11" ht="36" customHeight="1" x14ac:dyDescent="0.3">
      <c r="A37" s="136">
        <v>44685</v>
      </c>
      <c r="B37" s="111" t="s">
        <v>126</v>
      </c>
      <c r="C37" s="111" t="s">
        <v>267</v>
      </c>
      <c r="D37" s="45" t="str">
        <f t="shared" si="5"/>
        <v>X</v>
      </c>
      <c r="E37" s="91"/>
      <c r="F37" s="90">
        <f t="shared" si="2"/>
        <v>4</v>
      </c>
      <c r="G37" s="78">
        <f t="shared" si="0"/>
        <v>0</v>
      </c>
      <c r="H37" s="79">
        <f t="shared" si="3"/>
        <v>13</v>
      </c>
      <c r="I37" s="108" t="s">
        <v>117</v>
      </c>
      <c r="J37" s="88" t="str">
        <f t="shared" si="1"/>
        <v/>
      </c>
      <c r="K37" s="86">
        <f t="shared" si="4"/>
        <v>0.16666666666666666</v>
      </c>
    </row>
    <row r="38" spans="1:11" ht="36" customHeight="1" x14ac:dyDescent="0.3">
      <c r="A38" s="133"/>
      <c r="B38" s="111" t="s">
        <v>267</v>
      </c>
      <c r="C38" s="111" t="s">
        <v>395</v>
      </c>
      <c r="D38" s="45" t="str">
        <f t="shared" si="5"/>
        <v>X</v>
      </c>
      <c r="E38" s="91"/>
      <c r="F38" s="90">
        <f t="shared" si="2"/>
        <v>0</v>
      </c>
      <c r="G38" s="78">
        <f t="shared" si="0"/>
        <v>40</v>
      </c>
      <c r="H38" s="79">
        <f t="shared" si="3"/>
        <v>13.666666666666666</v>
      </c>
      <c r="I38" s="108" t="s">
        <v>386</v>
      </c>
      <c r="J38" s="88" t="str">
        <f t="shared" si="1"/>
        <v/>
      </c>
      <c r="K38" s="86">
        <f t="shared" si="4"/>
        <v>2.777777777777779E-2</v>
      </c>
    </row>
    <row r="39" spans="1:11" ht="36" customHeight="1" x14ac:dyDescent="0.3">
      <c r="A39" s="133"/>
      <c r="B39" s="111" t="s">
        <v>395</v>
      </c>
      <c r="C39" s="111" t="s">
        <v>140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50</v>
      </c>
      <c r="H39" s="79">
        <f t="shared" si="3"/>
        <v>14.5</v>
      </c>
      <c r="I39" s="108" t="s">
        <v>117</v>
      </c>
      <c r="J39" s="88" t="str">
        <f t="shared" si="1"/>
        <v/>
      </c>
      <c r="K39" s="86">
        <f t="shared" si="4"/>
        <v>3.472222222222221E-2</v>
      </c>
    </row>
    <row r="40" spans="1:11" ht="36" customHeight="1" x14ac:dyDescent="0.3">
      <c r="A40" s="133"/>
      <c r="B40" s="111" t="s">
        <v>140</v>
      </c>
      <c r="C40" s="111" t="s">
        <v>243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50</v>
      </c>
      <c r="H40" s="79">
        <f t="shared" si="3"/>
        <v>15.333333333333334</v>
      </c>
      <c r="I40" s="108" t="s">
        <v>384</v>
      </c>
      <c r="J40" s="88" t="str">
        <f t="shared" si="1"/>
        <v/>
      </c>
      <c r="K40" s="86">
        <f t="shared" si="4"/>
        <v>3.4722222222222238E-2</v>
      </c>
    </row>
    <row r="41" spans="1:11" ht="36" customHeight="1" x14ac:dyDescent="0.3">
      <c r="A41" s="133"/>
      <c r="B41" s="111" t="s">
        <v>243</v>
      </c>
      <c r="C41" s="111" t="s">
        <v>272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30</v>
      </c>
      <c r="H41" s="79">
        <f t="shared" si="3"/>
        <v>15.833333333333334</v>
      </c>
      <c r="I41" s="108" t="s">
        <v>117</v>
      </c>
      <c r="J41" s="88" t="str">
        <f t="shared" si="1"/>
        <v/>
      </c>
      <c r="K41" s="86">
        <f t="shared" si="4"/>
        <v>2.0833333333333315E-2</v>
      </c>
    </row>
    <row r="42" spans="1:11" ht="36" customHeight="1" x14ac:dyDescent="0.3">
      <c r="A42" s="133"/>
      <c r="B42" s="111" t="s">
        <v>272</v>
      </c>
      <c r="C42" s="111" t="s">
        <v>283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0</v>
      </c>
      <c r="H42" s="79">
        <f t="shared" si="3"/>
        <v>16.833333333333336</v>
      </c>
      <c r="I42" s="108" t="s">
        <v>387</v>
      </c>
      <c r="J42" s="88" t="str">
        <f t="shared" si="1"/>
        <v/>
      </c>
      <c r="K42" s="86">
        <f t="shared" si="4"/>
        <v>4.1666666666666685E-2</v>
      </c>
    </row>
    <row r="43" spans="1:11" ht="36" customHeight="1" x14ac:dyDescent="0.3">
      <c r="A43" s="133"/>
      <c r="B43" s="111" t="s">
        <v>283</v>
      </c>
      <c r="C43" s="111" t="s">
        <v>134</v>
      </c>
      <c r="D43" s="45" t="str">
        <f t="shared" si="5"/>
        <v>X</v>
      </c>
      <c r="E43" s="91"/>
      <c r="F43" s="90">
        <f t="shared" si="2"/>
        <v>5</v>
      </c>
      <c r="G43" s="78">
        <f t="shared" si="0"/>
        <v>40</v>
      </c>
      <c r="H43" s="79">
        <f t="shared" si="3"/>
        <v>22.500000000000004</v>
      </c>
      <c r="I43" s="108" t="s">
        <v>117</v>
      </c>
      <c r="J43" s="88" t="str">
        <f t="shared" si="1"/>
        <v/>
      </c>
      <c r="K43" s="86">
        <f t="shared" si="4"/>
        <v>0.2361111111111111</v>
      </c>
    </row>
    <row r="44" spans="1:11" ht="36" customHeight="1" x14ac:dyDescent="0.3">
      <c r="A44" s="133"/>
      <c r="B44" s="111" t="s">
        <v>134</v>
      </c>
      <c r="C44" s="111" t="s">
        <v>135</v>
      </c>
      <c r="D44" s="45" t="str">
        <f t="shared" si="5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23.000000000000004</v>
      </c>
      <c r="I44" s="108" t="s">
        <v>384</v>
      </c>
      <c r="J44" s="88" t="str">
        <f t="shared" si="1"/>
        <v/>
      </c>
      <c r="K44" s="86">
        <f t="shared" si="4"/>
        <v>2.083333333333337E-2</v>
      </c>
    </row>
    <row r="45" spans="1:11" ht="36" customHeight="1" x14ac:dyDescent="0.3">
      <c r="A45" s="133"/>
      <c r="B45" s="111" t="s">
        <v>135</v>
      </c>
      <c r="C45" s="111" t="s">
        <v>333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40</v>
      </c>
      <c r="H45" s="79">
        <f t="shared" si="3"/>
        <v>23.666666666666671</v>
      </c>
      <c r="I45" s="108" t="s">
        <v>388</v>
      </c>
      <c r="J45" s="88" t="str">
        <f t="shared" si="1"/>
        <v/>
      </c>
      <c r="K45" s="86">
        <f t="shared" si="4"/>
        <v>2.7777777777777679E-2</v>
      </c>
    </row>
    <row r="46" spans="1:11" ht="36" customHeight="1" x14ac:dyDescent="0.3">
      <c r="A46" s="133"/>
      <c r="B46" s="111" t="s">
        <v>333</v>
      </c>
      <c r="C46" s="111" t="s">
        <v>227</v>
      </c>
      <c r="D46" s="45" t="str">
        <f t="shared" si="5"/>
        <v>X</v>
      </c>
      <c r="E46" s="91"/>
      <c r="F46" s="90">
        <f t="shared" si="2"/>
        <v>0</v>
      </c>
      <c r="G46" s="78">
        <f t="shared" si="0"/>
        <v>50</v>
      </c>
      <c r="H46" s="79">
        <f t="shared" si="3"/>
        <v>24.500000000000004</v>
      </c>
      <c r="I46" s="108" t="s">
        <v>117</v>
      </c>
      <c r="J46" s="88" t="str">
        <f t="shared" si="1"/>
        <v/>
      </c>
      <c r="K46" s="86">
        <f t="shared" si="4"/>
        <v>3.4722222222222321E-2</v>
      </c>
    </row>
    <row r="47" spans="1:11" ht="36" customHeight="1" x14ac:dyDescent="0.3">
      <c r="A47" s="133"/>
      <c r="B47" s="111" t="s">
        <v>227</v>
      </c>
      <c r="C47" s="111" t="s">
        <v>228</v>
      </c>
      <c r="D47" s="45" t="str">
        <f t="shared" si="5"/>
        <v>X</v>
      </c>
      <c r="E47" s="91"/>
      <c r="F47" s="90">
        <f t="shared" si="2"/>
        <v>0</v>
      </c>
      <c r="G47" s="78">
        <f t="shared" si="0"/>
        <v>50</v>
      </c>
      <c r="H47" s="79">
        <f t="shared" si="3"/>
        <v>25.333333333333336</v>
      </c>
      <c r="I47" s="108" t="s">
        <v>389</v>
      </c>
      <c r="J47" s="88" t="str">
        <f t="shared" si="1"/>
        <v/>
      </c>
      <c r="K47" s="86">
        <f t="shared" si="4"/>
        <v>3.4722222222222099E-2</v>
      </c>
    </row>
    <row r="48" spans="1:11" ht="36" customHeight="1" x14ac:dyDescent="0.3">
      <c r="A48" s="133"/>
      <c r="B48" s="111" t="s">
        <v>228</v>
      </c>
      <c r="C48" s="111" t="s">
        <v>354</v>
      </c>
      <c r="D48" s="45" t="str">
        <f t="shared" si="5"/>
        <v>X</v>
      </c>
      <c r="E48" s="91"/>
      <c r="F48" s="90">
        <f t="shared" si="2"/>
        <v>1</v>
      </c>
      <c r="G48" s="78">
        <f t="shared" si="0"/>
        <v>20</v>
      </c>
      <c r="H48" s="79">
        <f t="shared" si="3"/>
        <v>26.666666666666668</v>
      </c>
      <c r="I48" s="108" t="s">
        <v>390</v>
      </c>
      <c r="J48" s="88" t="str">
        <f t="shared" si="1"/>
        <v/>
      </c>
      <c r="K48" s="86">
        <f t="shared" si="4"/>
        <v>5.5555555555555691E-2</v>
      </c>
    </row>
    <row r="49" spans="1:11" ht="36" customHeight="1" x14ac:dyDescent="0.3">
      <c r="A49" s="133"/>
      <c r="B49" s="111" t="s">
        <v>354</v>
      </c>
      <c r="C49" s="111" t="s">
        <v>396</v>
      </c>
      <c r="D49" s="45" t="str">
        <f t="shared" si="5"/>
        <v>X</v>
      </c>
      <c r="E49" s="91"/>
      <c r="F49" s="90">
        <f t="shared" si="2"/>
        <v>1</v>
      </c>
      <c r="G49" s="78">
        <f t="shared" si="0"/>
        <v>55</v>
      </c>
      <c r="H49" s="79">
        <f t="shared" si="3"/>
        <v>28.583333333333336</v>
      </c>
      <c r="I49" s="108" t="s">
        <v>117</v>
      </c>
      <c r="J49" s="88" t="str">
        <f t="shared" si="1"/>
        <v/>
      </c>
      <c r="K49" s="86">
        <f t="shared" si="4"/>
        <v>7.9861111111111049E-2</v>
      </c>
    </row>
    <row r="50" spans="1:11" ht="36" customHeight="1" x14ac:dyDescent="0.3">
      <c r="A50" s="133"/>
      <c r="B50" s="386" t="s">
        <v>396</v>
      </c>
      <c r="C50" s="387"/>
      <c r="D50" s="45"/>
      <c r="E50" s="91"/>
      <c r="F50" s="90">
        <f t="shared" si="2"/>
        <v>0</v>
      </c>
      <c r="G50" s="78">
        <f t="shared" si="0"/>
        <v>0</v>
      </c>
      <c r="H50" s="79">
        <f t="shared" si="3"/>
        <v>28.583333333333336</v>
      </c>
      <c r="I50" s="109" t="s">
        <v>123</v>
      </c>
      <c r="J50" s="88" t="str">
        <f t="shared" si="1"/>
        <v/>
      </c>
      <c r="K50" s="86" t="str">
        <f t="shared" si="4"/>
        <v/>
      </c>
    </row>
    <row r="51" spans="1:11" ht="33.75" customHeight="1" x14ac:dyDescent="0.3">
      <c r="A51" s="47"/>
      <c r="B51" s="369" t="s">
        <v>25</v>
      </c>
      <c r="C51" s="369"/>
      <c r="D51" s="369"/>
      <c r="E51" s="369"/>
      <c r="F51" s="369"/>
      <c r="G51" s="369"/>
      <c r="H51" s="48">
        <f>H50</f>
        <v>28.583333333333336</v>
      </c>
      <c r="I51" s="49"/>
      <c r="J51" s="89">
        <f>SUM(J23:J50)</f>
        <v>0.33333333333333337</v>
      </c>
      <c r="K51" s="86">
        <f>SUM(K23:K50)</f>
        <v>1.1909722222222223</v>
      </c>
    </row>
    <row r="52" spans="1:11" ht="33.75" customHeight="1" x14ac:dyDescent="0.3">
      <c r="A52" s="47"/>
      <c r="B52" s="369" t="s">
        <v>64</v>
      </c>
      <c r="C52" s="369"/>
      <c r="D52" s="369"/>
      <c r="E52" s="369"/>
      <c r="F52" s="369"/>
      <c r="G52" s="369"/>
      <c r="H52" s="50">
        <v>72</v>
      </c>
      <c r="I52" s="49"/>
    </row>
    <row r="53" spans="1:11" ht="33.75" customHeight="1" x14ac:dyDescent="0.3">
      <c r="A53" s="47"/>
      <c r="B53" s="363" t="s">
        <v>65</v>
      </c>
      <c r="C53" s="363"/>
      <c r="D53" s="363"/>
      <c r="E53" s="363"/>
      <c r="F53" s="363"/>
      <c r="G53" s="363"/>
      <c r="H53" s="50">
        <f>IF(H52="","",IF(H51&lt;=H52,H52-H51,0))</f>
        <v>43.416666666666664</v>
      </c>
      <c r="I53" s="75"/>
    </row>
    <row r="54" spans="1:11" ht="33.75" customHeight="1" x14ac:dyDescent="0.3">
      <c r="A54" s="47"/>
      <c r="B54" s="363" t="s">
        <v>66</v>
      </c>
      <c r="C54" s="363"/>
      <c r="D54" s="363"/>
      <c r="E54" s="363"/>
      <c r="F54" s="363"/>
      <c r="G54" s="363"/>
      <c r="H54" s="50">
        <f>IF(H51&gt;H52,H51-H52,0)</f>
        <v>0</v>
      </c>
      <c r="I54" s="49"/>
    </row>
    <row r="55" spans="1:11" ht="33.75" customHeight="1" x14ac:dyDescent="0.3">
      <c r="A55" s="47"/>
      <c r="B55" s="363" t="s">
        <v>67</v>
      </c>
      <c r="C55" s="363"/>
      <c r="D55" s="363"/>
      <c r="E55" s="363"/>
      <c r="F55" s="363"/>
      <c r="G55" s="363"/>
      <c r="H55" s="74">
        <f>IF(H52="","",IF(H53&gt;H54,ROUND(H53*$B$15*$B$13/24,0),""))</f>
        <v>111428332</v>
      </c>
      <c r="I55" s="49"/>
    </row>
    <row r="56" spans="1:11" ht="33.75" customHeight="1" x14ac:dyDescent="0.3">
      <c r="A56" s="47"/>
      <c r="B56" s="364" t="s">
        <v>68</v>
      </c>
      <c r="C56" s="365"/>
      <c r="D56" s="365"/>
      <c r="E56" s="365"/>
      <c r="F56" s="365"/>
      <c r="G56" s="366"/>
      <c r="H56" s="51" t="str">
        <f>IF(H54&gt;H53,ROUND(H54*$B$17*$B$13/24,0),"")</f>
        <v/>
      </c>
      <c r="I56" s="49"/>
    </row>
    <row r="57" spans="1:11" ht="33.75" customHeight="1" x14ac:dyDescent="0.3">
      <c r="A57" s="367"/>
      <c r="B57" s="367"/>
      <c r="C57" s="367"/>
      <c r="D57" s="367"/>
      <c r="E57" s="367"/>
      <c r="F57" s="367"/>
      <c r="G57" s="367"/>
      <c r="H57" s="367"/>
      <c r="I57" s="367"/>
    </row>
  </sheetData>
  <mergeCells count="21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1:G51"/>
    <mergeCell ref="B52:G52"/>
    <mergeCell ref="B53:G53"/>
    <mergeCell ref="B55:G55"/>
    <mergeCell ref="B56:G56"/>
    <mergeCell ref="A57:I57"/>
    <mergeCell ref="B23:C23"/>
    <mergeCell ref="B30:C30"/>
    <mergeCell ref="B33:C33"/>
    <mergeCell ref="B50:C50"/>
    <mergeCell ref="B54:G54"/>
  </mergeCells>
  <conditionalFormatting sqref="B23:I50">
    <cfRule type="expression" dxfId="1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K58"/>
  <sheetViews>
    <sheetView topLeftCell="D46" zoomScale="80" zoomScaleNormal="80" workbookViewId="0">
      <selection activeCell="E46" sqref="E4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189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26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44681.552083333336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44682</v>
      </c>
      <c r="C9" s="34">
        <f>INDEX('TONG HOP'!$B$9:$W$225,MATCH(E3,'TONG HOP'!$B$9:$B$225,0),MATCH(C10,'TONG HOP'!$B$9:$W$9,0))</f>
        <v>44686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44682.291666666664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15098.05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44683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22155.200000000001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44683.895833333336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7">
        <v>44681</v>
      </c>
      <c r="B23" s="399" t="s">
        <v>375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1" si="1">IF(E23="x",(C23-B23),"")</f>
        <v/>
      </c>
      <c r="K23" s="86" t="str">
        <f>IF(D23="x",(C23-B23),"")</f>
        <v/>
      </c>
    </row>
    <row r="24" spans="1:11" ht="36" customHeight="1" x14ac:dyDescent="0.3">
      <c r="A24" s="398"/>
      <c r="B24" s="111" t="s">
        <v>375</v>
      </c>
      <c r="C24" s="111" t="s">
        <v>125</v>
      </c>
      <c r="D24" s="45"/>
      <c r="E24" s="81"/>
      <c r="F24" s="90">
        <f t="shared" ref="F24:F51" si="2">IF(AND(D24="",E24=""),0,(IF(C24-B24=1,24,(IF(D24="X",HOUR(C24-B24),0)))))</f>
        <v>0</v>
      </c>
      <c r="G24" s="82">
        <f t="shared" si="0"/>
        <v>0</v>
      </c>
      <c r="H24" s="82">
        <f t="shared" ref="H24:H51" si="3">(F24+G24/60)+H23</f>
        <v>0</v>
      </c>
      <c r="I24" s="108" t="s">
        <v>109</v>
      </c>
      <c r="J24" s="87" t="str">
        <f t="shared" si="1"/>
        <v/>
      </c>
      <c r="K24" s="86" t="str">
        <f t="shared" ref="K24:K51" si="4">IF(D24="x",(C24-B24),"")</f>
        <v/>
      </c>
    </row>
    <row r="25" spans="1:11" ht="36" customHeight="1" x14ac:dyDescent="0.3">
      <c r="A25" s="397">
        <v>44682</v>
      </c>
      <c r="B25" s="111" t="s">
        <v>126</v>
      </c>
      <c r="C25" s="111" t="s">
        <v>128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401"/>
      <c r="B26" s="113" t="s">
        <v>128</v>
      </c>
      <c r="C26" s="113" t="s">
        <v>156</v>
      </c>
      <c r="D26" s="114" t="str">
        <f t="shared" ref="D26:D50" si="5">IF(E26="","X","")</f>
        <v>X</v>
      </c>
      <c r="E26" s="126"/>
      <c r="F26" s="116">
        <f t="shared" si="2"/>
        <v>1</v>
      </c>
      <c r="G26" s="127">
        <f t="shared" si="0"/>
        <v>30</v>
      </c>
      <c r="H26" s="127">
        <f t="shared" si="3"/>
        <v>1.5</v>
      </c>
      <c r="I26" s="119" t="s">
        <v>109</v>
      </c>
      <c r="J26" s="87" t="str">
        <f t="shared" si="1"/>
        <v/>
      </c>
      <c r="K26" s="86">
        <f t="shared" si="4"/>
        <v>6.25E-2</v>
      </c>
    </row>
    <row r="27" spans="1:11" ht="36" customHeight="1" x14ac:dyDescent="0.3">
      <c r="A27" s="401"/>
      <c r="B27" s="111" t="s">
        <v>376</v>
      </c>
      <c r="C27" s="111" t="s">
        <v>232</v>
      </c>
      <c r="D27" s="45" t="str">
        <f t="shared" si="5"/>
        <v/>
      </c>
      <c r="E27" s="91" t="s">
        <v>145</v>
      </c>
      <c r="F27" s="90">
        <f t="shared" si="2"/>
        <v>0</v>
      </c>
      <c r="G27" s="78">
        <f t="shared" si="0"/>
        <v>0</v>
      </c>
      <c r="H27" s="79">
        <f t="shared" si="3"/>
        <v>1.5</v>
      </c>
      <c r="I27" s="109" t="s">
        <v>114</v>
      </c>
      <c r="J27" s="88">
        <f t="shared" si="1"/>
        <v>6.25E-2</v>
      </c>
      <c r="K27" s="86" t="str">
        <f t="shared" si="4"/>
        <v/>
      </c>
    </row>
    <row r="28" spans="1:11" ht="36" customHeight="1" x14ac:dyDescent="0.3">
      <c r="A28" s="401"/>
      <c r="B28" s="111" t="s">
        <v>232</v>
      </c>
      <c r="C28" s="111" t="s">
        <v>135</v>
      </c>
      <c r="D28" s="45" t="str">
        <f t="shared" si="5"/>
        <v>X</v>
      </c>
      <c r="E28" s="91"/>
      <c r="F28" s="90">
        <f t="shared" si="2"/>
        <v>4</v>
      </c>
      <c r="G28" s="78">
        <f t="shared" si="0"/>
        <v>0</v>
      </c>
      <c r="H28" s="79">
        <f t="shared" si="3"/>
        <v>5.5</v>
      </c>
      <c r="I28" s="108" t="s">
        <v>109</v>
      </c>
      <c r="J28" s="88" t="str">
        <f t="shared" si="1"/>
        <v/>
      </c>
      <c r="K28" s="86">
        <f t="shared" si="4"/>
        <v>0.16666666666666669</v>
      </c>
    </row>
    <row r="29" spans="1:11" ht="36" customHeight="1" x14ac:dyDescent="0.3">
      <c r="A29" s="401"/>
      <c r="B29" s="111" t="s">
        <v>135</v>
      </c>
      <c r="C29" s="111" t="s">
        <v>160</v>
      </c>
      <c r="D29" s="45" t="str">
        <f t="shared" si="5"/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 t="shared" si="3"/>
        <v>5.5</v>
      </c>
      <c r="I29" s="108" t="s">
        <v>275</v>
      </c>
      <c r="J29" s="88">
        <f t="shared" si="1"/>
        <v>4.166666666666663E-2</v>
      </c>
      <c r="K29" s="86" t="str">
        <f t="shared" si="4"/>
        <v/>
      </c>
    </row>
    <row r="30" spans="1:11" ht="36" customHeight="1" x14ac:dyDescent="0.3">
      <c r="A30" s="401"/>
      <c r="B30" s="379" t="s">
        <v>160</v>
      </c>
      <c r="C30" s="380"/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5.5</v>
      </c>
      <c r="I30" s="109" t="s">
        <v>276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401"/>
      <c r="B31" s="111" t="s">
        <v>160</v>
      </c>
      <c r="C31" s="111" t="s">
        <v>353</v>
      </c>
      <c r="D31" s="45" t="str">
        <f t="shared" si="5"/>
        <v/>
      </c>
      <c r="E31" s="91" t="s">
        <v>145</v>
      </c>
      <c r="F31" s="90">
        <f t="shared" si="2"/>
        <v>0</v>
      </c>
      <c r="G31" s="78">
        <f t="shared" si="0"/>
        <v>0</v>
      </c>
      <c r="H31" s="79">
        <f t="shared" si="3"/>
        <v>5.5</v>
      </c>
      <c r="I31" s="108" t="s">
        <v>115</v>
      </c>
      <c r="J31" s="88">
        <f t="shared" si="1"/>
        <v>4.166666666666663E-2</v>
      </c>
      <c r="K31" s="86" t="str">
        <f t="shared" si="4"/>
        <v/>
      </c>
    </row>
    <row r="32" spans="1:11" ht="36" customHeight="1" x14ac:dyDescent="0.3">
      <c r="A32" s="398"/>
      <c r="B32" s="111" t="s">
        <v>353</v>
      </c>
      <c r="C32" s="111" t="s">
        <v>125</v>
      </c>
      <c r="D32" s="45" t="str">
        <f t="shared" si="5"/>
        <v>X</v>
      </c>
      <c r="E32" s="91"/>
      <c r="F32" s="90">
        <f t="shared" si="2"/>
        <v>8</v>
      </c>
      <c r="G32" s="78">
        <f t="shared" si="0"/>
        <v>0</v>
      </c>
      <c r="H32" s="79">
        <f t="shared" si="3"/>
        <v>13.5</v>
      </c>
      <c r="I32" s="108" t="s">
        <v>371</v>
      </c>
      <c r="J32" s="88" t="str">
        <f t="shared" si="1"/>
        <v/>
      </c>
      <c r="K32" s="86">
        <f t="shared" si="4"/>
        <v>0.33333333333333337</v>
      </c>
    </row>
    <row r="33" spans="1:11" ht="36" customHeight="1" x14ac:dyDescent="0.3">
      <c r="A33" s="155">
        <v>44683</v>
      </c>
      <c r="B33" s="379" t="s">
        <v>126</v>
      </c>
      <c r="C33" s="380"/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13.5</v>
      </c>
      <c r="I33" s="109" t="s">
        <v>116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56"/>
      <c r="B34" s="111" t="s">
        <v>126</v>
      </c>
      <c r="C34" s="111" t="s">
        <v>140</v>
      </c>
      <c r="D34" s="45" t="str">
        <f t="shared" si="5"/>
        <v>X</v>
      </c>
      <c r="E34" s="91"/>
      <c r="F34" s="90">
        <f t="shared" si="2"/>
        <v>5</v>
      </c>
      <c r="G34" s="78">
        <f t="shared" si="0"/>
        <v>30</v>
      </c>
      <c r="H34" s="79">
        <f t="shared" si="3"/>
        <v>19</v>
      </c>
      <c r="I34" s="108" t="s">
        <v>117</v>
      </c>
      <c r="J34" s="88" t="str">
        <f t="shared" si="1"/>
        <v/>
      </c>
      <c r="K34" s="86">
        <f t="shared" si="4"/>
        <v>0.22916666666666666</v>
      </c>
    </row>
    <row r="35" spans="1:11" ht="36" customHeight="1" x14ac:dyDescent="0.3">
      <c r="A35" s="156"/>
      <c r="B35" s="111" t="s">
        <v>140</v>
      </c>
      <c r="C35" s="111" t="s">
        <v>377</v>
      </c>
      <c r="D35" s="45" t="str">
        <f t="shared" si="5"/>
        <v>X</v>
      </c>
      <c r="E35" s="91"/>
      <c r="F35" s="90">
        <f t="shared" si="2"/>
        <v>0</v>
      </c>
      <c r="G35" s="78">
        <f t="shared" si="0"/>
        <v>40</v>
      </c>
      <c r="H35" s="79">
        <f t="shared" si="3"/>
        <v>19.666666666666668</v>
      </c>
      <c r="I35" s="108" t="s">
        <v>118</v>
      </c>
      <c r="J35" s="88" t="str">
        <f t="shared" si="1"/>
        <v/>
      </c>
      <c r="K35" s="86">
        <f t="shared" si="4"/>
        <v>2.7777777777777818E-2</v>
      </c>
    </row>
    <row r="36" spans="1:11" ht="36" customHeight="1" x14ac:dyDescent="0.3">
      <c r="A36" s="156"/>
      <c r="B36" s="111" t="s">
        <v>377</v>
      </c>
      <c r="C36" s="111" t="s">
        <v>272</v>
      </c>
      <c r="D36" s="45" t="str">
        <f t="shared" si="5"/>
        <v>X</v>
      </c>
      <c r="E36" s="91"/>
      <c r="F36" s="90">
        <f t="shared" si="2"/>
        <v>0</v>
      </c>
      <c r="G36" s="78">
        <f t="shared" si="0"/>
        <v>40</v>
      </c>
      <c r="H36" s="79">
        <f t="shared" si="3"/>
        <v>20.333333333333336</v>
      </c>
      <c r="I36" s="108" t="s">
        <v>117</v>
      </c>
      <c r="J36" s="88" t="str">
        <f t="shared" si="1"/>
        <v/>
      </c>
      <c r="K36" s="86">
        <f t="shared" si="4"/>
        <v>2.7777777777777735E-2</v>
      </c>
    </row>
    <row r="37" spans="1:11" ht="36" customHeight="1" x14ac:dyDescent="0.3">
      <c r="A37" s="156"/>
      <c r="B37" s="111" t="s">
        <v>272</v>
      </c>
      <c r="C37" s="111" t="s">
        <v>128</v>
      </c>
      <c r="D37" s="45" t="str">
        <f t="shared" si="5"/>
        <v>X</v>
      </c>
      <c r="E37" s="91"/>
      <c r="F37" s="90">
        <f t="shared" si="2"/>
        <v>0</v>
      </c>
      <c r="G37" s="78">
        <f t="shared" si="0"/>
        <v>10</v>
      </c>
      <c r="H37" s="79">
        <f t="shared" si="3"/>
        <v>20.500000000000004</v>
      </c>
      <c r="I37" s="108" t="s">
        <v>372</v>
      </c>
      <c r="J37" s="88" t="str">
        <f t="shared" si="1"/>
        <v/>
      </c>
      <c r="K37" s="86">
        <f t="shared" si="4"/>
        <v>6.9444444444444753E-3</v>
      </c>
    </row>
    <row r="38" spans="1:11" ht="36" customHeight="1" x14ac:dyDescent="0.3">
      <c r="A38" s="156"/>
      <c r="B38" s="111" t="s">
        <v>128</v>
      </c>
      <c r="C38" s="111" t="s">
        <v>378</v>
      </c>
      <c r="D38" s="45" t="str">
        <f t="shared" si="5"/>
        <v>X</v>
      </c>
      <c r="E38" s="91"/>
      <c r="F38" s="90">
        <f t="shared" si="2"/>
        <v>2</v>
      </c>
      <c r="G38" s="78">
        <f t="shared" si="0"/>
        <v>30</v>
      </c>
      <c r="H38" s="79">
        <f t="shared" si="3"/>
        <v>23.000000000000004</v>
      </c>
      <c r="I38" s="108" t="s">
        <v>117</v>
      </c>
      <c r="J38" s="88" t="str">
        <f t="shared" si="1"/>
        <v/>
      </c>
      <c r="K38" s="86">
        <f t="shared" si="4"/>
        <v>0.10416666666666663</v>
      </c>
    </row>
    <row r="39" spans="1:11" ht="36" customHeight="1" x14ac:dyDescent="0.3">
      <c r="A39" s="156"/>
      <c r="B39" s="111" t="s">
        <v>378</v>
      </c>
      <c r="C39" s="111" t="s">
        <v>232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23.500000000000004</v>
      </c>
      <c r="I39" s="108" t="s">
        <v>373</v>
      </c>
      <c r="J39" s="88" t="str">
        <f t="shared" si="1"/>
        <v/>
      </c>
      <c r="K39" s="86">
        <f t="shared" si="4"/>
        <v>2.083333333333337E-2</v>
      </c>
    </row>
    <row r="40" spans="1:11" ht="36" customHeight="1" x14ac:dyDescent="0.3">
      <c r="A40" s="156"/>
      <c r="B40" s="111" t="s">
        <v>232</v>
      </c>
      <c r="C40" s="111" t="s">
        <v>268</v>
      </c>
      <c r="D40" s="45" t="str">
        <f t="shared" si="5"/>
        <v>X</v>
      </c>
      <c r="E40" s="91"/>
      <c r="F40" s="90">
        <f t="shared" si="2"/>
        <v>1</v>
      </c>
      <c r="G40" s="78">
        <f t="shared" si="0"/>
        <v>10</v>
      </c>
      <c r="H40" s="79">
        <f t="shared" si="3"/>
        <v>24.666666666666671</v>
      </c>
      <c r="I40" s="108" t="s">
        <v>117</v>
      </c>
      <c r="J40" s="88" t="str">
        <f t="shared" si="1"/>
        <v/>
      </c>
      <c r="K40" s="86">
        <f t="shared" si="4"/>
        <v>4.8611111111111049E-2</v>
      </c>
    </row>
    <row r="41" spans="1:11" ht="36" customHeight="1" x14ac:dyDescent="0.3">
      <c r="A41" s="156"/>
      <c r="B41" s="111" t="s">
        <v>268</v>
      </c>
      <c r="C41" s="111" t="s">
        <v>264</v>
      </c>
      <c r="D41" s="45" t="str">
        <f t="shared" si="5"/>
        <v>X</v>
      </c>
      <c r="E41" s="91"/>
      <c r="F41" s="90">
        <f t="shared" si="2"/>
        <v>1</v>
      </c>
      <c r="G41" s="78">
        <f t="shared" si="0"/>
        <v>10</v>
      </c>
      <c r="H41" s="79">
        <f t="shared" si="3"/>
        <v>25.833333333333339</v>
      </c>
      <c r="I41" s="108" t="s">
        <v>222</v>
      </c>
      <c r="J41" s="88" t="str">
        <f t="shared" si="1"/>
        <v/>
      </c>
      <c r="K41" s="86">
        <f t="shared" si="4"/>
        <v>4.8611111111111216E-2</v>
      </c>
    </row>
    <row r="42" spans="1:11" ht="36" customHeight="1" x14ac:dyDescent="0.3">
      <c r="A42" s="156"/>
      <c r="B42" s="111" t="s">
        <v>264</v>
      </c>
      <c r="C42" s="111" t="s">
        <v>134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10</v>
      </c>
      <c r="H42" s="79">
        <f t="shared" si="3"/>
        <v>27.000000000000007</v>
      </c>
      <c r="I42" s="108" t="s">
        <v>117</v>
      </c>
      <c r="J42" s="88" t="str">
        <f t="shared" si="1"/>
        <v/>
      </c>
      <c r="K42" s="86">
        <f t="shared" si="4"/>
        <v>4.8611111111111049E-2</v>
      </c>
    </row>
    <row r="43" spans="1:11" ht="36" customHeight="1" x14ac:dyDescent="0.3">
      <c r="A43" s="156"/>
      <c r="B43" s="111" t="s">
        <v>134</v>
      </c>
      <c r="C43" s="111" t="s">
        <v>244</v>
      </c>
      <c r="D43" s="45" t="str">
        <f t="shared" si="5"/>
        <v>X</v>
      </c>
      <c r="E43" s="91"/>
      <c r="F43" s="90">
        <f t="shared" si="2"/>
        <v>0</v>
      </c>
      <c r="G43" s="78">
        <f t="shared" si="0"/>
        <v>50</v>
      </c>
      <c r="H43" s="79">
        <f t="shared" si="3"/>
        <v>27.833333333333339</v>
      </c>
      <c r="I43" s="108" t="s">
        <v>118</v>
      </c>
      <c r="J43" s="88" t="str">
        <f t="shared" si="1"/>
        <v/>
      </c>
      <c r="K43" s="86">
        <f t="shared" si="4"/>
        <v>3.472222222222221E-2</v>
      </c>
    </row>
    <row r="44" spans="1:11" ht="36" customHeight="1" x14ac:dyDescent="0.3">
      <c r="A44" s="156"/>
      <c r="B44" s="111" t="s">
        <v>244</v>
      </c>
      <c r="C44" s="111" t="s">
        <v>379</v>
      </c>
      <c r="D44" s="45" t="str">
        <f t="shared" si="5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28.333333333333339</v>
      </c>
      <c r="I44" s="108" t="s">
        <v>117</v>
      </c>
      <c r="J44" s="88" t="str">
        <f t="shared" si="1"/>
        <v/>
      </c>
      <c r="K44" s="86">
        <f t="shared" si="4"/>
        <v>2.083333333333337E-2</v>
      </c>
    </row>
    <row r="45" spans="1:11" ht="36" customHeight="1" x14ac:dyDescent="0.3">
      <c r="A45" s="156"/>
      <c r="B45" s="111" t="s">
        <v>379</v>
      </c>
      <c r="C45" s="111" t="s">
        <v>227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40</v>
      </c>
      <c r="H45" s="79">
        <f t="shared" si="3"/>
        <v>29.000000000000007</v>
      </c>
      <c r="I45" s="108" t="s">
        <v>374</v>
      </c>
      <c r="J45" s="88" t="str">
        <f t="shared" si="1"/>
        <v/>
      </c>
      <c r="K45" s="86">
        <f t="shared" si="4"/>
        <v>2.777777777777779E-2</v>
      </c>
    </row>
    <row r="46" spans="1:11" ht="36" customHeight="1" x14ac:dyDescent="0.3">
      <c r="A46" s="156"/>
      <c r="B46" s="111" t="s">
        <v>227</v>
      </c>
      <c r="C46" s="111" t="s">
        <v>332</v>
      </c>
      <c r="D46" s="45" t="str">
        <f t="shared" si="5"/>
        <v>X</v>
      </c>
      <c r="E46" s="91"/>
      <c r="F46" s="90">
        <f t="shared" si="2"/>
        <v>2</v>
      </c>
      <c r="G46" s="78">
        <f t="shared" si="0"/>
        <v>20</v>
      </c>
      <c r="H46" s="79">
        <f t="shared" si="3"/>
        <v>31.333333333333339</v>
      </c>
      <c r="I46" s="108" t="s">
        <v>117</v>
      </c>
      <c r="J46" s="88" t="str">
        <f t="shared" si="1"/>
        <v/>
      </c>
      <c r="K46" s="86">
        <f t="shared" si="4"/>
        <v>9.7222222222222099E-2</v>
      </c>
    </row>
    <row r="47" spans="1:11" ht="36" customHeight="1" x14ac:dyDescent="0.3">
      <c r="A47" s="156"/>
      <c r="B47" s="111" t="s">
        <v>332</v>
      </c>
      <c r="C47" s="111" t="s">
        <v>380</v>
      </c>
      <c r="D47" s="45" t="str">
        <f t="shared" si="5"/>
        <v>X</v>
      </c>
      <c r="E47" s="91"/>
      <c r="F47" s="90">
        <f t="shared" si="2"/>
        <v>1</v>
      </c>
      <c r="G47" s="78">
        <f t="shared" si="0"/>
        <v>0</v>
      </c>
      <c r="H47" s="79">
        <f t="shared" si="3"/>
        <v>32.333333333333343</v>
      </c>
      <c r="I47" s="108" t="s">
        <v>222</v>
      </c>
      <c r="J47" s="88" t="str">
        <f t="shared" si="1"/>
        <v/>
      </c>
      <c r="K47" s="86">
        <f t="shared" si="4"/>
        <v>4.1666666666666741E-2</v>
      </c>
    </row>
    <row r="48" spans="1:11" ht="36" customHeight="1" x14ac:dyDescent="0.3">
      <c r="A48" s="156"/>
      <c r="B48" s="111" t="s">
        <v>380</v>
      </c>
      <c r="C48" s="111" t="s">
        <v>381</v>
      </c>
      <c r="D48" s="45" t="str">
        <f t="shared" si="5"/>
        <v>X</v>
      </c>
      <c r="E48" s="91"/>
      <c r="F48" s="90">
        <f t="shared" si="2"/>
        <v>0</v>
      </c>
      <c r="G48" s="78">
        <f t="shared" si="0"/>
        <v>30</v>
      </c>
      <c r="H48" s="79">
        <f t="shared" si="3"/>
        <v>32.833333333333343</v>
      </c>
      <c r="I48" s="108" t="s">
        <v>117</v>
      </c>
      <c r="J48" s="88" t="str">
        <f t="shared" si="1"/>
        <v/>
      </c>
      <c r="K48" s="86">
        <f t="shared" si="4"/>
        <v>2.0833333333333259E-2</v>
      </c>
    </row>
    <row r="49" spans="1:11" ht="36" customHeight="1" x14ac:dyDescent="0.3">
      <c r="A49" s="156"/>
      <c r="B49" s="111" t="s">
        <v>381</v>
      </c>
      <c r="C49" s="111" t="s">
        <v>382</v>
      </c>
      <c r="D49" s="45" t="str">
        <f t="shared" si="5"/>
        <v/>
      </c>
      <c r="E49" s="91" t="s">
        <v>145</v>
      </c>
      <c r="F49" s="90">
        <f t="shared" si="2"/>
        <v>0</v>
      </c>
      <c r="G49" s="78">
        <f t="shared" si="0"/>
        <v>0</v>
      </c>
      <c r="H49" s="79">
        <f t="shared" si="3"/>
        <v>32.833333333333343</v>
      </c>
      <c r="I49" s="108" t="s">
        <v>372</v>
      </c>
      <c r="J49" s="88">
        <f t="shared" si="1"/>
        <v>1.3888888888889062E-2</v>
      </c>
      <c r="K49" s="86" t="str">
        <f t="shared" si="4"/>
        <v/>
      </c>
    </row>
    <row r="50" spans="1:11" ht="36" customHeight="1" x14ac:dyDescent="0.3">
      <c r="A50" s="156"/>
      <c r="B50" s="111" t="s">
        <v>382</v>
      </c>
      <c r="C50" s="111" t="s">
        <v>136</v>
      </c>
      <c r="D50" s="45" t="str">
        <f t="shared" si="5"/>
        <v>X</v>
      </c>
      <c r="E50" s="91"/>
      <c r="F50" s="90">
        <f t="shared" si="2"/>
        <v>1</v>
      </c>
      <c r="G50" s="78">
        <f t="shared" si="0"/>
        <v>50</v>
      </c>
      <c r="H50" s="79">
        <f t="shared" si="3"/>
        <v>34.666666666666679</v>
      </c>
      <c r="I50" s="108" t="s">
        <v>117</v>
      </c>
      <c r="J50" s="88" t="str">
        <f t="shared" si="1"/>
        <v/>
      </c>
      <c r="K50" s="86">
        <f t="shared" si="4"/>
        <v>7.638888888888884E-2</v>
      </c>
    </row>
    <row r="51" spans="1:11" ht="36" customHeight="1" x14ac:dyDescent="0.3">
      <c r="A51" s="156"/>
      <c r="B51" s="379" t="s">
        <v>136</v>
      </c>
      <c r="C51" s="380"/>
      <c r="D51" s="45"/>
      <c r="E51" s="91"/>
      <c r="F51" s="90">
        <f t="shared" si="2"/>
        <v>0</v>
      </c>
      <c r="G51" s="78">
        <f t="shared" si="0"/>
        <v>0</v>
      </c>
      <c r="H51" s="79">
        <f t="shared" si="3"/>
        <v>34.666666666666679</v>
      </c>
      <c r="I51" s="109" t="s">
        <v>123</v>
      </c>
      <c r="J51" s="88" t="str">
        <f t="shared" si="1"/>
        <v/>
      </c>
      <c r="K51" s="86" t="str">
        <f t="shared" si="4"/>
        <v/>
      </c>
    </row>
    <row r="52" spans="1:11" ht="33.75" customHeight="1" x14ac:dyDescent="0.3">
      <c r="A52" s="47"/>
      <c r="B52" s="369" t="s">
        <v>25</v>
      </c>
      <c r="C52" s="369"/>
      <c r="D52" s="369"/>
      <c r="E52" s="369"/>
      <c r="F52" s="369"/>
      <c r="G52" s="369"/>
      <c r="H52" s="48">
        <f>H51</f>
        <v>34.666666666666679</v>
      </c>
      <c r="I52" s="49"/>
      <c r="J52" s="89">
        <f>SUM(J23:J51)</f>
        <v>0.15972222222222232</v>
      </c>
      <c r="K52" s="86">
        <f>SUM(K23:K51)</f>
        <v>1.4444444444444444</v>
      </c>
    </row>
    <row r="53" spans="1:11" ht="33.75" customHeight="1" x14ac:dyDescent="0.3">
      <c r="A53" s="47"/>
      <c r="B53" s="369" t="s">
        <v>64</v>
      </c>
      <c r="C53" s="369"/>
      <c r="D53" s="369"/>
      <c r="E53" s="369"/>
      <c r="F53" s="369"/>
      <c r="G53" s="369"/>
      <c r="H53" s="50">
        <v>72</v>
      </c>
      <c r="I53" s="49"/>
    </row>
    <row r="54" spans="1:11" ht="33.75" customHeight="1" x14ac:dyDescent="0.3">
      <c r="A54" s="47"/>
      <c r="B54" s="363" t="s">
        <v>65</v>
      </c>
      <c r="C54" s="363"/>
      <c r="D54" s="363"/>
      <c r="E54" s="363"/>
      <c r="F54" s="363"/>
      <c r="G54" s="363"/>
      <c r="H54" s="50">
        <f>IF(H53="","",IF(H52&lt;=H53,H53-H52,0))</f>
        <v>37.333333333333321</v>
      </c>
      <c r="I54" s="75"/>
    </row>
    <row r="55" spans="1:11" ht="33.75" customHeight="1" x14ac:dyDescent="0.3">
      <c r="A55" s="47"/>
      <c r="B55" s="363" t="s">
        <v>66</v>
      </c>
      <c r="C55" s="363"/>
      <c r="D55" s="363"/>
      <c r="E55" s="363"/>
      <c r="F55" s="363"/>
      <c r="G55" s="363"/>
      <c r="H55" s="50">
        <f>IF(H52&gt;H53,H52-H53,0)</f>
        <v>0</v>
      </c>
      <c r="I55" s="49"/>
    </row>
    <row r="56" spans="1:11" ht="33.75" customHeight="1" x14ac:dyDescent="0.3">
      <c r="A56" s="47"/>
      <c r="B56" s="363" t="s">
        <v>67</v>
      </c>
      <c r="C56" s="363"/>
      <c r="D56" s="363"/>
      <c r="E56" s="363"/>
      <c r="F56" s="363"/>
      <c r="G56" s="363"/>
      <c r="H56" s="74">
        <f>IF(H53="","",IF(H54&gt;H55,ROUND(H54*$B$15*$B$13/24,0),""))</f>
        <v>103390933</v>
      </c>
      <c r="I56" s="49"/>
    </row>
    <row r="57" spans="1:11" ht="33.75" customHeight="1" x14ac:dyDescent="0.3">
      <c r="A57" s="47"/>
      <c r="B57" s="364" t="s">
        <v>68</v>
      </c>
      <c r="C57" s="365"/>
      <c r="D57" s="365"/>
      <c r="E57" s="365"/>
      <c r="F57" s="365"/>
      <c r="G57" s="366"/>
      <c r="H57" s="51" t="str">
        <f>IF(H55&gt;H54,ROUND(H55*$B$17*$B$13/24,0),"")</f>
        <v/>
      </c>
      <c r="I57" s="49"/>
    </row>
    <row r="58" spans="1:11" ht="33.75" customHeight="1" x14ac:dyDescent="0.3">
      <c r="A58" s="367"/>
      <c r="B58" s="367"/>
      <c r="C58" s="367"/>
      <c r="D58" s="367"/>
      <c r="E58" s="367"/>
      <c r="F58" s="367"/>
      <c r="G58" s="367"/>
      <c r="H58" s="367"/>
      <c r="I58" s="367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2:G52"/>
    <mergeCell ref="B53:G53"/>
    <mergeCell ref="B54:G54"/>
    <mergeCell ref="B56:G56"/>
    <mergeCell ref="B57:G57"/>
    <mergeCell ref="A58:I58"/>
    <mergeCell ref="A23:A24"/>
    <mergeCell ref="B23:C23"/>
    <mergeCell ref="A25:A32"/>
    <mergeCell ref="B30:C30"/>
    <mergeCell ref="B33:C33"/>
    <mergeCell ref="B51:C51"/>
    <mergeCell ref="B55:G55"/>
  </mergeCells>
  <conditionalFormatting sqref="B23:I51">
    <cfRule type="expression" dxfId="1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K53"/>
  <sheetViews>
    <sheetView topLeftCell="D39" zoomScale="80" zoomScaleNormal="80" workbookViewId="0">
      <selection activeCell="B32" sqref="B32:I3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235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44681.53125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44678</v>
      </c>
      <c r="C9" s="34">
        <f>INDEX('TONG HOP'!$B$9:$W$225,MATCH(E3,'TONG HOP'!$B$9:$B$225,0),MATCH(C10,'TONG HOP'!$B$9:$W$9,0))</f>
        <v>44681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44682.041666666664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16292.35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44682.041666666664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23377.37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44683.1875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0">
        <v>44681</v>
      </c>
      <c r="B23" s="381" t="s">
        <v>368</v>
      </c>
      <c r="C23" s="382"/>
      <c r="D23" s="45"/>
      <c r="E23" s="35"/>
      <c r="F23" s="90">
        <f>IF(AND(D23="",E23=""),0,(IF(C23-B23=1,24,(IF(D23="X",HOUR(C23-B23),0)))))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1" ht="36" customHeight="1" x14ac:dyDescent="0.3">
      <c r="A24" s="131"/>
      <c r="B24" s="111" t="s">
        <v>368</v>
      </c>
      <c r="C24" s="111" t="s">
        <v>134</v>
      </c>
      <c r="D24" s="45"/>
      <c r="E24" s="81"/>
      <c r="F24" s="90">
        <f t="shared" ref="F24:F46" si="2">IF(AND(D24="",E24=""),0,(IF(C24-B24=1,24,(IF(D24="X",HOUR(C24-B24),0)))))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109</v>
      </c>
      <c r="J24" s="87" t="str">
        <f t="shared" si="1"/>
        <v/>
      </c>
      <c r="K24" s="86" t="str">
        <f t="shared" ref="K24:K46" si="4">IF(D24="x",(C24-B24),"")</f>
        <v/>
      </c>
    </row>
    <row r="25" spans="1:11" ht="36" customHeight="1" x14ac:dyDescent="0.3">
      <c r="A25" s="131"/>
      <c r="B25" s="111" t="s">
        <v>134</v>
      </c>
      <c r="C25" s="111" t="s">
        <v>160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1"/>
      <c r="B26" s="111" t="s">
        <v>160</v>
      </c>
      <c r="C26" s="111" t="s">
        <v>230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275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1"/>
      <c r="B27" s="379" t="s">
        <v>230</v>
      </c>
      <c r="C27" s="380"/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276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1"/>
      <c r="B28" s="111" t="s">
        <v>230</v>
      </c>
      <c r="C28" s="111" t="s">
        <v>353</v>
      </c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40"/>
      <c r="B29" s="111" t="s">
        <v>353</v>
      </c>
      <c r="C29" s="111" t="s">
        <v>125</v>
      </c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366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0">
        <v>44682</v>
      </c>
      <c r="B30" s="111" t="s">
        <v>126</v>
      </c>
      <c r="C30" s="111" t="s">
        <v>369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366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1"/>
      <c r="B31" s="379" t="s">
        <v>369</v>
      </c>
      <c r="C31" s="380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1"/>
      <c r="B32" s="113" t="s">
        <v>369</v>
      </c>
      <c r="C32" s="113" t="s">
        <v>153</v>
      </c>
      <c r="D32" s="114" t="str">
        <f t="shared" ref="D32:D45" si="5">IF(E32="","X","")</f>
        <v>X</v>
      </c>
      <c r="E32" s="115"/>
      <c r="F32" s="116">
        <f t="shared" si="2"/>
        <v>0</v>
      </c>
      <c r="G32" s="117">
        <f t="shared" si="0"/>
        <v>30</v>
      </c>
      <c r="H32" s="118">
        <f t="shared" si="3"/>
        <v>0.5</v>
      </c>
      <c r="I32" s="119" t="s">
        <v>117</v>
      </c>
      <c r="J32" s="88" t="str">
        <f t="shared" si="1"/>
        <v/>
      </c>
      <c r="K32" s="86">
        <f t="shared" si="4"/>
        <v>2.0833333333333336E-2</v>
      </c>
    </row>
    <row r="33" spans="1:11" ht="36" customHeight="1" x14ac:dyDescent="0.3">
      <c r="A33" s="131"/>
      <c r="B33" s="111" t="s">
        <v>153</v>
      </c>
      <c r="C33" s="111" t="s">
        <v>311</v>
      </c>
      <c r="D33" s="45" t="str">
        <f t="shared" si="5"/>
        <v>X</v>
      </c>
      <c r="E33" s="91"/>
      <c r="F33" s="90">
        <f t="shared" si="2"/>
        <v>3</v>
      </c>
      <c r="G33" s="78">
        <f t="shared" si="0"/>
        <v>15</v>
      </c>
      <c r="H33" s="79">
        <f t="shared" si="3"/>
        <v>3.75</v>
      </c>
      <c r="I33" s="108" t="s">
        <v>366</v>
      </c>
      <c r="J33" s="88" t="str">
        <f t="shared" si="1"/>
        <v/>
      </c>
      <c r="K33" s="86">
        <f t="shared" si="4"/>
        <v>0.13541666666666666</v>
      </c>
    </row>
    <row r="34" spans="1:11" ht="36" customHeight="1" x14ac:dyDescent="0.3">
      <c r="A34" s="131"/>
      <c r="B34" s="111" t="s">
        <v>311</v>
      </c>
      <c r="C34" s="111" t="s">
        <v>140</v>
      </c>
      <c r="D34" s="45" t="str">
        <f t="shared" si="5"/>
        <v>X</v>
      </c>
      <c r="E34" s="91"/>
      <c r="F34" s="90">
        <f t="shared" si="2"/>
        <v>0</v>
      </c>
      <c r="G34" s="78">
        <f t="shared" si="0"/>
        <v>45</v>
      </c>
      <c r="H34" s="79">
        <f t="shared" si="3"/>
        <v>4.5</v>
      </c>
      <c r="I34" s="108" t="s">
        <v>117</v>
      </c>
      <c r="J34" s="88" t="str">
        <f t="shared" si="1"/>
        <v/>
      </c>
      <c r="K34" s="86">
        <f t="shared" si="4"/>
        <v>3.125E-2</v>
      </c>
    </row>
    <row r="35" spans="1:11" ht="36" customHeight="1" x14ac:dyDescent="0.3">
      <c r="A35" s="131"/>
      <c r="B35" s="111" t="s">
        <v>140</v>
      </c>
      <c r="C35" s="111" t="s">
        <v>243</v>
      </c>
      <c r="D35" s="45" t="str">
        <f t="shared" si="5"/>
        <v>X</v>
      </c>
      <c r="E35" s="91"/>
      <c r="F35" s="90">
        <f t="shared" si="2"/>
        <v>0</v>
      </c>
      <c r="G35" s="78">
        <f t="shared" si="0"/>
        <v>50</v>
      </c>
      <c r="H35" s="79">
        <f t="shared" si="3"/>
        <v>5.333333333333333</v>
      </c>
      <c r="I35" s="108" t="s">
        <v>118</v>
      </c>
      <c r="J35" s="88" t="str">
        <f t="shared" si="1"/>
        <v/>
      </c>
      <c r="K35" s="86">
        <f t="shared" si="4"/>
        <v>3.4722222222222238E-2</v>
      </c>
    </row>
    <row r="36" spans="1:11" ht="36" customHeight="1" x14ac:dyDescent="0.3">
      <c r="A36" s="131"/>
      <c r="B36" s="111" t="s">
        <v>243</v>
      </c>
      <c r="C36" s="111" t="s">
        <v>128</v>
      </c>
      <c r="D36" s="45" t="str">
        <f t="shared" si="5"/>
        <v>X</v>
      </c>
      <c r="E36" s="91"/>
      <c r="F36" s="90">
        <f t="shared" si="2"/>
        <v>0</v>
      </c>
      <c r="G36" s="78">
        <f t="shared" si="0"/>
        <v>40</v>
      </c>
      <c r="H36" s="79">
        <f t="shared" si="3"/>
        <v>6</v>
      </c>
      <c r="I36" s="108" t="s">
        <v>117</v>
      </c>
      <c r="J36" s="88" t="str">
        <f t="shared" si="1"/>
        <v/>
      </c>
      <c r="K36" s="86">
        <f t="shared" si="4"/>
        <v>2.777777777777779E-2</v>
      </c>
    </row>
    <row r="37" spans="1:11" ht="36" customHeight="1" x14ac:dyDescent="0.3">
      <c r="A37" s="131"/>
      <c r="B37" s="111" t="s">
        <v>128</v>
      </c>
      <c r="C37" s="111" t="s">
        <v>134</v>
      </c>
      <c r="D37" s="45" t="str">
        <f t="shared" si="5"/>
        <v>X</v>
      </c>
      <c r="E37" s="91"/>
      <c r="F37" s="90">
        <f t="shared" si="2"/>
        <v>6</v>
      </c>
      <c r="G37" s="78">
        <f t="shared" si="0"/>
        <v>30</v>
      </c>
      <c r="H37" s="79">
        <f t="shared" si="3"/>
        <v>12.5</v>
      </c>
      <c r="I37" s="108" t="s">
        <v>117</v>
      </c>
      <c r="J37" s="88" t="str">
        <f t="shared" si="1"/>
        <v/>
      </c>
      <c r="K37" s="86">
        <f t="shared" si="4"/>
        <v>0.27083333333333331</v>
      </c>
    </row>
    <row r="38" spans="1:11" ht="36" customHeight="1" x14ac:dyDescent="0.3">
      <c r="A38" s="131"/>
      <c r="B38" s="111" t="s">
        <v>134</v>
      </c>
      <c r="C38" s="111" t="s">
        <v>135</v>
      </c>
      <c r="D38" s="45" t="str">
        <f t="shared" si="5"/>
        <v>X</v>
      </c>
      <c r="E38" s="91"/>
      <c r="F38" s="90">
        <f t="shared" si="2"/>
        <v>0</v>
      </c>
      <c r="G38" s="78">
        <f t="shared" si="0"/>
        <v>30</v>
      </c>
      <c r="H38" s="79">
        <f t="shared" si="3"/>
        <v>13</v>
      </c>
      <c r="I38" s="108" t="s">
        <v>118</v>
      </c>
      <c r="J38" s="88" t="str">
        <f t="shared" si="1"/>
        <v/>
      </c>
      <c r="K38" s="86">
        <f t="shared" si="4"/>
        <v>2.083333333333337E-2</v>
      </c>
    </row>
    <row r="39" spans="1:11" ht="36" customHeight="1" x14ac:dyDescent="0.3">
      <c r="A39" s="131"/>
      <c r="B39" s="111" t="s">
        <v>135</v>
      </c>
      <c r="C39" s="111" t="s">
        <v>160</v>
      </c>
      <c r="D39" s="45" t="str">
        <f t="shared" si="5"/>
        <v>X</v>
      </c>
      <c r="E39" s="91"/>
      <c r="F39" s="90">
        <f t="shared" si="2"/>
        <v>1</v>
      </c>
      <c r="G39" s="78">
        <f t="shared" si="0"/>
        <v>0</v>
      </c>
      <c r="H39" s="79">
        <f t="shared" si="3"/>
        <v>14</v>
      </c>
      <c r="I39" s="108" t="s">
        <v>367</v>
      </c>
      <c r="J39" s="88" t="str">
        <f t="shared" si="1"/>
        <v/>
      </c>
      <c r="K39" s="86">
        <f t="shared" si="4"/>
        <v>4.166666666666663E-2</v>
      </c>
    </row>
    <row r="40" spans="1:11" ht="36" customHeight="1" x14ac:dyDescent="0.3">
      <c r="A40" s="131"/>
      <c r="B40" s="111" t="s">
        <v>160</v>
      </c>
      <c r="C40" s="111" t="s">
        <v>136</v>
      </c>
      <c r="D40" s="45" t="str">
        <f t="shared" si="5"/>
        <v>X</v>
      </c>
      <c r="E40" s="91"/>
      <c r="F40" s="90">
        <f t="shared" si="2"/>
        <v>6</v>
      </c>
      <c r="G40" s="78">
        <f t="shared" si="0"/>
        <v>30</v>
      </c>
      <c r="H40" s="79">
        <f t="shared" si="3"/>
        <v>20.5</v>
      </c>
      <c r="I40" s="108" t="s">
        <v>117</v>
      </c>
      <c r="J40" s="88" t="str">
        <f t="shared" si="1"/>
        <v/>
      </c>
      <c r="K40" s="86">
        <f t="shared" si="4"/>
        <v>0.27083333333333337</v>
      </c>
    </row>
    <row r="41" spans="1:11" ht="36" customHeight="1" x14ac:dyDescent="0.3">
      <c r="A41" s="131"/>
      <c r="B41" s="111" t="s">
        <v>136</v>
      </c>
      <c r="C41" s="111" t="s">
        <v>138</v>
      </c>
      <c r="D41" s="45" t="str">
        <f t="shared" si="5"/>
        <v>X</v>
      </c>
      <c r="E41" s="91"/>
      <c r="F41" s="90">
        <f t="shared" si="2"/>
        <v>1</v>
      </c>
      <c r="G41" s="78">
        <f t="shared" si="0"/>
        <v>10</v>
      </c>
      <c r="H41" s="79">
        <f t="shared" si="3"/>
        <v>21.666666666666668</v>
      </c>
      <c r="I41" s="108" t="s">
        <v>118</v>
      </c>
      <c r="J41" s="88" t="str">
        <f t="shared" si="1"/>
        <v/>
      </c>
      <c r="K41" s="86">
        <f t="shared" si="4"/>
        <v>4.861111111111116E-2</v>
      </c>
    </row>
    <row r="42" spans="1:11" ht="36" customHeight="1" x14ac:dyDescent="0.3">
      <c r="A42" s="140"/>
      <c r="B42" s="111" t="s">
        <v>138</v>
      </c>
      <c r="C42" s="111" t="s">
        <v>125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20</v>
      </c>
      <c r="H42" s="79">
        <f t="shared" si="3"/>
        <v>23</v>
      </c>
      <c r="I42" s="108" t="s">
        <v>117</v>
      </c>
      <c r="J42" s="88" t="str">
        <f t="shared" si="1"/>
        <v/>
      </c>
      <c r="K42" s="86">
        <f t="shared" si="4"/>
        <v>5.5555555555555469E-2</v>
      </c>
    </row>
    <row r="43" spans="1:11" ht="36" customHeight="1" x14ac:dyDescent="0.3">
      <c r="A43" s="130">
        <v>44683</v>
      </c>
      <c r="B43" s="111" t="s">
        <v>126</v>
      </c>
      <c r="C43" s="111" t="s">
        <v>369</v>
      </c>
      <c r="D43" s="45" t="str">
        <f t="shared" si="5"/>
        <v>X</v>
      </c>
      <c r="E43" s="91"/>
      <c r="F43" s="90">
        <f t="shared" si="2"/>
        <v>1</v>
      </c>
      <c r="G43" s="78">
        <f t="shared" si="0"/>
        <v>0</v>
      </c>
      <c r="H43" s="79">
        <f t="shared" si="3"/>
        <v>24</v>
      </c>
      <c r="I43" s="108" t="s">
        <v>222</v>
      </c>
      <c r="J43" s="88" t="str">
        <f t="shared" si="1"/>
        <v/>
      </c>
      <c r="K43" s="86">
        <f t="shared" si="4"/>
        <v>4.1666666666666664E-2</v>
      </c>
    </row>
    <row r="44" spans="1:11" ht="36" customHeight="1" x14ac:dyDescent="0.3">
      <c r="A44" s="131"/>
      <c r="B44" s="111" t="s">
        <v>369</v>
      </c>
      <c r="C44" s="111" t="s">
        <v>370</v>
      </c>
      <c r="D44" s="45" t="str">
        <f t="shared" si="5"/>
        <v>X</v>
      </c>
      <c r="E44" s="91"/>
      <c r="F44" s="90">
        <f t="shared" si="2"/>
        <v>1</v>
      </c>
      <c r="G44" s="78">
        <f t="shared" si="0"/>
        <v>20</v>
      </c>
      <c r="H44" s="79">
        <f t="shared" si="3"/>
        <v>25.333333333333332</v>
      </c>
      <c r="I44" s="108" t="s">
        <v>322</v>
      </c>
      <c r="J44" s="88" t="str">
        <f t="shared" si="1"/>
        <v/>
      </c>
      <c r="K44" s="86">
        <f t="shared" si="4"/>
        <v>5.5555555555555559E-2</v>
      </c>
    </row>
    <row r="45" spans="1:11" ht="36" customHeight="1" x14ac:dyDescent="0.3">
      <c r="A45" s="131"/>
      <c r="B45" s="111" t="s">
        <v>370</v>
      </c>
      <c r="C45" s="111" t="s">
        <v>284</v>
      </c>
      <c r="D45" s="45" t="str">
        <f t="shared" si="5"/>
        <v>X</v>
      </c>
      <c r="E45" s="91"/>
      <c r="F45" s="90">
        <f t="shared" si="2"/>
        <v>2</v>
      </c>
      <c r="G45" s="78">
        <f t="shared" si="0"/>
        <v>10</v>
      </c>
      <c r="H45" s="79">
        <f t="shared" si="3"/>
        <v>27.5</v>
      </c>
      <c r="I45" s="108" t="s">
        <v>117</v>
      </c>
      <c r="J45" s="88" t="str">
        <f t="shared" si="1"/>
        <v/>
      </c>
      <c r="K45" s="86">
        <f t="shared" si="4"/>
        <v>9.0277777777777776E-2</v>
      </c>
    </row>
    <row r="46" spans="1:11" ht="36" customHeight="1" x14ac:dyDescent="0.3">
      <c r="A46" s="131"/>
      <c r="B46" s="379" t="s">
        <v>284</v>
      </c>
      <c r="C46" s="380"/>
      <c r="D46" s="45"/>
      <c r="E46" s="91"/>
      <c r="F46" s="90">
        <f t="shared" si="2"/>
        <v>0</v>
      </c>
      <c r="G46" s="78">
        <f t="shared" si="0"/>
        <v>0</v>
      </c>
      <c r="H46" s="79">
        <f t="shared" si="3"/>
        <v>27.5</v>
      </c>
      <c r="I46" s="109" t="s">
        <v>123</v>
      </c>
      <c r="J46" s="88" t="str">
        <f t="shared" si="1"/>
        <v/>
      </c>
      <c r="K46" s="86" t="str">
        <f t="shared" si="4"/>
        <v/>
      </c>
    </row>
    <row r="47" spans="1:11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27.5</v>
      </c>
      <c r="I47" s="49"/>
      <c r="J47" s="89">
        <f>SUM(J23:J46)</f>
        <v>0</v>
      </c>
      <c r="K47" s="86">
        <f>SUM(K23:K46)</f>
        <v>1.145833333333333</v>
      </c>
    </row>
    <row r="48" spans="1:11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</row>
    <row r="49" spans="1:9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44.5</v>
      </c>
      <c r="I49" s="75"/>
    </row>
    <row r="50" spans="1:9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</row>
    <row r="51" spans="1:9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130036621</v>
      </c>
      <c r="I51" s="49"/>
    </row>
    <row r="52" spans="1:9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</row>
    <row r="53" spans="1:9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21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B51:G51"/>
    <mergeCell ref="B52:G52"/>
    <mergeCell ref="A53:I53"/>
    <mergeCell ref="B23:C23"/>
    <mergeCell ref="B27:C27"/>
    <mergeCell ref="B31:C31"/>
    <mergeCell ref="B46:C46"/>
    <mergeCell ref="B50:G50"/>
  </mergeCells>
  <conditionalFormatting sqref="B23:I46">
    <cfRule type="expression" dxfId="13" priority="4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K48"/>
  <sheetViews>
    <sheetView topLeftCell="A33" zoomScale="80" zoomScaleNormal="80" workbookViewId="0">
      <selection activeCell="E26" sqref="E2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44673.850694444445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44666</v>
      </c>
      <c r="C9" s="34">
        <f>INDEX('TONG HOP'!$B$9:$W$225,MATCH(E3,'TONG HOP'!$B$9:$B$225,0),MATCH(C10,'TONG HOP'!$B$9:$W$9,0))</f>
        <v>44671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17875.240000000002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44674.451388888891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44675.138888888891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97">
        <v>44673</v>
      </c>
      <c r="B23" s="399" t="s">
        <v>361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4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1" si="1">IF(E23="x",(C23-B23),"")</f>
        <v/>
      </c>
      <c r="K23" s="86" t="str">
        <f>IF(D23="x",(C23-B23),"")</f>
        <v/>
      </c>
    </row>
    <row r="24" spans="1:11" ht="36" customHeight="1" x14ac:dyDescent="0.3">
      <c r="A24" s="398"/>
      <c r="B24" s="110" t="s">
        <v>361</v>
      </c>
      <c r="C24" s="112" t="s">
        <v>125</v>
      </c>
      <c r="D24" s="45" t="str">
        <f t="shared" ref="D24:D40" si="2">IF(E24="","X","")</f>
        <v>X</v>
      </c>
      <c r="E24" s="81"/>
      <c r="F24" s="90">
        <f t="shared" ref="F24:F41" si="3">IF(AND(D24="",E24=""),0,(IF(C24-B24=1,24,(IF(D24="X",HOUR(C24-B24),0)))))</f>
        <v>3</v>
      </c>
      <c r="G24" s="82">
        <f t="shared" si="0"/>
        <v>35</v>
      </c>
      <c r="H24" s="82">
        <f t="shared" ref="H24:H41" si="4">(F24+G24/60)+H23</f>
        <v>3.5833333333333335</v>
      </c>
      <c r="I24" s="108" t="s">
        <v>253</v>
      </c>
      <c r="J24" s="87" t="str">
        <f t="shared" si="1"/>
        <v/>
      </c>
      <c r="K24" s="86">
        <f t="shared" ref="K24:K41" si="5">IF(D24="x",(C24-B24),"")</f>
        <v>0.14930555555555547</v>
      </c>
    </row>
    <row r="25" spans="1:11" ht="36" customHeight="1" x14ac:dyDescent="0.3">
      <c r="A25" s="397">
        <v>44674</v>
      </c>
      <c r="B25" s="112" t="s">
        <v>126</v>
      </c>
      <c r="C25" s="110" t="s">
        <v>362</v>
      </c>
      <c r="D25" s="45" t="str">
        <f t="shared" si="2"/>
        <v>X</v>
      </c>
      <c r="E25" s="81"/>
      <c r="F25" s="90">
        <f t="shared" si="3"/>
        <v>6</v>
      </c>
      <c r="G25" s="82">
        <f t="shared" si="0"/>
        <v>15</v>
      </c>
      <c r="H25" s="82">
        <f t="shared" si="4"/>
        <v>9.8333333333333339</v>
      </c>
      <c r="I25" s="108" t="s">
        <v>253</v>
      </c>
      <c r="J25" s="87" t="str">
        <f t="shared" si="1"/>
        <v/>
      </c>
      <c r="K25" s="86">
        <f t="shared" si="5"/>
        <v>0.26041666666666669</v>
      </c>
    </row>
    <row r="26" spans="1:11" ht="36" customHeight="1" x14ac:dyDescent="0.3">
      <c r="A26" s="401"/>
      <c r="B26" s="110" t="s">
        <v>362</v>
      </c>
      <c r="C26" s="110" t="s">
        <v>310</v>
      </c>
      <c r="D26" s="45" t="str">
        <f t="shared" si="2"/>
        <v/>
      </c>
      <c r="E26" s="81" t="s">
        <v>145</v>
      </c>
      <c r="F26" s="90">
        <f t="shared" si="3"/>
        <v>0</v>
      </c>
      <c r="G26" s="82">
        <f t="shared" si="0"/>
        <v>0</v>
      </c>
      <c r="H26" s="82">
        <f t="shared" si="4"/>
        <v>9.8333333333333339</v>
      </c>
      <c r="I26" s="109" t="s">
        <v>302</v>
      </c>
      <c r="J26" s="87">
        <f t="shared" si="1"/>
        <v>7.291666666666663E-2</v>
      </c>
      <c r="K26" s="86" t="str">
        <f t="shared" si="5"/>
        <v/>
      </c>
    </row>
    <row r="27" spans="1:11" ht="36" customHeight="1" x14ac:dyDescent="0.3">
      <c r="A27" s="401"/>
      <c r="B27" s="110" t="s">
        <v>310</v>
      </c>
      <c r="C27" s="110" t="s">
        <v>131</v>
      </c>
      <c r="D27" s="45" t="str">
        <f t="shared" si="2"/>
        <v/>
      </c>
      <c r="E27" s="91" t="s">
        <v>145</v>
      </c>
      <c r="F27" s="90">
        <f t="shared" si="3"/>
        <v>0</v>
      </c>
      <c r="G27" s="78">
        <f t="shared" si="0"/>
        <v>0</v>
      </c>
      <c r="H27" s="79">
        <f t="shared" si="4"/>
        <v>9.8333333333333339</v>
      </c>
      <c r="I27" s="108" t="s">
        <v>359</v>
      </c>
      <c r="J27" s="88">
        <f t="shared" si="1"/>
        <v>4.1666666666666685E-2</v>
      </c>
      <c r="K27" s="86" t="str">
        <f t="shared" si="5"/>
        <v/>
      </c>
    </row>
    <row r="28" spans="1:11" ht="36" customHeight="1" x14ac:dyDescent="0.3">
      <c r="A28" s="401"/>
      <c r="B28" s="110" t="s">
        <v>131</v>
      </c>
      <c r="C28" s="110" t="s">
        <v>233</v>
      </c>
      <c r="D28" s="45" t="str">
        <f t="shared" si="2"/>
        <v/>
      </c>
      <c r="E28" s="91" t="s">
        <v>145</v>
      </c>
      <c r="F28" s="90">
        <f t="shared" si="3"/>
        <v>0</v>
      </c>
      <c r="G28" s="78">
        <f t="shared" si="0"/>
        <v>0</v>
      </c>
      <c r="H28" s="79">
        <f t="shared" si="4"/>
        <v>9.8333333333333339</v>
      </c>
      <c r="I28" s="108" t="s">
        <v>115</v>
      </c>
      <c r="J28" s="88">
        <f t="shared" si="1"/>
        <v>7.6388888888888895E-2</v>
      </c>
      <c r="K28" s="86" t="str">
        <f t="shared" si="5"/>
        <v/>
      </c>
    </row>
    <row r="29" spans="1:11" ht="36" customHeight="1" x14ac:dyDescent="0.3">
      <c r="A29" s="401"/>
      <c r="B29" s="402" t="s">
        <v>233</v>
      </c>
      <c r="C29" s="403"/>
      <c r="D29" s="45"/>
      <c r="E29" s="91"/>
      <c r="F29" s="90">
        <f t="shared" si="3"/>
        <v>0</v>
      </c>
      <c r="G29" s="78">
        <f t="shared" si="0"/>
        <v>0</v>
      </c>
      <c r="H29" s="79">
        <f t="shared" si="4"/>
        <v>9.8333333333333339</v>
      </c>
      <c r="I29" s="109" t="s">
        <v>116</v>
      </c>
      <c r="J29" s="88" t="str">
        <f t="shared" si="1"/>
        <v/>
      </c>
      <c r="K29" s="86" t="str">
        <f t="shared" si="5"/>
        <v/>
      </c>
    </row>
    <row r="30" spans="1:11" ht="36" customHeight="1" x14ac:dyDescent="0.3">
      <c r="A30" s="401"/>
      <c r="B30" s="110" t="s">
        <v>233</v>
      </c>
      <c r="C30" s="110" t="s">
        <v>129</v>
      </c>
      <c r="D30" s="45" t="str">
        <f t="shared" si="2"/>
        <v>X</v>
      </c>
      <c r="E30" s="91"/>
      <c r="F30" s="90">
        <f t="shared" si="3"/>
        <v>2</v>
      </c>
      <c r="G30" s="78">
        <f t="shared" si="0"/>
        <v>10</v>
      </c>
      <c r="H30" s="79">
        <f t="shared" si="4"/>
        <v>12</v>
      </c>
      <c r="I30" s="108" t="s">
        <v>117</v>
      </c>
      <c r="J30" s="88" t="str">
        <f t="shared" si="1"/>
        <v/>
      </c>
      <c r="K30" s="86">
        <f t="shared" si="5"/>
        <v>9.0277777777777735E-2</v>
      </c>
    </row>
    <row r="31" spans="1:11" ht="36" customHeight="1" x14ac:dyDescent="0.3">
      <c r="A31" s="401"/>
      <c r="B31" s="110" t="s">
        <v>129</v>
      </c>
      <c r="C31" s="110" t="s">
        <v>134</v>
      </c>
      <c r="D31" s="45" t="str">
        <f t="shared" si="2"/>
        <v>X</v>
      </c>
      <c r="E31" s="91"/>
      <c r="F31" s="90">
        <f t="shared" si="3"/>
        <v>0</v>
      </c>
      <c r="G31" s="78">
        <f t="shared" si="0"/>
        <v>30</v>
      </c>
      <c r="H31" s="79">
        <f t="shared" si="4"/>
        <v>12.5</v>
      </c>
      <c r="I31" s="108" t="s">
        <v>117</v>
      </c>
      <c r="J31" s="88" t="str">
        <f t="shared" si="1"/>
        <v/>
      </c>
      <c r="K31" s="86">
        <f t="shared" si="5"/>
        <v>2.083333333333337E-2</v>
      </c>
    </row>
    <row r="32" spans="1:11" ht="36" customHeight="1" x14ac:dyDescent="0.3">
      <c r="A32" s="401"/>
      <c r="B32" s="110" t="s">
        <v>134</v>
      </c>
      <c r="C32" s="110" t="s">
        <v>135</v>
      </c>
      <c r="D32" s="45" t="str">
        <f t="shared" si="2"/>
        <v>X</v>
      </c>
      <c r="E32" s="91"/>
      <c r="F32" s="90">
        <f t="shared" si="3"/>
        <v>0</v>
      </c>
      <c r="G32" s="78">
        <f t="shared" si="0"/>
        <v>30</v>
      </c>
      <c r="H32" s="79">
        <f t="shared" si="4"/>
        <v>13</v>
      </c>
      <c r="I32" s="108" t="s">
        <v>306</v>
      </c>
      <c r="J32" s="88" t="str">
        <f t="shared" si="1"/>
        <v/>
      </c>
      <c r="K32" s="86">
        <f t="shared" si="5"/>
        <v>2.083333333333337E-2</v>
      </c>
    </row>
    <row r="33" spans="1:11" ht="36" customHeight="1" x14ac:dyDescent="0.3">
      <c r="A33" s="401"/>
      <c r="B33" s="110" t="s">
        <v>135</v>
      </c>
      <c r="C33" s="110" t="s">
        <v>363</v>
      </c>
      <c r="D33" s="45" t="str">
        <f t="shared" si="2"/>
        <v>X</v>
      </c>
      <c r="E33" s="91"/>
      <c r="F33" s="90">
        <f t="shared" si="3"/>
        <v>7</v>
      </c>
      <c r="G33" s="78">
        <f t="shared" si="0"/>
        <v>40</v>
      </c>
      <c r="H33" s="79">
        <f t="shared" si="4"/>
        <v>20.666666666666668</v>
      </c>
      <c r="I33" s="108" t="s">
        <v>117</v>
      </c>
      <c r="J33" s="88" t="str">
        <f t="shared" si="1"/>
        <v/>
      </c>
      <c r="K33" s="86">
        <f t="shared" si="5"/>
        <v>0.31944444444444442</v>
      </c>
    </row>
    <row r="34" spans="1:11" ht="36" customHeight="1" x14ac:dyDescent="0.3">
      <c r="A34" s="401"/>
      <c r="B34" s="110" t="s">
        <v>363</v>
      </c>
      <c r="C34" s="110" t="s">
        <v>137</v>
      </c>
      <c r="D34" s="45" t="str">
        <f t="shared" si="2"/>
        <v>X</v>
      </c>
      <c r="E34" s="91"/>
      <c r="F34" s="90">
        <f t="shared" si="3"/>
        <v>0</v>
      </c>
      <c r="G34" s="78">
        <f t="shared" si="0"/>
        <v>40</v>
      </c>
      <c r="H34" s="79">
        <f t="shared" si="4"/>
        <v>21.333333333333336</v>
      </c>
      <c r="I34" s="108" t="s">
        <v>306</v>
      </c>
      <c r="J34" s="88" t="str">
        <f t="shared" si="1"/>
        <v/>
      </c>
      <c r="K34" s="86">
        <f t="shared" si="5"/>
        <v>2.7777777777777679E-2</v>
      </c>
    </row>
    <row r="35" spans="1:11" ht="36" customHeight="1" x14ac:dyDescent="0.3">
      <c r="A35" s="401"/>
      <c r="B35" s="110" t="s">
        <v>137</v>
      </c>
      <c r="C35" s="110" t="s">
        <v>139</v>
      </c>
      <c r="D35" s="45" t="str">
        <f t="shared" si="2"/>
        <v>X</v>
      </c>
      <c r="E35" s="91"/>
      <c r="F35" s="90">
        <f t="shared" si="3"/>
        <v>0</v>
      </c>
      <c r="G35" s="78">
        <f t="shared" si="0"/>
        <v>50</v>
      </c>
      <c r="H35" s="79">
        <f t="shared" si="4"/>
        <v>22.166666666666668</v>
      </c>
      <c r="I35" s="108" t="s">
        <v>117</v>
      </c>
      <c r="J35" s="88" t="str">
        <f t="shared" si="1"/>
        <v/>
      </c>
      <c r="K35" s="86">
        <f t="shared" si="5"/>
        <v>3.4722222222222321E-2</v>
      </c>
    </row>
    <row r="36" spans="1:11" ht="36" customHeight="1" x14ac:dyDescent="0.3">
      <c r="A36" s="401"/>
      <c r="B36" s="110" t="s">
        <v>139</v>
      </c>
      <c r="C36" s="110" t="s">
        <v>326</v>
      </c>
      <c r="D36" s="45" t="str">
        <f t="shared" si="2"/>
        <v>X</v>
      </c>
      <c r="E36" s="91"/>
      <c r="F36" s="90">
        <f t="shared" si="3"/>
        <v>0</v>
      </c>
      <c r="G36" s="78">
        <f t="shared" si="0"/>
        <v>40</v>
      </c>
      <c r="H36" s="79">
        <f t="shared" si="4"/>
        <v>22.833333333333336</v>
      </c>
      <c r="I36" s="108" t="s">
        <v>360</v>
      </c>
      <c r="J36" s="88" t="str">
        <f t="shared" si="1"/>
        <v/>
      </c>
      <c r="K36" s="86">
        <f t="shared" si="5"/>
        <v>2.7777777777777679E-2</v>
      </c>
    </row>
    <row r="37" spans="1:11" ht="36" customHeight="1" x14ac:dyDescent="0.3">
      <c r="A37" s="398"/>
      <c r="B37" s="110" t="s">
        <v>326</v>
      </c>
      <c r="C37" s="110" t="s">
        <v>125</v>
      </c>
      <c r="D37" s="45" t="str">
        <f t="shared" si="2"/>
        <v>X</v>
      </c>
      <c r="E37" s="91"/>
      <c r="F37" s="90">
        <f t="shared" si="3"/>
        <v>0</v>
      </c>
      <c r="G37" s="78">
        <f t="shared" si="0"/>
        <v>10</v>
      </c>
      <c r="H37" s="79">
        <f t="shared" si="4"/>
        <v>23.000000000000004</v>
      </c>
      <c r="I37" s="108" t="s">
        <v>117</v>
      </c>
      <c r="J37" s="88" t="str">
        <f t="shared" si="1"/>
        <v/>
      </c>
      <c r="K37" s="86">
        <f t="shared" si="5"/>
        <v>6.9444444444445308E-3</v>
      </c>
    </row>
    <row r="38" spans="1:11" ht="36" customHeight="1" x14ac:dyDescent="0.3">
      <c r="A38" s="122">
        <v>44675</v>
      </c>
      <c r="B38" s="112" t="s">
        <v>126</v>
      </c>
      <c r="C38" s="110" t="s">
        <v>364</v>
      </c>
      <c r="D38" s="45" t="str">
        <f t="shared" si="2"/>
        <v>X</v>
      </c>
      <c r="E38" s="91"/>
      <c r="F38" s="90">
        <f t="shared" si="3"/>
        <v>0</v>
      </c>
      <c r="G38" s="78">
        <f t="shared" si="0"/>
        <v>20</v>
      </c>
      <c r="H38" s="79">
        <f t="shared" si="4"/>
        <v>23.333333333333336</v>
      </c>
      <c r="I38" s="108" t="s">
        <v>117</v>
      </c>
      <c r="J38" s="88" t="str">
        <f t="shared" si="1"/>
        <v/>
      </c>
      <c r="K38" s="86">
        <f t="shared" si="5"/>
        <v>1.3888888888888888E-2</v>
      </c>
    </row>
    <row r="39" spans="1:11" ht="36" customHeight="1" x14ac:dyDescent="0.3">
      <c r="A39" s="123"/>
      <c r="B39" s="110" t="s">
        <v>364</v>
      </c>
      <c r="C39" s="110" t="s">
        <v>249</v>
      </c>
      <c r="D39" s="45" t="str">
        <f t="shared" si="2"/>
        <v>X</v>
      </c>
      <c r="E39" s="91"/>
      <c r="F39" s="90">
        <f t="shared" si="3"/>
        <v>1</v>
      </c>
      <c r="G39" s="78">
        <f t="shared" si="0"/>
        <v>20</v>
      </c>
      <c r="H39" s="79">
        <f t="shared" si="4"/>
        <v>24.666666666666668</v>
      </c>
      <c r="I39" s="108" t="s">
        <v>322</v>
      </c>
      <c r="J39" s="88" t="str">
        <f t="shared" si="1"/>
        <v/>
      </c>
      <c r="K39" s="86">
        <f t="shared" si="5"/>
        <v>5.5555555555555546E-2</v>
      </c>
    </row>
    <row r="40" spans="1:11" ht="36" customHeight="1" x14ac:dyDescent="0.3">
      <c r="A40" s="123"/>
      <c r="B40" s="110" t="s">
        <v>249</v>
      </c>
      <c r="C40" s="110" t="s">
        <v>365</v>
      </c>
      <c r="D40" s="45" t="str">
        <f t="shared" si="2"/>
        <v>X</v>
      </c>
      <c r="E40" s="91"/>
      <c r="F40" s="90">
        <f t="shared" si="3"/>
        <v>1</v>
      </c>
      <c r="G40" s="78">
        <f t="shared" si="0"/>
        <v>40</v>
      </c>
      <c r="H40" s="79">
        <f t="shared" si="4"/>
        <v>26.333333333333336</v>
      </c>
      <c r="I40" s="108" t="s">
        <v>117</v>
      </c>
      <c r="J40" s="88" t="str">
        <f t="shared" si="1"/>
        <v/>
      </c>
      <c r="K40" s="86">
        <f t="shared" si="5"/>
        <v>6.9444444444444461E-2</v>
      </c>
    </row>
    <row r="41" spans="1:11" ht="36" customHeight="1" x14ac:dyDescent="0.3">
      <c r="A41" s="144"/>
      <c r="B41" s="402" t="s">
        <v>365</v>
      </c>
      <c r="C41" s="403"/>
      <c r="D41" s="45"/>
      <c r="E41" s="91"/>
      <c r="F41" s="90">
        <f t="shared" si="3"/>
        <v>0</v>
      </c>
      <c r="G41" s="78">
        <f t="shared" si="0"/>
        <v>0</v>
      </c>
      <c r="H41" s="79">
        <f t="shared" si="4"/>
        <v>26.333333333333336</v>
      </c>
      <c r="I41" s="109" t="s">
        <v>123</v>
      </c>
      <c r="J41" s="88" t="str">
        <f t="shared" si="1"/>
        <v/>
      </c>
      <c r="K41" s="86" t="str">
        <f t="shared" si="5"/>
        <v/>
      </c>
    </row>
    <row r="42" spans="1:11" ht="33.75" customHeight="1" x14ac:dyDescent="0.3">
      <c r="A42" s="47"/>
      <c r="B42" s="369" t="s">
        <v>25</v>
      </c>
      <c r="C42" s="369"/>
      <c r="D42" s="369"/>
      <c r="E42" s="369"/>
      <c r="F42" s="369"/>
      <c r="G42" s="369"/>
      <c r="H42" s="48">
        <f>H41</f>
        <v>26.333333333333336</v>
      </c>
      <c r="I42" s="49"/>
      <c r="J42" s="89">
        <f>SUM(J23:J41)</f>
        <v>0.19097222222222221</v>
      </c>
      <c r="K42" s="86">
        <f>SUM(K23:K41)</f>
        <v>1.0972222222222221</v>
      </c>
    </row>
    <row r="43" spans="1:11" ht="33.75" customHeight="1" x14ac:dyDescent="0.3">
      <c r="A43" s="47"/>
      <c r="B43" s="369" t="s">
        <v>64</v>
      </c>
      <c r="C43" s="369"/>
      <c r="D43" s="369"/>
      <c r="E43" s="369"/>
      <c r="F43" s="369"/>
      <c r="G43" s="369"/>
      <c r="H43" s="50">
        <v>72</v>
      </c>
      <c r="I43" s="49"/>
    </row>
    <row r="44" spans="1:11" ht="33.75" customHeight="1" x14ac:dyDescent="0.3">
      <c r="A44" s="47"/>
      <c r="B44" s="363" t="s">
        <v>65</v>
      </c>
      <c r="C44" s="363"/>
      <c r="D44" s="363"/>
      <c r="E44" s="363"/>
      <c r="F44" s="363"/>
      <c r="G44" s="363"/>
      <c r="H44" s="50">
        <f>IF(H43="","",IF(H42&lt;=H43,H43-H42,0))</f>
        <v>45.666666666666664</v>
      </c>
      <c r="I44" s="75"/>
    </row>
    <row r="45" spans="1:11" ht="33.75" customHeight="1" x14ac:dyDescent="0.3">
      <c r="A45" s="47"/>
      <c r="B45" s="363" t="s">
        <v>66</v>
      </c>
      <c r="C45" s="363"/>
      <c r="D45" s="363"/>
      <c r="E45" s="363"/>
      <c r="F45" s="363"/>
      <c r="G45" s="363"/>
      <c r="H45" s="50">
        <f>IF(H42&gt;H43,H42-H43,0)</f>
        <v>0</v>
      </c>
      <c r="I45" s="49"/>
    </row>
    <row r="46" spans="1:11" ht="33.75" customHeight="1" x14ac:dyDescent="0.3">
      <c r="A46" s="47"/>
      <c r="B46" s="363" t="s">
        <v>67</v>
      </c>
      <c r="C46" s="363"/>
      <c r="D46" s="363"/>
      <c r="E46" s="363"/>
      <c r="F46" s="363"/>
      <c r="G46" s="363"/>
      <c r="H46" s="74">
        <f>IF(H43="","",IF(H44&gt;H45,ROUND(H44*$B$15*$B$13/24,0),""))</f>
        <v>125737458</v>
      </c>
      <c r="I46" s="49"/>
    </row>
    <row r="47" spans="1:11" ht="33.75" customHeight="1" x14ac:dyDescent="0.3">
      <c r="A47" s="47"/>
      <c r="B47" s="364" t="s">
        <v>68</v>
      </c>
      <c r="C47" s="365"/>
      <c r="D47" s="365"/>
      <c r="E47" s="365"/>
      <c r="F47" s="365"/>
      <c r="G47" s="366"/>
      <c r="H47" s="51" t="str">
        <f>IF(H45&gt;H44,ROUND(H45*$B$17*$B$13/24,0),"")</f>
        <v/>
      </c>
      <c r="I47" s="49"/>
    </row>
    <row r="48" spans="1:11" ht="33.75" customHeight="1" x14ac:dyDescent="0.3">
      <c r="A48" s="367"/>
      <c r="B48" s="367"/>
      <c r="C48" s="367"/>
      <c r="D48" s="367"/>
      <c r="E48" s="367"/>
      <c r="F48" s="367"/>
      <c r="G48" s="367"/>
      <c r="H48" s="367"/>
      <c r="I48" s="367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2:G42"/>
    <mergeCell ref="B43:G43"/>
    <mergeCell ref="B44:G44"/>
    <mergeCell ref="B46:G46"/>
    <mergeCell ref="B47:G47"/>
    <mergeCell ref="A48:I48"/>
    <mergeCell ref="A23:A24"/>
    <mergeCell ref="B23:C23"/>
    <mergeCell ref="A25:A37"/>
    <mergeCell ref="B29:C29"/>
    <mergeCell ref="B41:C41"/>
    <mergeCell ref="B45:G45"/>
  </mergeCells>
  <conditionalFormatting sqref="B23:I41">
    <cfRule type="expression" dxfId="1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L53"/>
  <sheetViews>
    <sheetView topLeftCell="A21" zoomScale="70" zoomScaleNormal="70" workbookViewId="0">
      <selection activeCell="D23" sqref="D23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44669.958333333336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44671</v>
      </c>
      <c r="C9" s="34">
        <f>INDEX('TONG HOP'!$B$9:$W$225,MATCH(E3,'TONG HOP'!$B$9:$B$225,0),MATCH(C10,'TONG HOP'!$B$9:$W$9,0))</f>
        <v>44676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44671.291666666664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17745.54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44671.666666666664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44672.569444444445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2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2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2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2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2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2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2" ht="36" customHeight="1" x14ac:dyDescent="0.3">
      <c r="A23" s="404">
        <v>44669</v>
      </c>
      <c r="B23" s="399" t="s">
        <v>352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46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6" si="1">IF(E23="x",(C23-B23),"")</f>
        <v/>
      </c>
      <c r="K23" s="86" t="str">
        <f>IF(D23="x",(C23-B23),"")</f>
        <v/>
      </c>
    </row>
    <row r="24" spans="1:12" ht="36" customHeight="1" x14ac:dyDescent="0.3">
      <c r="A24" s="404"/>
      <c r="B24" s="111" t="s">
        <v>352</v>
      </c>
      <c r="C24" s="111" t="s">
        <v>125</v>
      </c>
      <c r="D24" s="45"/>
      <c r="E24" s="81"/>
      <c r="F24" s="90">
        <f t="shared" ref="F24:F46" si="2">IF(AND(D24="",E24=""),0,(IF(C24-B24=1,24,(IF(D24="X",HOUR(C24-B24),0)))))</f>
        <v>0</v>
      </c>
      <c r="G24" s="82">
        <f t="shared" si="0"/>
        <v>0</v>
      </c>
      <c r="H24" s="82">
        <f t="shared" ref="H24:H46" si="3">(F24+G24/60)+H23</f>
        <v>0</v>
      </c>
      <c r="I24" s="108" t="s">
        <v>109</v>
      </c>
      <c r="J24" s="87" t="str">
        <f t="shared" si="1"/>
        <v/>
      </c>
      <c r="K24" s="86" t="str">
        <f t="shared" ref="K24:K46" si="4">IF(D24="x",(C24-B24),"")</f>
        <v/>
      </c>
    </row>
    <row r="25" spans="1:12" ht="36" customHeight="1" x14ac:dyDescent="0.3">
      <c r="A25" s="121">
        <v>44670</v>
      </c>
      <c r="B25" s="111" t="s">
        <v>126</v>
      </c>
      <c r="C25" s="111" t="s">
        <v>129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2" ht="36" customHeight="1" x14ac:dyDescent="0.3">
      <c r="A26" s="153"/>
      <c r="B26" s="111" t="s">
        <v>129</v>
      </c>
      <c r="C26" s="111" t="s">
        <v>125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 t="str">
        <f t="shared" si="1"/>
        <v/>
      </c>
      <c r="K26" s="86" t="str">
        <f t="shared" si="4"/>
        <v/>
      </c>
    </row>
    <row r="27" spans="1:12" ht="36" customHeight="1" x14ac:dyDescent="0.3">
      <c r="A27" s="397">
        <v>44671</v>
      </c>
      <c r="B27" s="111" t="s">
        <v>126</v>
      </c>
      <c r="C27" s="111" t="s">
        <v>128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109</v>
      </c>
      <c r="J27" s="88" t="str">
        <f t="shared" si="1"/>
        <v/>
      </c>
      <c r="K27" s="86" t="str">
        <f t="shared" si="4"/>
        <v/>
      </c>
    </row>
    <row r="28" spans="1:12" ht="36" customHeight="1" x14ac:dyDescent="0.3">
      <c r="A28" s="401"/>
      <c r="B28" s="113" t="s">
        <v>128</v>
      </c>
      <c r="C28" s="113" t="s">
        <v>135</v>
      </c>
      <c r="D28" s="114" t="s">
        <v>145</v>
      </c>
      <c r="E28" s="115"/>
      <c r="F28" s="116">
        <f t="shared" ref="F28" si="5">IF(AND(D28="",E28=""),0,(IF(C28-B28=1,24,(IF(D28="X",HOUR(C28-B28),0)))))</f>
        <v>7</v>
      </c>
      <c r="G28" s="117">
        <f t="shared" ref="G28" si="6">IF(D28="X",MINUTE(C28-B28),0)</f>
        <v>0</v>
      </c>
      <c r="H28" s="118">
        <f t="shared" ref="H28" si="7">(F28+G28/60)+H27</f>
        <v>7</v>
      </c>
      <c r="I28" s="119" t="s">
        <v>109</v>
      </c>
      <c r="J28" s="88" t="str">
        <f t="shared" si="1"/>
        <v/>
      </c>
      <c r="K28" s="86">
        <f t="shared" si="4"/>
        <v>0.29166666666666669</v>
      </c>
      <c r="L28" s="86"/>
    </row>
    <row r="29" spans="1:12" ht="36" customHeight="1" x14ac:dyDescent="0.3">
      <c r="A29" s="401"/>
      <c r="B29" s="111" t="s">
        <v>135</v>
      </c>
      <c r="C29" s="111" t="s">
        <v>160</v>
      </c>
      <c r="D29" s="45" t="str">
        <f t="shared" ref="D29:D45" si="8">IF(E29="","X","")</f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>(F29+G29/60)+H28</f>
        <v>7</v>
      </c>
      <c r="I29" s="108" t="s">
        <v>275</v>
      </c>
      <c r="J29" s="88">
        <f t="shared" si="1"/>
        <v>4.166666666666663E-2</v>
      </c>
      <c r="K29" s="86" t="str">
        <f t="shared" si="4"/>
        <v/>
      </c>
      <c r="L29" s="86"/>
    </row>
    <row r="30" spans="1:12" ht="36" customHeight="1" x14ac:dyDescent="0.3">
      <c r="A30" s="401"/>
      <c r="B30" s="379" t="s">
        <v>160</v>
      </c>
      <c r="C30" s="380"/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7</v>
      </c>
      <c r="I30" s="109" t="s">
        <v>276</v>
      </c>
      <c r="J30" s="88" t="str">
        <f t="shared" si="1"/>
        <v/>
      </c>
      <c r="K30" s="86" t="str">
        <f t="shared" si="4"/>
        <v/>
      </c>
      <c r="L30" s="86"/>
    </row>
    <row r="31" spans="1:12" ht="36" customHeight="1" x14ac:dyDescent="0.3">
      <c r="A31" s="401"/>
      <c r="B31" s="111" t="s">
        <v>160</v>
      </c>
      <c r="C31" s="111" t="s">
        <v>353</v>
      </c>
      <c r="D31" s="45" t="str">
        <f t="shared" si="8"/>
        <v/>
      </c>
      <c r="E31" s="91" t="s">
        <v>145</v>
      </c>
      <c r="F31" s="90">
        <f t="shared" si="2"/>
        <v>0</v>
      </c>
      <c r="G31" s="78">
        <f t="shared" si="0"/>
        <v>0</v>
      </c>
      <c r="H31" s="79">
        <f t="shared" si="3"/>
        <v>7</v>
      </c>
      <c r="I31" s="108" t="s">
        <v>115</v>
      </c>
      <c r="J31" s="88">
        <f t="shared" si="1"/>
        <v>4.166666666666663E-2</v>
      </c>
      <c r="K31" s="86" t="str">
        <f t="shared" si="4"/>
        <v/>
      </c>
      <c r="L31" s="86"/>
    </row>
    <row r="32" spans="1:12" ht="36" customHeight="1" x14ac:dyDescent="0.3">
      <c r="A32" s="401"/>
      <c r="B32" s="379" t="s">
        <v>353</v>
      </c>
      <c r="C32" s="380"/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7</v>
      </c>
      <c r="I32" s="109" t="s">
        <v>116</v>
      </c>
      <c r="J32" s="88" t="str">
        <f t="shared" si="1"/>
        <v/>
      </c>
      <c r="K32" s="86" t="str">
        <f t="shared" si="4"/>
        <v/>
      </c>
      <c r="L32" s="86"/>
    </row>
    <row r="33" spans="1:12" ht="36" customHeight="1" x14ac:dyDescent="0.3">
      <c r="A33" s="401"/>
      <c r="B33" s="111" t="s">
        <v>353</v>
      </c>
      <c r="C33" s="111" t="s">
        <v>354</v>
      </c>
      <c r="D33" s="45" t="str">
        <f t="shared" si="8"/>
        <v>X</v>
      </c>
      <c r="E33" s="91"/>
      <c r="F33" s="90">
        <f t="shared" si="2"/>
        <v>1</v>
      </c>
      <c r="G33" s="78">
        <f t="shared" si="0"/>
        <v>40</v>
      </c>
      <c r="H33" s="79">
        <f t="shared" si="3"/>
        <v>8.6666666666666661</v>
      </c>
      <c r="I33" s="108" t="s">
        <v>117</v>
      </c>
      <c r="J33" s="88" t="str">
        <f t="shared" si="1"/>
        <v/>
      </c>
      <c r="K33" s="86">
        <f t="shared" si="4"/>
        <v>6.9444444444444531E-2</v>
      </c>
      <c r="L33" s="86"/>
    </row>
    <row r="34" spans="1:12" ht="36" customHeight="1" x14ac:dyDescent="0.3">
      <c r="A34" s="401"/>
      <c r="B34" s="111" t="s">
        <v>354</v>
      </c>
      <c r="C34" s="111" t="s">
        <v>265</v>
      </c>
      <c r="D34" s="45" t="str">
        <f t="shared" si="8"/>
        <v>X</v>
      </c>
      <c r="E34" s="91"/>
      <c r="F34" s="90">
        <f t="shared" si="2"/>
        <v>0</v>
      </c>
      <c r="G34" s="78">
        <f t="shared" si="0"/>
        <v>30</v>
      </c>
      <c r="H34" s="79">
        <f t="shared" si="3"/>
        <v>9.1666666666666661</v>
      </c>
      <c r="I34" s="108" t="s">
        <v>350</v>
      </c>
      <c r="J34" s="88" t="str">
        <f t="shared" si="1"/>
        <v/>
      </c>
      <c r="K34" s="86">
        <f t="shared" si="4"/>
        <v>2.083333333333337E-2</v>
      </c>
      <c r="L34" s="86"/>
    </row>
    <row r="35" spans="1:12" ht="36" customHeight="1" x14ac:dyDescent="0.3">
      <c r="A35" s="401"/>
      <c r="B35" s="111" t="s">
        <v>265</v>
      </c>
      <c r="C35" s="111" t="s">
        <v>136</v>
      </c>
      <c r="D35" s="45" t="str">
        <f t="shared" si="8"/>
        <v>X</v>
      </c>
      <c r="E35" s="91"/>
      <c r="F35" s="90">
        <f t="shared" si="2"/>
        <v>3</v>
      </c>
      <c r="G35" s="78">
        <f t="shared" si="0"/>
        <v>20</v>
      </c>
      <c r="H35" s="79">
        <f t="shared" si="3"/>
        <v>12.5</v>
      </c>
      <c r="I35" s="108" t="s">
        <v>117</v>
      </c>
      <c r="J35" s="88" t="str">
        <f t="shared" si="1"/>
        <v/>
      </c>
      <c r="K35" s="86">
        <f t="shared" si="4"/>
        <v>0.13888888888888884</v>
      </c>
      <c r="L35" s="86"/>
    </row>
    <row r="36" spans="1:12" ht="36" customHeight="1" x14ac:dyDescent="0.3">
      <c r="A36" s="401"/>
      <c r="B36" s="111" t="s">
        <v>136</v>
      </c>
      <c r="C36" s="111" t="s">
        <v>313</v>
      </c>
      <c r="D36" s="45" t="str">
        <f t="shared" si="8"/>
        <v>X</v>
      </c>
      <c r="E36" s="91"/>
      <c r="F36" s="90">
        <f t="shared" si="2"/>
        <v>0</v>
      </c>
      <c r="G36" s="78">
        <f t="shared" si="0"/>
        <v>40</v>
      </c>
      <c r="H36" s="79">
        <f t="shared" si="3"/>
        <v>13.166666666666666</v>
      </c>
      <c r="I36" s="108" t="s">
        <v>118</v>
      </c>
      <c r="J36" s="88" t="str">
        <f t="shared" si="1"/>
        <v/>
      </c>
      <c r="K36" s="86">
        <f t="shared" si="4"/>
        <v>2.777777777777779E-2</v>
      </c>
      <c r="L36" s="86"/>
    </row>
    <row r="37" spans="1:12" ht="36" customHeight="1" x14ac:dyDescent="0.3">
      <c r="A37" s="398"/>
      <c r="B37" s="111" t="s">
        <v>313</v>
      </c>
      <c r="C37" s="111" t="s">
        <v>125</v>
      </c>
      <c r="D37" s="45" t="str">
        <f t="shared" si="8"/>
        <v>X</v>
      </c>
      <c r="E37" s="91"/>
      <c r="F37" s="90">
        <f t="shared" si="2"/>
        <v>1</v>
      </c>
      <c r="G37" s="78">
        <f t="shared" si="0"/>
        <v>50</v>
      </c>
      <c r="H37" s="79">
        <f t="shared" si="3"/>
        <v>15</v>
      </c>
      <c r="I37" s="108" t="s">
        <v>117</v>
      </c>
      <c r="J37" s="88" t="str">
        <f t="shared" si="1"/>
        <v/>
      </c>
      <c r="K37" s="86">
        <f t="shared" si="4"/>
        <v>7.638888888888884E-2</v>
      </c>
      <c r="L37" s="86"/>
    </row>
    <row r="38" spans="1:12" ht="36" customHeight="1" x14ac:dyDescent="0.3">
      <c r="A38" s="122">
        <v>44672</v>
      </c>
      <c r="B38" s="111" t="s">
        <v>126</v>
      </c>
      <c r="C38" s="111" t="s">
        <v>140</v>
      </c>
      <c r="D38" s="45" t="str">
        <f t="shared" si="8"/>
        <v>X</v>
      </c>
      <c r="E38" s="91"/>
      <c r="F38" s="90">
        <f t="shared" si="2"/>
        <v>5</v>
      </c>
      <c r="G38" s="78">
        <f t="shared" si="0"/>
        <v>30</v>
      </c>
      <c r="H38" s="79">
        <f t="shared" si="3"/>
        <v>20.5</v>
      </c>
      <c r="I38" s="108" t="s">
        <v>117</v>
      </c>
      <c r="J38" s="88" t="str">
        <f t="shared" si="1"/>
        <v/>
      </c>
      <c r="K38" s="86">
        <f t="shared" si="4"/>
        <v>0.22916666666666666</v>
      </c>
      <c r="L38" s="86"/>
    </row>
    <row r="39" spans="1:12" ht="36" customHeight="1" x14ac:dyDescent="0.3">
      <c r="A39" s="123"/>
      <c r="B39" s="111" t="s">
        <v>140</v>
      </c>
      <c r="C39" s="111" t="s">
        <v>127</v>
      </c>
      <c r="D39" s="45" t="str">
        <f t="shared" si="8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21</v>
      </c>
      <c r="I39" s="108" t="s">
        <v>118</v>
      </c>
      <c r="J39" s="88" t="str">
        <f t="shared" si="1"/>
        <v/>
      </c>
      <c r="K39" s="86">
        <f t="shared" si="4"/>
        <v>2.0833333333333343E-2</v>
      </c>
      <c r="L39" s="86"/>
    </row>
    <row r="40" spans="1:12" ht="36" customHeight="1" x14ac:dyDescent="0.3">
      <c r="A40" s="123"/>
      <c r="B40" s="111" t="s">
        <v>127</v>
      </c>
      <c r="C40" s="111" t="s">
        <v>272</v>
      </c>
      <c r="D40" s="45" t="str">
        <f t="shared" si="8"/>
        <v>X</v>
      </c>
      <c r="E40" s="91"/>
      <c r="F40" s="90">
        <f t="shared" si="2"/>
        <v>0</v>
      </c>
      <c r="G40" s="78">
        <f t="shared" si="0"/>
        <v>50</v>
      </c>
      <c r="H40" s="79">
        <f t="shared" si="3"/>
        <v>21.833333333333332</v>
      </c>
      <c r="I40" s="108" t="s">
        <v>351</v>
      </c>
      <c r="J40" s="88" t="str">
        <f t="shared" si="1"/>
        <v/>
      </c>
      <c r="K40" s="86">
        <f t="shared" si="4"/>
        <v>3.472222222222221E-2</v>
      </c>
      <c r="L40" s="86"/>
    </row>
    <row r="41" spans="1:12" ht="36" customHeight="1" x14ac:dyDescent="0.3">
      <c r="A41" s="123"/>
      <c r="B41" s="111" t="s">
        <v>272</v>
      </c>
      <c r="C41" s="111" t="s">
        <v>355</v>
      </c>
      <c r="D41" s="45" t="str">
        <f t="shared" si="8"/>
        <v>X</v>
      </c>
      <c r="E41" s="91"/>
      <c r="F41" s="90">
        <f t="shared" si="2"/>
        <v>1</v>
      </c>
      <c r="G41" s="78">
        <f t="shared" si="0"/>
        <v>50</v>
      </c>
      <c r="H41" s="79">
        <f t="shared" si="3"/>
        <v>23.666666666666664</v>
      </c>
      <c r="I41" s="108" t="s">
        <v>117</v>
      </c>
      <c r="J41" s="88" t="str">
        <f t="shared" si="1"/>
        <v/>
      </c>
      <c r="K41" s="86">
        <f t="shared" si="4"/>
        <v>7.6388888888888895E-2</v>
      </c>
      <c r="L41" s="86"/>
    </row>
    <row r="42" spans="1:12" ht="36" customHeight="1" x14ac:dyDescent="0.3">
      <c r="A42" s="144"/>
      <c r="B42" s="111" t="s">
        <v>355</v>
      </c>
      <c r="C42" s="111" t="s">
        <v>132</v>
      </c>
      <c r="D42" s="45" t="str">
        <f t="shared" si="8"/>
        <v>X</v>
      </c>
      <c r="E42" s="91"/>
      <c r="F42" s="90">
        <f t="shared" si="2"/>
        <v>1</v>
      </c>
      <c r="G42" s="78">
        <f t="shared" si="0"/>
        <v>50</v>
      </c>
      <c r="H42" s="79">
        <f t="shared" si="3"/>
        <v>25.499999999999996</v>
      </c>
      <c r="I42" s="108" t="s">
        <v>322</v>
      </c>
      <c r="J42" s="88" t="str">
        <f t="shared" si="1"/>
        <v/>
      </c>
      <c r="K42" s="86">
        <f t="shared" si="4"/>
        <v>7.6388888888888895E-2</v>
      </c>
      <c r="L42" s="86"/>
    </row>
    <row r="43" spans="1:12" ht="36" customHeight="1" x14ac:dyDescent="0.3">
      <c r="A43" s="122"/>
      <c r="B43" s="111" t="s">
        <v>132</v>
      </c>
      <c r="C43" s="111" t="s">
        <v>356</v>
      </c>
      <c r="D43" s="45" t="str">
        <f t="shared" si="8"/>
        <v>X</v>
      </c>
      <c r="E43" s="91"/>
      <c r="F43" s="90">
        <f t="shared" si="2"/>
        <v>0</v>
      </c>
      <c r="G43" s="78">
        <f t="shared" si="0"/>
        <v>50</v>
      </c>
      <c r="H43" s="79">
        <f t="shared" si="3"/>
        <v>26.333333333333329</v>
      </c>
      <c r="I43" s="108" t="s">
        <v>117</v>
      </c>
      <c r="J43" s="88" t="str">
        <f t="shared" si="1"/>
        <v/>
      </c>
      <c r="K43" s="86">
        <f t="shared" si="4"/>
        <v>3.4722222222222265E-2</v>
      </c>
      <c r="L43" s="86"/>
    </row>
    <row r="44" spans="1:12" ht="36" customHeight="1" x14ac:dyDescent="0.3">
      <c r="A44" s="123"/>
      <c r="B44" s="111" t="s">
        <v>356</v>
      </c>
      <c r="C44" s="111" t="s">
        <v>357</v>
      </c>
      <c r="D44" s="45" t="str">
        <f t="shared" si="8"/>
        <v>X</v>
      </c>
      <c r="E44" s="91"/>
      <c r="F44" s="90">
        <f t="shared" si="2"/>
        <v>1</v>
      </c>
      <c r="G44" s="78">
        <f t="shared" si="0"/>
        <v>20</v>
      </c>
      <c r="H44" s="79">
        <f t="shared" si="3"/>
        <v>27.666666666666661</v>
      </c>
      <c r="I44" s="108" t="s">
        <v>280</v>
      </c>
      <c r="J44" s="88" t="str">
        <f t="shared" si="1"/>
        <v/>
      </c>
      <c r="K44" s="86">
        <f t="shared" si="4"/>
        <v>5.5555555555555525E-2</v>
      </c>
      <c r="L44" s="86"/>
    </row>
    <row r="45" spans="1:12" ht="36" customHeight="1" x14ac:dyDescent="0.3">
      <c r="A45" s="123"/>
      <c r="B45" s="111" t="s">
        <v>357</v>
      </c>
      <c r="C45" s="111" t="s">
        <v>358</v>
      </c>
      <c r="D45" s="45" t="str">
        <f t="shared" si="8"/>
        <v>X</v>
      </c>
      <c r="E45" s="91"/>
      <c r="F45" s="90">
        <f t="shared" si="2"/>
        <v>1</v>
      </c>
      <c r="G45" s="78">
        <f t="shared" si="0"/>
        <v>0</v>
      </c>
      <c r="H45" s="79">
        <f t="shared" si="3"/>
        <v>28.666666666666661</v>
      </c>
      <c r="I45" s="108" t="s">
        <v>117</v>
      </c>
      <c r="J45" s="88" t="str">
        <f t="shared" si="1"/>
        <v/>
      </c>
      <c r="K45" s="86">
        <f t="shared" si="4"/>
        <v>4.166666666666663E-2</v>
      </c>
      <c r="L45" s="86"/>
    </row>
    <row r="46" spans="1:12" ht="36" customHeight="1" x14ac:dyDescent="0.3">
      <c r="A46" s="123"/>
      <c r="B46" s="379" t="s">
        <v>358</v>
      </c>
      <c r="C46" s="380"/>
      <c r="D46" s="45"/>
      <c r="E46" s="91"/>
      <c r="F46" s="90">
        <f t="shared" si="2"/>
        <v>0</v>
      </c>
      <c r="G46" s="78">
        <f t="shared" si="0"/>
        <v>0</v>
      </c>
      <c r="H46" s="79">
        <f t="shared" si="3"/>
        <v>28.666666666666661</v>
      </c>
      <c r="I46" s="109" t="s">
        <v>123</v>
      </c>
      <c r="J46" s="88" t="str">
        <f t="shared" si="1"/>
        <v/>
      </c>
      <c r="K46" s="86" t="str">
        <f t="shared" si="4"/>
        <v/>
      </c>
      <c r="L46" s="86"/>
    </row>
    <row r="47" spans="1:12" ht="33.75" customHeight="1" x14ac:dyDescent="0.3">
      <c r="A47" s="47"/>
      <c r="B47" s="369" t="s">
        <v>25</v>
      </c>
      <c r="C47" s="369"/>
      <c r="D47" s="369"/>
      <c r="E47" s="369"/>
      <c r="F47" s="369"/>
      <c r="G47" s="369"/>
      <c r="H47" s="48">
        <f>H46</f>
        <v>28.666666666666661</v>
      </c>
      <c r="I47" s="49"/>
      <c r="J47" s="89">
        <f>SUM(J23:J46)</f>
        <v>8.3333333333333259E-2</v>
      </c>
      <c r="K47" s="86">
        <f>SUM(K23:K46)</f>
        <v>1.1944444444444446</v>
      </c>
      <c r="L47" s="86"/>
    </row>
    <row r="48" spans="1:12" ht="33.75" customHeight="1" x14ac:dyDescent="0.3">
      <c r="A48" s="47"/>
      <c r="B48" s="369" t="s">
        <v>64</v>
      </c>
      <c r="C48" s="369"/>
      <c r="D48" s="369"/>
      <c r="E48" s="369"/>
      <c r="F48" s="369"/>
      <c r="G48" s="369"/>
      <c r="H48" s="50">
        <v>72</v>
      </c>
      <c r="I48" s="49"/>
      <c r="L48" s="86"/>
    </row>
    <row r="49" spans="1:12" ht="33.75" customHeight="1" x14ac:dyDescent="0.3">
      <c r="A49" s="47"/>
      <c r="B49" s="363" t="s">
        <v>65</v>
      </c>
      <c r="C49" s="363"/>
      <c r="D49" s="363"/>
      <c r="E49" s="363"/>
      <c r="F49" s="363"/>
      <c r="G49" s="363"/>
      <c r="H49" s="50">
        <f>IF(H48="","",IF(H47&lt;=H48,H48-H47,0))</f>
        <v>43.333333333333343</v>
      </c>
      <c r="I49" s="75"/>
      <c r="L49" s="86"/>
    </row>
    <row r="50" spans="1:12" ht="33.75" customHeight="1" x14ac:dyDescent="0.3">
      <c r="A50" s="47"/>
      <c r="B50" s="363" t="s">
        <v>66</v>
      </c>
      <c r="C50" s="363"/>
      <c r="D50" s="363"/>
      <c r="E50" s="363"/>
      <c r="F50" s="363"/>
      <c r="G50" s="363"/>
      <c r="H50" s="50">
        <f>IF(H47&gt;H48,H47-H48,0)</f>
        <v>0</v>
      </c>
      <c r="I50" s="49"/>
      <c r="L50" s="86"/>
    </row>
    <row r="51" spans="1:12" ht="33.75" customHeight="1" x14ac:dyDescent="0.3">
      <c r="A51" s="47"/>
      <c r="B51" s="363" t="s">
        <v>67</v>
      </c>
      <c r="C51" s="363"/>
      <c r="D51" s="363"/>
      <c r="E51" s="363"/>
      <c r="F51" s="363"/>
      <c r="G51" s="363"/>
      <c r="H51" s="74">
        <f>IF(H48="","",IF(H49&gt;H50,ROUND(H49*$B$15*$B$13/24,0),""))</f>
        <v>119312917</v>
      </c>
      <c r="I51" s="49"/>
      <c r="L51" s="86"/>
    </row>
    <row r="52" spans="1:12" ht="33.75" customHeight="1" x14ac:dyDescent="0.3">
      <c r="A52" s="47"/>
      <c r="B52" s="364" t="s">
        <v>68</v>
      </c>
      <c r="C52" s="365"/>
      <c r="D52" s="365"/>
      <c r="E52" s="365"/>
      <c r="F52" s="365"/>
      <c r="G52" s="366"/>
      <c r="H52" s="51" t="str">
        <f>IF(H50&gt;H49,ROUND(H50*$B$17*$B$13/24,0),"")</f>
        <v/>
      </c>
      <c r="I52" s="49"/>
      <c r="L52" s="86"/>
    </row>
    <row r="53" spans="1:12" ht="33.75" customHeight="1" x14ac:dyDescent="0.3">
      <c r="A53" s="367"/>
      <c r="B53" s="367"/>
      <c r="C53" s="367"/>
      <c r="D53" s="367"/>
      <c r="E53" s="367"/>
      <c r="F53" s="367"/>
      <c r="G53" s="367"/>
      <c r="H53" s="367"/>
      <c r="I53" s="367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7:G47"/>
    <mergeCell ref="B48:G48"/>
    <mergeCell ref="B49:G49"/>
    <mergeCell ref="B51:G51"/>
    <mergeCell ref="B52:G52"/>
    <mergeCell ref="A53:I53"/>
    <mergeCell ref="A23:A24"/>
    <mergeCell ref="B23:C23"/>
    <mergeCell ref="A27:A37"/>
    <mergeCell ref="B30:C30"/>
    <mergeCell ref="B32:C32"/>
    <mergeCell ref="B46:C46"/>
    <mergeCell ref="B50:G50"/>
  </mergeCells>
  <conditionalFormatting sqref="B23:I46">
    <cfRule type="expression" dxfId="11" priority="1">
      <formula>$E23="x"</formula>
    </cfRule>
    <cfRule type="expression" dxfId="10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K49"/>
  <sheetViews>
    <sheetView topLeftCell="A39" zoomScale="80" zoomScaleNormal="80" workbookViewId="0">
      <selection activeCell="E32" sqref="E3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ĐÔNG BẮC 22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44659.458333333336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44652</v>
      </c>
      <c r="C9" s="34">
        <f>INDEX('TONG HOP'!$B$9:$W$225,MATCH(E3,'TONG HOP'!$B$9:$B$225,0),MATCH(C10,'TONG HOP'!$B$9:$W$9,0))</f>
        <v>44656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16996.79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44660.513888888891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20399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44661.875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49" t="s">
        <v>344</v>
      </c>
      <c r="B23" s="405" t="s">
        <v>144</v>
      </c>
      <c r="C23" s="406"/>
      <c r="D23" s="45"/>
      <c r="E23" s="35"/>
      <c r="F23" s="90">
        <f>IF(AND(D23="",E23=""),0,(IF(C23-B23=1,24,(IF(D23="X",HOUR(C23-B23),0)))))</f>
        <v>0</v>
      </c>
      <c r="G23" s="82">
        <f t="shared" ref="G23:G42" si="0">IF(D23="X",MINUTE(C23-B23),0)</f>
        <v>0</v>
      </c>
      <c r="H23" s="82">
        <f>(F23+G23/60)+H22</f>
        <v>0</v>
      </c>
      <c r="I23" s="146" t="s">
        <v>334</v>
      </c>
      <c r="J23" s="87" t="str">
        <f t="shared" ref="J23:J42" si="1">IF(E23="x",(C23-B23),"")</f>
        <v/>
      </c>
      <c r="K23" s="86" t="str">
        <f>IF(D23="x",(C23-B23),"")</f>
        <v/>
      </c>
    </row>
    <row r="24" spans="1:11" ht="36" customHeight="1" x14ac:dyDescent="0.3">
      <c r="A24" s="150"/>
      <c r="B24" s="148" t="s">
        <v>144</v>
      </c>
      <c r="C24" s="148" t="s">
        <v>125</v>
      </c>
      <c r="D24" s="45" t="str">
        <f t="shared" ref="D24:D41" si="2">IF(E24="","X","")</f>
        <v>X</v>
      </c>
      <c r="E24" s="81"/>
      <c r="F24" s="90">
        <f t="shared" ref="F24:F42" si="3">IF(AND(D24="",E24=""),0,(IF(C24-B24=1,24,(IF(D24="X",HOUR(C24-B24),0)))))</f>
        <v>13</v>
      </c>
      <c r="G24" s="82">
        <f t="shared" si="0"/>
        <v>0</v>
      </c>
      <c r="H24" s="82">
        <f t="shared" ref="H24:H42" si="4">(F24+G24/60)+H23</f>
        <v>13</v>
      </c>
      <c r="I24" s="145" t="s">
        <v>335</v>
      </c>
      <c r="J24" s="87" t="str">
        <f t="shared" si="1"/>
        <v/>
      </c>
      <c r="K24" s="86">
        <f t="shared" ref="K24:K42" si="5">IF(D24="x",(C24-B24),"")</f>
        <v>0.54166666666666674</v>
      </c>
    </row>
    <row r="25" spans="1:11" ht="36" customHeight="1" x14ac:dyDescent="0.3">
      <c r="A25" s="149" t="s">
        <v>345</v>
      </c>
      <c r="B25" s="148" t="s">
        <v>126</v>
      </c>
      <c r="C25" s="148" t="s">
        <v>155</v>
      </c>
      <c r="D25" s="45" t="str">
        <f t="shared" si="2"/>
        <v>X</v>
      </c>
      <c r="E25" s="81"/>
      <c r="F25" s="90">
        <f t="shared" si="3"/>
        <v>5</v>
      </c>
      <c r="G25" s="82">
        <f t="shared" si="0"/>
        <v>0</v>
      </c>
      <c r="H25" s="82">
        <f t="shared" si="4"/>
        <v>18</v>
      </c>
      <c r="I25" s="145" t="s">
        <v>336</v>
      </c>
      <c r="J25" s="87" t="str">
        <f t="shared" si="1"/>
        <v/>
      </c>
      <c r="K25" s="86">
        <f t="shared" si="5"/>
        <v>0.20833333333333334</v>
      </c>
    </row>
    <row r="26" spans="1:11" ht="36" customHeight="1" x14ac:dyDescent="0.3">
      <c r="A26" s="151"/>
      <c r="B26" s="148" t="s">
        <v>155</v>
      </c>
      <c r="C26" s="148" t="s">
        <v>318</v>
      </c>
      <c r="D26" s="45" t="str">
        <f t="shared" si="2"/>
        <v/>
      </c>
      <c r="E26" s="81" t="s">
        <v>477</v>
      </c>
      <c r="F26" s="90">
        <f t="shared" si="3"/>
        <v>0</v>
      </c>
      <c r="G26" s="82">
        <f t="shared" si="0"/>
        <v>0</v>
      </c>
      <c r="H26" s="82">
        <f t="shared" si="4"/>
        <v>18</v>
      </c>
      <c r="I26" s="145" t="s">
        <v>337</v>
      </c>
      <c r="J26" s="87">
        <f t="shared" si="1"/>
        <v>6.2499999999999972E-2</v>
      </c>
      <c r="K26" s="86" t="str">
        <f t="shared" si="5"/>
        <v/>
      </c>
    </row>
    <row r="27" spans="1:11" ht="36" customHeight="1" x14ac:dyDescent="0.3">
      <c r="A27" s="151"/>
      <c r="B27" s="148" t="s">
        <v>318</v>
      </c>
      <c r="C27" s="148" t="s">
        <v>128</v>
      </c>
      <c r="D27" s="45" t="str">
        <f t="shared" si="2"/>
        <v>X</v>
      </c>
      <c r="E27" s="91"/>
      <c r="F27" s="90">
        <f t="shared" si="3"/>
        <v>0</v>
      </c>
      <c r="G27" s="78">
        <f t="shared" si="0"/>
        <v>30</v>
      </c>
      <c r="H27" s="79">
        <f t="shared" si="4"/>
        <v>18.5</v>
      </c>
      <c r="I27" s="145" t="s">
        <v>336</v>
      </c>
      <c r="J27" s="88" t="str">
        <f t="shared" si="1"/>
        <v/>
      </c>
      <c r="K27" s="86">
        <f t="shared" si="5"/>
        <v>2.083333333333337E-2</v>
      </c>
    </row>
    <row r="28" spans="1:11" ht="36" customHeight="1" x14ac:dyDescent="0.3">
      <c r="A28" s="151"/>
      <c r="B28" s="152">
        <v>0.29166666666666669</v>
      </c>
      <c r="C28" s="148" t="s">
        <v>131</v>
      </c>
      <c r="D28" s="45" t="str">
        <f t="shared" si="2"/>
        <v>X</v>
      </c>
      <c r="E28" s="91"/>
      <c r="F28" s="90">
        <f t="shared" si="3"/>
        <v>2</v>
      </c>
      <c r="G28" s="78">
        <f t="shared" si="0"/>
        <v>0</v>
      </c>
      <c r="H28" s="79">
        <f t="shared" si="4"/>
        <v>20.5</v>
      </c>
      <c r="I28" s="145" t="s">
        <v>336</v>
      </c>
      <c r="J28" s="88" t="str">
        <f t="shared" si="1"/>
        <v/>
      </c>
      <c r="K28" s="86">
        <f t="shared" si="5"/>
        <v>8.3333333333333315E-2</v>
      </c>
    </row>
    <row r="29" spans="1:11" ht="36" customHeight="1" x14ac:dyDescent="0.3">
      <c r="A29" s="151"/>
      <c r="B29" s="148" t="s">
        <v>131</v>
      </c>
      <c r="C29" s="148" t="s">
        <v>232</v>
      </c>
      <c r="D29" s="45" t="str">
        <f t="shared" si="2"/>
        <v/>
      </c>
      <c r="E29" s="91" t="s">
        <v>477</v>
      </c>
      <c r="F29" s="90">
        <f t="shared" si="3"/>
        <v>0</v>
      </c>
      <c r="G29" s="78">
        <f t="shared" si="0"/>
        <v>0</v>
      </c>
      <c r="H29" s="79">
        <f t="shared" si="4"/>
        <v>20.5</v>
      </c>
      <c r="I29" s="147" t="s">
        <v>338</v>
      </c>
      <c r="J29" s="88">
        <f t="shared" si="1"/>
        <v>4.1666666666666685E-2</v>
      </c>
      <c r="K29" s="86" t="str">
        <f t="shared" si="5"/>
        <v/>
      </c>
    </row>
    <row r="30" spans="1:11" ht="36" customHeight="1" x14ac:dyDescent="0.3">
      <c r="A30" s="151"/>
      <c r="B30" s="148" t="s">
        <v>232</v>
      </c>
      <c r="C30" s="148" t="s">
        <v>264</v>
      </c>
      <c r="D30" s="45" t="str">
        <f t="shared" si="2"/>
        <v/>
      </c>
      <c r="E30" s="91" t="s">
        <v>477</v>
      </c>
      <c r="F30" s="90">
        <f t="shared" si="3"/>
        <v>0</v>
      </c>
      <c r="G30" s="78">
        <f t="shared" si="0"/>
        <v>0</v>
      </c>
      <c r="H30" s="79">
        <f t="shared" si="4"/>
        <v>20.5</v>
      </c>
      <c r="I30" s="145" t="s">
        <v>115</v>
      </c>
      <c r="J30" s="88">
        <f t="shared" si="1"/>
        <v>9.7222222222222265E-2</v>
      </c>
      <c r="K30" s="86" t="str">
        <f t="shared" si="5"/>
        <v/>
      </c>
    </row>
    <row r="31" spans="1:11" ht="36" customHeight="1" x14ac:dyDescent="0.3">
      <c r="A31" s="151"/>
      <c r="B31" s="405" t="s">
        <v>264</v>
      </c>
      <c r="C31" s="406"/>
      <c r="D31" s="45"/>
      <c r="E31" s="91"/>
      <c r="F31" s="90">
        <f t="shared" si="3"/>
        <v>0</v>
      </c>
      <c r="G31" s="78">
        <f t="shared" si="0"/>
        <v>0</v>
      </c>
      <c r="H31" s="79">
        <f t="shared" si="4"/>
        <v>20.5</v>
      </c>
      <c r="I31" s="147" t="s">
        <v>339</v>
      </c>
      <c r="J31" s="88" t="str">
        <f t="shared" si="1"/>
        <v/>
      </c>
      <c r="K31" s="86" t="str">
        <f t="shared" si="5"/>
        <v/>
      </c>
    </row>
    <row r="32" spans="1:11" ht="36" customHeight="1" x14ac:dyDescent="0.3">
      <c r="A32" s="151"/>
      <c r="B32" s="148" t="s">
        <v>264</v>
      </c>
      <c r="C32" s="148" t="s">
        <v>136</v>
      </c>
      <c r="D32" s="45" t="str">
        <f t="shared" si="2"/>
        <v>X</v>
      </c>
      <c r="E32" s="91"/>
      <c r="F32" s="90">
        <f t="shared" si="3"/>
        <v>9</v>
      </c>
      <c r="G32" s="78">
        <f t="shared" si="0"/>
        <v>10</v>
      </c>
      <c r="H32" s="79">
        <f t="shared" si="4"/>
        <v>29.666666666666664</v>
      </c>
      <c r="I32" s="145" t="s">
        <v>340</v>
      </c>
      <c r="J32" s="88" t="str">
        <f t="shared" si="1"/>
        <v/>
      </c>
      <c r="K32" s="86">
        <f t="shared" si="5"/>
        <v>0.38194444444444442</v>
      </c>
    </row>
    <row r="33" spans="1:11" ht="36" customHeight="1" x14ac:dyDescent="0.3">
      <c r="A33" s="151"/>
      <c r="B33" s="148" t="s">
        <v>136</v>
      </c>
      <c r="C33" s="148" t="s">
        <v>346</v>
      </c>
      <c r="D33" s="45" t="str">
        <f t="shared" si="2"/>
        <v>X</v>
      </c>
      <c r="E33" s="91"/>
      <c r="F33" s="90">
        <f t="shared" si="3"/>
        <v>1</v>
      </c>
      <c r="G33" s="78">
        <f t="shared" si="0"/>
        <v>0</v>
      </c>
      <c r="H33" s="79">
        <f t="shared" si="4"/>
        <v>30.666666666666664</v>
      </c>
      <c r="I33" s="145" t="s">
        <v>341</v>
      </c>
      <c r="J33" s="88" t="str">
        <f t="shared" si="1"/>
        <v/>
      </c>
      <c r="K33" s="86">
        <f t="shared" si="5"/>
        <v>4.166666666666663E-2</v>
      </c>
    </row>
    <row r="34" spans="1:11" ht="36" customHeight="1" x14ac:dyDescent="0.3">
      <c r="A34" s="151"/>
      <c r="B34" s="148" t="s">
        <v>346</v>
      </c>
      <c r="C34" s="148" t="s">
        <v>347</v>
      </c>
      <c r="D34" s="45" t="str">
        <f t="shared" si="2"/>
        <v>X</v>
      </c>
      <c r="E34" s="91"/>
      <c r="F34" s="90">
        <f t="shared" si="3"/>
        <v>0</v>
      </c>
      <c r="G34" s="78">
        <f t="shared" si="0"/>
        <v>20</v>
      </c>
      <c r="H34" s="79">
        <f t="shared" si="4"/>
        <v>30.999999999999996</v>
      </c>
      <c r="I34" s="145" t="s">
        <v>340</v>
      </c>
      <c r="J34" s="88" t="str">
        <f t="shared" si="1"/>
        <v/>
      </c>
      <c r="K34" s="86">
        <f t="shared" si="5"/>
        <v>1.388888888888884E-2</v>
      </c>
    </row>
    <row r="35" spans="1:11" ht="36" customHeight="1" x14ac:dyDescent="0.3">
      <c r="A35" s="151"/>
      <c r="B35" s="148" t="s">
        <v>347</v>
      </c>
      <c r="C35" s="148" t="s">
        <v>348</v>
      </c>
      <c r="D35" s="45" t="str">
        <f t="shared" si="2"/>
        <v>X</v>
      </c>
      <c r="E35" s="91"/>
      <c r="F35" s="90">
        <f t="shared" si="3"/>
        <v>0</v>
      </c>
      <c r="G35" s="78">
        <f t="shared" si="0"/>
        <v>30</v>
      </c>
      <c r="H35" s="79">
        <f t="shared" si="4"/>
        <v>31.499999999999996</v>
      </c>
      <c r="I35" s="145" t="s">
        <v>342</v>
      </c>
      <c r="J35" s="88" t="str">
        <f t="shared" si="1"/>
        <v/>
      </c>
      <c r="K35" s="86">
        <f t="shared" si="5"/>
        <v>2.083333333333337E-2</v>
      </c>
    </row>
    <row r="36" spans="1:11" ht="36" customHeight="1" x14ac:dyDescent="0.3">
      <c r="A36" s="150"/>
      <c r="B36" s="148" t="s">
        <v>348</v>
      </c>
      <c r="C36" s="148" t="s">
        <v>125</v>
      </c>
      <c r="D36" s="45" t="str">
        <f t="shared" si="2"/>
        <v>X</v>
      </c>
      <c r="E36" s="91"/>
      <c r="F36" s="90">
        <f t="shared" si="3"/>
        <v>0</v>
      </c>
      <c r="G36" s="78">
        <f t="shared" si="0"/>
        <v>40</v>
      </c>
      <c r="H36" s="79">
        <f t="shared" si="4"/>
        <v>32.166666666666664</v>
      </c>
      <c r="I36" s="145" t="s">
        <v>340</v>
      </c>
      <c r="J36" s="88" t="str">
        <f t="shared" si="1"/>
        <v/>
      </c>
      <c r="K36" s="86">
        <f t="shared" si="5"/>
        <v>2.777777777777779E-2</v>
      </c>
    </row>
    <row r="37" spans="1:11" ht="36" customHeight="1" x14ac:dyDescent="0.3">
      <c r="A37" s="149" t="s">
        <v>349</v>
      </c>
      <c r="B37" s="148" t="s">
        <v>126</v>
      </c>
      <c r="C37" s="148" t="s">
        <v>140</v>
      </c>
      <c r="D37" s="45" t="str">
        <f t="shared" si="2"/>
        <v>X</v>
      </c>
      <c r="E37" s="91"/>
      <c r="F37" s="90">
        <f t="shared" si="3"/>
        <v>5</v>
      </c>
      <c r="G37" s="78">
        <f t="shared" si="0"/>
        <v>30</v>
      </c>
      <c r="H37" s="79">
        <f t="shared" si="4"/>
        <v>37.666666666666664</v>
      </c>
      <c r="I37" s="145" t="s">
        <v>340</v>
      </c>
      <c r="J37" s="88" t="str">
        <f t="shared" si="1"/>
        <v/>
      </c>
      <c r="K37" s="86">
        <f t="shared" si="5"/>
        <v>0.22916666666666666</v>
      </c>
    </row>
    <row r="38" spans="1:11" ht="36" customHeight="1" x14ac:dyDescent="0.3">
      <c r="A38" s="151"/>
      <c r="B38" s="148" t="s">
        <v>140</v>
      </c>
      <c r="C38" s="148" t="s">
        <v>127</v>
      </c>
      <c r="D38" s="45" t="str">
        <f t="shared" si="2"/>
        <v>X</v>
      </c>
      <c r="E38" s="91"/>
      <c r="F38" s="90">
        <f t="shared" si="3"/>
        <v>0</v>
      </c>
      <c r="G38" s="78">
        <f t="shared" si="0"/>
        <v>30</v>
      </c>
      <c r="H38" s="79">
        <f t="shared" si="4"/>
        <v>38.166666666666664</v>
      </c>
      <c r="I38" s="145" t="s">
        <v>341</v>
      </c>
      <c r="J38" s="88" t="str">
        <f t="shared" si="1"/>
        <v/>
      </c>
      <c r="K38" s="86">
        <f t="shared" si="5"/>
        <v>2.0833333333333343E-2</v>
      </c>
    </row>
    <row r="39" spans="1:11" ht="36" customHeight="1" x14ac:dyDescent="0.3">
      <c r="A39" s="151"/>
      <c r="B39" s="148" t="s">
        <v>127</v>
      </c>
      <c r="C39" s="148" t="s">
        <v>134</v>
      </c>
      <c r="D39" s="45" t="str">
        <f t="shared" si="2"/>
        <v>X</v>
      </c>
      <c r="E39" s="91"/>
      <c r="F39" s="90">
        <f t="shared" si="3"/>
        <v>7</v>
      </c>
      <c r="G39" s="78">
        <f t="shared" si="0"/>
        <v>30</v>
      </c>
      <c r="H39" s="79">
        <f t="shared" si="4"/>
        <v>45.666666666666664</v>
      </c>
      <c r="I39" s="145" t="s">
        <v>340</v>
      </c>
      <c r="J39" s="88" t="str">
        <f t="shared" si="1"/>
        <v/>
      </c>
      <c r="K39" s="86">
        <f t="shared" si="5"/>
        <v>0.3125</v>
      </c>
    </row>
    <row r="40" spans="1:11" ht="36" customHeight="1" x14ac:dyDescent="0.3">
      <c r="A40" s="151"/>
      <c r="B40" s="148" t="s">
        <v>134</v>
      </c>
      <c r="C40" s="148" t="s">
        <v>135</v>
      </c>
      <c r="D40" s="45" t="str">
        <f t="shared" si="2"/>
        <v>X</v>
      </c>
      <c r="E40" s="91"/>
      <c r="F40" s="90">
        <f t="shared" si="3"/>
        <v>0</v>
      </c>
      <c r="G40" s="78">
        <f t="shared" si="0"/>
        <v>30</v>
      </c>
      <c r="H40" s="79">
        <f t="shared" si="4"/>
        <v>46.166666666666664</v>
      </c>
      <c r="I40" s="145" t="s">
        <v>341</v>
      </c>
      <c r="J40" s="88" t="str">
        <f t="shared" si="1"/>
        <v/>
      </c>
      <c r="K40" s="86">
        <f t="shared" si="5"/>
        <v>2.083333333333337E-2</v>
      </c>
    </row>
    <row r="41" spans="1:11" ht="36" customHeight="1" x14ac:dyDescent="0.3">
      <c r="A41" s="151"/>
      <c r="B41" s="148" t="s">
        <v>135</v>
      </c>
      <c r="C41" s="148" t="s">
        <v>231</v>
      </c>
      <c r="D41" s="45" t="str">
        <f t="shared" si="2"/>
        <v>X</v>
      </c>
      <c r="E41" s="91"/>
      <c r="F41" s="90">
        <f t="shared" si="3"/>
        <v>7</v>
      </c>
      <c r="G41" s="78">
        <f t="shared" si="0"/>
        <v>0</v>
      </c>
      <c r="H41" s="79">
        <f t="shared" si="4"/>
        <v>53.166666666666664</v>
      </c>
      <c r="I41" s="145" t="s">
        <v>340</v>
      </c>
      <c r="J41" s="88" t="str">
        <f t="shared" si="1"/>
        <v/>
      </c>
      <c r="K41" s="86">
        <f t="shared" si="5"/>
        <v>0.29166666666666663</v>
      </c>
    </row>
    <row r="42" spans="1:11" ht="36" customHeight="1" x14ac:dyDescent="0.3">
      <c r="A42" s="151"/>
      <c r="B42" s="405" t="s">
        <v>231</v>
      </c>
      <c r="C42" s="406"/>
      <c r="D42" s="45"/>
      <c r="E42" s="91"/>
      <c r="F42" s="90">
        <f t="shared" si="3"/>
        <v>0</v>
      </c>
      <c r="G42" s="78">
        <f t="shared" si="0"/>
        <v>0</v>
      </c>
      <c r="H42" s="79">
        <f t="shared" si="4"/>
        <v>53.166666666666664</v>
      </c>
      <c r="I42" s="147" t="s">
        <v>343</v>
      </c>
      <c r="J42" s="88" t="str">
        <f t="shared" si="1"/>
        <v/>
      </c>
      <c r="K42" s="86" t="str">
        <f t="shared" si="5"/>
        <v/>
      </c>
    </row>
    <row r="43" spans="1:11" ht="33.75" customHeight="1" x14ac:dyDescent="0.3">
      <c r="A43" s="47"/>
      <c r="B43" s="369" t="s">
        <v>25</v>
      </c>
      <c r="C43" s="369"/>
      <c r="D43" s="369"/>
      <c r="E43" s="369"/>
      <c r="F43" s="369"/>
      <c r="G43" s="369"/>
      <c r="H43" s="48">
        <f>H42</f>
        <v>53.166666666666664</v>
      </c>
      <c r="I43" s="49"/>
      <c r="J43" s="89">
        <f>SUM(J23:J42)</f>
        <v>0.20138888888888892</v>
      </c>
      <c r="K43" s="86">
        <f>SUM(K23:K42)</f>
        <v>2.2152777777777777</v>
      </c>
    </row>
    <row r="44" spans="1:11" ht="33.75" customHeight="1" x14ac:dyDescent="0.3">
      <c r="A44" s="47"/>
      <c r="B44" s="369" t="s">
        <v>64</v>
      </c>
      <c r="C44" s="369"/>
      <c r="D44" s="369"/>
      <c r="E44" s="369"/>
      <c r="F44" s="369"/>
      <c r="G44" s="369"/>
      <c r="H44" s="50">
        <v>72</v>
      </c>
      <c r="I44" s="49"/>
    </row>
    <row r="45" spans="1:11" ht="33.75" customHeight="1" x14ac:dyDescent="0.3">
      <c r="A45" s="47"/>
      <c r="B45" s="363" t="s">
        <v>65</v>
      </c>
      <c r="C45" s="363"/>
      <c r="D45" s="363"/>
      <c r="E45" s="363"/>
      <c r="F45" s="363"/>
      <c r="G45" s="363"/>
      <c r="H45" s="50">
        <f>IF(H44="","",IF(H43&lt;=H44,H44-H43,0))</f>
        <v>18.833333333333336</v>
      </c>
      <c r="I45" s="75"/>
    </row>
    <row r="46" spans="1:11" ht="33.75" customHeight="1" x14ac:dyDescent="0.3">
      <c r="A46" s="47"/>
      <c r="B46" s="363" t="s">
        <v>66</v>
      </c>
      <c r="C46" s="363"/>
      <c r="D46" s="363"/>
      <c r="E46" s="363"/>
      <c r="F46" s="363"/>
      <c r="G46" s="363"/>
      <c r="H46" s="50">
        <f>IF(H43&gt;H44,H43-H44,0)</f>
        <v>0</v>
      </c>
      <c r="I46" s="49"/>
    </row>
    <row r="47" spans="1:11" ht="33.75" customHeight="1" x14ac:dyDescent="0.3">
      <c r="A47" s="47"/>
      <c r="B47" s="363" t="s">
        <v>67</v>
      </c>
      <c r="C47" s="363"/>
      <c r="D47" s="363"/>
      <c r="E47" s="363"/>
      <c r="F47" s="363"/>
      <c r="G47" s="363"/>
      <c r="H47" s="74">
        <f>IF(H44="","",IF(H45&gt;H46,ROUND(H45*$B$15*$B$13/24,0),""))</f>
        <v>48022646</v>
      </c>
      <c r="I47" s="49"/>
    </row>
    <row r="48" spans="1:11" ht="33.75" customHeight="1" x14ac:dyDescent="0.3">
      <c r="A48" s="47"/>
      <c r="B48" s="364" t="s">
        <v>68</v>
      </c>
      <c r="C48" s="365"/>
      <c r="D48" s="365"/>
      <c r="E48" s="365"/>
      <c r="F48" s="365"/>
      <c r="G48" s="366"/>
      <c r="H48" s="51" t="str">
        <f>IF(H46&gt;H45,ROUND(H46*$B$17*$B$13/24,0),"")</f>
        <v/>
      </c>
      <c r="I48" s="49"/>
    </row>
    <row r="49" spans="1:9" ht="33.75" customHeight="1" x14ac:dyDescent="0.3">
      <c r="A49" s="367"/>
      <c r="B49" s="367"/>
      <c r="C49" s="367"/>
      <c r="D49" s="367"/>
      <c r="E49" s="367"/>
      <c r="F49" s="367"/>
      <c r="G49" s="367"/>
      <c r="H49" s="367"/>
      <c r="I49" s="367"/>
    </row>
  </sheetData>
  <mergeCells count="20">
    <mergeCell ref="B47:G47"/>
    <mergeCell ref="B48:G48"/>
    <mergeCell ref="A49:I49"/>
    <mergeCell ref="B23:C23"/>
    <mergeCell ref="B31:C31"/>
    <mergeCell ref="B42:C42"/>
    <mergeCell ref="B46:G46"/>
    <mergeCell ref="J21:J22"/>
    <mergeCell ref="K21:K22"/>
    <mergeCell ref="B43:G43"/>
    <mergeCell ref="B44:G44"/>
    <mergeCell ref="B45:G4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2">
    <cfRule type="expression" dxfId="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K58"/>
  <sheetViews>
    <sheetView topLeftCell="A46" zoomScale="80" zoomScaleNormal="80" workbookViewId="0">
      <selection activeCell="E26" sqref="E2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18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44659.461805555555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44656</v>
      </c>
      <c r="C9" s="34">
        <f>INDEX('TONG HOP'!$B$9:$W$225,MATCH(E3,'TONG HOP'!$B$9:$B$225,0),MATCH(C10,'TONG HOP'!$B$9:$W$9,0))</f>
        <v>44661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44659.541666666664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16970.68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44660.444444444445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44661.611111111109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22">
        <v>44659</v>
      </c>
      <c r="B23" s="399" t="s">
        <v>329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1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1" si="1">IF(E23="x",(C23-B23),"")</f>
        <v/>
      </c>
      <c r="K23" s="86" t="str">
        <f>IF(D23="x",(C23-B23),"")</f>
        <v/>
      </c>
    </row>
    <row r="24" spans="1:11" ht="36" customHeight="1" x14ac:dyDescent="0.3">
      <c r="A24" s="123"/>
      <c r="B24" s="110" t="s">
        <v>329</v>
      </c>
      <c r="C24" s="124" t="s">
        <v>129</v>
      </c>
      <c r="D24" s="45"/>
      <c r="E24" s="81"/>
      <c r="F24" s="90">
        <f t="shared" ref="F24:F51" si="2">IF(AND(D24="",E24=""),0,(IF(C24-B24=1,24,(IF(D24="X",HOUR(C24-B24),0)))))</f>
        <v>0</v>
      </c>
      <c r="G24" s="82">
        <f t="shared" si="0"/>
        <v>0</v>
      </c>
      <c r="H24" s="82">
        <f t="shared" ref="H24:H51" si="3">(F24+G24/60)+H23</f>
        <v>0</v>
      </c>
      <c r="I24" s="108" t="s">
        <v>109</v>
      </c>
      <c r="J24" s="87" t="str">
        <f t="shared" si="1"/>
        <v/>
      </c>
      <c r="K24" s="86" t="str">
        <f t="shared" ref="K24:K51" si="4">IF(D24="x",(C24-B24),"")</f>
        <v/>
      </c>
    </row>
    <row r="25" spans="1:11" ht="36" customHeight="1" x14ac:dyDescent="0.3">
      <c r="A25" s="144"/>
      <c r="B25" s="143">
        <v>0.54166666666666663</v>
      </c>
      <c r="C25" s="142" t="s">
        <v>125</v>
      </c>
      <c r="D25" s="114" t="str">
        <f t="shared" ref="D25:D50" si="5">IF(E25="","X","")</f>
        <v>X</v>
      </c>
      <c r="E25" s="126"/>
      <c r="F25" s="116">
        <f t="shared" si="2"/>
        <v>11</v>
      </c>
      <c r="G25" s="127">
        <f t="shared" si="0"/>
        <v>0</v>
      </c>
      <c r="H25" s="127">
        <f t="shared" si="3"/>
        <v>11</v>
      </c>
      <c r="I25" s="119" t="s">
        <v>109</v>
      </c>
      <c r="J25" s="87" t="str">
        <f t="shared" si="1"/>
        <v/>
      </c>
      <c r="K25" s="86">
        <f t="shared" si="4"/>
        <v>0.45833333333333337</v>
      </c>
    </row>
    <row r="26" spans="1:11" ht="36" customHeight="1" x14ac:dyDescent="0.3">
      <c r="A26" s="122">
        <v>44660</v>
      </c>
      <c r="B26" s="112" t="s">
        <v>126</v>
      </c>
      <c r="C26" s="112" t="s">
        <v>267</v>
      </c>
      <c r="D26" s="45" t="str">
        <f t="shared" si="5"/>
        <v>X</v>
      </c>
      <c r="E26" s="81"/>
      <c r="F26" s="90">
        <f t="shared" si="2"/>
        <v>4</v>
      </c>
      <c r="G26" s="82">
        <f t="shared" si="0"/>
        <v>0</v>
      </c>
      <c r="H26" s="82">
        <f t="shared" si="3"/>
        <v>15</v>
      </c>
      <c r="I26" s="108" t="s">
        <v>109</v>
      </c>
      <c r="J26" s="87" t="str">
        <f t="shared" si="1"/>
        <v/>
      </c>
      <c r="K26" s="86">
        <f t="shared" si="4"/>
        <v>0.16666666666666666</v>
      </c>
    </row>
    <row r="27" spans="1:11" ht="36" customHeight="1" x14ac:dyDescent="0.3">
      <c r="A27" s="123"/>
      <c r="B27" s="112" t="s">
        <v>267</v>
      </c>
      <c r="C27" s="112" t="s">
        <v>140</v>
      </c>
      <c r="D27" s="45" t="str">
        <f t="shared" si="5"/>
        <v/>
      </c>
      <c r="E27" s="91" t="s">
        <v>145</v>
      </c>
      <c r="F27" s="90">
        <f t="shared" si="2"/>
        <v>0</v>
      </c>
      <c r="G27" s="78">
        <f t="shared" si="0"/>
        <v>0</v>
      </c>
      <c r="H27" s="79">
        <f t="shared" si="3"/>
        <v>15</v>
      </c>
      <c r="I27" s="109" t="s">
        <v>114</v>
      </c>
      <c r="J27" s="88">
        <f t="shared" si="1"/>
        <v>6.25E-2</v>
      </c>
      <c r="K27" s="86" t="str">
        <f t="shared" si="4"/>
        <v/>
      </c>
    </row>
    <row r="28" spans="1:11" ht="36" customHeight="1" x14ac:dyDescent="0.3">
      <c r="A28" s="123"/>
      <c r="B28" s="112" t="s">
        <v>140</v>
      </c>
      <c r="C28" s="112" t="s">
        <v>232</v>
      </c>
      <c r="D28" s="45" t="str">
        <f t="shared" si="5"/>
        <v/>
      </c>
      <c r="E28" s="91" t="s">
        <v>145</v>
      </c>
      <c r="F28" s="90">
        <f t="shared" si="2"/>
        <v>0</v>
      </c>
      <c r="G28" s="78">
        <f t="shared" si="0"/>
        <v>0</v>
      </c>
      <c r="H28" s="79">
        <f t="shared" si="3"/>
        <v>15</v>
      </c>
      <c r="I28" s="108" t="s">
        <v>146</v>
      </c>
      <c r="J28" s="88">
        <f t="shared" si="1"/>
        <v>0.18750000000000003</v>
      </c>
      <c r="K28" s="86" t="str">
        <f t="shared" si="4"/>
        <v/>
      </c>
    </row>
    <row r="29" spans="1:11" ht="36" customHeight="1" x14ac:dyDescent="0.3">
      <c r="A29" s="123"/>
      <c r="B29" s="402" t="s">
        <v>232</v>
      </c>
      <c r="C29" s="403"/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15</v>
      </c>
      <c r="I29" s="109" t="s">
        <v>236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23"/>
      <c r="B30" s="112" t="s">
        <v>232</v>
      </c>
      <c r="C30" s="112" t="s">
        <v>330</v>
      </c>
      <c r="D30" s="45" t="str">
        <f t="shared" si="5"/>
        <v/>
      </c>
      <c r="E30" s="91" t="s">
        <v>145</v>
      </c>
      <c r="F30" s="90">
        <f t="shared" si="2"/>
        <v>0</v>
      </c>
      <c r="G30" s="78">
        <f t="shared" si="0"/>
        <v>0</v>
      </c>
      <c r="H30" s="79">
        <f t="shared" si="3"/>
        <v>15</v>
      </c>
      <c r="I30" s="108" t="s">
        <v>115</v>
      </c>
      <c r="J30" s="88">
        <f t="shared" si="1"/>
        <v>2.7777777777777735E-2</v>
      </c>
      <c r="K30" s="86" t="str">
        <f t="shared" si="4"/>
        <v/>
      </c>
    </row>
    <row r="31" spans="1:11" ht="36" customHeight="1" x14ac:dyDescent="0.3">
      <c r="A31" s="123"/>
      <c r="B31" s="402" t="s">
        <v>330</v>
      </c>
      <c r="C31" s="403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15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23"/>
      <c r="B32" s="112" t="s">
        <v>330</v>
      </c>
      <c r="C32" s="112" t="s">
        <v>269</v>
      </c>
      <c r="D32" s="45" t="str">
        <f t="shared" si="5"/>
        <v>X</v>
      </c>
      <c r="E32" s="91"/>
      <c r="F32" s="90">
        <f t="shared" si="2"/>
        <v>1</v>
      </c>
      <c r="G32" s="78">
        <f t="shared" si="0"/>
        <v>0</v>
      </c>
      <c r="H32" s="79">
        <f t="shared" si="3"/>
        <v>16</v>
      </c>
      <c r="I32" s="108" t="s">
        <v>117</v>
      </c>
      <c r="J32" s="88" t="str">
        <f t="shared" si="1"/>
        <v/>
      </c>
      <c r="K32" s="86">
        <f t="shared" si="4"/>
        <v>4.1666666666666685E-2</v>
      </c>
    </row>
    <row r="33" spans="1:11" ht="36" customHeight="1" x14ac:dyDescent="0.3">
      <c r="A33" s="123"/>
      <c r="B33" s="112" t="s">
        <v>269</v>
      </c>
      <c r="C33" s="112" t="s">
        <v>264</v>
      </c>
      <c r="D33" s="45" t="str">
        <f t="shared" si="5"/>
        <v>X</v>
      </c>
      <c r="E33" s="91"/>
      <c r="F33" s="90">
        <f t="shared" si="2"/>
        <v>0</v>
      </c>
      <c r="G33" s="78">
        <f t="shared" si="0"/>
        <v>40</v>
      </c>
      <c r="H33" s="79">
        <f t="shared" si="3"/>
        <v>16.666666666666668</v>
      </c>
      <c r="I33" s="108" t="s">
        <v>327</v>
      </c>
      <c r="J33" s="88" t="str">
        <f t="shared" si="1"/>
        <v/>
      </c>
      <c r="K33" s="86">
        <f t="shared" si="4"/>
        <v>2.7777777777777846E-2</v>
      </c>
    </row>
    <row r="34" spans="1:11" ht="36" customHeight="1" x14ac:dyDescent="0.3">
      <c r="A34" s="123"/>
      <c r="B34" s="112" t="s">
        <v>264</v>
      </c>
      <c r="C34" s="112" t="s">
        <v>245</v>
      </c>
      <c r="D34" s="45" t="str">
        <f t="shared" si="5"/>
        <v>X</v>
      </c>
      <c r="E34" s="91"/>
      <c r="F34" s="90">
        <f t="shared" si="2"/>
        <v>2</v>
      </c>
      <c r="G34" s="78">
        <f t="shared" si="0"/>
        <v>50</v>
      </c>
      <c r="H34" s="79">
        <f t="shared" si="3"/>
        <v>19.5</v>
      </c>
      <c r="I34" s="108" t="s">
        <v>117</v>
      </c>
      <c r="J34" s="88" t="str">
        <f t="shared" si="1"/>
        <v/>
      </c>
      <c r="K34" s="86">
        <f t="shared" si="4"/>
        <v>0.11805555555555547</v>
      </c>
    </row>
    <row r="35" spans="1:11" ht="36" customHeight="1" x14ac:dyDescent="0.3">
      <c r="A35" s="123"/>
      <c r="B35" s="112" t="s">
        <v>245</v>
      </c>
      <c r="C35" s="112" t="s">
        <v>246</v>
      </c>
      <c r="D35" s="45" t="str">
        <f t="shared" si="5"/>
        <v>X</v>
      </c>
      <c r="E35" s="91"/>
      <c r="F35" s="90">
        <f t="shared" si="2"/>
        <v>0</v>
      </c>
      <c r="G35" s="78">
        <f t="shared" si="0"/>
        <v>30</v>
      </c>
      <c r="H35" s="79">
        <f t="shared" si="3"/>
        <v>20</v>
      </c>
      <c r="I35" s="108" t="s">
        <v>328</v>
      </c>
      <c r="J35" s="88" t="str">
        <f t="shared" si="1"/>
        <v/>
      </c>
      <c r="K35" s="86">
        <f t="shared" si="4"/>
        <v>2.083333333333337E-2</v>
      </c>
    </row>
    <row r="36" spans="1:11" ht="36" customHeight="1" x14ac:dyDescent="0.3">
      <c r="A36" s="123"/>
      <c r="B36" s="112" t="s">
        <v>246</v>
      </c>
      <c r="C36" s="112" t="s">
        <v>331</v>
      </c>
      <c r="D36" s="45" t="str">
        <f t="shared" si="5"/>
        <v>X</v>
      </c>
      <c r="E36" s="91"/>
      <c r="F36" s="90">
        <f t="shared" si="2"/>
        <v>1</v>
      </c>
      <c r="G36" s="78">
        <f t="shared" si="0"/>
        <v>40</v>
      </c>
      <c r="H36" s="79">
        <f t="shared" si="3"/>
        <v>21.666666666666668</v>
      </c>
      <c r="I36" s="108" t="s">
        <v>117</v>
      </c>
      <c r="J36" s="88" t="str">
        <f t="shared" si="1"/>
        <v/>
      </c>
      <c r="K36" s="86">
        <f t="shared" si="4"/>
        <v>6.944444444444442E-2</v>
      </c>
    </row>
    <row r="37" spans="1:11" ht="36" customHeight="1" x14ac:dyDescent="0.3">
      <c r="A37" s="123"/>
      <c r="B37" s="112" t="s">
        <v>331</v>
      </c>
      <c r="C37" s="112" t="s">
        <v>332</v>
      </c>
      <c r="D37" s="45" t="str">
        <f t="shared" si="5"/>
        <v>X</v>
      </c>
      <c r="E37" s="91"/>
      <c r="F37" s="90">
        <f t="shared" si="2"/>
        <v>0</v>
      </c>
      <c r="G37" s="78">
        <f t="shared" si="0"/>
        <v>30</v>
      </c>
      <c r="H37" s="79">
        <f t="shared" si="3"/>
        <v>22.166666666666668</v>
      </c>
      <c r="I37" s="108" t="s">
        <v>328</v>
      </c>
      <c r="J37" s="88" t="str">
        <f t="shared" si="1"/>
        <v/>
      </c>
      <c r="K37" s="86">
        <f t="shared" si="4"/>
        <v>2.0833333333333259E-2</v>
      </c>
    </row>
    <row r="38" spans="1:11" ht="36" customHeight="1" x14ac:dyDescent="0.3">
      <c r="A38" s="123"/>
      <c r="B38" s="112" t="s">
        <v>332</v>
      </c>
      <c r="C38" s="112" t="s">
        <v>136</v>
      </c>
      <c r="D38" s="45" t="str">
        <f t="shared" si="5"/>
        <v>X</v>
      </c>
      <c r="E38" s="91"/>
      <c r="F38" s="90">
        <f t="shared" si="2"/>
        <v>3</v>
      </c>
      <c r="G38" s="78">
        <f t="shared" si="0"/>
        <v>40</v>
      </c>
      <c r="H38" s="79">
        <f t="shared" si="3"/>
        <v>25.833333333333336</v>
      </c>
      <c r="I38" s="108" t="s">
        <v>117</v>
      </c>
      <c r="J38" s="88" t="str">
        <f t="shared" si="1"/>
        <v/>
      </c>
      <c r="K38" s="86">
        <f t="shared" si="4"/>
        <v>0.1527777777777779</v>
      </c>
    </row>
    <row r="39" spans="1:11" ht="36" customHeight="1" x14ac:dyDescent="0.3">
      <c r="A39" s="123"/>
      <c r="B39" s="112" t="s">
        <v>136</v>
      </c>
      <c r="C39" s="112" t="s">
        <v>143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26.333333333333336</v>
      </c>
      <c r="I39" s="108" t="s">
        <v>118</v>
      </c>
      <c r="J39" s="88" t="str">
        <f t="shared" si="1"/>
        <v/>
      </c>
      <c r="K39" s="86">
        <f t="shared" si="4"/>
        <v>2.0833333333333259E-2</v>
      </c>
    </row>
    <row r="40" spans="1:11" ht="36" customHeight="1" x14ac:dyDescent="0.3">
      <c r="A40" s="144"/>
      <c r="B40" s="112" t="s">
        <v>143</v>
      </c>
      <c r="C40" s="112" t="s">
        <v>125</v>
      </c>
      <c r="D40" s="45" t="str">
        <f t="shared" si="5"/>
        <v>X</v>
      </c>
      <c r="E40" s="91"/>
      <c r="F40" s="90">
        <f t="shared" si="2"/>
        <v>2</v>
      </c>
      <c r="G40" s="78">
        <f t="shared" si="0"/>
        <v>0</v>
      </c>
      <c r="H40" s="79">
        <f t="shared" si="3"/>
        <v>28.333333333333336</v>
      </c>
      <c r="I40" s="108" t="s">
        <v>117</v>
      </c>
      <c r="J40" s="88" t="str">
        <f t="shared" si="1"/>
        <v/>
      </c>
      <c r="K40" s="86">
        <f t="shared" si="4"/>
        <v>8.333333333333337E-2</v>
      </c>
    </row>
    <row r="41" spans="1:11" ht="36" customHeight="1" x14ac:dyDescent="0.3">
      <c r="A41" s="122">
        <v>44661</v>
      </c>
      <c r="B41" s="111" t="s">
        <v>126</v>
      </c>
      <c r="C41" s="111" t="s">
        <v>140</v>
      </c>
      <c r="D41" s="45" t="str">
        <f t="shared" si="5"/>
        <v>X</v>
      </c>
      <c r="E41" s="91"/>
      <c r="F41" s="90">
        <f t="shared" si="2"/>
        <v>5</v>
      </c>
      <c r="G41" s="78">
        <f t="shared" si="0"/>
        <v>30</v>
      </c>
      <c r="H41" s="79">
        <f t="shared" si="3"/>
        <v>33.833333333333336</v>
      </c>
      <c r="I41" s="108" t="s">
        <v>117</v>
      </c>
      <c r="J41" s="88" t="str">
        <f t="shared" si="1"/>
        <v/>
      </c>
      <c r="K41" s="86">
        <f t="shared" si="4"/>
        <v>0.22916666666666666</v>
      </c>
    </row>
    <row r="42" spans="1:11" ht="36" customHeight="1" x14ac:dyDescent="0.3">
      <c r="A42" s="123"/>
      <c r="B42" s="111" t="s">
        <v>140</v>
      </c>
      <c r="C42" s="111" t="s">
        <v>243</v>
      </c>
      <c r="D42" s="45" t="str">
        <f t="shared" si="5"/>
        <v>X</v>
      </c>
      <c r="E42" s="91"/>
      <c r="F42" s="90">
        <f t="shared" si="2"/>
        <v>0</v>
      </c>
      <c r="G42" s="78">
        <f t="shared" si="0"/>
        <v>50</v>
      </c>
      <c r="H42" s="79">
        <f t="shared" si="3"/>
        <v>34.666666666666671</v>
      </c>
      <c r="I42" s="108" t="s">
        <v>118</v>
      </c>
      <c r="J42" s="88" t="str">
        <f t="shared" si="1"/>
        <v/>
      </c>
      <c r="K42" s="86">
        <f t="shared" si="4"/>
        <v>3.4722222222222238E-2</v>
      </c>
    </row>
    <row r="43" spans="1:11" ht="36" customHeight="1" x14ac:dyDescent="0.3">
      <c r="A43" s="123"/>
      <c r="B43" s="111" t="s">
        <v>243</v>
      </c>
      <c r="C43" s="111" t="s">
        <v>272</v>
      </c>
      <c r="D43" s="45" t="str">
        <f t="shared" si="5"/>
        <v>X</v>
      </c>
      <c r="E43" s="91"/>
      <c r="F43" s="90">
        <f t="shared" si="2"/>
        <v>0</v>
      </c>
      <c r="G43" s="78">
        <f t="shared" si="0"/>
        <v>30</v>
      </c>
      <c r="H43" s="79">
        <f t="shared" si="3"/>
        <v>35.166666666666671</v>
      </c>
      <c r="I43" s="108" t="s">
        <v>117</v>
      </c>
      <c r="J43" s="88" t="str">
        <f t="shared" si="1"/>
        <v/>
      </c>
      <c r="K43" s="86">
        <f t="shared" si="4"/>
        <v>2.0833333333333315E-2</v>
      </c>
    </row>
    <row r="44" spans="1:11" ht="36" customHeight="1" x14ac:dyDescent="0.3">
      <c r="A44" s="123"/>
      <c r="B44" s="111" t="s">
        <v>272</v>
      </c>
      <c r="C44" s="111" t="s">
        <v>283</v>
      </c>
      <c r="D44" s="45" t="str">
        <f t="shared" si="5"/>
        <v>X</v>
      </c>
      <c r="E44" s="91"/>
      <c r="F44" s="90">
        <f t="shared" si="2"/>
        <v>1</v>
      </c>
      <c r="G44" s="78">
        <f t="shared" si="0"/>
        <v>0</v>
      </c>
      <c r="H44" s="79">
        <f t="shared" si="3"/>
        <v>36.166666666666671</v>
      </c>
      <c r="I44" s="108" t="s">
        <v>222</v>
      </c>
      <c r="J44" s="88" t="str">
        <f t="shared" si="1"/>
        <v/>
      </c>
      <c r="K44" s="86">
        <f t="shared" si="4"/>
        <v>4.1666666666666685E-2</v>
      </c>
    </row>
    <row r="45" spans="1:11" ht="36" customHeight="1" x14ac:dyDescent="0.3">
      <c r="A45" s="123"/>
      <c r="B45" s="111" t="s">
        <v>283</v>
      </c>
      <c r="C45" s="111" t="s">
        <v>131</v>
      </c>
      <c r="D45" s="45" t="str">
        <f t="shared" si="5"/>
        <v>X</v>
      </c>
      <c r="E45" s="91"/>
      <c r="F45" s="90">
        <f t="shared" si="2"/>
        <v>1</v>
      </c>
      <c r="G45" s="78">
        <f t="shared" si="0"/>
        <v>10</v>
      </c>
      <c r="H45" s="79">
        <f t="shared" si="3"/>
        <v>37.333333333333336</v>
      </c>
      <c r="I45" s="108" t="s">
        <v>322</v>
      </c>
      <c r="J45" s="88" t="str">
        <f t="shared" si="1"/>
        <v/>
      </c>
      <c r="K45" s="86">
        <f t="shared" si="4"/>
        <v>4.8611111111111105E-2</v>
      </c>
    </row>
    <row r="46" spans="1:11" ht="36" customHeight="1" x14ac:dyDescent="0.3">
      <c r="A46" s="123"/>
      <c r="B46" s="111" t="s">
        <v>131</v>
      </c>
      <c r="C46" s="111" t="s">
        <v>301</v>
      </c>
      <c r="D46" s="45" t="str">
        <f t="shared" si="5"/>
        <v>X</v>
      </c>
      <c r="E46" s="91"/>
      <c r="F46" s="90">
        <f t="shared" si="2"/>
        <v>0</v>
      </c>
      <c r="G46" s="78">
        <f t="shared" si="0"/>
        <v>40</v>
      </c>
      <c r="H46" s="79">
        <f t="shared" si="3"/>
        <v>38</v>
      </c>
      <c r="I46" s="108" t="s">
        <v>222</v>
      </c>
      <c r="J46" s="88" t="str">
        <f t="shared" si="1"/>
        <v/>
      </c>
      <c r="K46" s="86">
        <f t="shared" si="4"/>
        <v>2.7777777777777735E-2</v>
      </c>
    </row>
    <row r="47" spans="1:11" ht="36" customHeight="1" x14ac:dyDescent="0.3">
      <c r="A47" s="123"/>
      <c r="B47" s="111" t="s">
        <v>301</v>
      </c>
      <c r="C47" s="111" t="s">
        <v>268</v>
      </c>
      <c r="D47" s="45" t="str">
        <f t="shared" si="5"/>
        <v>X</v>
      </c>
      <c r="E47" s="91"/>
      <c r="F47" s="90">
        <f t="shared" si="2"/>
        <v>1</v>
      </c>
      <c r="G47" s="78">
        <f t="shared" si="0"/>
        <v>30</v>
      </c>
      <c r="H47" s="79">
        <f t="shared" si="3"/>
        <v>39.5</v>
      </c>
      <c r="I47" s="108" t="s">
        <v>322</v>
      </c>
      <c r="J47" s="88" t="str">
        <f t="shared" si="1"/>
        <v/>
      </c>
      <c r="K47" s="86">
        <f t="shared" si="4"/>
        <v>6.25E-2</v>
      </c>
    </row>
    <row r="48" spans="1:11" ht="36" customHeight="1" x14ac:dyDescent="0.3">
      <c r="A48" s="123"/>
      <c r="B48" s="111" t="s">
        <v>268</v>
      </c>
      <c r="C48" s="111" t="s">
        <v>134</v>
      </c>
      <c r="D48" s="45" t="str">
        <f t="shared" si="5"/>
        <v>X</v>
      </c>
      <c r="E48" s="91"/>
      <c r="F48" s="90">
        <f t="shared" si="2"/>
        <v>2</v>
      </c>
      <c r="G48" s="78">
        <f t="shared" si="0"/>
        <v>20</v>
      </c>
      <c r="H48" s="79">
        <f t="shared" si="3"/>
        <v>41.833333333333336</v>
      </c>
      <c r="I48" s="108" t="s">
        <v>222</v>
      </c>
      <c r="J48" s="88" t="str">
        <f t="shared" si="1"/>
        <v/>
      </c>
      <c r="K48" s="86">
        <f t="shared" si="4"/>
        <v>9.7222222222222265E-2</v>
      </c>
    </row>
    <row r="49" spans="1:11" ht="36" customHeight="1" x14ac:dyDescent="0.3">
      <c r="A49" s="123"/>
      <c r="B49" s="111" t="s">
        <v>134</v>
      </c>
      <c r="C49" s="111" t="s">
        <v>315</v>
      </c>
      <c r="D49" s="45" t="str">
        <f t="shared" si="5"/>
        <v>X</v>
      </c>
      <c r="E49" s="91"/>
      <c r="F49" s="90">
        <f t="shared" si="2"/>
        <v>0</v>
      </c>
      <c r="G49" s="78">
        <f t="shared" si="0"/>
        <v>40</v>
      </c>
      <c r="H49" s="79">
        <f t="shared" si="3"/>
        <v>42.5</v>
      </c>
      <c r="I49" s="108" t="s">
        <v>118</v>
      </c>
      <c r="J49" s="88" t="str">
        <f t="shared" si="1"/>
        <v/>
      </c>
      <c r="K49" s="86">
        <f t="shared" si="4"/>
        <v>2.777777777777779E-2</v>
      </c>
    </row>
    <row r="50" spans="1:11" ht="36" customHeight="1" x14ac:dyDescent="0.3">
      <c r="A50" s="123"/>
      <c r="B50" s="111" t="s">
        <v>315</v>
      </c>
      <c r="C50" s="111" t="s">
        <v>333</v>
      </c>
      <c r="D50" s="45" t="str">
        <f t="shared" si="5"/>
        <v>X</v>
      </c>
      <c r="E50" s="91"/>
      <c r="F50" s="90">
        <f t="shared" si="2"/>
        <v>0</v>
      </c>
      <c r="G50" s="78">
        <f t="shared" si="0"/>
        <v>30</v>
      </c>
      <c r="H50" s="79">
        <f t="shared" si="3"/>
        <v>43</v>
      </c>
      <c r="I50" s="108" t="s">
        <v>117</v>
      </c>
      <c r="J50" s="88" t="str">
        <f t="shared" si="1"/>
        <v/>
      </c>
      <c r="K50" s="86">
        <f t="shared" si="4"/>
        <v>2.0833333333333259E-2</v>
      </c>
    </row>
    <row r="51" spans="1:11" ht="36" customHeight="1" x14ac:dyDescent="0.3">
      <c r="A51" s="123"/>
      <c r="B51" s="379" t="s">
        <v>333</v>
      </c>
      <c r="C51" s="380"/>
      <c r="D51" s="45"/>
      <c r="E51" s="91"/>
      <c r="F51" s="90">
        <f t="shared" si="2"/>
        <v>0</v>
      </c>
      <c r="G51" s="78">
        <f t="shared" si="0"/>
        <v>0</v>
      </c>
      <c r="H51" s="79">
        <f t="shared" si="3"/>
        <v>43</v>
      </c>
      <c r="I51" s="109" t="s">
        <v>123</v>
      </c>
      <c r="J51" s="88" t="str">
        <f t="shared" si="1"/>
        <v/>
      </c>
      <c r="K51" s="86" t="str">
        <f t="shared" si="4"/>
        <v/>
      </c>
    </row>
    <row r="52" spans="1:11" ht="33.75" customHeight="1" x14ac:dyDescent="0.3">
      <c r="A52" s="47"/>
      <c r="B52" s="369" t="s">
        <v>25</v>
      </c>
      <c r="C52" s="369"/>
      <c r="D52" s="369"/>
      <c r="E52" s="369"/>
      <c r="F52" s="369"/>
      <c r="G52" s="369"/>
      <c r="H52" s="48">
        <f>H51</f>
        <v>43</v>
      </c>
      <c r="I52" s="49"/>
      <c r="J52" s="89">
        <f>SUM(J23:J51)</f>
        <v>0.27777777777777773</v>
      </c>
      <c r="K52" s="86">
        <f>SUM(K23:K51)</f>
        <v>1.7916666666666672</v>
      </c>
    </row>
    <row r="53" spans="1:11" ht="33.75" customHeight="1" x14ac:dyDescent="0.3">
      <c r="A53" s="47"/>
      <c r="B53" s="369" t="s">
        <v>64</v>
      </c>
      <c r="C53" s="369"/>
      <c r="D53" s="369"/>
      <c r="E53" s="369"/>
      <c r="F53" s="369"/>
      <c r="G53" s="369"/>
      <c r="H53" s="50">
        <v>72</v>
      </c>
      <c r="I53" s="49"/>
    </row>
    <row r="54" spans="1:11" ht="33.75" customHeight="1" x14ac:dyDescent="0.3">
      <c r="A54" s="47"/>
      <c r="B54" s="363" t="s">
        <v>65</v>
      </c>
      <c r="C54" s="363"/>
      <c r="D54" s="363"/>
      <c r="E54" s="363"/>
      <c r="F54" s="363"/>
      <c r="G54" s="363"/>
      <c r="H54" s="50">
        <f>IF(H53="","",IF(H52&lt;=H53,H53-H52,0))</f>
        <v>29</v>
      </c>
      <c r="I54" s="75"/>
    </row>
    <row r="55" spans="1:11" ht="33.75" customHeight="1" x14ac:dyDescent="0.3">
      <c r="A55" s="47"/>
      <c r="B55" s="363" t="s">
        <v>66</v>
      </c>
      <c r="C55" s="363"/>
      <c r="D55" s="363"/>
      <c r="E55" s="363"/>
      <c r="F55" s="363"/>
      <c r="G55" s="363"/>
      <c r="H55" s="50">
        <f>IF(H52&gt;H53,H52-H53,0)</f>
        <v>0</v>
      </c>
      <c r="I55" s="49"/>
    </row>
    <row r="56" spans="1:11" ht="33.75" customHeight="1" x14ac:dyDescent="0.3">
      <c r="A56" s="47"/>
      <c r="B56" s="363" t="s">
        <v>67</v>
      </c>
      <c r="C56" s="363"/>
      <c r="D56" s="363"/>
      <c r="E56" s="363"/>
      <c r="F56" s="363"/>
      <c r="G56" s="363"/>
      <c r="H56" s="74">
        <f>IF(H53="","",IF(H54&gt;H55,ROUND(H54*$B$15*$B$13/24,0),""))</f>
        <v>79832650</v>
      </c>
      <c r="I56" s="49"/>
    </row>
    <row r="57" spans="1:11" ht="33.75" customHeight="1" x14ac:dyDescent="0.3">
      <c r="A57" s="47"/>
      <c r="B57" s="364" t="s">
        <v>68</v>
      </c>
      <c r="C57" s="365"/>
      <c r="D57" s="365"/>
      <c r="E57" s="365"/>
      <c r="F57" s="365"/>
      <c r="G57" s="366"/>
      <c r="H57" s="51" t="str">
        <f>IF(H55&gt;H54,ROUND(H55*$B$17*$B$13/24,0),"")</f>
        <v/>
      </c>
      <c r="I57" s="49"/>
    </row>
    <row r="58" spans="1:11" ht="33.75" customHeight="1" x14ac:dyDescent="0.3">
      <c r="A58" s="367"/>
      <c r="B58" s="367"/>
      <c r="C58" s="367"/>
      <c r="D58" s="367"/>
      <c r="E58" s="367"/>
      <c r="F58" s="367"/>
      <c r="G58" s="367"/>
      <c r="H58" s="367"/>
      <c r="I58" s="367"/>
    </row>
  </sheetData>
  <mergeCells count="21">
    <mergeCell ref="B56:G56"/>
    <mergeCell ref="B57:G57"/>
    <mergeCell ref="A58:I58"/>
    <mergeCell ref="B23:C23"/>
    <mergeCell ref="B29:C29"/>
    <mergeCell ref="B31:C31"/>
    <mergeCell ref="B51:C51"/>
    <mergeCell ref="B55:G55"/>
    <mergeCell ref="J21:J22"/>
    <mergeCell ref="K21:K22"/>
    <mergeCell ref="B52:G52"/>
    <mergeCell ref="B53:G53"/>
    <mergeCell ref="B54:G54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1">
    <cfRule type="expression" dxfId="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42"/>
  <sheetViews>
    <sheetView topLeftCell="D7" zoomScale="80" zoomScaleNormal="80" workbookViewId="0">
      <selection activeCell="H37" sqref="H3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168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44659.024305555555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44652</v>
      </c>
      <c r="C9" s="34">
        <f>INDEX('TONG HOP'!$B$9:$W$225,MATCH(E3,'TONG HOP'!$B$9:$B$225,0),MATCH(C10,'TONG HOP'!$B$9:$W$9,0))</f>
        <v>44656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13840.89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44659.402777777781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20531.900000000001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44659.993055555555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407">
        <v>44659</v>
      </c>
      <c r="B23" s="408" t="s">
        <v>323</v>
      </c>
      <c r="C23" s="408"/>
      <c r="D23" s="45"/>
      <c r="E23" s="35"/>
      <c r="F23" s="90">
        <f>IF(AND(D23="",E23=""),0,(IF(C23-B23=1,24,(IF(D23="X",HOUR(C23-B23),0)))))</f>
        <v>0</v>
      </c>
      <c r="G23" s="82">
        <f t="shared" ref="G23:G35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35" si="1">IF(E23="x",(C23-B23),"")</f>
        <v/>
      </c>
      <c r="K23" s="86" t="str">
        <f>IF(D23="x",(C23-B23),"")</f>
        <v/>
      </c>
    </row>
    <row r="24" spans="1:11" ht="36" customHeight="1" x14ac:dyDescent="0.3">
      <c r="A24" s="407"/>
      <c r="B24" s="110" t="s">
        <v>323</v>
      </c>
      <c r="C24" s="110" t="s">
        <v>155</v>
      </c>
      <c r="D24" s="45" t="str">
        <f t="shared" ref="D24:D34" si="2">IF(E24="","X","")</f>
        <v>X</v>
      </c>
      <c r="E24" s="81"/>
      <c r="F24" s="90">
        <f t="shared" ref="F24:F35" si="3">IF(AND(D24="",E24=""),0,(IF(C24-B24=1,24,(IF(D24="X",HOUR(C24-B24),0)))))</f>
        <v>4</v>
      </c>
      <c r="G24" s="82">
        <f t="shared" si="0"/>
        <v>25</v>
      </c>
      <c r="H24" s="82">
        <f t="shared" ref="H24:H35" si="4">(F24+G24/60)+H23</f>
        <v>4.416666666666667</v>
      </c>
      <c r="I24" s="108" t="s">
        <v>109</v>
      </c>
      <c r="J24" s="87" t="str">
        <f t="shared" si="1"/>
        <v/>
      </c>
      <c r="K24" s="86">
        <f t="shared" ref="K24:K35" si="5">IF(D24="x",(C24-B24),"")</f>
        <v>0.18402777777777779</v>
      </c>
    </row>
    <row r="25" spans="1:11" ht="36" customHeight="1" x14ac:dyDescent="0.3">
      <c r="A25" s="407"/>
      <c r="B25" s="110" t="s">
        <v>155</v>
      </c>
      <c r="C25" s="110" t="s">
        <v>128</v>
      </c>
      <c r="D25" s="45" t="str">
        <f t="shared" si="2"/>
        <v>X</v>
      </c>
      <c r="E25" s="81"/>
      <c r="F25" s="90">
        <f t="shared" si="3"/>
        <v>2</v>
      </c>
      <c r="G25" s="82">
        <f t="shared" si="0"/>
        <v>0</v>
      </c>
      <c r="H25" s="82">
        <f t="shared" si="4"/>
        <v>6.416666666666667</v>
      </c>
      <c r="I25" s="109" t="s">
        <v>319</v>
      </c>
      <c r="J25" s="87" t="str">
        <f t="shared" si="1"/>
        <v/>
      </c>
      <c r="K25" s="86">
        <f t="shared" si="5"/>
        <v>8.3333333333333343E-2</v>
      </c>
    </row>
    <row r="26" spans="1:11" ht="36" customHeight="1" x14ac:dyDescent="0.3">
      <c r="A26" s="407"/>
      <c r="B26" s="110" t="s">
        <v>128</v>
      </c>
      <c r="C26" s="110" t="s">
        <v>324</v>
      </c>
      <c r="D26" s="45" t="str">
        <f t="shared" si="2"/>
        <v>X</v>
      </c>
      <c r="E26" s="81"/>
      <c r="F26" s="90">
        <f t="shared" si="3"/>
        <v>1</v>
      </c>
      <c r="G26" s="82">
        <f t="shared" si="0"/>
        <v>55</v>
      </c>
      <c r="H26" s="82">
        <f t="shared" si="4"/>
        <v>8.3333333333333339</v>
      </c>
      <c r="I26" s="108" t="s">
        <v>146</v>
      </c>
      <c r="J26" s="87" t="str">
        <f t="shared" si="1"/>
        <v/>
      </c>
      <c r="K26" s="86">
        <f t="shared" si="5"/>
        <v>7.9861111111111049E-2</v>
      </c>
    </row>
    <row r="27" spans="1:11" ht="36" customHeight="1" x14ac:dyDescent="0.3">
      <c r="A27" s="407"/>
      <c r="B27" s="409" t="s">
        <v>324</v>
      </c>
      <c r="C27" s="409"/>
      <c r="D27" s="45"/>
      <c r="E27" s="91"/>
      <c r="F27" s="90">
        <f t="shared" si="3"/>
        <v>0</v>
      </c>
      <c r="G27" s="78">
        <f t="shared" si="0"/>
        <v>0</v>
      </c>
      <c r="H27" s="79">
        <f t="shared" si="4"/>
        <v>8.3333333333333339</v>
      </c>
      <c r="I27" s="109" t="s">
        <v>320</v>
      </c>
      <c r="J27" s="88" t="str">
        <f t="shared" si="1"/>
        <v/>
      </c>
      <c r="K27" s="86" t="str">
        <f t="shared" si="5"/>
        <v/>
      </c>
    </row>
    <row r="28" spans="1:11" ht="36" customHeight="1" x14ac:dyDescent="0.3">
      <c r="A28" s="407"/>
      <c r="B28" s="110" t="s">
        <v>324</v>
      </c>
      <c r="C28" s="110" t="s">
        <v>301</v>
      </c>
      <c r="D28" s="45" t="str">
        <f t="shared" si="2"/>
        <v>X</v>
      </c>
      <c r="E28" s="91"/>
      <c r="F28" s="90">
        <f t="shared" si="3"/>
        <v>0</v>
      </c>
      <c r="G28" s="78">
        <f t="shared" si="0"/>
        <v>45</v>
      </c>
      <c r="H28" s="79">
        <f t="shared" si="4"/>
        <v>9.0833333333333339</v>
      </c>
      <c r="I28" s="108" t="s">
        <v>115</v>
      </c>
      <c r="J28" s="88" t="str">
        <f t="shared" si="1"/>
        <v/>
      </c>
      <c r="K28" s="86">
        <f t="shared" si="5"/>
        <v>3.125E-2</v>
      </c>
    </row>
    <row r="29" spans="1:11" ht="36" customHeight="1" x14ac:dyDescent="0.3">
      <c r="A29" s="407"/>
      <c r="B29" s="409" t="s">
        <v>301</v>
      </c>
      <c r="C29" s="409"/>
      <c r="D29" s="45"/>
      <c r="E29" s="91"/>
      <c r="F29" s="90">
        <f t="shared" si="3"/>
        <v>0</v>
      </c>
      <c r="G29" s="78">
        <f t="shared" si="0"/>
        <v>0</v>
      </c>
      <c r="H29" s="79">
        <f t="shared" si="4"/>
        <v>9.0833333333333339</v>
      </c>
      <c r="I29" s="109" t="s">
        <v>116</v>
      </c>
      <c r="J29" s="88" t="str">
        <f t="shared" si="1"/>
        <v/>
      </c>
      <c r="K29" s="86" t="str">
        <f t="shared" si="5"/>
        <v/>
      </c>
    </row>
    <row r="30" spans="1:11" ht="36" customHeight="1" x14ac:dyDescent="0.3">
      <c r="A30" s="407"/>
      <c r="B30" s="110" t="s">
        <v>301</v>
      </c>
      <c r="C30" s="110" t="s">
        <v>129</v>
      </c>
      <c r="D30" s="45" t="str">
        <f t="shared" si="2"/>
        <v>X</v>
      </c>
      <c r="E30" s="91"/>
      <c r="F30" s="90">
        <f t="shared" si="3"/>
        <v>3</v>
      </c>
      <c r="G30" s="78">
        <f t="shared" si="0"/>
        <v>20</v>
      </c>
      <c r="H30" s="79">
        <f t="shared" si="4"/>
        <v>12.416666666666668</v>
      </c>
      <c r="I30" s="108" t="s">
        <v>117</v>
      </c>
      <c r="J30" s="88" t="str">
        <f t="shared" si="1"/>
        <v/>
      </c>
      <c r="K30" s="86">
        <f t="shared" si="5"/>
        <v>0.1388888888888889</v>
      </c>
    </row>
    <row r="31" spans="1:11" ht="36" customHeight="1" x14ac:dyDescent="0.3">
      <c r="A31" s="407"/>
      <c r="B31" s="110" t="s">
        <v>129</v>
      </c>
      <c r="C31" s="110" t="s">
        <v>325</v>
      </c>
      <c r="D31" s="45" t="str">
        <f t="shared" si="2"/>
        <v>X</v>
      </c>
      <c r="E31" s="91"/>
      <c r="F31" s="90">
        <f t="shared" si="3"/>
        <v>5</v>
      </c>
      <c r="G31" s="78">
        <f t="shared" si="0"/>
        <v>30</v>
      </c>
      <c r="H31" s="79">
        <f t="shared" si="4"/>
        <v>17.916666666666668</v>
      </c>
      <c r="I31" s="108" t="s">
        <v>117</v>
      </c>
      <c r="J31" s="88" t="str">
        <f t="shared" si="1"/>
        <v/>
      </c>
      <c r="K31" s="86">
        <f t="shared" si="5"/>
        <v>0.22916666666666674</v>
      </c>
    </row>
    <row r="32" spans="1:11" ht="36" customHeight="1" x14ac:dyDescent="0.3">
      <c r="A32" s="407"/>
      <c r="B32" s="110" t="s">
        <v>325</v>
      </c>
      <c r="C32" s="110" t="s">
        <v>142</v>
      </c>
      <c r="D32" s="45" t="str">
        <f t="shared" si="2"/>
        <v>X</v>
      </c>
      <c r="E32" s="91"/>
      <c r="F32" s="90">
        <f t="shared" si="3"/>
        <v>1</v>
      </c>
      <c r="G32" s="78">
        <f t="shared" si="0"/>
        <v>0</v>
      </c>
      <c r="H32" s="79">
        <f t="shared" si="4"/>
        <v>18.916666666666668</v>
      </c>
      <c r="I32" s="108" t="s">
        <v>321</v>
      </c>
      <c r="J32" s="88" t="str">
        <f t="shared" si="1"/>
        <v/>
      </c>
      <c r="K32" s="86">
        <f t="shared" si="5"/>
        <v>4.166666666666663E-2</v>
      </c>
    </row>
    <row r="33" spans="1:11" ht="36" customHeight="1" x14ac:dyDescent="0.3">
      <c r="A33" s="407"/>
      <c r="B33" s="110" t="s">
        <v>142</v>
      </c>
      <c r="C33" s="110" t="s">
        <v>263</v>
      </c>
      <c r="D33" s="45" t="str">
        <f t="shared" si="2"/>
        <v>X</v>
      </c>
      <c r="E33" s="91"/>
      <c r="F33" s="90">
        <f t="shared" si="3"/>
        <v>1</v>
      </c>
      <c r="G33" s="78">
        <f t="shared" si="0"/>
        <v>50</v>
      </c>
      <c r="H33" s="79">
        <f t="shared" si="4"/>
        <v>20.75</v>
      </c>
      <c r="I33" s="108" t="s">
        <v>322</v>
      </c>
      <c r="J33" s="88" t="str">
        <f t="shared" si="1"/>
        <v/>
      </c>
      <c r="K33" s="86">
        <f t="shared" si="5"/>
        <v>7.638888888888884E-2</v>
      </c>
    </row>
    <row r="34" spans="1:11" ht="36" customHeight="1" x14ac:dyDescent="0.3">
      <c r="A34" s="407"/>
      <c r="B34" s="110" t="s">
        <v>263</v>
      </c>
      <c r="C34" s="110" t="s">
        <v>326</v>
      </c>
      <c r="D34" s="45" t="str">
        <f t="shared" si="2"/>
        <v>X</v>
      </c>
      <c r="E34" s="91"/>
      <c r="F34" s="90">
        <f t="shared" si="3"/>
        <v>2</v>
      </c>
      <c r="G34" s="78">
        <f t="shared" si="0"/>
        <v>30</v>
      </c>
      <c r="H34" s="79">
        <f t="shared" si="4"/>
        <v>23.25</v>
      </c>
      <c r="I34" s="108" t="s">
        <v>117</v>
      </c>
      <c r="J34" s="88" t="str">
        <f t="shared" si="1"/>
        <v/>
      </c>
      <c r="K34" s="86">
        <f t="shared" si="5"/>
        <v>0.10416666666666663</v>
      </c>
    </row>
    <row r="35" spans="1:11" ht="36" customHeight="1" x14ac:dyDescent="0.3">
      <c r="A35" s="407"/>
      <c r="B35" s="409" t="s">
        <v>326</v>
      </c>
      <c r="C35" s="409"/>
      <c r="D35" s="45"/>
      <c r="E35" s="91"/>
      <c r="F35" s="90">
        <f t="shared" si="3"/>
        <v>0</v>
      </c>
      <c r="G35" s="78">
        <f t="shared" si="0"/>
        <v>0</v>
      </c>
      <c r="H35" s="79">
        <f t="shared" si="4"/>
        <v>23.25</v>
      </c>
      <c r="I35" s="109" t="s">
        <v>123</v>
      </c>
      <c r="J35" s="88" t="str">
        <f t="shared" si="1"/>
        <v/>
      </c>
      <c r="K35" s="86" t="str">
        <f t="shared" si="5"/>
        <v/>
      </c>
    </row>
    <row r="36" spans="1:11" ht="33.75" customHeight="1" x14ac:dyDescent="0.3">
      <c r="A36" s="47"/>
      <c r="B36" s="369" t="s">
        <v>25</v>
      </c>
      <c r="C36" s="369"/>
      <c r="D36" s="369"/>
      <c r="E36" s="369"/>
      <c r="F36" s="369"/>
      <c r="G36" s="369"/>
      <c r="H36" s="48">
        <f>H35</f>
        <v>23.25</v>
      </c>
      <c r="I36" s="49"/>
      <c r="J36" s="89">
        <f>SUM(J23:J35)</f>
        <v>0</v>
      </c>
      <c r="K36" s="86">
        <f>SUM(K23:K35)</f>
        <v>0.96875</v>
      </c>
    </row>
    <row r="37" spans="1:11" ht="33.75" customHeight="1" x14ac:dyDescent="0.3">
      <c r="A37" s="47"/>
      <c r="B37" s="369" t="s">
        <v>64</v>
      </c>
      <c r="C37" s="369"/>
      <c r="D37" s="369"/>
      <c r="E37" s="369"/>
      <c r="F37" s="369"/>
      <c r="G37" s="369"/>
      <c r="H37" s="50">
        <v>72</v>
      </c>
      <c r="I37" s="49"/>
    </row>
    <row r="38" spans="1:11" ht="33.75" customHeight="1" x14ac:dyDescent="0.3">
      <c r="A38" s="47"/>
      <c r="B38" s="363" t="s">
        <v>65</v>
      </c>
      <c r="C38" s="363"/>
      <c r="D38" s="363"/>
      <c r="E38" s="363"/>
      <c r="F38" s="363"/>
      <c r="G38" s="363"/>
      <c r="H38" s="50">
        <f>IF(H37="","",IF(H36&lt;=H37,H37-H36,0))</f>
        <v>48.75</v>
      </c>
      <c r="I38" s="75"/>
    </row>
    <row r="39" spans="1:11" ht="33.75" customHeight="1" x14ac:dyDescent="0.3">
      <c r="A39" s="47"/>
      <c r="B39" s="363" t="s">
        <v>66</v>
      </c>
      <c r="C39" s="363"/>
      <c r="D39" s="363"/>
      <c r="E39" s="363"/>
      <c r="F39" s="363"/>
      <c r="G39" s="363"/>
      <c r="H39" s="50">
        <f>IF(H36&gt;H37,H36-H37,0)</f>
        <v>0</v>
      </c>
      <c r="I39" s="49"/>
    </row>
    <row r="40" spans="1:11" ht="33.75" customHeight="1" x14ac:dyDescent="0.3">
      <c r="A40" s="47"/>
      <c r="B40" s="363" t="s">
        <v>67</v>
      </c>
      <c r="C40" s="363"/>
      <c r="D40" s="363"/>
      <c r="E40" s="363"/>
      <c r="F40" s="363"/>
      <c r="G40" s="363"/>
      <c r="H40" s="74">
        <f>IF(H37="","",IF(H38&gt;H39,ROUND(H38*$B$15*$B$13/24,0),""))</f>
        <v>125116266</v>
      </c>
      <c r="I40" s="49"/>
    </row>
    <row r="41" spans="1:11" ht="33.75" customHeight="1" x14ac:dyDescent="0.3">
      <c r="A41" s="47"/>
      <c r="B41" s="364" t="s">
        <v>68</v>
      </c>
      <c r="C41" s="365"/>
      <c r="D41" s="365"/>
      <c r="E41" s="365"/>
      <c r="F41" s="365"/>
      <c r="G41" s="366"/>
      <c r="H41" s="51" t="str">
        <f>IF(H39&gt;H38,ROUND(H39*$B$17*$B$13/24,0),"")</f>
        <v/>
      </c>
      <c r="I41" s="49"/>
    </row>
    <row r="42" spans="1:11" ht="33.75" customHeight="1" x14ac:dyDescent="0.3">
      <c r="A42" s="367"/>
      <c r="B42" s="367"/>
      <c r="C42" s="367"/>
      <c r="D42" s="367"/>
      <c r="E42" s="367"/>
      <c r="F42" s="367"/>
      <c r="G42" s="367"/>
      <c r="H42" s="367"/>
      <c r="I42" s="367"/>
    </row>
  </sheetData>
  <mergeCells count="22">
    <mergeCell ref="B40:G40"/>
    <mergeCell ref="B41:G41"/>
    <mergeCell ref="A42:I42"/>
    <mergeCell ref="A23:A35"/>
    <mergeCell ref="B23:C23"/>
    <mergeCell ref="B27:C27"/>
    <mergeCell ref="B29:C29"/>
    <mergeCell ref="B35:C35"/>
    <mergeCell ref="B39:G39"/>
    <mergeCell ref="J21:J22"/>
    <mergeCell ref="K21:K22"/>
    <mergeCell ref="B36:G36"/>
    <mergeCell ref="B37:G37"/>
    <mergeCell ref="B38:G38"/>
    <mergeCell ref="A1:I1"/>
    <mergeCell ref="F15:G15"/>
    <mergeCell ref="A21:A22"/>
    <mergeCell ref="B21:C21"/>
    <mergeCell ref="D21:E21"/>
    <mergeCell ref="F21:G21"/>
    <mergeCell ref="H21:H22"/>
    <mergeCell ref="I21:I22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K50"/>
  <sheetViews>
    <sheetView topLeftCell="A17" zoomScale="80" zoomScaleNormal="80" workbookViewId="0">
      <selection activeCell="E26" sqref="E2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44645.895833333336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44645</v>
      </c>
      <c r="C9" s="34">
        <f>INDEX('TONG HOP'!$B$9:$W$225,MATCH(E3,'TONG HOP'!$B$9:$B$225,0),MATCH(C10,'TONG HOP'!$B$9:$W$9,0))</f>
        <v>44650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44646.541666666664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16962.580000000002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44646.583333333336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44647.638888888891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74">
        <v>44645</v>
      </c>
      <c r="B23" s="381" t="s">
        <v>136</v>
      </c>
      <c r="C23" s="382"/>
      <c r="D23" s="45"/>
      <c r="E23" s="35"/>
      <c r="F23" s="90">
        <f>IF(AND(D23="",E23=""),0,(IF(C23-B23=1,24,(IF(D23="X",HOUR(C23-B23),0)))))</f>
        <v>0</v>
      </c>
      <c r="G23" s="82">
        <f t="shared" ref="G23:G43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3" si="1">IF(E23="x",(C23-B23),"")</f>
        <v/>
      </c>
      <c r="K23" s="86" t="str">
        <f>IF(D23="x",(C23-B23),"")</f>
        <v/>
      </c>
    </row>
    <row r="24" spans="1:11" ht="36" customHeight="1" x14ac:dyDescent="0.3">
      <c r="A24" s="376"/>
      <c r="B24" s="129" t="s">
        <v>136</v>
      </c>
      <c r="C24" s="141" t="s">
        <v>125</v>
      </c>
      <c r="D24" s="45"/>
      <c r="E24" s="81"/>
      <c r="F24" s="90">
        <f t="shared" ref="F24:F43" si="2">IF(AND(D24="",E24=""),0,(IF(C24-B24=1,24,(IF(D24="X",HOUR(C24-B24),0)))))</f>
        <v>0</v>
      </c>
      <c r="G24" s="82">
        <f t="shared" si="0"/>
        <v>0</v>
      </c>
      <c r="H24" s="82">
        <f t="shared" ref="H24:H43" si="3">(F24+G24/60)+H23</f>
        <v>0</v>
      </c>
      <c r="I24" s="108" t="s">
        <v>109</v>
      </c>
      <c r="J24" s="87" t="str">
        <f t="shared" si="1"/>
        <v/>
      </c>
      <c r="K24" s="86" t="str">
        <f t="shared" ref="K24:K43" si="4">IF(D24="x",(C24-B24),"")</f>
        <v/>
      </c>
    </row>
    <row r="25" spans="1:11" ht="36" customHeight="1" x14ac:dyDescent="0.3">
      <c r="A25" s="374">
        <v>44646</v>
      </c>
      <c r="B25" s="141" t="s">
        <v>126</v>
      </c>
      <c r="C25" s="141" t="s">
        <v>128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75"/>
      <c r="B26" s="141" t="s">
        <v>128</v>
      </c>
      <c r="C26" s="141" t="s">
        <v>131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375"/>
      <c r="B27" s="141" t="s">
        <v>131</v>
      </c>
      <c r="C27" s="141" t="s">
        <v>144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316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75"/>
      <c r="B28" s="141" t="s">
        <v>144</v>
      </c>
      <c r="C28" s="141" t="s">
        <v>314</v>
      </c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146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375"/>
      <c r="B29" s="386" t="s">
        <v>314</v>
      </c>
      <c r="C29" s="387"/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236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375"/>
      <c r="B30" s="141" t="s">
        <v>314</v>
      </c>
      <c r="C30" s="135" t="s">
        <v>129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115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375"/>
      <c r="B31" s="112" t="s">
        <v>129</v>
      </c>
      <c r="C31" s="111" t="s">
        <v>135</v>
      </c>
      <c r="D31" s="45" t="str">
        <f t="shared" ref="D31:D42" si="5">IF(E31="","X","")</f>
        <v/>
      </c>
      <c r="E31" s="91" t="s">
        <v>145</v>
      </c>
      <c r="F31" s="90">
        <f t="shared" si="2"/>
        <v>0</v>
      </c>
      <c r="G31" s="78">
        <f t="shared" si="0"/>
        <v>0</v>
      </c>
      <c r="H31" s="79">
        <f t="shared" si="3"/>
        <v>0</v>
      </c>
      <c r="I31" s="108" t="s">
        <v>115</v>
      </c>
      <c r="J31" s="88">
        <f t="shared" si="1"/>
        <v>4.1666666666666741E-2</v>
      </c>
      <c r="K31" s="86" t="str">
        <f t="shared" si="4"/>
        <v/>
      </c>
    </row>
    <row r="32" spans="1:11" ht="36" customHeight="1" x14ac:dyDescent="0.3">
      <c r="A32" s="375"/>
      <c r="B32" s="386" t="s">
        <v>135</v>
      </c>
      <c r="C32" s="387"/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0</v>
      </c>
      <c r="I32" s="109" t="s">
        <v>116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375"/>
      <c r="B33" s="111" t="s">
        <v>135</v>
      </c>
      <c r="C33" s="111" t="s">
        <v>136</v>
      </c>
      <c r="D33" s="45" t="str">
        <f t="shared" si="5"/>
        <v>X</v>
      </c>
      <c r="E33" s="91"/>
      <c r="F33" s="90">
        <f t="shared" si="2"/>
        <v>7</v>
      </c>
      <c r="G33" s="78">
        <f t="shared" si="0"/>
        <v>30</v>
      </c>
      <c r="H33" s="79">
        <f t="shared" si="3"/>
        <v>7.5</v>
      </c>
      <c r="I33" s="108" t="s">
        <v>117</v>
      </c>
      <c r="J33" s="88" t="str">
        <f t="shared" si="1"/>
        <v/>
      </c>
      <c r="K33" s="86">
        <f t="shared" si="4"/>
        <v>0.3125</v>
      </c>
    </row>
    <row r="34" spans="1:11" ht="36" customHeight="1" x14ac:dyDescent="0.3">
      <c r="A34" s="375"/>
      <c r="B34" s="111" t="s">
        <v>136</v>
      </c>
      <c r="C34" s="111" t="s">
        <v>143</v>
      </c>
      <c r="D34" s="45" t="str">
        <f t="shared" si="5"/>
        <v>X</v>
      </c>
      <c r="E34" s="91"/>
      <c r="F34" s="90">
        <f t="shared" si="2"/>
        <v>0</v>
      </c>
      <c r="G34" s="78">
        <f t="shared" si="0"/>
        <v>30</v>
      </c>
      <c r="H34" s="79">
        <f t="shared" si="3"/>
        <v>8</v>
      </c>
      <c r="I34" s="108" t="s">
        <v>118</v>
      </c>
      <c r="J34" s="88" t="str">
        <f t="shared" si="1"/>
        <v/>
      </c>
      <c r="K34" s="86">
        <f t="shared" si="4"/>
        <v>2.0833333333333259E-2</v>
      </c>
    </row>
    <row r="35" spans="1:11" ht="36" customHeight="1" x14ac:dyDescent="0.3">
      <c r="A35" s="376"/>
      <c r="B35" s="111" t="s">
        <v>143</v>
      </c>
      <c r="C35" s="111" t="s">
        <v>125</v>
      </c>
      <c r="D35" s="45" t="str">
        <f t="shared" si="5"/>
        <v>X</v>
      </c>
      <c r="E35" s="91"/>
      <c r="F35" s="90">
        <f t="shared" si="2"/>
        <v>2</v>
      </c>
      <c r="G35" s="78">
        <f t="shared" si="0"/>
        <v>0</v>
      </c>
      <c r="H35" s="79">
        <f t="shared" si="3"/>
        <v>10</v>
      </c>
      <c r="I35" s="108" t="s">
        <v>117</v>
      </c>
      <c r="J35" s="88" t="str">
        <f t="shared" si="1"/>
        <v/>
      </c>
      <c r="K35" s="86">
        <f t="shared" si="4"/>
        <v>8.333333333333337E-2</v>
      </c>
    </row>
    <row r="36" spans="1:11" ht="36" customHeight="1" x14ac:dyDescent="0.3">
      <c r="A36" s="136">
        <v>44647</v>
      </c>
      <c r="B36" s="111" t="s">
        <v>126</v>
      </c>
      <c r="C36" s="111" t="s">
        <v>140</v>
      </c>
      <c r="D36" s="45" t="str">
        <f t="shared" si="5"/>
        <v>X</v>
      </c>
      <c r="E36" s="91"/>
      <c r="F36" s="90">
        <f t="shared" si="2"/>
        <v>5</v>
      </c>
      <c r="G36" s="78">
        <f t="shared" si="0"/>
        <v>30</v>
      </c>
      <c r="H36" s="79">
        <f t="shared" si="3"/>
        <v>15.5</v>
      </c>
      <c r="I36" s="108" t="s">
        <v>117</v>
      </c>
      <c r="J36" s="88" t="str">
        <f t="shared" si="1"/>
        <v/>
      </c>
      <c r="K36" s="86">
        <f t="shared" si="4"/>
        <v>0.22916666666666666</v>
      </c>
    </row>
    <row r="37" spans="1:11" ht="36" customHeight="1" x14ac:dyDescent="0.3">
      <c r="A37" s="133"/>
      <c r="B37" s="111" t="s">
        <v>140</v>
      </c>
      <c r="C37" s="111" t="s">
        <v>318</v>
      </c>
      <c r="D37" s="45" t="str">
        <f t="shared" si="5"/>
        <v>X</v>
      </c>
      <c r="E37" s="91"/>
      <c r="F37" s="90">
        <f t="shared" si="2"/>
        <v>1</v>
      </c>
      <c r="G37" s="78">
        <f t="shared" si="0"/>
        <v>0</v>
      </c>
      <c r="H37" s="79">
        <f t="shared" si="3"/>
        <v>16.5</v>
      </c>
      <c r="I37" s="108" t="s">
        <v>118</v>
      </c>
      <c r="J37" s="88" t="str">
        <f t="shared" si="1"/>
        <v/>
      </c>
      <c r="K37" s="86">
        <f t="shared" si="4"/>
        <v>4.1666666666666657E-2</v>
      </c>
    </row>
    <row r="38" spans="1:11" ht="36" customHeight="1" x14ac:dyDescent="0.3">
      <c r="A38" s="133"/>
      <c r="B38" s="111" t="s">
        <v>318</v>
      </c>
      <c r="C38" s="111" t="s">
        <v>264</v>
      </c>
      <c r="D38" s="45" t="str">
        <f t="shared" si="5"/>
        <v>X</v>
      </c>
      <c r="E38" s="91"/>
      <c r="F38" s="90">
        <f t="shared" si="2"/>
        <v>5</v>
      </c>
      <c r="G38" s="78">
        <f t="shared" si="0"/>
        <v>50</v>
      </c>
      <c r="H38" s="79">
        <f t="shared" si="3"/>
        <v>22.333333333333332</v>
      </c>
      <c r="I38" s="108" t="s">
        <v>117</v>
      </c>
      <c r="J38" s="88" t="str">
        <f t="shared" si="1"/>
        <v/>
      </c>
      <c r="K38" s="86">
        <f t="shared" si="4"/>
        <v>0.24305555555555564</v>
      </c>
    </row>
    <row r="39" spans="1:11" ht="36" customHeight="1" x14ac:dyDescent="0.3">
      <c r="A39" s="133"/>
      <c r="B39" s="111" t="s">
        <v>264</v>
      </c>
      <c r="C39" s="111" t="s">
        <v>314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22.833333333333332</v>
      </c>
      <c r="I39" s="108" t="s">
        <v>317</v>
      </c>
      <c r="J39" s="88" t="str">
        <f t="shared" si="1"/>
        <v/>
      </c>
      <c r="K39" s="86">
        <f t="shared" si="4"/>
        <v>2.0833333333333259E-2</v>
      </c>
    </row>
    <row r="40" spans="1:11" ht="36" customHeight="1" x14ac:dyDescent="0.3">
      <c r="A40" s="133"/>
      <c r="B40" s="111" t="s">
        <v>314</v>
      </c>
      <c r="C40" s="111" t="s">
        <v>134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40</v>
      </c>
      <c r="H40" s="79">
        <f t="shared" si="3"/>
        <v>23.5</v>
      </c>
      <c r="I40" s="108" t="s">
        <v>117</v>
      </c>
      <c r="J40" s="88" t="str">
        <f t="shared" si="1"/>
        <v/>
      </c>
      <c r="K40" s="86">
        <f t="shared" si="4"/>
        <v>2.777777777777779E-2</v>
      </c>
    </row>
    <row r="41" spans="1:11" ht="36" customHeight="1" x14ac:dyDescent="0.3">
      <c r="A41" s="133"/>
      <c r="B41" s="111" t="s">
        <v>134</v>
      </c>
      <c r="C41" s="111" t="s">
        <v>244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50</v>
      </c>
      <c r="H41" s="79">
        <f t="shared" si="3"/>
        <v>24.333333333333332</v>
      </c>
      <c r="I41" s="108" t="s">
        <v>118</v>
      </c>
      <c r="J41" s="88" t="str">
        <f t="shared" si="1"/>
        <v/>
      </c>
      <c r="K41" s="86">
        <f t="shared" si="4"/>
        <v>3.472222222222221E-2</v>
      </c>
    </row>
    <row r="42" spans="1:11" ht="36" customHeight="1" x14ac:dyDescent="0.3">
      <c r="A42" s="133"/>
      <c r="B42" s="111" t="s">
        <v>244</v>
      </c>
      <c r="C42" s="111" t="s">
        <v>230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0</v>
      </c>
      <c r="H42" s="79">
        <f t="shared" si="3"/>
        <v>25.333333333333332</v>
      </c>
      <c r="I42" s="108" t="s">
        <v>117</v>
      </c>
      <c r="J42" s="88" t="str">
        <f t="shared" si="1"/>
        <v/>
      </c>
      <c r="K42" s="86">
        <f t="shared" si="4"/>
        <v>4.1666666666666741E-2</v>
      </c>
    </row>
    <row r="43" spans="1:11" ht="36" customHeight="1" x14ac:dyDescent="0.3">
      <c r="A43" s="133"/>
      <c r="B43" s="386" t="s">
        <v>230</v>
      </c>
      <c r="C43" s="387"/>
      <c r="D43" s="45"/>
      <c r="E43" s="91"/>
      <c r="F43" s="90">
        <f t="shared" si="2"/>
        <v>0</v>
      </c>
      <c r="G43" s="78">
        <f t="shared" si="0"/>
        <v>0</v>
      </c>
      <c r="H43" s="79">
        <f t="shared" si="3"/>
        <v>25.333333333333332</v>
      </c>
      <c r="I43" s="109" t="s">
        <v>123</v>
      </c>
      <c r="J43" s="88" t="str">
        <f t="shared" si="1"/>
        <v/>
      </c>
      <c r="K43" s="86" t="str">
        <f t="shared" si="4"/>
        <v/>
      </c>
    </row>
    <row r="44" spans="1:11" ht="33.75" customHeight="1" x14ac:dyDescent="0.3">
      <c r="A44" s="47"/>
      <c r="B44" s="369" t="s">
        <v>25</v>
      </c>
      <c r="C44" s="369"/>
      <c r="D44" s="369"/>
      <c r="E44" s="369"/>
      <c r="F44" s="369"/>
      <c r="G44" s="369"/>
      <c r="H44" s="48">
        <f>H43</f>
        <v>25.333333333333332</v>
      </c>
      <c r="I44" s="49"/>
      <c r="J44" s="89">
        <f>SUM(J23:J43)</f>
        <v>4.1666666666666741E-2</v>
      </c>
      <c r="K44" s="86">
        <f>SUM(K23:K43)</f>
        <v>1.0555555555555556</v>
      </c>
    </row>
    <row r="45" spans="1:11" ht="33.75" customHeight="1" x14ac:dyDescent="0.3">
      <c r="A45" s="47"/>
      <c r="B45" s="369" t="s">
        <v>64</v>
      </c>
      <c r="C45" s="369"/>
      <c r="D45" s="369"/>
      <c r="E45" s="369"/>
      <c r="F45" s="369"/>
      <c r="G45" s="369"/>
      <c r="H45" s="50">
        <v>72</v>
      </c>
      <c r="I45" s="49"/>
    </row>
    <row r="46" spans="1:11" ht="33.75" customHeight="1" x14ac:dyDescent="0.3">
      <c r="A46" s="47"/>
      <c r="B46" s="363" t="s">
        <v>65</v>
      </c>
      <c r="C46" s="363"/>
      <c r="D46" s="363"/>
      <c r="E46" s="363"/>
      <c r="F46" s="363"/>
      <c r="G46" s="363"/>
      <c r="H46" s="50">
        <f>IF(H45="","",IF(H44&lt;=H45,H45-H44,0))</f>
        <v>46.666666666666671</v>
      </c>
      <c r="I46" s="75"/>
    </row>
    <row r="47" spans="1:11" ht="33.75" customHeight="1" x14ac:dyDescent="0.3">
      <c r="A47" s="47"/>
      <c r="B47" s="363" t="s">
        <v>66</v>
      </c>
      <c r="C47" s="363"/>
      <c r="D47" s="363"/>
      <c r="E47" s="363"/>
      <c r="F47" s="363"/>
      <c r="G47" s="363"/>
      <c r="H47" s="50">
        <f>IF(H44&gt;H45,H44-H45,0)</f>
        <v>0</v>
      </c>
      <c r="I47" s="49"/>
    </row>
    <row r="48" spans="1:11" ht="33.75" customHeight="1" x14ac:dyDescent="0.3">
      <c r="A48" s="47"/>
      <c r="B48" s="363" t="s">
        <v>67</v>
      </c>
      <c r="C48" s="363"/>
      <c r="D48" s="363"/>
      <c r="E48" s="363"/>
      <c r="F48" s="363"/>
      <c r="G48" s="363"/>
      <c r="H48" s="74">
        <f>IF(H45="","",IF(H46&gt;H47,ROUND(H46*$B$15*$B$13/24,0),""))</f>
        <v>128466333</v>
      </c>
      <c r="I48" s="49"/>
    </row>
    <row r="49" spans="1:9" ht="33.75" customHeight="1" x14ac:dyDescent="0.3">
      <c r="A49" s="47"/>
      <c r="B49" s="364" t="s">
        <v>68</v>
      </c>
      <c r="C49" s="365"/>
      <c r="D49" s="365"/>
      <c r="E49" s="365"/>
      <c r="F49" s="365"/>
      <c r="G49" s="366"/>
      <c r="H49" s="51" t="str">
        <f>IF(H47&gt;H46,ROUND(H47*$B$17*$B$13/24,0),"")</f>
        <v/>
      </c>
      <c r="I49" s="49"/>
    </row>
    <row r="50" spans="1:9" ht="33.75" customHeight="1" x14ac:dyDescent="0.3">
      <c r="A50" s="367"/>
      <c r="B50" s="367"/>
      <c r="C50" s="367"/>
      <c r="D50" s="367"/>
      <c r="E50" s="367"/>
      <c r="F50" s="367"/>
      <c r="G50" s="367"/>
      <c r="H50" s="367"/>
      <c r="I50" s="367"/>
    </row>
  </sheetData>
  <mergeCells count="23">
    <mergeCell ref="B48:G48"/>
    <mergeCell ref="B49:G49"/>
    <mergeCell ref="A50:I50"/>
    <mergeCell ref="A23:A24"/>
    <mergeCell ref="B23:C23"/>
    <mergeCell ref="A25:A35"/>
    <mergeCell ref="B29:C29"/>
    <mergeCell ref="B32:C32"/>
    <mergeCell ref="B43:C43"/>
    <mergeCell ref="B47:G47"/>
    <mergeCell ref="J21:J22"/>
    <mergeCell ref="K21:K22"/>
    <mergeCell ref="B44:G44"/>
    <mergeCell ref="B45:G45"/>
    <mergeCell ref="B46:G46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3">
    <cfRule type="expression" dxfId="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K56"/>
  <sheetViews>
    <sheetView topLeftCell="E44" zoomScale="80" zoomScaleNormal="80" workbookViewId="0">
      <selection activeCell="D49" sqref="D49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44641.315972222219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44635</v>
      </c>
      <c r="C9" s="34">
        <f>INDEX('TONG HOP'!$B$9:$W$225,MATCH(E3,'TONG HOP'!$B$9:$B$225,0),MATCH(C10,'TONG HOP'!$B$9:$W$9,0))</f>
        <v>44640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17829.72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44643.326388888891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44644.645833333336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74">
        <v>44641</v>
      </c>
      <c r="B23" s="381" t="s">
        <v>309</v>
      </c>
      <c r="C23" s="382"/>
      <c r="D23" s="45"/>
      <c r="E23" s="35"/>
      <c r="F23" s="90">
        <f>IF(AND(D23="",E23=""),0,(IF(C23-B23=1,24,(IF(D23="X",HOUR(C23-B23),0)))))</f>
        <v>0</v>
      </c>
      <c r="G23" s="82">
        <f t="shared" ref="G23:G49" si="0">IF(D23="X",MINUTE(C23-B23),0)</f>
        <v>0</v>
      </c>
      <c r="H23" s="82">
        <f>(F23+G23/60)+H22</f>
        <v>0</v>
      </c>
      <c r="I23" s="108" t="s">
        <v>253</v>
      </c>
      <c r="J23" s="87" t="str">
        <f t="shared" ref="J23:J49" si="1">IF(E23="x",(C23-B23),"")</f>
        <v/>
      </c>
      <c r="K23" s="86" t="str">
        <f>IF(D23="x",(C23-B23),"")</f>
        <v/>
      </c>
    </row>
    <row r="24" spans="1:11" ht="36" customHeight="1" x14ac:dyDescent="0.3">
      <c r="A24" s="375"/>
      <c r="B24" s="110" t="s">
        <v>309</v>
      </c>
      <c r="C24" s="112" t="s">
        <v>310</v>
      </c>
      <c r="D24" s="45"/>
      <c r="E24" s="81"/>
      <c r="F24" s="90">
        <f t="shared" ref="F24:F49" si="2">IF(AND(D24="",E24=""),0,(IF(C24-B24=1,24,(IF(D24="X",HOUR(C24-B24),0)))))</f>
        <v>0</v>
      </c>
      <c r="G24" s="82">
        <f t="shared" si="0"/>
        <v>0</v>
      </c>
      <c r="H24" s="82">
        <f t="shared" ref="H24:H49" si="3">(F24+G24/60)+H23</f>
        <v>0</v>
      </c>
      <c r="I24" s="109" t="s">
        <v>302</v>
      </c>
      <c r="J24" s="87" t="str">
        <f t="shared" si="1"/>
        <v/>
      </c>
      <c r="K24" s="86" t="str">
        <f t="shared" ref="K24:K49" si="4">IF(D24="x",(C24-B24),"")</f>
        <v/>
      </c>
    </row>
    <row r="25" spans="1:11" ht="36" customHeight="1" x14ac:dyDescent="0.3">
      <c r="A25" s="375"/>
      <c r="B25" s="112" t="s">
        <v>310</v>
      </c>
      <c r="C25" s="112" t="s">
        <v>232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253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75"/>
      <c r="B26" s="112" t="s">
        <v>232</v>
      </c>
      <c r="C26" s="112" t="s">
        <v>129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253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375"/>
      <c r="B27" s="112" t="s">
        <v>129</v>
      </c>
      <c r="C27" s="112" t="s">
        <v>135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303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75"/>
      <c r="B28" s="112" t="s">
        <v>135</v>
      </c>
      <c r="C28" s="112" t="s">
        <v>160</v>
      </c>
      <c r="D28" s="45" t="str">
        <f t="shared" ref="D28:D48" si="5">IF(E28="","X","")</f>
        <v>X</v>
      </c>
      <c r="E28" s="91"/>
      <c r="F28" s="90">
        <f t="shared" si="2"/>
        <v>1</v>
      </c>
      <c r="G28" s="78">
        <f t="shared" si="0"/>
        <v>0</v>
      </c>
      <c r="H28" s="79">
        <f t="shared" si="3"/>
        <v>1</v>
      </c>
      <c r="I28" s="108" t="s">
        <v>253</v>
      </c>
      <c r="J28" s="88" t="str">
        <f t="shared" si="1"/>
        <v/>
      </c>
      <c r="K28" s="86">
        <f t="shared" si="4"/>
        <v>4.166666666666663E-2</v>
      </c>
    </row>
    <row r="29" spans="1:11" ht="36" customHeight="1" x14ac:dyDescent="0.3">
      <c r="A29" s="376"/>
      <c r="B29" s="112" t="s">
        <v>160</v>
      </c>
      <c r="C29" s="110" t="s">
        <v>125</v>
      </c>
      <c r="D29" s="45" t="str">
        <f t="shared" si="5"/>
        <v>X</v>
      </c>
      <c r="E29" s="91"/>
      <c r="F29" s="90">
        <f t="shared" si="2"/>
        <v>9</v>
      </c>
      <c r="G29" s="78">
        <f t="shared" si="0"/>
        <v>0</v>
      </c>
      <c r="H29" s="79">
        <f t="shared" si="3"/>
        <v>10</v>
      </c>
      <c r="I29" s="108" t="s">
        <v>253</v>
      </c>
      <c r="J29" s="88" t="str">
        <f t="shared" si="1"/>
        <v/>
      </c>
      <c r="K29" s="86">
        <f t="shared" si="4"/>
        <v>0.375</v>
      </c>
    </row>
    <row r="30" spans="1:11" ht="36" customHeight="1" x14ac:dyDescent="0.3">
      <c r="A30" s="407">
        <v>44642</v>
      </c>
      <c r="B30" s="110" t="s">
        <v>126</v>
      </c>
      <c r="C30" s="110" t="s">
        <v>267</v>
      </c>
      <c r="D30" s="45" t="str">
        <f t="shared" si="5"/>
        <v>X</v>
      </c>
      <c r="E30" s="91"/>
      <c r="F30" s="90">
        <f t="shared" si="2"/>
        <v>4</v>
      </c>
      <c r="G30" s="78">
        <f t="shared" si="0"/>
        <v>0</v>
      </c>
      <c r="H30" s="79">
        <f t="shared" si="3"/>
        <v>14</v>
      </c>
      <c r="I30" s="108" t="s">
        <v>285</v>
      </c>
      <c r="J30" s="88" t="str">
        <f t="shared" si="1"/>
        <v/>
      </c>
      <c r="K30" s="86">
        <f t="shared" si="4"/>
        <v>0.16666666666666666</v>
      </c>
    </row>
    <row r="31" spans="1:11" ht="36" customHeight="1" x14ac:dyDescent="0.3">
      <c r="A31" s="407"/>
      <c r="B31" s="110" t="s">
        <v>267</v>
      </c>
      <c r="C31" s="110" t="s">
        <v>311</v>
      </c>
      <c r="D31" s="45" t="str">
        <f t="shared" si="5"/>
        <v>X</v>
      </c>
      <c r="E31" s="91"/>
      <c r="F31" s="90">
        <f t="shared" si="2"/>
        <v>0</v>
      </c>
      <c r="G31" s="78">
        <f t="shared" si="0"/>
        <v>45</v>
      </c>
      <c r="H31" s="79">
        <f t="shared" si="3"/>
        <v>14.75</v>
      </c>
      <c r="I31" s="109" t="s">
        <v>304</v>
      </c>
      <c r="J31" s="88" t="str">
        <f t="shared" si="1"/>
        <v/>
      </c>
      <c r="K31" s="86">
        <f t="shared" si="4"/>
        <v>3.125E-2</v>
      </c>
    </row>
    <row r="32" spans="1:11" ht="36" customHeight="1" x14ac:dyDescent="0.3">
      <c r="A32" s="407"/>
      <c r="B32" s="399" t="s">
        <v>311</v>
      </c>
      <c r="C32" s="400"/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14.75</v>
      </c>
      <c r="I32" s="108" t="s">
        <v>115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407"/>
      <c r="B33" s="110" t="s">
        <v>311</v>
      </c>
      <c r="C33" s="110" t="s">
        <v>312</v>
      </c>
      <c r="D33" s="45" t="str">
        <f t="shared" si="5"/>
        <v>X</v>
      </c>
      <c r="E33" s="91"/>
      <c r="F33" s="90">
        <f t="shared" si="2"/>
        <v>0</v>
      </c>
      <c r="G33" s="78">
        <f t="shared" si="0"/>
        <v>30</v>
      </c>
      <c r="H33" s="79">
        <f t="shared" si="3"/>
        <v>15.25</v>
      </c>
      <c r="I33" s="108" t="s">
        <v>305</v>
      </c>
      <c r="J33" s="88" t="str">
        <f t="shared" si="1"/>
        <v/>
      </c>
      <c r="K33" s="86">
        <f t="shared" si="4"/>
        <v>2.0833333333333343E-2</v>
      </c>
    </row>
    <row r="34" spans="1:11" ht="36" customHeight="1" x14ac:dyDescent="0.3">
      <c r="A34" s="407"/>
      <c r="B34" s="110" t="s">
        <v>312</v>
      </c>
      <c r="C34" s="110" t="s">
        <v>125</v>
      </c>
      <c r="D34" s="45" t="str">
        <f t="shared" si="5"/>
        <v>X</v>
      </c>
      <c r="E34" s="91"/>
      <c r="F34" s="90">
        <f t="shared" si="2"/>
        <v>18</v>
      </c>
      <c r="G34" s="78">
        <f t="shared" si="0"/>
        <v>45</v>
      </c>
      <c r="H34" s="79">
        <f t="shared" si="3"/>
        <v>34</v>
      </c>
      <c r="I34" s="108" t="s">
        <v>305</v>
      </c>
      <c r="J34" s="88" t="str">
        <f t="shared" si="1"/>
        <v/>
      </c>
      <c r="K34" s="86">
        <f t="shared" si="4"/>
        <v>0.78125</v>
      </c>
    </row>
    <row r="35" spans="1:11" ht="36" customHeight="1" x14ac:dyDescent="0.3">
      <c r="A35" s="407">
        <v>44643</v>
      </c>
      <c r="B35" s="110" t="s">
        <v>126</v>
      </c>
      <c r="C35" s="110" t="s">
        <v>283</v>
      </c>
      <c r="D35" s="45" t="str">
        <f t="shared" si="5"/>
        <v>X</v>
      </c>
      <c r="E35" s="91"/>
      <c r="F35" s="90">
        <f t="shared" si="2"/>
        <v>7</v>
      </c>
      <c r="G35" s="78">
        <f t="shared" si="0"/>
        <v>50</v>
      </c>
      <c r="H35" s="79">
        <f t="shared" si="3"/>
        <v>41.833333333333336</v>
      </c>
      <c r="I35" s="109" t="s">
        <v>116</v>
      </c>
      <c r="J35" s="88" t="str">
        <f t="shared" si="1"/>
        <v/>
      </c>
      <c r="K35" s="86">
        <f t="shared" si="4"/>
        <v>0.3263888888888889</v>
      </c>
    </row>
    <row r="36" spans="1:11" ht="36" customHeight="1" x14ac:dyDescent="0.3">
      <c r="A36" s="407"/>
      <c r="B36" s="381" t="s">
        <v>283</v>
      </c>
      <c r="C36" s="382"/>
      <c r="D36" s="45"/>
      <c r="E36" s="91"/>
      <c r="F36" s="90">
        <f t="shared" si="2"/>
        <v>0</v>
      </c>
      <c r="G36" s="78">
        <f t="shared" si="0"/>
        <v>0</v>
      </c>
      <c r="H36" s="79">
        <f t="shared" si="3"/>
        <v>41.833333333333336</v>
      </c>
      <c r="I36" s="108" t="s">
        <v>117</v>
      </c>
      <c r="J36" s="88" t="str">
        <f t="shared" si="1"/>
        <v/>
      </c>
      <c r="K36" s="86" t="str">
        <f t="shared" si="4"/>
        <v/>
      </c>
    </row>
    <row r="37" spans="1:11" ht="36" customHeight="1" x14ac:dyDescent="0.3">
      <c r="A37" s="407"/>
      <c r="B37" s="129" t="s">
        <v>283</v>
      </c>
      <c r="C37" s="129" t="s">
        <v>134</v>
      </c>
      <c r="D37" s="45" t="str">
        <f t="shared" si="5"/>
        <v>X</v>
      </c>
      <c r="E37" s="91"/>
      <c r="F37" s="90">
        <f t="shared" si="2"/>
        <v>5</v>
      </c>
      <c r="G37" s="78">
        <f t="shared" si="0"/>
        <v>40</v>
      </c>
      <c r="H37" s="79">
        <f t="shared" si="3"/>
        <v>47.5</v>
      </c>
      <c r="I37" s="108" t="s">
        <v>306</v>
      </c>
      <c r="J37" s="88" t="str">
        <f t="shared" si="1"/>
        <v/>
      </c>
      <c r="K37" s="86">
        <f t="shared" si="4"/>
        <v>0.2361111111111111</v>
      </c>
    </row>
    <row r="38" spans="1:11" ht="36" customHeight="1" x14ac:dyDescent="0.3">
      <c r="A38" s="407"/>
      <c r="B38" s="129" t="s">
        <v>134</v>
      </c>
      <c r="C38" s="129" t="s">
        <v>244</v>
      </c>
      <c r="D38" s="45" t="str">
        <f t="shared" si="5"/>
        <v>X</v>
      </c>
      <c r="E38" s="91"/>
      <c r="F38" s="90">
        <f t="shared" si="2"/>
        <v>0</v>
      </c>
      <c r="G38" s="78">
        <f t="shared" si="0"/>
        <v>50</v>
      </c>
      <c r="H38" s="79">
        <f t="shared" si="3"/>
        <v>48.333333333333336</v>
      </c>
      <c r="I38" s="108" t="s">
        <v>117</v>
      </c>
      <c r="J38" s="88" t="str">
        <f t="shared" si="1"/>
        <v/>
      </c>
      <c r="K38" s="86">
        <f t="shared" si="4"/>
        <v>3.472222222222221E-2</v>
      </c>
    </row>
    <row r="39" spans="1:11" ht="36" customHeight="1" x14ac:dyDescent="0.3">
      <c r="A39" s="407"/>
      <c r="B39" s="129" t="s">
        <v>244</v>
      </c>
      <c r="C39" s="129" t="s">
        <v>230</v>
      </c>
      <c r="D39" s="45" t="str">
        <f t="shared" si="5"/>
        <v>X</v>
      </c>
      <c r="E39" s="91"/>
      <c r="F39" s="90">
        <f t="shared" si="2"/>
        <v>1</v>
      </c>
      <c r="G39" s="78">
        <f t="shared" si="0"/>
        <v>0</v>
      </c>
      <c r="H39" s="79">
        <f t="shared" si="3"/>
        <v>49.333333333333336</v>
      </c>
      <c r="I39" s="108" t="s">
        <v>307</v>
      </c>
      <c r="J39" s="88" t="str">
        <f t="shared" si="1"/>
        <v/>
      </c>
      <c r="K39" s="86">
        <f t="shared" si="4"/>
        <v>4.1666666666666741E-2</v>
      </c>
    </row>
    <row r="40" spans="1:11" ht="36" customHeight="1" x14ac:dyDescent="0.3">
      <c r="A40" s="407"/>
      <c r="B40" s="129" t="s">
        <v>230</v>
      </c>
      <c r="C40" s="129" t="s">
        <v>246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20</v>
      </c>
      <c r="H40" s="79">
        <f t="shared" si="3"/>
        <v>49.666666666666671</v>
      </c>
      <c r="I40" s="108" t="s">
        <v>117</v>
      </c>
      <c r="J40" s="88" t="str">
        <f t="shared" si="1"/>
        <v/>
      </c>
      <c r="K40" s="86">
        <f t="shared" si="4"/>
        <v>1.388888888888884E-2</v>
      </c>
    </row>
    <row r="41" spans="1:11" ht="36" customHeight="1" x14ac:dyDescent="0.3">
      <c r="A41" s="407"/>
      <c r="B41" s="129" t="s">
        <v>246</v>
      </c>
      <c r="C41" s="129" t="s">
        <v>136</v>
      </c>
      <c r="D41" s="45" t="str">
        <f t="shared" si="5"/>
        <v>X</v>
      </c>
      <c r="E41" s="91"/>
      <c r="F41" s="90">
        <f t="shared" si="2"/>
        <v>5</v>
      </c>
      <c r="G41" s="78">
        <f t="shared" si="0"/>
        <v>50</v>
      </c>
      <c r="H41" s="79">
        <f t="shared" si="3"/>
        <v>55.500000000000007</v>
      </c>
      <c r="I41" s="108" t="s">
        <v>306</v>
      </c>
      <c r="J41" s="88" t="str">
        <f t="shared" si="1"/>
        <v/>
      </c>
      <c r="K41" s="86">
        <f t="shared" si="4"/>
        <v>0.24305555555555558</v>
      </c>
    </row>
    <row r="42" spans="1:11" ht="36" customHeight="1" x14ac:dyDescent="0.3">
      <c r="A42" s="407"/>
      <c r="B42" s="129" t="s">
        <v>136</v>
      </c>
      <c r="C42" s="129" t="s">
        <v>313</v>
      </c>
      <c r="D42" s="45" t="str">
        <f t="shared" si="5"/>
        <v>X</v>
      </c>
      <c r="E42" s="91"/>
      <c r="F42" s="90">
        <f t="shared" si="2"/>
        <v>0</v>
      </c>
      <c r="G42" s="78">
        <f t="shared" si="0"/>
        <v>40</v>
      </c>
      <c r="H42" s="79">
        <f t="shared" si="3"/>
        <v>56.166666666666671</v>
      </c>
      <c r="I42" s="108" t="s">
        <v>117</v>
      </c>
      <c r="J42" s="88" t="str">
        <f t="shared" si="1"/>
        <v/>
      </c>
      <c r="K42" s="86">
        <f t="shared" si="4"/>
        <v>2.777777777777779E-2</v>
      </c>
    </row>
    <row r="43" spans="1:11" ht="36" customHeight="1" x14ac:dyDescent="0.3">
      <c r="A43" s="407"/>
      <c r="B43" s="129" t="s">
        <v>313</v>
      </c>
      <c r="C43" s="129" t="s">
        <v>125</v>
      </c>
      <c r="D43" s="45" t="str">
        <f t="shared" si="5"/>
        <v>X</v>
      </c>
      <c r="E43" s="91"/>
      <c r="F43" s="90">
        <f t="shared" si="2"/>
        <v>1</v>
      </c>
      <c r="G43" s="78">
        <f t="shared" si="0"/>
        <v>50</v>
      </c>
      <c r="H43" s="79">
        <f t="shared" si="3"/>
        <v>58.000000000000007</v>
      </c>
      <c r="I43" s="108" t="s">
        <v>117</v>
      </c>
      <c r="J43" s="88" t="str">
        <f t="shared" si="1"/>
        <v/>
      </c>
      <c r="K43" s="86">
        <f t="shared" si="4"/>
        <v>7.638888888888884E-2</v>
      </c>
    </row>
    <row r="44" spans="1:11" ht="36" customHeight="1" x14ac:dyDescent="0.3">
      <c r="A44" s="130">
        <v>44644</v>
      </c>
      <c r="B44" s="129" t="s">
        <v>126</v>
      </c>
      <c r="C44" s="129" t="s">
        <v>140</v>
      </c>
      <c r="D44" s="45" t="str">
        <f t="shared" si="5"/>
        <v>X</v>
      </c>
      <c r="E44" s="91"/>
      <c r="F44" s="90">
        <f t="shared" si="2"/>
        <v>5</v>
      </c>
      <c r="G44" s="78">
        <f t="shared" si="0"/>
        <v>30</v>
      </c>
      <c r="H44" s="79">
        <f t="shared" si="3"/>
        <v>63.500000000000007</v>
      </c>
      <c r="I44" s="108" t="s">
        <v>306</v>
      </c>
      <c r="J44" s="88" t="str">
        <f t="shared" si="1"/>
        <v/>
      </c>
      <c r="K44" s="86">
        <f t="shared" si="4"/>
        <v>0.22916666666666666</v>
      </c>
    </row>
    <row r="45" spans="1:11" ht="36" customHeight="1" x14ac:dyDescent="0.3">
      <c r="A45" s="131"/>
      <c r="B45" s="129" t="s">
        <v>140</v>
      </c>
      <c r="C45" s="129" t="s">
        <v>127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30</v>
      </c>
      <c r="H45" s="79">
        <f t="shared" si="3"/>
        <v>64</v>
      </c>
      <c r="I45" s="108" t="s">
        <v>117</v>
      </c>
      <c r="J45" s="88" t="str">
        <f t="shared" si="1"/>
        <v/>
      </c>
      <c r="K45" s="86">
        <f t="shared" si="4"/>
        <v>2.0833333333333343E-2</v>
      </c>
    </row>
    <row r="46" spans="1:11" ht="36" customHeight="1" x14ac:dyDescent="0.3">
      <c r="A46" s="131"/>
      <c r="B46" s="129" t="s">
        <v>127</v>
      </c>
      <c r="C46" s="129" t="s">
        <v>314</v>
      </c>
      <c r="D46" s="45" t="str">
        <f t="shared" si="5"/>
        <v>X</v>
      </c>
      <c r="E46" s="91"/>
      <c r="F46" s="90">
        <f t="shared" si="2"/>
        <v>6</v>
      </c>
      <c r="G46" s="78">
        <f t="shared" si="0"/>
        <v>50</v>
      </c>
      <c r="H46" s="79">
        <f t="shared" si="3"/>
        <v>70.833333333333329</v>
      </c>
      <c r="I46" s="108" t="s">
        <v>308</v>
      </c>
      <c r="J46" s="88" t="str">
        <f t="shared" si="1"/>
        <v/>
      </c>
      <c r="K46" s="86">
        <f t="shared" si="4"/>
        <v>0.28472222222222221</v>
      </c>
    </row>
    <row r="47" spans="1:11" ht="36" customHeight="1" x14ac:dyDescent="0.3">
      <c r="A47" s="131"/>
      <c r="B47" s="129" t="s">
        <v>314</v>
      </c>
      <c r="C47" s="141" t="s">
        <v>315</v>
      </c>
      <c r="D47" s="45" t="str">
        <f t="shared" si="5"/>
        <v>X</v>
      </c>
      <c r="E47" s="91"/>
      <c r="F47" s="90">
        <f t="shared" si="2"/>
        <v>1</v>
      </c>
      <c r="G47" s="78">
        <f t="shared" si="0"/>
        <v>20</v>
      </c>
      <c r="H47" s="79">
        <f t="shared" si="3"/>
        <v>72.166666666666657</v>
      </c>
      <c r="I47" s="108" t="s">
        <v>117</v>
      </c>
      <c r="J47" s="88" t="str">
        <f t="shared" si="1"/>
        <v/>
      </c>
      <c r="K47" s="86">
        <f t="shared" si="4"/>
        <v>5.555555555555558E-2</v>
      </c>
    </row>
    <row r="48" spans="1:11" ht="36" customHeight="1" x14ac:dyDescent="0.3">
      <c r="A48" s="131"/>
      <c r="B48" s="141" t="s">
        <v>315</v>
      </c>
      <c r="C48" s="141" t="s">
        <v>227</v>
      </c>
      <c r="D48" s="45" t="str">
        <f t="shared" si="5"/>
        <v>X</v>
      </c>
      <c r="E48" s="91"/>
      <c r="F48" s="90">
        <f t="shared" si="2"/>
        <v>1</v>
      </c>
      <c r="G48" s="78">
        <f t="shared" si="0"/>
        <v>20</v>
      </c>
      <c r="H48" s="79">
        <f t="shared" si="3"/>
        <v>73.499999999999986</v>
      </c>
      <c r="I48" s="108" t="s">
        <v>123</v>
      </c>
      <c r="J48" s="88" t="str">
        <f t="shared" si="1"/>
        <v/>
      </c>
      <c r="K48" s="86">
        <f t="shared" si="4"/>
        <v>5.555555555555558E-2</v>
      </c>
    </row>
    <row r="49" spans="1:11" ht="36" customHeight="1" x14ac:dyDescent="0.3">
      <c r="A49" s="131"/>
      <c r="B49" s="381" t="s">
        <v>227</v>
      </c>
      <c r="C49" s="382"/>
      <c r="D49" s="45"/>
      <c r="E49" s="91"/>
      <c r="F49" s="90">
        <f t="shared" si="2"/>
        <v>0</v>
      </c>
      <c r="G49" s="78">
        <f t="shared" si="0"/>
        <v>0</v>
      </c>
      <c r="H49" s="79">
        <f t="shared" si="3"/>
        <v>73.499999999999986</v>
      </c>
      <c r="I49" s="80"/>
      <c r="J49" s="88" t="str">
        <f t="shared" si="1"/>
        <v/>
      </c>
      <c r="K49" s="86" t="str">
        <f t="shared" si="4"/>
        <v/>
      </c>
    </row>
    <row r="50" spans="1:11" ht="33.75" customHeight="1" x14ac:dyDescent="0.3">
      <c r="A50" s="47"/>
      <c r="B50" s="369" t="s">
        <v>25</v>
      </c>
      <c r="C50" s="369"/>
      <c r="D50" s="369"/>
      <c r="E50" s="369"/>
      <c r="F50" s="369"/>
      <c r="G50" s="369"/>
      <c r="H50" s="48">
        <f>H49</f>
        <v>73.499999999999986</v>
      </c>
      <c r="I50" s="49"/>
      <c r="J50" s="89">
        <f>SUM(J23:J49)</f>
        <v>0</v>
      </c>
      <c r="K50" s="86">
        <f>SUM(K23:K49)</f>
        <v>3.0625</v>
      </c>
    </row>
    <row r="51" spans="1:11" ht="33.75" customHeight="1" x14ac:dyDescent="0.3">
      <c r="A51" s="47"/>
      <c r="B51" s="369" t="s">
        <v>64</v>
      </c>
      <c r="C51" s="369"/>
      <c r="D51" s="369"/>
      <c r="E51" s="369"/>
      <c r="F51" s="369"/>
      <c r="G51" s="369"/>
      <c r="H51" s="50">
        <v>72</v>
      </c>
      <c r="I51" s="49"/>
    </row>
    <row r="52" spans="1:11" ht="33.75" customHeight="1" x14ac:dyDescent="0.3">
      <c r="A52" s="47"/>
      <c r="B52" s="363" t="s">
        <v>65</v>
      </c>
      <c r="C52" s="363"/>
      <c r="D52" s="363"/>
      <c r="E52" s="363"/>
      <c r="F52" s="363"/>
      <c r="G52" s="363"/>
      <c r="H52" s="50">
        <f>IF(H51="","",IF(H50&lt;=H51,H51-H50,0))</f>
        <v>0</v>
      </c>
      <c r="I52" s="75"/>
    </row>
    <row r="53" spans="1:11" ht="33.75" customHeight="1" x14ac:dyDescent="0.3">
      <c r="A53" s="47"/>
      <c r="B53" s="363" t="s">
        <v>66</v>
      </c>
      <c r="C53" s="363"/>
      <c r="D53" s="363"/>
      <c r="E53" s="363"/>
      <c r="F53" s="363"/>
      <c r="G53" s="363"/>
      <c r="H53" s="50">
        <f>IF(H50&gt;H51,H50-H51,0)</f>
        <v>1.4999999999999858</v>
      </c>
      <c r="I53" s="49"/>
    </row>
    <row r="54" spans="1:11" ht="33.75" customHeight="1" x14ac:dyDescent="0.3">
      <c r="A54" s="47"/>
      <c r="B54" s="363" t="s">
        <v>67</v>
      </c>
      <c r="C54" s="363"/>
      <c r="D54" s="363"/>
      <c r="E54" s="363"/>
      <c r="F54" s="363"/>
      <c r="G54" s="363"/>
      <c r="H54" s="74" t="str">
        <f>IF(H51="","",IF(H52&gt;H53,ROUND(H52*$B$15*$B$13/24,0),""))</f>
        <v/>
      </c>
      <c r="I54" s="49"/>
    </row>
    <row r="55" spans="1:11" ht="33.75" customHeight="1" x14ac:dyDescent="0.3">
      <c r="A55" s="47"/>
      <c r="B55" s="364" t="s">
        <v>68</v>
      </c>
      <c r="C55" s="365"/>
      <c r="D55" s="365"/>
      <c r="E55" s="365"/>
      <c r="F55" s="365"/>
      <c r="G55" s="366"/>
      <c r="H55" s="51">
        <f>IF(H53&gt;H52,ROUND(H53*$B$17*$B$13/24,0),"")</f>
        <v>8260125</v>
      </c>
      <c r="I55" s="49"/>
    </row>
    <row r="56" spans="1:11" ht="33.75" customHeight="1" x14ac:dyDescent="0.3">
      <c r="A56" s="367"/>
      <c r="B56" s="367"/>
      <c r="C56" s="367"/>
      <c r="D56" s="367"/>
      <c r="E56" s="367"/>
      <c r="F56" s="367"/>
      <c r="G56" s="367"/>
      <c r="H56" s="367"/>
      <c r="I56" s="367"/>
    </row>
  </sheetData>
  <mergeCells count="24">
    <mergeCell ref="B54:G54"/>
    <mergeCell ref="B55:G55"/>
    <mergeCell ref="A56:I56"/>
    <mergeCell ref="A23:A29"/>
    <mergeCell ref="B23:C23"/>
    <mergeCell ref="A30:A34"/>
    <mergeCell ref="B32:C32"/>
    <mergeCell ref="A35:A43"/>
    <mergeCell ref="B36:C36"/>
    <mergeCell ref="B49:C49"/>
    <mergeCell ref="B53:G53"/>
    <mergeCell ref="J21:J22"/>
    <mergeCell ref="K21:K22"/>
    <mergeCell ref="B50:G50"/>
    <mergeCell ref="B51:G51"/>
    <mergeCell ref="B52:G52"/>
    <mergeCell ref="A1:I1"/>
    <mergeCell ref="F15:G15"/>
    <mergeCell ref="A21:A22"/>
    <mergeCell ref="B21:C21"/>
    <mergeCell ref="D21:E21"/>
    <mergeCell ref="F21:G21"/>
    <mergeCell ref="H21:H22"/>
    <mergeCell ref="I21:I22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04A3-0945-4B97-86BC-F854FA418297}">
  <sheetPr>
    <tabColor rgb="FFFF0000"/>
  </sheetPr>
  <dimension ref="A1:K65"/>
  <sheetViews>
    <sheetView topLeftCell="C1" zoomScale="65" zoomScaleNormal="65" workbookViewId="0">
      <selection activeCell="I13" sqref="I13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143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44876.166666666664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44880</v>
      </c>
      <c r="C9" s="34">
        <f>INDEX('TONG HOP'!$B$9:$W$225,MATCH(E3,'TONG HOP'!$B$9:$B$225,0),MATCH(C10,'TONG HOP'!$B$9:$W$9,0))</f>
        <v>44890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44876.833333333336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20609.89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44876.833333333336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44878.618055555555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44876</v>
      </c>
      <c r="B23" s="202" t="s">
        <v>267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5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8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267</v>
      </c>
      <c r="C24" s="129" t="s">
        <v>160</v>
      </c>
      <c r="D24" s="45"/>
      <c r="E24" s="39"/>
      <c r="F24" s="90">
        <f t="shared" ref="F24:F58" si="2">IF(AND(D24="",E24=""),0,(IF(AND(C24-B24=1,E24="",E24),24,(IF(D24="X",HOUR(C24-B24),0)))))</f>
        <v>0</v>
      </c>
      <c r="G24" s="82">
        <f t="shared" si="0"/>
        <v>0</v>
      </c>
      <c r="H24" s="82">
        <f t="shared" ref="H24:H58" si="3">(F24+G24/60)+H23</f>
        <v>0</v>
      </c>
      <c r="I24" s="108" t="s">
        <v>478</v>
      </c>
      <c r="J24" s="87" t="str">
        <f t="shared" si="1"/>
        <v/>
      </c>
      <c r="K24" s="86" t="str">
        <f t="shared" ref="K24:K58" si="4">IF(D24="x",(C24-B24),"")</f>
        <v/>
      </c>
    </row>
    <row r="25" spans="1:11" ht="36" customHeight="1" x14ac:dyDescent="0.3">
      <c r="A25" s="133"/>
      <c r="B25" s="129" t="s">
        <v>160</v>
      </c>
      <c r="C25" s="129" t="s">
        <v>299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9" t="s">
        <v>275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218" t="s">
        <v>299</v>
      </c>
      <c r="C26" s="219"/>
      <c r="D26" s="45"/>
      <c r="E26" s="39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516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29" t="s">
        <v>299</v>
      </c>
      <c r="C27" s="129" t="s">
        <v>331</v>
      </c>
      <c r="D27" s="45"/>
      <c r="E27" s="39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471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331</v>
      </c>
      <c r="C28" s="129" t="s">
        <v>325</v>
      </c>
      <c r="D28" s="45"/>
      <c r="E28" s="39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115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3"/>
      <c r="B29" s="129" t="s">
        <v>325</v>
      </c>
      <c r="C29" s="129" t="s">
        <v>141</v>
      </c>
      <c r="D29" s="45"/>
      <c r="E29" s="39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919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3"/>
      <c r="B30" s="129" t="s">
        <v>141</v>
      </c>
      <c r="C30" s="129" t="s">
        <v>394</v>
      </c>
      <c r="D30" s="45"/>
      <c r="E30" s="39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920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218" t="s">
        <v>394</v>
      </c>
      <c r="C31" s="219"/>
      <c r="D31" s="45"/>
      <c r="E31" s="39" t="str">
        <f t="shared" ref="E31:E57" si="5">IF(COUNTIF(I31,"*mưa*"),"X",IF(COUNTIF(I31,"*gió*"),"X",IF(COUNTIF(I31,"*thủy triều*"),"X",IF(COUNTIF(I31,"*hoa tiêu*"),"X",IF(COUNTIF(I31,"*thời tiết xấu*"),"X",IF(COUNTIF(I31,"*sóng to gió lớn*"),"X",IF(COUNTIF(I31,"*căng dây*"),"X",IF(COUNTIF(I31,"*giám định*"),"X",""))))))))</f>
        <v/>
      </c>
      <c r="F31" s="90">
        <f t="shared" si="2"/>
        <v>0</v>
      </c>
      <c r="G31" s="78">
        <f t="shared" si="0"/>
        <v>0</v>
      </c>
      <c r="H31" s="79">
        <f t="shared" si="3"/>
        <v>0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29" t="s">
        <v>394</v>
      </c>
      <c r="C32" s="129" t="s">
        <v>136</v>
      </c>
      <c r="D32" s="45" t="str">
        <f t="shared" ref="D32:D57" si="6">IF(E32="","X","")</f>
        <v>X</v>
      </c>
      <c r="E32" s="39" t="str">
        <f t="shared" si="5"/>
        <v/>
      </c>
      <c r="F32" s="90">
        <f t="shared" si="2"/>
        <v>1</v>
      </c>
      <c r="G32" s="78">
        <f t="shared" si="0"/>
        <v>30</v>
      </c>
      <c r="H32" s="79">
        <f t="shared" si="3"/>
        <v>1.5</v>
      </c>
      <c r="I32" s="108" t="s">
        <v>117</v>
      </c>
      <c r="J32" s="88" t="str">
        <f t="shared" si="1"/>
        <v/>
      </c>
      <c r="K32" s="86">
        <f t="shared" si="4"/>
        <v>6.25E-2</v>
      </c>
    </row>
    <row r="33" spans="1:11" ht="36" customHeight="1" x14ac:dyDescent="0.3">
      <c r="A33" s="133"/>
      <c r="B33" s="129" t="s">
        <v>136</v>
      </c>
      <c r="C33" s="129" t="s">
        <v>143</v>
      </c>
      <c r="D33" s="45" t="str">
        <f t="shared" si="6"/>
        <v>X</v>
      </c>
      <c r="E33" s="39" t="str">
        <f t="shared" si="5"/>
        <v/>
      </c>
      <c r="F33" s="90">
        <f t="shared" si="2"/>
        <v>0</v>
      </c>
      <c r="G33" s="78">
        <f t="shared" si="0"/>
        <v>30</v>
      </c>
      <c r="H33" s="79">
        <f t="shared" si="3"/>
        <v>2</v>
      </c>
      <c r="I33" s="128" t="s">
        <v>921</v>
      </c>
      <c r="J33" s="88" t="str">
        <f t="shared" si="1"/>
        <v/>
      </c>
      <c r="K33" s="86">
        <f t="shared" si="4"/>
        <v>2.0833333333333259E-2</v>
      </c>
    </row>
    <row r="34" spans="1:11" ht="36" customHeight="1" x14ac:dyDescent="0.3">
      <c r="A34" s="133"/>
      <c r="B34" s="129" t="s">
        <v>143</v>
      </c>
      <c r="C34" s="129" t="s">
        <v>918</v>
      </c>
      <c r="D34" s="45" t="str">
        <f t="shared" si="6"/>
        <v>X</v>
      </c>
      <c r="E34" s="39" t="str">
        <f t="shared" si="5"/>
        <v/>
      </c>
      <c r="F34" s="90">
        <f t="shared" si="2"/>
        <v>0</v>
      </c>
      <c r="G34" s="78">
        <f t="shared" si="0"/>
        <v>35</v>
      </c>
      <c r="H34" s="79">
        <f t="shared" si="3"/>
        <v>2.5833333333333335</v>
      </c>
      <c r="I34" s="108" t="s">
        <v>118</v>
      </c>
      <c r="J34" s="88" t="str">
        <f t="shared" si="1"/>
        <v/>
      </c>
      <c r="K34" s="86">
        <f t="shared" si="4"/>
        <v>2.430555555555558E-2</v>
      </c>
    </row>
    <row r="35" spans="1:11" ht="36" customHeight="1" x14ac:dyDescent="0.3">
      <c r="A35" s="137"/>
      <c r="B35" s="129" t="s">
        <v>918</v>
      </c>
      <c r="C35" s="129" t="s">
        <v>125</v>
      </c>
      <c r="D35" s="45" t="str">
        <f t="shared" si="6"/>
        <v>X</v>
      </c>
      <c r="E35" s="39" t="str">
        <f t="shared" si="5"/>
        <v/>
      </c>
      <c r="F35" s="90">
        <f t="shared" si="2"/>
        <v>1</v>
      </c>
      <c r="G35" s="78">
        <f t="shared" si="0"/>
        <v>25</v>
      </c>
      <c r="H35" s="79">
        <f t="shared" si="3"/>
        <v>4</v>
      </c>
      <c r="I35" s="108" t="s">
        <v>117</v>
      </c>
      <c r="J35" s="88" t="str">
        <f t="shared" si="1"/>
        <v/>
      </c>
      <c r="K35" s="86">
        <f t="shared" si="4"/>
        <v>5.902777777777779E-2</v>
      </c>
    </row>
    <row r="36" spans="1:11" ht="36" customHeight="1" x14ac:dyDescent="0.3">
      <c r="A36" s="136">
        <v>44877</v>
      </c>
      <c r="B36" s="129" t="s">
        <v>126</v>
      </c>
      <c r="C36" s="129" t="s">
        <v>241</v>
      </c>
      <c r="D36" s="45" t="str">
        <f t="shared" si="6"/>
        <v>X</v>
      </c>
      <c r="E36" s="39" t="str">
        <f t="shared" si="5"/>
        <v/>
      </c>
      <c r="F36" s="90">
        <f t="shared" si="2"/>
        <v>2</v>
      </c>
      <c r="G36" s="78">
        <f t="shared" si="0"/>
        <v>0</v>
      </c>
      <c r="H36" s="79">
        <f t="shared" si="3"/>
        <v>6</v>
      </c>
      <c r="I36" s="108" t="s">
        <v>117</v>
      </c>
      <c r="J36" s="88" t="str">
        <f t="shared" si="1"/>
        <v/>
      </c>
      <c r="K36" s="86">
        <f t="shared" si="4"/>
        <v>8.3333333333333329E-2</v>
      </c>
    </row>
    <row r="37" spans="1:11" ht="36" customHeight="1" x14ac:dyDescent="0.3">
      <c r="A37" s="133"/>
      <c r="B37" s="129" t="s">
        <v>241</v>
      </c>
      <c r="C37" s="129" t="s">
        <v>914</v>
      </c>
      <c r="D37" s="45" t="str">
        <f t="shared" si="6"/>
        <v>X</v>
      </c>
      <c r="E37" s="39" t="str">
        <f t="shared" si="5"/>
        <v/>
      </c>
      <c r="F37" s="90">
        <f t="shared" si="2"/>
        <v>0</v>
      </c>
      <c r="G37" s="78">
        <f t="shared" si="0"/>
        <v>25</v>
      </c>
      <c r="H37" s="79">
        <f t="shared" si="3"/>
        <v>6.416666666666667</v>
      </c>
      <c r="I37" s="108" t="s">
        <v>922</v>
      </c>
      <c r="J37" s="88" t="str">
        <f t="shared" si="1"/>
        <v/>
      </c>
      <c r="K37" s="86">
        <f t="shared" si="4"/>
        <v>1.7361111111111105E-2</v>
      </c>
    </row>
    <row r="38" spans="1:11" ht="36" customHeight="1" x14ac:dyDescent="0.3">
      <c r="A38" s="133"/>
      <c r="B38" s="129" t="s">
        <v>914</v>
      </c>
      <c r="C38" s="129" t="s">
        <v>140</v>
      </c>
      <c r="D38" s="45" t="str">
        <f t="shared" si="6"/>
        <v>X</v>
      </c>
      <c r="E38" s="39" t="str">
        <f t="shared" si="5"/>
        <v/>
      </c>
      <c r="F38" s="90">
        <f t="shared" si="2"/>
        <v>3</v>
      </c>
      <c r="G38" s="78">
        <f t="shared" si="0"/>
        <v>5</v>
      </c>
      <c r="H38" s="79">
        <f t="shared" si="3"/>
        <v>9.5</v>
      </c>
      <c r="I38" s="108" t="s">
        <v>117</v>
      </c>
      <c r="J38" s="88" t="str">
        <f t="shared" si="1"/>
        <v/>
      </c>
      <c r="K38" s="86">
        <f t="shared" si="4"/>
        <v>0.12847222222222221</v>
      </c>
    </row>
    <row r="39" spans="1:11" ht="36" customHeight="1" x14ac:dyDescent="0.3">
      <c r="A39" s="133"/>
      <c r="B39" s="129" t="s">
        <v>140</v>
      </c>
      <c r="C39" s="129" t="s">
        <v>243</v>
      </c>
      <c r="D39" s="45" t="str">
        <f t="shared" si="6"/>
        <v>X</v>
      </c>
      <c r="E39" s="39" t="str">
        <f t="shared" si="5"/>
        <v/>
      </c>
      <c r="F39" s="90">
        <f t="shared" si="2"/>
        <v>0</v>
      </c>
      <c r="G39" s="78">
        <f t="shared" si="0"/>
        <v>50</v>
      </c>
      <c r="H39" s="79">
        <f t="shared" si="3"/>
        <v>10.333333333333334</v>
      </c>
      <c r="I39" s="108" t="s">
        <v>118</v>
      </c>
      <c r="J39" s="88" t="str">
        <f t="shared" si="1"/>
        <v/>
      </c>
      <c r="K39" s="86">
        <f t="shared" si="4"/>
        <v>3.4722222222222238E-2</v>
      </c>
    </row>
    <row r="40" spans="1:11" ht="36" customHeight="1" x14ac:dyDescent="0.3">
      <c r="A40" s="133"/>
      <c r="B40" s="129" t="s">
        <v>243</v>
      </c>
      <c r="C40" s="129" t="s">
        <v>310</v>
      </c>
      <c r="D40" s="45" t="str">
        <f t="shared" si="6"/>
        <v>X</v>
      </c>
      <c r="E40" s="39" t="str">
        <f t="shared" si="5"/>
        <v/>
      </c>
      <c r="F40" s="90">
        <f t="shared" si="2"/>
        <v>1</v>
      </c>
      <c r="G40" s="78">
        <f t="shared" si="0"/>
        <v>40</v>
      </c>
      <c r="H40" s="79">
        <f t="shared" si="3"/>
        <v>12</v>
      </c>
      <c r="I40" s="108" t="s">
        <v>117</v>
      </c>
      <c r="J40" s="88" t="str">
        <f t="shared" si="1"/>
        <v/>
      </c>
      <c r="K40" s="86">
        <f t="shared" si="4"/>
        <v>6.944444444444442E-2</v>
      </c>
    </row>
    <row r="41" spans="1:11" ht="36" customHeight="1" x14ac:dyDescent="0.3">
      <c r="A41" s="133"/>
      <c r="B41" s="129" t="s">
        <v>310</v>
      </c>
      <c r="C41" s="129" t="s">
        <v>156</v>
      </c>
      <c r="D41" s="45" t="str">
        <f t="shared" si="6"/>
        <v>X</v>
      </c>
      <c r="E41" s="39" t="str">
        <f t="shared" si="5"/>
        <v/>
      </c>
      <c r="F41" s="90">
        <f t="shared" si="2"/>
        <v>0</v>
      </c>
      <c r="G41" s="78">
        <f t="shared" si="0"/>
        <v>30</v>
      </c>
      <c r="H41" s="79">
        <f t="shared" si="3"/>
        <v>12.5</v>
      </c>
      <c r="I41" s="108" t="s">
        <v>923</v>
      </c>
      <c r="J41" s="88" t="str">
        <f t="shared" si="1"/>
        <v/>
      </c>
      <c r="K41" s="86">
        <f t="shared" si="4"/>
        <v>2.083333333333337E-2</v>
      </c>
    </row>
    <row r="42" spans="1:11" ht="36" customHeight="1" x14ac:dyDescent="0.3">
      <c r="A42" s="133"/>
      <c r="B42" s="129" t="s">
        <v>156</v>
      </c>
      <c r="C42" s="129" t="s">
        <v>134</v>
      </c>
      <c r="D42" s="45" t="str">
        <f t="shared" si="6"/>
        <v>X</v>
      </c>
      <c r="E42" s="39" t="str">
        <f t="shared" si="5"/>
        <v/>
      </c>
      <c r="F42" s="90">
        <f t="shared" si="2"/>
        <v>5</v>
      </c>
      <c r="G42" s="78">
        <f t="shared" si="0"/>
        <v>0</v>
      </c>
      <c r="H42" s="79">
        <f t="shared" si="3"/>
        <v>17.5</v>
      </c>
      <c r="I42" s="108" t="s">
        <v>117</v>
      </c>
      <c r="J42" s="88" t="str">
        <f t="shared" si="1"/>
        <v/>
      </c>
      <c r="K42" s="86">
        <f t="shared" si="4"/>
        <v>0.20833333333333331</v>
      </c>
    </row>
    <row r="43" spans="1:11" ht="36" customHeight="1" x14ac:dyDescent="0.3">
      <c r="A43" s="133"/>
      <c r="B43" s="129" t="s">
        <v>134</v>
      </c>
      <c r="C43" s="129" t="s">
        <v>391</v>
      </c>
      <c r="D43" s="45" t="str">
        <f t="shared" si="6"/>
        <v>X</v>
      </c>
      <c r="E43" s="39" t="str">
        <f t="shared" si="5"/>
        <v/>
      </c>
      <c r="F43" s="90">
        <f t="shared" si="2"/>
        <v>1</v>
      </c>
      <c r="G43" s="78">
        <f t="shared" si="0"/>
        <v>0</v>
      </c>
      <c r="H43" s="79">
        <f t="shared" si="3"/>
        <v>18.5</v>
      </c>
      <c r="I43" s="108" t="s">
        <v>118</v>
      </c>
      <c r="J43" s="88" t="str">
        <f t="shared" si="1"/>
        <v/>
      </c>
      <c r="K43" s="86">
        <f t="shared" si="4"/>
        <v>4.166666666666663E-2</v>
      </c>
    </row>
    <row r="44" spans="1:11" ht="36" customHeight="1" x14ac:dyDescent="0.3">
      <c r="A44" s="133"/>
      <c r="B44" s="129" t="s">
        <v>391</v>
      </c>
      <c r="C44" s="129" t="s">
        <v>136</v>
      </c>
      <c r="D44" s="45" t="str">
        <f t="shared" si="6"/>
        <v>X</v>
      </c>
      <c r="E44" s="39" t="str">
        <f t="shared" si="5"/>
        <v/>
      </c>
      <c r="F44" s="90">
        <f t="shared" si="2"/>
        <v>7</v>
      </c>
      <c r="G44" s="78">
        <f t="shared" si="0"/>
        <v>0</v>
      </c>
      <c r="H44" s="79">
        <f t="shared" si="3"/>
        <v>25.5</v>
      </c>
      <c r="I44" s="108" t="s">
        <v>117</v>
      </c>
      <c r="J44" s="88" t="str">
        <f t="shared" si="1"/>
        <v/>
      </c>
      <c r="K44" s="86">
        <f t="shared" si="4"/>
        <v>0.29166666666666674</v>
      </c>
    </row>
    <row r="45" spans="1:11" ht="36" customHeight="1" x14ac:dyDescent="0.3">
      <c r="A45" s="133"/>
      <c r="B45" s="129" t="s">
        <v>136</v>
      </c>
      <c r="C45" s="129" t="s">
        <v>143</v>
      </c>
      <c r="D45" s="45" t="str">
        <f t="shared" si="6"/>
        <v>X</v>
      </c>
      <c r="E45" s="39" t="str">
        <f t="shared" si="5"/>
        <v/>
      </c>
      <c r="F45" s="90">
        <f t="shared" si="2"/>
        <v>0</v>
      </c>
      <c r="G45" s="78">
        <f t="shared" si="0"/>
        <v>30</v>
      </c>
      <c r="H45" s="79">
        <f t="shared" si="3"/>
        <v>26</v>
      </c>
      <c r="I45" s="108" t="s">
        <v>118</v>
      </c>
      <c r="J45" s="88" t="str">
        <f t="shared" si="1"/>
        <v/>
      </c>
      <c r="K45" s="86">
        <f t="shared" si="4"/>
        <v>2.0833333333333259E-2</v>
      </c>
    </row>
    <row r="46" spans="1:11" ht="36" customHeight="1" x14ac:dyDescent="0.3">
      <c r="A46" s="133"/>
      <c r="B46" s="129" t="s">
        <v>143</v>
      </c>
      <c r="C46" s="129" t="s">
        <v>346</v>
      </c>
      <c r="D46" s="45" t="str">
        <f t="shared" si="6"/>
        <v/>
      </c>
      <c r="E46" s="39" t="str">
        <f t="shared" si="5"/>
        <v>X</v>
      </c>
      <c r="F46" s="90">
        <f t="shared" si="2"/>
        <v>0</v>
      </c>
      <c r="G46" s="78">
        <f t="shared" si="0"/>
        <v>0</v>
      </c>
      <c r="H46" s="79">
        <f t="shared" si="3"/>
        <v>26</v>
      </c>
      <c r="I46" s="108" t="s">
        <v>472</v>
      </c>
      <c r="J46" s="88">
        <f t="shared" si="1"/>
        <v>2.083333333333337E-2</v>
      </c>
      <c r="K46" s="86" t="str">
        <f t="shared" si="4"/>
        <v/>
      </c>
    </row>
    <row r="47" spans="1:11" ht="36" customHeight="1" x14ac:dyDescent="0.3">
      <c r="A47" s="137"/>
      <c r="B47" s="129" t="s">
        <v>346</v>
      </c>
      <c r="C47" s="129" t="s">
        <v>125</v>
      </c>
      <c r="D47" s="45" t="str">
        <f t="shared" si="6"/>
        <v>X</v>
      </c>
      <c r="E47" s="39" t="str">
        <f t="shared" si="5"/>
        <v/>
      </c>
      <c r="F47" s="90">
        <f t="shared" si="2"/>
        <v>1</v>
      </c>
      <c r="G47" s="78">
        <f t="shared" si="0"/>
        <v>30</v>
      </c>
      <c r="H47" s="79">
        <f t="shared" si="3"/>
        <v>27.5</v>
      </c>
      <c r="I47" s="108" t="s">
        <v>117</v>
      </c>
      <c r="J47" s="88" t="str">
        <f t="shared" si="1"/>
        <v/>
      </c>
      <c r="K47" s="86">
        <f t="shared" si="4"/>
        <v>6.25E-2</v>
      </c>
    </row>
    <row r="48" spans="1:11" ht="36" customHeight="1" x14ac:dyDescent="0.3">
      <c r="A48" s="136">
        <v>44878</v>
      </c>
      <c r="B48" s="129" t="s">
        <v>126</v>
      </c>
      <c r="C48" s="129" t="s">
        <v>140</v>
      </c>
      <c r="D48" s="45" t="str">
        <f t="shared" si="6"/>
        <v>X</v>
      </c>
      <c r="E48" s="39" t="str">
        <f t="shared" si="5"/>
        <v/>
      </c>
      <c r="F48" s="90">
        <f t="shared" si="2"/>
        <v>5</v>
      </c>
      <c r="G48" s="78">
        <f t="shared" si="0"/>
        <v>30</v>
      </c>
      <c r="H48" s="79">
        <f t="shared" si="3"/>
        <v>33</v>
      </c>
      <c r="I48" s="108" t="s">
        <v>117</v>
      </c>
      <c r="J48" s="88" t="str">
        <f t="shared" si="1"/>
        <v/>
      </c>
      <c r="K48" s="86">
        <f t="shared" si="4"/>
        <v>0.22916666666666666</v>
      </c>
    </row>
    <row r="49" spans="1:11" ht="36" customHeight="1" x14ac:dyDescent="0.3">
      <c r="A49" s="133"/>
      <c r="B49" s="129" t="s">
        <v>140</v>
      </c>
      <c r="C49" s="129" t="s">
        <v>243</v>
      </c>
      <c r="D49" s="45" t="str">
        <f t="shared" si="6"/>
        <v>X</v>
      </c>
      <c r="E49" s="39" t="str">
        <f t="shared" si="5"/>
        <v/>
      </c>
      <c r="F49" s="90">
        <f t="shared" si="2"/>
        <v>0</v>
      </c>
      <c r="G49" s="78">
        <f t="shared" si="0"/>
        <v>50</v>
      </c>
      <c r="H49" s="79">
        <f t="shared" si="3"/>
        <v>33.833333333333336</v>
      </c>
      <c r="I49" s="108" t="s">
        <v>118</v>
      </c>
      <c r="J49" s="88" t="str">
        <f t="shared" si="1"/>
        <v/>
      </c>
      <c r="K49" s="86">
        <f t="shared" si="4"/>
        <v>3.4722222222222238E-2</v>
      </c>
    </row>
    <row r="50" spans="1:11" ht="36" customHeight="1" x14ac:dyDescent="0.3">
      <c r="A50" s="133"/>
      <c r="B50" s="129" t="s">
        <v>243</v>
      </c>
      <c r="C50" s="129" t="s">
        <v>128</v>
      </c>
      <c r="D50" s="45" t="str">
        <f t="shared" si="6"/>
        <v>X</v>
      </c>
      <c r="E50" s="39" t="str">
        <f t="shared" si="5"/>
        <v/>
      </c>
      <c r="F50" s="90">
        <f t="shared" si="2"/>
        <v>0</v>
      </c>
      <c r="G50" s="78">
        <f t="shared" si="0"/>
        <v>40</v>
      </c>
      <c r="H50" s="79">
        <f t="shared" si="3"/>
        <v>34.5</v>
      </c>
      <c r="I50" s="108" t="s">
        <v>117</v>
      </c>
      <c r="J50" s="88" t="str">
        <f t="shared" si="1"/>
        <v/>
      </c>
      <c r="K50" s="86">
        <f t="shared" si="4"/>
        <v>2.777777777777779E-2</v>
      </c>
    </row>
    <row r="51" spans="1:11" ht="36" customHeight="1" x14ac:dyDescent="0.3">
      <c r="A51" s="133"/>
      <c r="B51" s="129" t="s">
        <v>128</v>
      </c>
      <c r="C51" s="129" t="s">
        <v>310</v>
      </c>
      <c r="D51" s="45" t="str">
        <f t="shared" si="6"/>
        <v>X</v>
      </c>
      <c r="E51" s="39" t="str">
        <f t="shared" si="5"/>
        <v/>
      </c>
      <c r="F51" s="90">
        <f t="shared" si="2"/>
        <v>1</v>
      </c>
      <c r="G51" s="78">
        <f t="shared" si="0"/>
        <v>0</v>
      </c>
      <c r="H51" s="79">
        <f t="shared" si="3"/>
        <v>35.5</v>
      </c>
      <c r="I51" s="108" t="s">
        <v>910</v>
      </c>
      <c r="J51" s="88" t="str">
        <f t="shared" si="1"/>
        <v/>
      </c>
      <c r="K51" s="86">
        <f t="shared" si="4"/>
        <v>4.166666666666663E-2</v>
      </c>
    </row>
    <row r="52" spans="1:11" ht="36" customHeight="1" x14ac:dyDescent="0.3">
      <c r="A52" s="133"/>
      <c r="B52" s="129" t="s">
        <v>310</v>
      </c>
      <c r="C52" s="129" t="s">
        <v>268</v>
      </c>
      <c r="D52" s="45" t="str">
        <f t="shared" si="6"/>
        <v>X</v>
      </c>
      <c r="E52" s="39" t="str">
        <f t="shared" si="5"/>
        <v/>
      </c>
      <c r="F52" s="90">
        <f t="shared" si="2"/>
        <v>3</v>
      </c>
      <c r="G52" s="78">
        <f t="shared" si="0"/>
        <v>10</v>
      </c>
      <c r="H52" s="79">
        <f t="shared" si="3"/>
        <v>38.666666666666664</v>
      </c>
      <c r="I52" s="108" t="s">
        <v>117</v>
      </c>
      <c r="J52" s="88" t="str">
        <f t="shared" si="1"/>
        <v/>
      </c>
      <c r="K52" s="86">
        <f t="shared" si="4"/>
        <v>0.13194444444444442</v>
      </c>
    </row>
    <row r="53" spans="1:11" ht="36" customHeight="1" x14ac:dyDescent="0.3">
      <c r="A53" s="133"/>
      <c r="B53" s="129" t="s">
        <v>268</v>
      </c>
      <c r="C53" s="129" t="s">
        <v>269</v>
      </c>
      <c r="D53" s="45" t="str">
        <f t="shared" si="6"/>
        <v>X</v>
      </c>
      <c r="E53" s="39" t="str">
        <f t="shared" si="5"/>
        <v/>
      </c>
      <c r="F53" s="90">
        <f t="shared" si="2"/>
        <v>0</v>
      </c>
      <c r="G53" s="78">
        <f t="shared" si="0"/>
        <v>30</v>
      </c>
      <c r="H53" s="79">
        <f t="shared" si="3"/>
        <v>39.166666666666664</v>
      </c>
      <c r="I53" s="108" t="s">
        <v>910</v>
      </c>
      <c r="J53" s="88" t="str">
        <f t="shared" si="1"/>
        <v/>
      </c>
      <c r="K53" s="86">
        <f t="shared" si="4"/>
        <v>2.083333333333337E-2</v>
      </c>
    </row>
    <row r="54" spans="1:11" ht="36" customHeight="1" x14ac:dyDescent="0.3">
      <c r="A54" s="133"/>
      <c r="B54" s="129" t="s">
        <v>269</v>
      </c>
      <c r="C54" s="129" t="s">
        <v>274</v>
      </c>
      <c r="D54" s="45" t="str">
        <f t="shared" si="6"/>
        <v>X</v>
      </c>
      <c r="E54" s="39" t="str">
        <f t="shared" si="5"/>
        <v/>
      </c>
      <c r="F54" s="90">
        <f t="shared" si="2"/>
        <v>1</v>
      </c>
      <c r="G54" s="78">
        <f t="shared" si="0"/>
        <v>30</v>
      </c>
      <c r="H54" s="79">
        <f t="shared" si="3"/>
        <v>40.666666666666664</v>
      </c>
      <c r="I54" s="108" t="s">
        <v>117</v>
      </c>
      <c r="J54" s="88" t="str">
        <f t="shared" si="1"/>
        <v/>
      </c>
      <c r="K54" s="86">
        <f t="shared" si="4"/>
        <v>6.2499999999999944E-2</v>
      </c>
    </row>
    <row r="55" spans="1:11" ht="36" customHeight="1" x14ac:dyDescent="0.3">
      <c r="A55" s="133"/>
      <c r="B55" s="129" t="s">
        <v>274</v>
      </c>
      <c r="C55" s="129" t="s">
        <v>358</v>
      </c>
      <c r="D55" s="45" t="str">
        <f t="shared" si="6"/>
        <v>X</v>
      </c>
      <c r="E55" s="39" t="str">
        <f t="shared" si="5"/>
        <v/>
      </c>
      <c r="F55" s="90">
        <f t="shared" si="2"/>
        <v>0</v>
      </c>
      <c r="G55" s="78">
        <f t="shared" si="0"/>
        <v>30</v>
      </c>
      <c r="H55" s="79">
        <f t="shared" si="3"/>
        <v>41.166666666666664</v>
      </c>
      <c r="I55" s="108" t="s">
        <v>910</v>
      </c>
      <c r="J55" s="88" t="str">
        <f t="shared" si="1"/>
        <v/>
      </c>
      <c r="K55" s="86">
        <f t="shared" si="4"/>
        <v>2.083333333333337E-2</v>
      </c>
    </row>
    <row r="56" spans="1:11" ht="36" customHeight="1" x14ac:dyDescent="0.3">
      <c r="A56" s="133"/>
      <c r="B56" s="129" t="s">
        <v>358</v>
      </c>
      <c r="C56" s="129" t="s">
        <v>135</v>
      </c>
      <c r="D56" s="45" t="str">
        <f t="shared" si="6"/>
        <v>X</v>
      </c>
      <c r="E56" s="39" t="str">
        <f t="shared" si="5"/>
        <v/>
      </c>
      <c r="F56" s="90">
        <f t="shared" si="2"/>
        <v>0</v>
      </c>
      <c r="G56" s="78">
        <f t="shared" si="0"/>
        <v>20</v>
      </c>
      <c r="H56" s="79">
        <f t="shared" si="3"/>
        <v>41.5</v>
      </c>
      <c r="I56" s="108" t="s">
        <v>118</v>
      </c>
      <c r="J56" s="88" t="str">
        <f t="shared" si="1"/>
        <v/>
      </c>
      <c r="K56" s="86">
        <f t="shared" si="4"/>
        <v>1.3888888888888951E-2</v>
      </c>
    </row>
    <row r="57" spans="1:11" ht="36" customHeight="1" x14ac:dyDescent="0.3">
      <c r="A57" s="133"/>
      <c r="B57" s="129" t="s">
        <v>135</v>
      </c>
      <c r="C57" s="129" t="s">
        <v>379</v>
      </c>
      <c r="D57" s="45" t="str">
        <f t="shared" si="6"/>
        <v>X</v>
      </c>
      <c r="E57" s="39" t="str">
        <f t="shared" si="5"/>
        <v/>
      </c>
      <c r="F57" s="90">
        <f t="shared" si="2"/>
        <v>0</v>
      </c>
      <c r="G57" s="78">
        <f t="shared" si="0"/>
        <v>50</v>
      </c>
      <c r="H57" s="79">
        <f t="shared" si="3"/>
        <v>42.333333333333336</v>
      </c>
      <c r="I57" s="108" t="s">
        <v>117</v>
      </c>
      <c r="J57" s="88" t="str">
        <f t="shared" si="1"/>
        <v/>
      </c>
      <c r="K57" s="86">
        <f t="shared" si="4"/>
        <v>3.472222222222221E-2</v>
      </c>
    </row>
    <row r="58" spans="1:11" ht="36" customHeight="1" x14ac:dyDescent="0.3">
      <c r="A58" s="133"/>
      <c r="B58" s="218" t="s">
        <v>379</v>
      </c>
      <c r="C58" s="219"/>
      <c r="D58" s="45"/>
      <c r="E58" s="91"/>
      <c r="F58" s="90">
        <f t="shared" si="2"/>
        <v>0</v>
      </c>
      <c r="G58" s="78">
        <f t="shared" si="0"/>
        <v>0</v>
      </c>
      <c r="H58" s="79">
        <f t="shared" si="3"/>
        <v>42.333333333333336</v>
      </c>
      <c r="I58" s="109" t="s">
        <v>123</v>
      </c>
      <c r="J58" s="88" t="str">
        <f t="shared" si="1"/>
        <v/>
      </c>
      <c r="K58" s="86" t="str">
        <f t="shared" si="4"/>
        <v/>
      </c>
    </row>
    <row r="59" spans="1:11" ht="33.75" customHeight="1" x14ac:dyDescent="0.3">
      <c r="A59" s="47"/>
      <c r="B59" s="369" t="s">
        <v>25</v>
      </c>
      <c r="C59" s="369"/>
      <c r="D59" s="369"/>
      <c r="E59" s="369"/>
      <c r="F59" s="369"/>
      <c r="G59" s="369"/>
      <c r="H59" s="48">
        <f>H58</f>
        <v>42.333333333333336</v>
      </c>
      <c r="I59" s="49"/>
      <c r="J59" s="89">
        <f>SUM(J23:J58)</f>
        <v>2.083333333333337E-2</v>
      </c>
      <c r="K59" s="86">
        <f>SUM(K23:K58)</f>
        <v>1.7638888888888888</v>
      </c>
    </row>
    <row r="60" spans="1:11" ht="33.75" customHeight="1" x14ac:dyDescent="0.3">
      <c r="A60" s="47"/>
      <c r="B60" s="369" t="s">
        <v>64</v>
      </c>
      <c r="C60" s="369"/>
      <c r="D60" s="369"/>
      <c r="E60" s="369"/>
      <c r="F60" s="369"/>
      <c r="G60" s="369"/>
      <c r="H60" s="50">
        <v>72</v>
      </c>
      <c r="I60" s="49"/>
    </row>
    <row r="61" spans="1:11" ht="33.75" customHeight="1" x14ac:dyDescent="0.3">
      <c r="A61" s="47"/>
      <c r="B61" s="363" t="s">
        <v>65</v>
      </c>
      <c r="C61" s="363"/>
      <c r="D61" s="363"/>
      <c r="E61" s="363"/>
      <c r="F61" s="363"/>
      <c r="G61" s="363"/>
      <c r="H61" s="50">
        <f>IF(H60="","",IF(H59&lt;=H60,H60-H59,0))</f>
        <v>29.666666666666664</v>
      </c>
      <c r="I61" s="75"/>
    </row>
    <row r="62" spans="1:11" ht="33.75" customHeight="1" x14ac:dyDescent="0.3">
      <c r="A62" s="47"/>
      <c r="B62" s="363" t="s">
        <v>66</v>
      </c>
      <c r="C62" s="363"/>
      <c r="D62" s="363"/>
      <c r="E62" s="363"/>
      <c r="F62" s="363"/>
      <c r="G62" s="363"/>
      <c r="H62" s="50">
        <f>IF(H59&gt;H60,H59-H60,0)</f>
        <v>0</v>
      </c>
      <c r="I62" s="49"/>
    </row>
    <row r="63" spans="1:11" ht="33.75" customHeight="1" x14ac:dyDescent="0.3">
      <c r="A63" s="47"/>
      <c r="B63" s="363" t="s">
        <v>67</v>
      </c>
      <c r="C63" s="363"/>
      <c r="D63" s="363"/>
      <c r="E63" s="363"/>
      <c r="F63" s="363"/>
      <c r="G63" s="363"/>
      <c r="H63" s="74">
        <f>IF(H60="","",IF(H61&gt;H62,ROUND(H61*$B$15*$B$13/24,0),""))</f>
        <v>42460417</v>
      </c>
      <c r="I63" s="49"/>
    </row>
    <row r="64" spans="1:11" ht="33.75" customHeight="1" x14ac:dyDescent="0.3">
      <c r="A64" s="47"/>
      <c r="B64" s="364" t="s">
        <v>68</v>
      </c>
      <c r="C64" s="365"/>
      <c r="D64" s="365"/>
      <c r="E64" s="365"/>
      <c r="F64" s="365"/>
      <c r="G64" s="366"/>
      <c r="H64" s="51" t="str">
        <f>IF(H62&gt;H61,ROUND(H62*$B$17*$B$13/24,0),"")</f>
        <v/>
      </c>
      <c r="I64" s="49"/>
    </row>
    <row r="65" spans="1:9" ht="33.75" customHeight="1" x14ac:dyDescent="0.3">
      <c r="A65" s="367"/>
      <c r="B65" s="367"/>
      <c r="C65" s="367"/>
      <c r="D65" s="367"/>
      <c r="E65" s="367"/>
      <c r="F65" s="367"/>
      <c r="G65" s="367"/>
      <c r="H65" s="367"/>
      <c r="I65" s="367"/>
    </row>
  </sheetData>
  <mergeCells count="17">
    <mergeCell ref="B63:G63"/>
    <mergeCell ref="B64:G64"/>
    <mergeCell ref="A65:I65"/>
    <mergeCell ref="J21:J22"/>
    <mergeCell ref="K21:K22"/>
    <mergeCell ref="B59:G59"/>
    <mergeCell ref="B60:G60"/>
    <mergeCell ref="B61:G61"/>
    <mergeCell ref="B62:G6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B58:I58 B23:D57 F29:I57">
    <cfRule type="expression" dxfId="150" priority="2">
      <formula>$E23="X"</formula>
    </cfRule>
  </conditionalFormatting>
  <conditionalFormatting sqref="I23:I28">
    <cfRule type="expression" dxfId="149" priority="3">
      <formula>$E23="X"</formula>
    </cfRule>
  </conditionalFormatting>
  <conditionalFormatting sqref="E23:E57">
    <cfRule type="expression" dxfId="14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K57"/>
  <sheetViews>
    <sheetView topLeftCell="A45" zoomScale="80" zoomScaleNormal="80" workbookViewId="0">
      <selection activeCell="E26" sqref="E26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67.25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9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44624.427083333336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 t="str">
        <f>INDEX('TONG HOP'!$B$9:$W$225,MATCH(E3,'TONG HOP'!$B$9:$B$225,0),MATCH(B10,'TONG HOP'!$B$9:$W$9,0))</f>
        <v>Ko có KH</v>
      </c>
      <c r="C9" s="34">
        <f>INDEX('TONG HOP'!$B$9:$W$225,MATCH(E3,'TONG HOP'!$B$9:$B$225,0),MATCH(C10,'TONG HOP'!$B$9:$W$9,0))</f>
        <v>0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Ko có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17875.240000000002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44625.319444444445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44626.479166666664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0">
        <v>44624</v>
      </c>
      <c r="B23" s="399" t="s">
        <v>294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0" si="1">IF(E23="x",(C23-B23),"")</f>
        <v/>
      </c>
      <c r="K23" s="86" t="str">
        <f>IF(D23="x",(C23-B23),"")</f>
        <v/>
      </c>
    </row>
    <row r="24" spans="1:11" ht="36" customHeight="1" x14ac:dyDescent="0.3">
      <c r="A24" s="131"/>
      <c r="B24" s="110" t="s">
        <v>294</v>
      </c>
      <c r="C24" s="110" t="s">
        <v>129</v>
      </c>
      <c r="D24" s="45"/>
      <c r="E24" s="81"/>
      <c r="F24" s="90">
        <f t="shared" ref="F24:F50" si="2">IF(AND(D24="",E24=""),0,(IF(C24-B24=1,24,(IF(D24="X",HOUR(C24-B24),0)))))</f>
        <v>0</v>
      </c>
      <c r="G24" s="82">
        <f t="shared" si="0"/>
        <v>0</v>
      </c>
      <c r="H24" s="82">
        <f t="shared" ref="H24:H50" si="3">(F24+G24/60)+H23</f>
        <v>0</v>
      </c>
      <c r="I24" s="108" t="s">
        <v>253</v>
      </c>
      <c r="J24" s="87" t="str">
        <f t="shared" si="1"/>
        <v/>
      </c>
      <c r="K24" s="86" t="str">
        <f t="shared" ref="K24:K50" si="4">IF(D24="x",(C24-B24),"")</f>
        <v/>
      </c>
    </row>
    <row r="25" spans="1:11" ht="36" customHeight="1" x14ac:dyDescent="0.3">
      <c r="A25" s="131"/>
      <c r="B25" s="110" t="s">
        <v>129</v>
      </c>
      <c r="C25" s="110" t="s">
        <v>135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253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1"/>
      <c r="B26" s="110" t="s">
        <v>135</v>
      </c>
      <c r="C26" s="110" t="s">
        <v>227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285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1"/>
      <c r="B27" s="399" t="s">
        <v>227</v>
      </c>
      <c r="C27" s="400"/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9" t="s">
        <v>286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40"/>
      <c r="B28" s="110" t="s">
        <v>227</v>
      </c>
      <c r="C28" s="110" t="s">
        <v>125</v>
      </c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287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0">
        <v>44625</v>
      </c>
      <c r="B29" s="110" t="s">
        <v>126</v>
      </c>
      <c r="C29" s="110" t="s">
        <v>295</v>
      </c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287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1"/>
      <c r="B30" s="110" t="s">
        <v>295</v>
      </c>
      <c r="C30" s="110" t="s">
        <v>296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9" t="s">
        <v>114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1"/>
      <c r="B31" s="110" t="s">
        <v>296</v>
      </c>
      <c r="C31" s="110" t="s">
        <v>155</v>
      </c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08" t="s">
        <v>115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1"/>
      <c r="B32" s="110" t="s">
        <v>155</v>
      </c>
      <c r="C32" s="110" t="s">
        <v>127</v>
      </c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0</v>
      </c>
      <c r="I32" s="108" t="s">
        <v>288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1"/>
      <c r="B33" s="129" t="s">
        <v>127</v>
      </c>
      <c r="C33" s="129" t="s">
        <v>297</v>
      </c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0</v>
      </c>
      <c r="I33" s="108" t="s">
        <v>289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1"/>
      <c r="B34" s="410" t="s">
        <v>297</v>
      </c>
      <c r="C34" s="411"/>
      <c r="D34" s="114"/>
      <c r="E34" s="115"/>
      <c r="F34" s="116">
        <f t="shared" si="2"/>
        <v>0</v>
      </c>
      <c r="G34" s="117">
        <f t="shared" si="0"/>
        <v>0</v>
      </c>
      <c r="H34" s="118">
        <f t="shared" si="3"/>
        <v>0</v>
      </c>
      <c r="I34" s="125" t="s">
        <v>116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1"/>
      <c r="B35" s="129" t="s">
        <v>297</v>
      </c>
      <c r="C35" s="129" t="s">
        <v>298</v>
      </c>
      <c r="D35" s="45" t="str">
        <f t="shared" ref="D35:D49" si="5">IF(E35="","X","")</f>
        <v>X</v>
      </c>
      <c r="E35" s="91"/>
      <c r="F35" s="90">
        <f t="shared" si="2"/>
        <v>1</v>
      </c>
      <c r="G35" s="78">
        <f t="shared" si="0"/>
        <v>10</v>
      </c>
      <c r="H35" s="79">
        <f t="shared" si="3"/>
        <v>1.1666666666666667</v>
      </c>
      <c r="I35" s="108" t="s">
        <v>117</v>
      </c>
      <c r="J35" s="88" t="str">
        <f t="shared" si="1"/>
        <v/>
      </c>
      <c r="K35" s="86">
        <f t="shared" si="4"/>
        <v>4.8611111111111105E-2</v>
      </c>
    </row>
    <row r="36" spans="1:11" ht="36" customHeight="1" x14ac:dyDescent="0.3">
      <c r="A36" s="131"/>
      <c r="B36" s="129" t="s">
        <v>298</v>
      </c>
      <c r="C36" s="129" t="s">
        <v>268</v>
      </c>
      <c r="D36" s="45" t="str">
        <f t="shared" si="5"/>
        <v>X</v>
      </c>
      <c r="E36" s="91"/>
      <c r="F36" s="90">
        <f t="shared" si="2"/>
        <v>2</v>
      </c>
      <c r="G36" s="78">
        <f t="shared" si="0"/>
        <v>20</v>
      </c>
      <c r="H36" s="79">
        <f t="shared" si="3"/>
        <v>3.5</v>
      </c>
      <c r="I36" s="128" t="s">
        <v>290</v>
      </c>
      <c r="J36" s="88" t="str">
        <f t="shared" si="1"/>
        <v/>
      </c>
      <c r="K36" s="86">
        <f t="shared" si="4"/>
        <v>9.7222222222222154E-2</v>
      </c>
    </row>
    <row r="37" spans="1:11" ht="36" customHeight="1" x14ac:dyDescent="0.3">
      <c r="A37" s="131"/>
      <c r="B37" s="129" t="s">
        <v>268</v>
      </c>
      <c r="C37" s="129" t="s">
        <v>134</v>
      </c>
      <c r="D37" s="45" t="str">
        <f t="shared" si="5"/>
        <v>X</v>
      </c>
      <c r="E37" s="91"/>
      <c r="F37" s="90">
        <f t="shared" si="2"/>
        <v>2</v>
      </c>
      <c r="G37" s="78">
        <f t="shared" si="0"/>
        <v>20</v>
      </c>
      <c r="H37" s="79">
        <f t="shared" si="3"/>
        <v>5.8333333333333339</v>
      </c>
      <c r="I37" s="108" t="s">
        <v>117</v>
      </c>
      <c r="J37" s="88" t="str">
        <f t="shared" si="1"/>
        <v/>
      </c>
      <c r="K37" s="86">
        <f t="shared" si="4"/>
        <v>9.7222222222222265E-2</v>
      </c>
    </row>
    <row r="38" spans="1:11" ht="36" customHeight="1" x14ac:dyDescent="0.3">
      <c r="A38" s="131"/>
      <c r="B38" s="129" t="s">
        <v>134</v>
      </c>
      <c r="C38" s="129" t="s">
        <v>244</v>
      </c>
      <c r="D38" s="45" t="str">
        <f t="shared" si="5"/>
        <v>X</v>
      </c>
      <c r="E38" s="91"/>
      <c r="F38" s="90">
        <f t="shared" si="2"/>
        <v>0</v>
      </c>
      <c r="G38" s="78">
        <f t="shared" si="0"/>
        <v>50</v>
      </c>
      <c r="H38" s="79">
        <f t="shared" si="3"/>
        <v>6.666666666666667</v>
      </c>
      <c r="I38" s="108" t="s">
        <v>118</v>
      </c>
      <c r="J38" s="88" t="str">
        <f t="shared" si="1"/>
        <v/>
      </c>
      <c r="K38" s="86">
        <f t="shared" si="4"/>
        <v>3.472222222222221E-2</v>
      </c>
    </row>
    <row r="39" spans="1:11" ht="36" customHeight="1" x14ac:dyDescent="0.3">
      <c r="A39" s="131"/>
      <c r="B39" s="129" t="s">
        <v>244</v>
      </c>
      <c r="C39" s="129" t="s">
        <v>299</v>
      </c>
      <c r="D39" s="45" t="str">
        <f t="shared" si="5"/>
        <v>X</v>
      </c>
      <c r="E39" s="91"/>
      <c r="F39" s="90">
        <f t="shared" si="2"/>
        <v>1</v>
      </c>
      <c r="G39" s="78">
        <f t="shared" si="0"/>
        <v>30</v>
      </c>
      <c r="H39" s="79">
        <f t="shared" si="3"/>
        <v>8.1666666666666679</v>
      </c>
      <c r="I39" s="108" t="s">
        <v>117</v>
      </c>
      <c r="J39" s="88" t="str">
        <f t="shared" si="1"/>
        <v/>
      </c>
      <c r="K39" s="86">
        <f t="shared" si="4"/>
        <v>6.25E-2</v>
      </c>
    </row>
    <row r="40" spans="1:11" ht="36" customHeight="1" x14ac:dyDescent="0.3">
      <c r="A40" s="131"/>
      <c r="B40" s="129" t="s">
        <v>299</v>
      </c>
      <c r="C40" s="129" t="s">
        <v>228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30</v>
      </c>
      <c r="H40" s="79">
        <f t="shared" si="3"/>
        <v>8.6666666666666679</v>
      </c>
      <c r="I40" s="108" t="s">
        <v>291</v>
      </c>
      <c r="J40" s="88" t="str">
        <f t="shared" si="1"/>
        <v/>
      </c>
      <c r="K40" s="86">
        <f t="shared" si="4"/>
        <v>2.0833333333333259E-2</v>
      </c>
    </row>
    <row r="41" spans="1:11" ht="36" customHeight="1" x14ac:dyDescent="0.3">
      <c r="A41" s="131"/>
      <c r="B41" s="129" t="s">
        <v>228</v>
      </c>
      <c r="C41" s="129" t="s">
        <v>300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35</v>
      </c>
      <c r="H41" s="79">
        <f t="shared" si="3"/>
        <v>9.2500000000000018</v>
      </c>
      <c r="I41" s="108" t="s">
        <v>292</v>
      </c>
      <c r="J41" s="88" t="str">
        <f t="shared" si="1"/>
        <v/>
      </c>
      <c r="K41" s="86">
        <f t="shared" si="4"/>
        <v>2.4305555555555691E-2</v>
      </c>
    </row>
    <row r="42" spans="1:11" ht="36" customHeight="1" x14ac:dyDescent="0.3">
      <c r="A42" s="131"/>
      <c r="B42" s="129" t="s">
        <v>300</v>
      </c>
      <c r="C42" s="129" t="s">
        <v>136</v>
      </c>
      <c r="D42" s="45" t="str">
        <f t="shared" si="5"/>
        <v>X</v>
      </c>
      <c r="E42" s="91"/>
      <c r="F42" s="90">
        <f t="shared" si="2"/>
        <v>4</v>
      </c>
      <c r="G42" s="78">
        <f t="shared" si="0"/>
        <v>35</v>
      </c>
      <c r="H42" s="79">
        <f t="shared" si="3"/>
        <v>13.833333333333336</v>
      </c>
      <c r="I42" s="108" t="s">
        <v>117</v>
      </c>
      <c r="J42" s="88" t="str">
        <f t="shared" si="1"/>
        <v/>
      </c>
      <c r="K42" s="86">
        <f t="shared" si="4"/>
        <v>0.19097222222222221</v>
      </c>
    </row>
    <row r="43" spans="1:11" ht="36" customHeight="1" x14ac:dyDescent="0.3">
      <c r="A43" s="131"/>
      <c r="B43" s="129" t="s">
        <v>136</v>
      </c>
      <c r="C43" s="129" t="s">
        <v>137</v>
      </c>
      <c r="D43" s="45" t="str">
        <f t="shared" si="5"/>
        <v>X</v>
      </c>
      <c r="E43" s="91"/>
      <c r="F43" s="90">
        <f t="shared" si="2"/>
        <v>0</v>
      </c>
      <c r="G43" s="78">
        <f t="shared" si="0"/>
        <v>50</v>
      </c>
      <c r="H43" s="79">
        <f t="shared" si="3"/>
        <v>14.66666666666667</v>
      </c>
      <c r="I43" s="108" t="s">
        <v>118</v>
      </c>
      <c r="J43" s="88" t="str">
        <f t="shared" si="1"/>
        <v/>
      </c>
      <c r="K43" s="86">
        <f t="shared" si="4"/>
        <v>3.4722222222222099E-2</v>
      </c>
    </row>
    <row r="44" spans="1:11" ht="36" customHeight="1" x14ac:dyDescent="0.3">
      <c r="A44" s="140"/>
      <c r="B44" s="129" t="s">
        <v>137</v>
      </c>
      <c r="C44" s="129" t="s">
        <v>125</v>
      </c>
      <c r="D44" s="45" t="str">
        <f t="shared" si="5"/>
        <v>X</v>
      </c>
      <c r="E44" s="91"/>
      <c r="F44" s="90">
        <f t="shared" si="2"/>
        <v>1</v>
      </c>
      <c r="G44" s="78">
        <f t="shared" si="0"/>
        <v>40</v>
      </c>
      <c r="H44" s="79">
        <f t="shared" si="3"/>
        <v>16.333333333333336</v>
      </c>
      <c r="I44" s="108" t="s">
        <v>117</v>
      </c>
      <c r="J44" s="88" t="str">
        <f t="shared" si="1"/>
        <v/>
      </c>
      <c r="K44" s="86">
        <f t="shared" si="4"/>
        <v>6.9444444444444531E-2</v>
      </c>
    </row>
    <row r="45" spans="1:11" ht="36" customHeight="1" x14ac:dyDescent="0.3">
      <c r="A45" s="130">
        <v>44626</v>
      </c>
      <c r="B45" s="129" t="s">
        <v>126</v>
      </c>
      <c r="C45" s="129" t="s">
        <v>155</v>
      </c>
      <c r="D45" s="45" t="str">
        <f t="shared" si="5"/>
        <v>X</v>
      </c>
      <c r="E45" s="91"/>
      <c r="F45" s="90">
        <f t="shared" si="2"/>
        <v>5</v>
      </c>
      <c r="G45" s="78">
        <f t="shared" si="0"/>
        <v>0</v>
      </c>
      <c r="H45" s="79">
        <f t="shared" si="3"/>
        <v>21.333333333333336</v>
      </c>
      <c r="I45" s="108" t="s">
        <v>117</v>
      </c>
      <c r="J45" s="88" t="str">
        <f t="shared" si="1"/>
        <v/>
      </c>
      <c r="K45" s="86">
        <f t="shared" si="4"/>
        <v>0.20833333333333334</v>
      </c>
    </row>
    <row r="46" spans="1:11" ht="36" customHeight="1" x14ac:dyDescent="0.3">
      <c r="A46" s="131"/>
      <c r="B46" s="129" t="s">
        <v>155</v>
      </c>
      <c r="C46" s="129" t="s">
        <v>243</v>
      </c>
      <c r="D46" s="45" t="str">
        <f t="shared" si="5"/>
        <v>X</v>
      </c>
      <c r="E46" s="91"/>
      <c r="F46" s="90">
        <f t="shared" si="2"/>
        <v>1</v>
      </c>
      <c r="G46" s="78">
        <f t="shared" si="0"/>
        <v>20</v>
      </c>
      <c r="H46" s="79">
        <f t="shared" si="3"/>
        <v>22.666666666666668</v>
      </c>
      <c r="I46" s="108" t="s">
        <v>118</v>
      </c>
      <c r="J46" s="88" t="str">
        <f t="shared" si="1"/>
        <v/>
      </c>
      <c r="K46" s="86">
        <f t="shared" si="4"/>
        <v>5.5555555555555552E-2</v>
      </c>
    </row>
    <row r="47" spans="1:11" ht="36" customHeight="1" x14ac:dyDescent="0.3">
      <c r="A47" s="131"/>
      <c r="B47" s="129" t="s">
        <v>243</v>
      </c>
      <c r="C47" s="129" t="s">
        <v>156</v>
      </c>
      <c r="D47" s="45" t="str">
        <f t="shared" si="5"/>
        <v>X</v>
      </c>
      <c r="E47" s="91"/>
      <c r="F47" s="90">
        <f t="shared" si="2"/>
        <v>2</v>
      </c>
      <c r="G47" s="78">
        <f t="shared" si="0"/>
        <v>10</v>
      </c>
      <c r="H47" s="79">
        <f t="shared" si="3"/>
        <v>24.833333333333336</v>
      </c>
      <c r="I47" s="108" t="s">
        <v>117</v>
      </c>
      <c r="J47" s="88" t="str">
        <f t="shared" si="1"/>
        <v/>
      </c>
      <c r="K47" s="86">
        <f t="shared" si="4"/>
        <v>9.027777777777779E-2</v>
      </c>
    </row>
    <row r="48" spans="1:11" ht="36" customHeight="1" x14ac:dyDescent="0.3">
      <c r="A48" s="131"/>
      <c r="B48" s="129" t="s">
        <v>156</v>
      </c>
      <c r="C48" s="129" t="s">
        <v>301</v>
      </c>
      <c r="D48" s="45" t="str">
        <f t="shared" si="5"/>
        <v>X</v>
      </c>
      <c r="E48" s="91"/>
      <c r="F48" s="90">
        <f t="shared" si="2"/>
        <v>1</v>
      </c>
      <c r="G48" s="78">
        <f t="shared" si="0"/>
        <v>10</v>
      </c>
      <c r="H48" s="79">
        <f t="shared" si="3"/>
        <v>26.000000000000004</v>
      </c>
      <c r="I48" s="108" t="s">
        <v>293</v>
      </c>
      <c r="J48" s="88" t="str">
        <f t="shared" si="1"/>
        <v/>
      </c>
      <c r="K48" s="86">
        <f t="shared" si="4"/>
        <v>4.8611111111111049E-2</v>
      </c>
    </row>
    <row r="49" spans="1:11" ht="36" customHeight="1" x14ac:dyDescent="0.3">
      <c r="A49" s="131"/>
      <c r="B49" s="129" t="s">
        <v>301</v>
      </c>
      <c r="C49" s="129" t="s">
        <v>133</v>
      </c>
      <c r="D49" s="45" t="str">
        <f t="shared" si="5"/>
        <v>X</v>
      </c>
      <c r="E49" s="91"/>
      <c r="F49" s="90">
        <f t="shared" si="2"/>
        <v>1</v>
      </c>
      <c r="G49" s="78">
        <f t="shared" si="0"/>
        <v>50</v>
      </c>
      <c r="H49" s="79">
        <f t="shared" si="3"/>
        <v>27.833333333333336</v>
      </c>
      <c r="I49" s="108" t="s">
        <v>117</v>
      </c>
      <c r="J49" s="88" t="str">
        <f t="shared" si="1"/>
        <v/>
      </c>
      <c r="K49" s="86">
        <f t="shared" si="4"/>
        <v>7.6388888888888951E-2</v>
      </c>
    </row>
    <row r="50" spans="1:11" ht="36" customHeight="1" x14ac:dyDescent="0.3">
      <c r="A50" s="131"/>
      <c r="B50" s="381" t="s">
        <v>133</v>
      </c>
      <c r="C50" s="382"/>
      <c r="D50" s="45"/>
      <c r="E50" s="91"/>
      <c r="F50" s="90">
        <f t="shared" si="2"/>
        <v>0</v>
      </c>
      <c r="G50" s="78">
        <f t="shared" si="0"/>
        <v>0</v>
      </c>
      <c r="H50" s="79">
        <f t="shared" si="3"/>
        <v>27.833333333333336</v>
      </c>
      <c r="I50" s="109" t="s">
        <v>123</v>
      </c>
      <c r="J50" s="88" t="str">
        <f t="shared" si="1"/>
        <v/>
      </c>
      <c r="K50" s="86" t="str">
        <f t="shared" si="4"/>
        <v/>
      </c>
    </row>
    <row r="51" spans="1:11" ht="33.75" customHeight="1" x14ac:dyDescent="0.3">
      <c r="A51" s="47"/>
      <c r="B51" s="369" t="s">
        <v>25</v>
      </c>
      <c r="C51" s="369"/>
      <c r="D51" s="369"/>
      <c r="E51" s="369"/>
      <c r="F51" s="369"/>
      <c r="G51" s="369"/>
      <c r="H51" s="48">
        <f>H50</f>
        <v>27.833333333333336</v>
      </c>
      <c r="I51" s="49"/>
      <c r="J51" s="89">
        <f>SUM(J23:J50)</f>
        <v>0</v>
      </c>
      <c r="K51" s="86">
        <f>SUM(K23:K50)</f>
        <v>1.1597222222222223</v>
      </c>
    </row>
    <row r="52" spans="1:11" ht="33.75" customHeight="1" x14ac:dyDescent="0.3">
      <c r="A52" s="47"/>
      <c r="B52" s="369" t="s">
        <v>64</v>
      </c>
      <c r="C52" s="369"/>
      <c r="D52" s="369"/>
      <c r="E52" s="369"/>
      <c r="F52" s="369"/>
      <c r="G52" s="369"/>
      <c r="H52" s="50">
        <v>72</v>
      </c>
      <c r="I52" s="49"/>
    </row>
    <row r="53" spans="1:11" ht="33.75" customHeight="1" x14ac:dyDescent="0.3">
      <c r="A53" s="47"/>
      <c r="B53" s="363" t="s">
        <v>65</v>
      </c>
      <c r="C53" s="363"/>
      <c r="D53" s="363"/>
      <c r="E53" s="363"/>
      <c r="F53" s="363"/>
      <c r="G53" s="363"/>
      <c r="H53" s="50">
        <f>IF(H52="","",IF(H51&lt;=H52,H52-H51,0))</f>
        <v>44.166666666666664</v>
      </c>
      <c r="I53" s="75"/>
    </row>
    <row r="54" spans="1:11" ht="33.75" customHeight="1" x14ac:dyDescent="0.3">
      <c r="A54" s="47"/>
      <c r="B54" s="363" t="s">
        <v>66</v>
      </c>
      <c r="C54" s="363"/>
      <c r="D54" s="363"/>
      <c r="E54" s="363"/>
      <c r="F54" s="363"/>
      <c r="G54" s="363"/>
      <c r="H54" s="50">
        <f>IF(H51&gt;H52,H51-H52,0)</f>
        <v>0</v>
      </c>
      <c r="I54" s="49"/>
    </row>
    <row r="55" spans="1:11" ht="33.75" customHeight="1" x14ac:dyDescent="0.3">
      <c r="A55" s="47"/>
      <c r="B55" s="363" t="s">
        <v>67</v>
      </c>
      <c r="C55" s="363"/>
      <c r="D55" s="363"/>
      <c r="E55" s="363"/>
      <c r="F55" s="363"/>
      <c r="G55" s="363"/>
      <c r="H55" s="74">
        <f>IF(H52="","",IF(H53&gt;H54,ROUND(H53*$B$15*$B$13/24,0),""))</f>
        <v>121607396</v>
      </c>
      <c r="I55" s="49"/>
    </row>
    <row r="56" spans="1:11" ht="33.75" customHeight="1" x14ac:dyDescent="0.3">
      <c r="A56" s="47"/>
      <c r="B56" s="364" t="s">
        <v>68</v>
      </c>
      <c r="C56" s="365"/>
      <c r="D56" s="365"/>
      <c r="E56" s="365"/>
      <c r="F56" s="365"/>
      <c r="G56" s="366"/>
      <c r="H56" s="51" t="str">
        <f>IF(H54&gt;H53,ROUND(H54*$B$17*$B$13/24,0),"")</f>
        <v/>
      </c>
      <c r="I56" s="49"/>
    </row>
    <row r="57" spans="1:11" ht="33.75" customHeight="1" x14ac:dyDescent="0.3">
      <c r="A57" s="367"/>
      <c r="B57" s="367"/>
      <c r="C57" s="367"/>
      <c r="D57" s="367"/>
      <c r="E57" s="367"/>
      <c r="F57" s="367"/>
      <c r="G57" s="367"/>
      <c r="H57" s="367"/>
      <c r="I57" s="367"/>
    </row>
  </sheetData>
  <mergeCells count="21">
    <mergeCell ref="B55:G55"/>
    <mergeCell ref="B56:G56"/>
    <mergeCell ref="A57:I57"/>
    <mergeCell ref="B23:C23"/>
    <mergeCell ref="B27:C27"/>
    <mergeCell ref="B34:C34"/>
    <mergeCell ref="B50:C50"/>
    <mergeCell ref="B54:G54"/>
    <mergeCell ref="J21:J22"/>
    <mergeCell ref="K21:K22"/>
    <mergeCell ref="B51:G51"/>
    <mergeCell ref="B52:G52"/>
    <mergeCell ref="B53:G5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0">
    <cfRule type="expression" dxfId="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K57"/>
  <sheetViews>
    <sheetView topLeftCell="F45" zoomScale="80" zoomScaleNormal="80" workbookViewId="0">
      <selection activeCell="H52" sqref="H5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7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44606.055555555555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 t="str">
        <f>INDEX('TONG HOP'!$B$9:$W$225,MATCH(E3,'TONG HOP'!$B$9:$B$225,0),MATCH(B10,'TONG HOP'!$B$9:$W$9,0))</f>
        <v>Ko có KH</v>
      </c>
      <c r="C9" s="34">
        <f>INDEX('TONG HOP'!$B$9:$W$225,MATCH(E3,'TONG HOP'!$B$9:$B$225,0),MATCH(C10,'TONG HOP'!$B$9:$W$9,0))</f>
        <v>0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Ko có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17757.41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44610.159722222219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44611.465277777781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0">
        <v>44606</v>
      </c>
      <c r="B23" s="399" t="s">
        <v>271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0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0" si="1">IF(E23="x",(C23-B23),"")</f>
        <v/>
      </c>
      <c r="K23" s="86" t="str">
        <f>IF(D23="x",(C23-B23),"")</f>
        <v/>
      </c>
    </row>
    <row r="24" spans="1:11" ht="36" customHeight="1" x14ac:dyDescent="0.3">
      <c r="A24" s="131"/>
      <c r="B24" s="111" t="s">
        <v>271</v>
      </c>
      <c r="C24" s="124" t="s">
        <v>129</v>
      </c>
      <c r="D24" s="45"/>
      <c r="E24" s="81"/>
      <c r="F24" s="90">
        <f t="shared" ref="F24:F50" si="2">IF(AND(D24="",E24=""),0,(IF(C24-B24=1,24,(IF(D24="X",HOUR(C24-B24),0)))))</f>
        <v>0</v>
      </c>
      <c r="G24" s="82">
        <f t="shared" si="0"/>
        <v>0</v>
      </c>
      <c r="H24" s="82">
        <f t="shared" ref="H24:H50" si="3">(F24+G24/60)+H23</f>
        <v>0</v>
      </c>
      <c r="I24" s="108" t="s">
        <v>109</v>
      </c>
      <c r="J24" s="87" t="str">
        <f t="shared" si="1"/>
        <v/>
      </c>
      <c r="K24" s="86" t="str">
        <f t="shared" ref="K24:K50" si="4">IF(D24="x",(C24-B24),"")</f>
        <v/>
      </c>
    </row>
    <row r="25" spans="1:11" ht="36" customHeight="1" x14ac:dyDescent="0.3">
      <c r="A25" s="140"/>
      <c r="B25" s="132">
        <v>0.54166666666666663</v>
      </c>
      <c r="C25" s="111" t="s">
        <v>125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4">
        <v>44607</v>
      </c>
      <c r="B26" s="111" t="s">
        <v>126</v>
      </c>
      <c r="C26" s="111" t="s">
        <v>125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0">
        <v>44608</v>
      </c>
      <c r="B27" s="111" t="s">
        <v>126</v>
      </c>
      <c r="C27" s="111" t="s">
        <v>160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109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1"/>
      <c r="B28" s="111" t="s">
        <v>160</v>
      </c>
      <c r="C28" s="111" t="s">
        <v>281</v>
      </c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8" t="s">
        <v>275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1"/>
      <c r="B29" s="386" t="s">
        <v>281</v>
      </c>
      <c r="C29" s="387"/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9" t="s">
        <v>276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40"/>
      <c r="B30" s="111" t="s">
        <v>281</v>
      </c>
      <c r="C30" s="111" t="s">
        <v>125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147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4">
        <v>44609</v>
      </c>
      <c r="B31" s="111" t="s">
        <v>126</v>
      </c>
      <c r="C31" s="111" t="s">
        <v>125</v>
      </c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08" t="s">
        <v>147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0">
        <v>44610</v>
      </c>
      <c r="B32" s="111" t="s">
        <v>126</v>
      </c>
      <c r="C32" s="111" t="s">
        <v>241</v>
      </c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0</v>
      </c>
      <c r="I32" s="108" t="s">
        <v>147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1"/>
      <c r="B33" s="111" t="s">
        <v>241</v>
      </c>
      <c r="C33" s="111" t="s">
        <v>154</v>
      </c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0</v>
      </c>
      <c r="I33" s="109" t="s">
        <v>114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1"/>
      <c r="B34" s="111" t="s">
        <v>154</v>
      </c>
      <c r="C34" s="111" t="s">
        <v>282</v>
      </c>
      <c r="D34" s="45"/>
      <c r="E34" s="91"/>
      <c r="F34" s="90">
        <f t="shared" si="2"/>
        <v>0</v>
      </c>
      <c r="G34" s="78">
        <f t="shared" si="0"/>
        <v>0</v>
      </c>
      <c r="H34" s="79">
        <f t="shared" si="3"/>
        <v>0</v>
      </c>
      <c r="I34" s="108" t="s">
        <v>115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1"/>
      <c r="B35" s="412" t="s">
        <v>282</v>
      </c>
      <c r="C35" s="413"/>
      <c r="D35" s="114"/>
      <c r="E35" s="115"/>
      <c r="F35" s="116">
        <f t="shared" si="2"/>
        <v>0</v>
      </c>
      <c r="G35" s="117">
        <f t="shared" si="0"/>
        <v>0</v>
      </c>
      <c r="H35" s="118">
        <f t="shared" si="3"/>
        <v>0</v>
      </c>
      <c r="I35" s="125" t="s">
        <v>116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131"/>
      <c r="B36" s="111" t="s">
        <v>282</v>
      </c>
      <c r="C36" s="111" t="s">
        <v>272</v>
      </c>
      <c r="D36" s="45" t="str">
        <f t="shared" ref="D36:D49" si="5">IF(E36="","X","")</f>
        <v>X</v>
      </c>
      <c r="E36" s="91"/>
      <c r="F36" s="90">
        <f t="shared" si="2"/>
        <v>3</v>
      </c>
      <c r="G36" s="78">
        <f t="shared" si="0"/>
        <v>0</v>
      </c>
      <c r="H36" s="79">
        <f t="shared" si="3"/>
        <v>3</v>
      </c>
      <c r="I36" s="108" t="s">
        <v>117</v>
      </c>
      <c r="J36" s="88" t="str">
        <f t="shared" si="1"/>
        <v/>
      </c>
      <c r="K36" s="86">
        <f t="shared" si="4"/>
        <v>0.12499999999999997</v>
      </c>
    </row>
    <row r="37" spans="1:11" ht="36" customHeight="1" x14ac:dyDescent="0.3">
      <c r="A37" s="131"/>
      <c r="B37" s="111" t="s">
        <v>272</v>
      </c>
      <c r="C37" s="111" t="s">
        <v>283</v>
      </c>
      <c r="D37" s="45" t="str">
        <f t="shared" si="5"/>
        <v>X</v>
      </c>
      <c r="E37" s="91"/>
      <c r="F37" s="90">
        <f t="shared" si="2"/>
        <v>1</v>
      </c>
      <c r="G37" s="78">
        <f t="shared" si="0"/>
        <v>0</v>
      </c>
      <c r="H37" s="79">
        <f t="shared" si="3"/>
        <v>4</v>
      </c>
      <c r="I37" s="108" t="s">
        <v>277</v>
      </c>
      <c r="J37" s="88" t="str">
        <f t="shared" si="1"/>
        <v/>
      </c>
      <c r="K37" s="86">
        <f t="shared" si="4"/>
        <v>4.1666666666666685E-2</v>
      </c>
    </row>
    <row r="38" spans="1:11" ht="36" customHeight="1" x14ac:dyDescent="0.3">
      <c r="A38" s="131"/>
      <c r="B38" s="111" t="s">
        <v>283</v>
      </c>
      <c r="C38" s="111" t="s">
        <v>134</v>
      </c>
      <c r="D38" s="45" t="str">
        <f t="shared" si="5"/>
        <v>X</v>
      </c>
      <c r="E38" s="91"/>
      <c r="F38" s="90">
        <f t="shared" si="2"/>
        <v>5</v>
      </c>
      <c r="G38" s="78">
        <f t="shared" si="0"/>
        <v>40</v>
      </c>
      <c r="H38" s="79">
        <f t="shared" si="3"/>
        <v>9.6666666666666679</v>
      </c>
      <c r="I38" s="108" t="s">
        <v>117</v>
      </c>
      <c r="J38" s="88" t="str">
        <f t="shared" si="1"/>
        <v/>
      </c>
      <c r="K38" s="86">
        <f t="shared" si="4"/>
        <v>0.2361111111111111</v>
      </c>
    </row>
    <row r="39" spans="1:11" ht="36" customHeight="1" x14ac:dyDescent="0.3">
      <c r="A39" s="131"/>
      <c r="B39" s="111" t="s">
        <v>134</v>
      </c>
      <c r="C39" s="111" t="s">
        <v>244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50</v>
      </c>
      <c r="H39" s="79">
        <f t="shared" si="3"/>
        <v>10.500000000000002</v>
      </c>
      <c r="I39" s="108" t="s">
        <v>118</v>
      </c>
      <c r="J39" s="88" t="str">
        <f t="shared" si="1"/>
        <v/>
      </c>
      <c r="K39" s="86">
        <f t="shared" si="4"/>
        <v>3.472222222222221E-2</v>
      </c>
    </row>
    <row r="40" spans="1:11" ht="36" customHeight="1" x14ac:dyDescent="0.3">
      <c r="A40" s="131"/>
      <c r="B40" s="111" t="s">
        <v>244</v>
      </c>
      <c r="C40" s="111" t="s">
        <v>136</v>
      </c>
      <c r="D40" s="45" t="str">
        <f t="shared" si="5"/>
        <v>X</v>
      </c>
      <c r="E40" s="91"/>
      <c r="F40" s="90">
        <f t="shared" si="2"/>
        <v>7</v>
      </c>
      <c r="G40" s="78">
        <f t="shared" si="0"/>
        <v>10</v>
      </c>
      <c r="H40" s="79">
        <f t="shared" si="3"/>
        <v>17.666666666666668</v>
      </c>
      <c r="I40" s="108" t="s">
        <v>117</v>
      </c>
      <c r="J40" s="88" t="str">
        <f t="shared" si="1"/>
        <v/>
      </c>
      <c r="K40" s="86">
        <f t="shared" si="4"/>
        <v>0.29861111111111116</v>
      </c>
    </row>
    <row r="41" spans="1:11" ht="36" customHeight="1" x14ac:dyDescent="0.3">
      <c r="A41" s="131"/>
      <c r="B41" s="111" t="s">
        <v>136</v>
      </c>
      <c r="C41" s="111" t="s">
        <v>137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50</v>
      </c>
      <c r="H41" s="79">
        <f t="shared" si="3"/>
        <v>18.5</v>
      </c>
      <c r="I41" s="108" t="s">
        <v>118</v>
      </c>
      <c r="J41" s="88" t="str">
        <f t="shared" si="1"/>
        <v/>
      </c>
      <c r="K41" s="86">
        <f t="shared" si="4"/>
        <v>3.4722222222222099E-2</v>
      </c>
    </row>
    <row r="42" spans="1:11" ht="36" customHeight="1" x14ac:dyDescent="0.3">
      <c r="A42" s="140"/>
      <c r="B42" s="111" t="s">
        <v>137</v>
      </c>
      <c r="C42" s="111" t="s">
        <v>125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40</v>
      </c>
      <c r="H42" s="79">
        <f t="shared" si="3"/>
        <v>20.166666666666668</v>
      </c>
      <c r="I42" s="108" t="s">
        <v>117</v>
      </c>
      <c r="J42" s="88" t="str">
        <f t="shared" si="1"/>
        <v/>
      </c>
      <c r="K42" s="86">
        <f t="shared" si="4"/>
        <v>6.9444444444444531E-2</v>
      </c>
    </row>
    <row r="43" spans="1:11" ht="36" customHeight="1" x14ac:dyDescent="0.3">
      <c r="A43" s="130">
        <v>44611</v>
      </c>
      <c r="B43" s="111" t="s">
        <v>126</v>
      </c>
      <c r="C43" s="111" t="s">
        <v>154</v>
      </c>
      <c r="D43" s="45" t="str">
        <f t="shared" si="5"/>
        <v>X</v>
      </c>
      <c r="E43" s="91"/>
      <c r="F43" s="90">
        <f t="shared" si="2"/>
        <v>3</v>
      </c>
      <c r="G43" s="78">
        <f t="shared" si="0"/>
        <v>30</v>
      </c>
      <c r="H43" s="79">
        <f t="shared" si="3"/>
        <v>23.666666666666668</v>
      </c>
      <c r="I43" s="108" t="s">
        <v>117</v>
      </c>
      <c r="J43" s="88" t="str">
        <f t="shared" si="1"/>
        <v/>
      </c>
      <c r="K43" s="86">
        <f t="shared" si="4"/>
        <v>0.14583333333333334</v>
      </c>
    </row>
    <row r="44" spans="1:11" ht="36" customHeight="1" x14ac:dyDescent="0.3">
      <c r="A44" s="131"/>
      <c r="B44" s="111" t="s">
        <v>154</v>
      </c>
      <c r="C44" s="111" t="s">
        <v>284</v>
      </c>
      <c r="D44" s="45" t="str">
        <f t="shared" si="5"/>
        <v>X</v>
      </c>
      <c r="E44" s="91"/>
      <c r="F44" s="90">
        <f t="shared" si="2"/>
        <v>1</v>
      </c>
      <c r="G44" s="78">
        <f t="shared" si="0"/>
        <v>0</v>
      </c>
      <c r="H44" s="79">
        <f t="shared" si="3"/>
        <v>24.666666666666668</v>
      </c>
      <c r="I44" s="108" t="s">
        <v>278</v>
      </c>
      <c r="J44" s="88" t="str">
        <f t="shared" si="1"/>
        <v/>
      </c>
      <c r="K44" s="86">
        <f t="shared" si="4"/>
        <v>4.1666666666666657E-2</v>
      </c>
    </row>
    <row r="45" spans="1:11" ht="36" customHeight="1" x14ac:dyDescent="0.3">
      <c r="A45" s="131"/>
      <c r="B45" s="111" t="s">
        <v>284</v>
      </c>
      <c r="C45" s="111" t="s">
        <v>140</v>
      </c>
      <c r="D45" s="45" t="str">
        <f t="shared" si="5"/>
        <v>X</v>
      </c>
      <c r="E45" s="91"/>
      <c r="F45" s="90">
        <f t="shared" si="2"/>
        <v>1</v>
      </c>
      <c r="G45" s="78">
        <f t="shared" si="0"/>
        <v>0</v>
      </c>
      <c r="H45" s="79">
        <f t="shared" si="3"/>
        <v>25.666666666666668</v>
      </c>
      <c r="I45" s="108" t="s">
        <v>279</v>
      </c>
      <c r="J45" s="88" t="str">
        <f t="shared" si="1"/>
        <v/>
      </c>
      <c r="K45" s="86">
        <f t="shared" si="4"/>
        <v>4.1666666666666657E-2</v>
      </c>
    </row>
    <row r="46" spans="1:11" ht="36" customHeight="1" x14ac:dyDescent="0.3">
      <c r="A46" s="131"/>
      <c r="B46" s="111" t="s">
        <v>140</v>
      </c>
      <c r="C46" s="111" t="s">
        <v>243</v>
      </c>
      <c r="D46" s="45" t="str">
        <f t="shared" si="5"/>
        <v>X</v>
      </c>
      <c r="E46" s="91"/>
      <c r="F46" s="90">
        <f t="shared" si="2"/>
        <v>0</v>
      </c>
      <c r="G46" s="78">
        <f t="shared" si="0"/>
        <v>50</v>
      </c>
      <c r="H46" s="79">
        <f t="shared" si="3"/>
        <v>26.5</v>
      </c>
      <c r="I46" s="108" t="s">
        <v>118</v>
      </c>
      <c r="J46" s="88" t="str">
        <f t="shared" si="1"/>
        <v/>
      </c>
      <c r="K46" s="86">
        <f t="shared" si="4"/>
        <v>3.4722222222222238E-2</v>
      </c>
    </row>
    <row r="47" spans="1:11" ht="36" customHeight="1" x14ac:dyDescent="0.3">
      <c r="A47" s="131"/>
      <c r="B47" s="111" t="s">
        <v>243</v>
      </c>
      <c r="C47" s="111" t="s">
        <v>156</v>
      </c>
      <c r="D47" s="45" t="str">
        <f t="shared" si="5"/>
        <v>X</v>
      </c>
      <c r="E47" s="91"/>
      <c r="F47" s="90">
        <f t="shared" si="2"/>
        <v>2</v>
      </c>
      <c r="G47" s="78">
        <f t="shared" si="0"/>
        <v>10</v>
      </c>
      <c r="H47" s="79">
        <f t="shared" si="3"/>
        <v>28.666666666666668</v>
      </c>
      <c r="I47" s="108" t="s">
        <v>117</v>
      </c>
      <c r="J47" s="88" t="str">
        <f t="shared" si="1"/>
        <v/>
      </c>
      <c r="K47" s="86">
        <f t="shared" si="4"/>
        <v>9.027777777777779E-2</v>
      </c>
    </row>
    <row r="48" spans="1:11" ht="36" customHeight="1" x14ac:dyDescent="0.3">
      <c r="A48" s="131"/>
      <c r="B48" s="111" t="s">
        <v>156</v>
      </c>
      <c r="C48" s="138" t="s">
        <v>229</v>
      </c>
      <c r="D48" s="45" t="str">
        <f t="shared" si="5"/>
        <v>X</v>
      </c>
      <c r="E48" s="91"/>
      <c r="F48" s="90">
        <f t="shared" si="2"/>
        <v>0</v>
      </c>
      <c r="G48" s="78">
        <f t="shared" si="0"/>
        <v>40</v>
      </c>
      <c r="H48" s="79">
        <f t="shared" si="3"/>
        <v>29.333333333333336</v>
      </c>
      <c r="I48" s="108" t="s">
        <v>280</v>
      </c>
      <c r="J48" s="88" t="str">
        <f t="shared" si="1"/>
        <v/>
      </c>
      <c r="K48" s="86">
        <f t="shared" si="4"/>
        <v>2.7777777777777735E-2</v>
      </c>
    </row>
    <row r="49" spans="1:11" ht="36" customHeight="1" x14ac:dyDescent="0.3">
      <c r="A49" s="131"/>
      <c r="B49" s="138" t="s">
        <v>229</v>
      </c>
      <c r="C49" s="138" t="s">
        <v>268</v>
      </c>
      <c r="D49" s="45" t="str">
        <f t="shared" si="5"/>
        <v>X</v>
      </c>
      <c r="E49" s="91"/>
      <c r="F49" s="90">
        <f t="shared" si="2"/>
        <v>2</v>
      </c>
      <c r="G49" s="78">
        <f t="shared" si="0"/>
        <v>0</v>
      </c>
      <c r="H49" s="79">
        <f t="shared" si="3"/>
        <v>31.333333333333336</v>
      </c>
      <c r="I49" s="108" t="s">
        <v>117</v>
      </c>
      <c r="J49" s="88" t="str">
        <f t="shared" si="1"/>
        <v/>
      </c>
      <c r="K49" s="86">
        <f t="shared" si="4"/>
        <v>8.3333333333333315E-2</v>
      </c>
    </row>
    <row r="50" spans="1:11" ht="36" customHeight="1" x14ac:dyDescent="0.3">
      <c r="A50" s="131"/>
      <c r="B50" s="386" t="s">
        <v>268</v>
      </c>
      <c r="C50" s="387"/>
      <c r="D50" s="45"/>
      <c r="E50" s="91"/>
      <c r="F50" s="90">
        <f t="shared" si="2"/>
        <v>0</v>
      </c>
      <c r="G50" s="78">
        <f t="shared" si="0"/>
        <v>0</v>
      </c>
      <c r="H50" s="79">
        <f t="shared" si="3"/>
        <v>31.333333333333336</v>
      </c>
      <c r="I50" s="109" t="s">
        <v>123</v>
      </c>
      <c r="J50" s="88" t="str">
        <f t="shared" si="1"/>
        <v/>
      </c>
      <c r="K50" s="86" t="str">
        <f t="shared" si="4"/>
        <v/>
      </c>
    </row>
    <row r="51" spans="1:11" ht="33.75" customHeight="1" x14ac:dyDescent="0.3">
      <c r="A51" s="47"/>
      <c r="B51" s="369" t="s">
        <v>25</v>
      </c>
      <c r="C51" s="369"/>
      <c r="D51" s="369"/>
      <c r="E51" s="369"/>
      <c r="F51" s="369"/>
      <c r="G51" s="369"/>
      <c r="H51" s="48">
        <f>H50</f>
        <v>31.333333333333336</v>
      </c>
      <c r="I51" s="49"/>
      <c r="J51" s="89">
        <f>SUM(J23:J50)</f>
        <v>0</v>
      </c>
      <c r="K51" s="86">
        <f>SUM(K23:K50)</f>
        <v>1.3055555555555556</v>
      </c>
    </row>
    <row r="52" spans="1:11" ht="33.75" customHeight="1" x14ac:dyDescent="0.3">
      <c r="A52" s="47"/>
      <c r="B52" s="369" t="s">
        <v>64</v>
      </c>
      <c r="C52" s="369"/>
      <c r="D52" s="369"/>
      <c r="E52" s="369"/>
      <c r="F52" s="369"/>
      <c r="G52" s="369"/>
      <c r="H52" s="50">
        <v>72</v>
      </c>
      <c r="I52" s="49"/>
    </row>
    <row r="53" spans="1:11" ht="33.75" customHeight="1" x14ac:dyDescent="0.3">
      <c r="A53" s="47"/>
      <c r="B53" s="363" t="s">
        <v>65</v>
      </c>
      <c r="C53" s="363"/>
      <c r="D53" s="363"/>
      <c r="E53" s="363"/>
      <c r="F53" s="363"/>
      <c r="G53" s="363"/>
      <c r="H53" s="50">
        <f>IF(H52="","",IF(H51&lt;=H52,H52-H51,0))</f>
        <v>40.666666666666664</v>
      </c>
      <c r="I53" s="75"/>
    </row>
    <row r="54" spans="1:11" ht="33.75" customHeight="1" x14ac:dyDescent="0.3">
      <c r="A54" s="47"/>
      <c r="B54" s="363" t="s">
        <v>66</v>
      </c>
      <c r="C54" s="363"/>
      <c r="D54" s="363"/>
      <c r="E54" s="363"/>
      <c r="F54" s="363"/>
      <c r="G54" s="363"/>
      <c r="H54" s="50">
        <f>IF(H51&gt;H52,H51-H52,0)</f>
        <v>0</v>
      </c>
      <c r="I54" s="49"/>
    </row>
    <row r="55" spans="1:11" ht="33.75" customHeight="1" x14ac:dyDescent="0.3">
      <c r="A55" s="47"/>
      <c r="B55" s="363" t="s">
        <v>67</v>
      </c>
      <c r="C55" s="363"/>
      <c r="D55" s="363"/>
      <c r="E55" s="363"/>
      <c r="F55" s="363"/>
      <c r="G55" s="363"/>
      <c r="H55" s="74">
        <f>IF(H52="","",IF(H53&gt;H54,ROUND(H53*$B$15*$B$13/24,0),""))</f>
        <v>111970583</v>
      </c>
      <c r="I55" s="49"/>
    </row>
    <row r="56" spans="1:11" ht="33.75" customHeight="1" x14ac:dyDescent="0.3">
      <c r="A56" s="47"/>
      <c r="B56" s="364" t="s">
        <v>68</v>
      </c>
      <c r="C56" s="365"/>
      <c r="D56" s="365"/>
      <c r="E56" s="365"/>
      <c r="F56" s="365"/>
      <c r="G56" s="366"/>
      <c r="H56" s="51" t="str">
        <f>IF(H54&gt;H53,ROUND(H54*$B$17*$B$13/24,0),"")</f>
        <v/>
      </c>
      <c r="I56" s="49"/>
    </row>
    <row r="57" spans="1:11" ht="33.75" customHeight="1" x14ac:dyDescent="0.3">
      <c r="A57" s="367"/>
      <c r="B57" s="367"/>
      <c r="C57" s="367"/>
      <c r="D57" s="367"/>
      <c r="E57" s="367"/>
      <c r="F57" s="367"/>
      <c r="G57" s="367"/>
      <c r="H57" s="367"/>
      <c r="I57" s="367"/>
    </row>
  </sheetData>
  <mergeCells count="21">
    <mergeCell ref="B55:G55"/>
    <mergeCell ref="B56:G56"/>
    <mergeCell ref="A57:I57"/>
    <mergeCell ref="B23:C23"/>
    <mergeCell ref="B29:C29"/>
    <mergeCell ref="B35:C35"/>
    <mergeCell ref="B50:C50"/>
    <mergeCell ref="B54:G54"/>
    <mergeCell ref="J21:J22"/>
    <mergeCell ref="K21:K22"/>
    <mergeCell ref="B51:G51"/>
    <mergeCell ref="B52:G52"/>
    <mergeCell ref="B53:G53"/>
    <mergeCell ref="A1:I1"/>
    <mergeCell ref="F15:G15"/>
    <mergeCell ref="A21:A22"/>
    <mergeCell ref="B21:C21"/>
    <mergeCell ref="D21:E21"/>
    <mergeCell ref="F21:G21"/>
    <mergeCell ref="H21:H22"/>
    <mergeCell ref="I21:I22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K65"/>
  <sheetViews>
    <sheetView topLeftCell="A50" zoomScale="80" zoomScaleNormal="80" workbookViewId="0">
      <selection activeCell="E24" sqref="E24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07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6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44604.888888888891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44620</v>
      </c>
      <c r="C9" s="34">
        <f>INDEX('TONG HOP'!$B$9:$W$225,MATCH(E3,'TONG HOP'!$B$9:$B$225,0),MATCH(C10,'TONG HOP'!$B$9:$W$9,0))</f>
        <v>44620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44606.840277777781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18529.990000000002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44606.840277777781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22900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44608.548611111109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44604</v>
      </c>
      <c r="B23" s="399" t="s">
        <v>263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8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8" si="1">IF(E23="x",(C23-B23),"")</f>
        <v/>
      </c>
      <c r="K23" s="86" t="str">
        <f>IF(D23="x",(C23-B23),"")</f>
        <v/>
      </c>
    </row>
    <row r="24" spans="1:11" ht="36" customHeight="1" x14ac:dyDescent="0.3">
      <c r="A24" s="137"/>
      <c r="B24" s="110" t="s">
        <v>263</v>
      </c>
      <c r="C24" s="111" t="s">
        <v>125</v>
      </c>
      <c r="D24" s="45"/>
      <c r="E24" s="81"/>
      <c r="F24" s="90">
        <f t="shared" ref="F24:F58" si="2">IF(AND(D24="",E24=""),0,(IF(C24-B24=1,24,(IF(D24="X",HOUR(C24-B24),0)))))</f>
        <v>0</v>
      </c>
      <c r="G24" s="82">
        <f t="shared" si="0"/>
        <v>0</v>
      </c>
      <c r="H24" s="82">
        <f t="shared" ref="H24:H58" si="3">(F24+G24/60)+H23</f>
        <v>0</v>
      </c>
      <c r="I24" s="108" t="s">
        <v>253</v>
      </c>
      <c r="J24" s="87" t="str">
        <f t="shared" si="1"/>
        <v/>
      </c>
      <c r="K24" s="86" t="str">
        <f t="shared" ref="K24:K58" si="4">IF(D24="x",(C24-B24),"")</f>
        <v/>
      </c>
    </row>
    <row r="25" spans="1:11" ht="36" customHeight="1" x14ac:dyDescent="0.3">
      <c r="A25" s="136">
        <v>44605</v>
      </c>
      <c r="B25" s="110" t="s">
        <v>126</v>
      </c>
      <c r="C25" s="111" t="s">
        <v>264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253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111" t="s">
        <v>264</v>
      </c>
      <c r="C26" s="138" t="s">
        <v>129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254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32">
        <v>0.54166666666666663</v>
      </c>
      <c r="C27" s="138" t="s">
        <v>135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254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386" t="s">
        <v>135</v>
      </c>
      <c r="C28" s="387"/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255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137"/>
      <c r="B29" s="138" t="s">
        <v>135</v>
      </c>
      <c r="C29" s="110" t="s">
        <v>125</v>
      </c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256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136">
        <v>44606</v>
      </c>
      <c r="B30" s="110" t="s">
        <v>126</v>
      </c>
      <c r="C30" s="110" t="s">
        <v>252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256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10" t="s">
        <v>252</v>
      </c>
      <c r="C31" s="111" t="s">
        <v>265</v>
      </c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09" t="s">
        <v>114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3"/>
      <c r="B32" s="111" t="s">
        <v>265</v>
      </c>
      <c r="C32" s="138" t="s">
        <v>141</v>
      </c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0</v>
      </c>
      <c r="I32" s="108" t="s">
        <v>115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133"/>
      <c r="B33" s="138" t="s">
        <v>141</v>
      </c>
      <c r="C33" s="138" t="s">
        <v>142</v>
      </c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0</v>
      </c>
      <c r="I33" s="108" t="s">
        <v>257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133"/>
      <c r="B34" s="138" t="s">
        <v>142</v>
      </c>
      <c r="C34" s="138" t="s">
        <v>266</v>
      </c>
      <c r="D34" s="45"/>
      <c r="E34" s="91"/>
      <c r="F34" s="90">
        <f t="shared" si="2"/>
        <v>0</v>
      </c>
      <c r="G34" s="78">
        <f t="shared" si="0"/>
        <v>0</v>
      </c>
      <c r="H34" s="79">
        <f t="shared" si="3"/>
        <v>0</v>
      </c>
      <c r="I34" s="108" t="s">
        <v>258</v>
      </c>
      <c r="J34" s="88" t="str">
        <f t="shared" si="1"/>
        <v/>
      </c>
      <c r="K34" s="86" t="str">
        <f t="shared" si="4"/>
        <v/>
      </c>
    </row>
    <row r="35" spans="1:11" ht="36" customHeight="1" x14ac:dyDescent="0.3">
      <c r="A35" s="133"/>
      <c r="B35" s="412" t="s">
        <v>266</v>
      </c>
      <c r="C35" s="413"/>
      <c r="D35" s="114"/>
      <c r="E35" s="115"/>
      <c r="F35" s="116">
        <f t="shared" si="2"/>
        <v>0</v>
      </c>
      <c r="G35" s="117">
        <f t="shared" si="0"/>
        <v>0</v>
      </c>
      <c r="H35" s="118">
        <f t="shared" si="3"/>
        <v>0</v>
      </c>
      <c r="I35" s="125" t="s">
        <v>116</v>
      </c>
      <c r="J35" s="88" t="str">
        <f t="shared" si="1"/>
        <v/>
      </c>
      <c r="K35" s="86" t="str">
        <f t="shared" si="4"/>
        <v/>
      </c>
    </row>
    <row r="36" spans="1:11" ht="36" customHeight="1" x14ac:dyDescent="0.3">
      <c r="A36" s="133"/>
      <c r="B36" s="138" t="s">
        <v>266</v>
      </c>
      <c r="C36" s="111" t="s">
        <v>136</v>
      </c>
      <c r="D36" s="45" t="str">
        <f t="shared" ref="D36:D57" si="5">IF(E36="","X","")</f>
        <v>X</v>
      </c>
      <c r="E36" s="91"/>
      <c r="F36" s="90">
        <f t="shared" si="2"/>
        <v>1</v>
      </c>
      <c r="G36" s="78">
        <f t="shared" si="0"/>
        <v>20</v>
      </c>
      <c r="H36" s="79">
        <f t="shared" si="3"/>
        <v>1.3333333333333333</v>
      </c>
      <c r="I36" s="108" t="s">
        <v>117</v>
      </c>
      <c r="J36" s="88" t="str">
        <f t="shared" si="1"/>
        <v/>
      </c>
      <c r="K36" s="86">
        <f t="shared" si="4"/>
        <v>5.555555555555558E-2</v>
      </c>
    </row>
    <row r="37" spans="1:11" ht="36" customHeight="1" x14ac:dyDescent="0.3">
      <c r="A37" s="133"/>
      <c r="B37" s="111" t="s">
        <v>136</v>
      </c>
      <c r="C37" s="111" t="s">
        <v>137</v>
      </c>
      <c r="D37" s="45" t="str">
        <f t="shared" si="5"/>
        <v>X</v>
      </c>
      <c r="E37" s="91"/>
      <c r="F37" s="90">
        <f t="shared" si="2"/>
        <v>0</v>
      </c>
      <c r="G37" s="78">
        <f t="shared" si="0"/>
        <v>50</v>
      </c>
      <c r="H37" s="79">
        <f t="shared" si="3"/>
        <v>2.1666666666666665</v>
      </c>
      <c r="I37" s="108" t="s">
        <v>118</v>
      </c>
      <c r="J37" s="88" t="str">
        <f t="shared" si="1"/>
        <v/>
      </c>
      <c r="K37" s="86">
        <f t="shared" si="4"/>
        <v>3.4722222222222099E-2</v>
      </c>
    </row>
    <row r="38" spans="1:11" ht="36" customHeight="1" x14ac:dyDescent="0.3">
      <c r="A38" s="137"/>
      <c r="B38" s="111" t="s">
        <v>137</v>
      </c>
      <c r="C38" s="111" t="s">
        <v>125</v>
      </c>
      <c r="D38" s="45" t="str">
        <f t="shared" si="5"/>
        <v>X</v>
      </c>
      <c r="E38" s="91"/>
      <c r="F38" s="90">
        <f t="shared" si="2"/>
        <v>1</v>
      </c>
      <c r="G38" s="78">
        <f t="shared" si="0"/>
        <v>40</v>
      </c>
      <c r="H38" s="79">
        <f t="shared" si="3"/>
        <v>3.833333333333333</v>
      </c>
      <c r="I38" s="108" t="s">
        <v>117</v>
      </c>
      <c r="J38" s="88" t="str">
        <f t="shared" si="1"/>
        <v/>
      </c>
      <c r="K38" s="86">
        <f t="shared" si="4"/>
        <v>6.9444444444444531E-2</v>
      </c>
    </row>
    <row r="39" spans="1:11" ht="36" customHeight="1" x14ac:dyDescent="0.3">
      <c r="A39" s="136">
        <v>44607</v>
      </c>
      <c r="B39" s="111" t="s">
        <v>126</v>
      </c>
      <c r="C39" s="111" t="s">
        <v>267</v>
      </c>
      <c r="D39" s="45" t="str">
        <f t="shared" si="5"/>
        <v>X</v>
      </c>
      <c r="E39" s="91"/>
      <c r="F39" s="90">
        <f t="shared" si="2"/>
        <v>4</v>
      </c>
      <c r="G39" s="78">
        <f t="shared" si="0"/>
        <v>0</v>
      </c>
      <c r="H39" s="79">
        <f t="shared" si="3"/>
        <v>7.833333333333333</v>
      </c>
      <c r="I39" s="108" t="s">
        <v>117</v>
      </c>
      <c r="J39" s="88" t="str">
        <f t="shared" si="1"/>
        <v/>
      </c>
      <c r="K39" s="86">
        <f t="shared" si="4"/>
        <v>0.16666666666666666</v>
      </c>
    </row>
    <row r="40" spans="1:11" ht="36" customHeight="1" x14ac:dyDescent="0.3">
      <c r="A40" s="133"/>
      <c r="B40" s="139" t="s">
        <v>267</v>
      </c>
      <c r="C40" s="111" t="s">
        <v>127</v>
      </c>
      <c r="D40" s="45" t="str">
        <f t="shared" si="5"/>
        <v>X</v>
      </c>
      <c r="E40" s="91"/>
      <c r="F40" s="90">
        <f t="shared" si="2"/>
        <v>2</v>
      </c>
      <c r="G40" s="78">
        <f t="shared" si="0"/>
        <v>0</v>
      </c>
      <c r="H40" s="79">
        <f t="shared" si="3"/>
        <v>9.8333333333333321</v>
      </c>
      <c r="I40" s="108" t="s">
        <v>259</v>
      </c>
      <c r="J40" s="88" t="str">
        <f t="shared" si="1"/>
        <v/>
      </c>
      <c r="K40" s="86">
        <f t="shared" si="4"/>
        <v>8.3333333333333343E-2</v>
      </c>
    </row>
    <row r="41" spans="1:11" ht="36" customHeight="1" x14ac:dyDescent="0.3">
      <c r="A41" s="133"/>
      <c r="B41" s="111" t="s">
        <v>127</v>
      </c>
      <c r="C41" s="111" t="s">
        <v>243</v>
      </c>
      <c r="D41" s="45" t="str">
        <f t="shared" si="5"/>
        <v>X</v>
      </c>
      <c r="E41" s="91"/>
      <c r="F41" s="90">
        <f t="shared" si="2"/>
        <v>0</v>
      </c>
      <c r="G41" s="78">
        <f t="shared" si="0"/>
        <v>20</v>
      </c>
      <c r="H41" s="79">
        <f t="shared" si="3"/>
        <v>10.166666666666666</v>
      </c>
      <c r="I41" s="108" t="s">
        <v>118</v>
      </c>
      <c r="J41" s="88" t="str">
        <f t="shared" si="1"/>
        <v/>
      </c>
      <c r="K41" s="86">
        <f t="shared" si="4"/>
        <v>1.3888888888888895E-2</v>
      </c>
    </row>
    <row r="42" spans="1:11" ht="36" customHeight="1" x14ac:dyDescent="0.3">
      <c r="A42" s="133"/>
      <c r="B42" s="111" t="s">
        <v>243</v>
      </c>
      <c r="C42" s="111" t="s">
        <v>232</v>
      </c>
      <c r="D42" s="45" t="str">
        <f t="shared" si="5"/>
        <v>X</v>
      </c>
      <c r="E42" s="91"/>
      <c r="F42" s="90">
        <f t="shared" si="2"/>
        <v>3</v>
      </c>
      <c r="G42" s="78">
        <f t="shared" si="0"/>
        <v>40</v>
      </c>
      <c r="H42" s="79">
        <f t="shared" si="3"/>
        <v>13.833333333333332</v>
      </c>
      <c r="I42" s="108" t="s">
        <v>117</v>
      </c>
      <c r="J42" s="88" t="str">
        <f t="shared" si="1"/>
        <v/>
      </c>
      <c r="K42" s="86">
        <f t="shared" si="4"/>
        <v>0.15277777777777779</v>
      </c>
    </row>
    <row r="43" spans="1:11" ht="36" customHeight="1" x14ac:dyDescent="0.3">
      <c r="A43" s="133"/>
      <c r="B43" s="111" t="s">
        <v>232</v>
      </c>
      <c r="C43" s="111" t="s">
        <v>132</v>
      </c>
      <c r="D43" s="45" t="str">
        <f t="shared" si="5"/>
        <v>X</v>
      </c>
      <c r="E43" s="91"/>
      <c r="F43" s="90">
        <f t="shared" si="2"/>
        <v>0</v>
      </c>
      <c r="G43" s="78">
        <f t="shared" si="0"/>
        <v>30</v>
      </c>
      <c r="H43" s="79">
        <f t="shared" si="3"/>
        <v>14.333333333333332</v>
      </c>
      <c r="I43" s="108" t="s">
        <v>260</v>
      </c>
      <c r="J43" s="88" t="str">
        <f t="shared" si="1"/>
        <v/>
      </c>
      <c r="K43" s="86">
        <f t="shared" si="4"/>
        <v>2.0833333333333315E-2</v>
      </c>
    </row>
    <row r="44" spans="1:11" ht="36" customHeight="1" x14ac:dyDescent="0.3">
      <c r="A44" s="133"/>
      <c r="B44" s="111" t="s">
        <v>132</v>
      </c>
      <c r="C44" s="111" t="s">
        <v>268</v>
      </c>
      <c r="D44" s="45" t="str">
        <f t="shared" si="5"/>
        <v>X</v>
      </c>
      <c r="E44" s="91"/>
      <c r="F44" s="90">
        <f t="shared" si="2"/>
        <v>0</v>
      </c>
      <c r="G44" s="78">
        <f t="shared" si="0"/>
        <v>40</v>
      </c>
      <c r="H44" s="79">
        <f t="shared" si="3"/>
        <v>14.999999999999998</v>
      </c>
      <c r="I44" s="108" t="s">
        <v>117</v>
      </c>
      <c r="J44" s="88" t="str">
        <f t="shared" si="1"/>
        <v/>
      </c>
      <c r="K44" s="86">
        <f t="shared" si="4"/>
        <v>2.7777777777777735E-2</v>
      </c>
    </row>
    <row r="45" spans="1:11" ht="36" customHeight="1" x14ac:dyDescent="0.3">
      <c r="A45" s="133"/>
      <c r="B45" s="111" t="s">
        <v>268</v>
      </c>
      <c r="C45" s="111" t="s">
        <v>269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30</v>
      </c>
      <c r="H45" s="79">
        <f t="shared" si="3"/>
        <v>15.499999999999998</v>
      </c>
      <c r="I45" s="108" t="s">
        <v>261</v>
      </c>
      <c r="J45" s="88" t="str">
        <f t="shared" si="1"/>
        <v/>
      </c>
      <c r="K45" s="86">
        <f t="shared" si="4"/>
        <v>2.083333333333337E-2</v>
      </c>
    </row>
    <row r="46" spans="1:11" ht="36" customHeight="1" x14ac:dyDescent="0.3">
      <c r="A46" s="133"/>
      <c r="B46" s="111" t="s">
        <v>269</v>
      </c>
      <c r="C46" s="111" t="s">
        <v>134</v>
      </c>
      <c r="D46" s="45" t="str">
        <f t="shared" si="5"/>
        <v>X</v>
      </c>
      <c r="E46" s="91"/>
      <c r="F46" s="90">
        <f t="shared" si="2"/>
        <v>1</v>
      </c>
      <c r="G46" s="78">
        <f t="shared" si="0"/>
        <v>50</v>
      </c>
      <c r="H46" s="79">
        <f t="shared" si="3"/>
        <v>17.333333333333332</v>
      </c>
      <c r="I46" s="108" t="s">
        <v>117</v>
      </c>
      <c r="J46" s="88" t="str">
        <f t="shared" si="1"/>
        <v/>
      </c>
      <c r="K46" s="86">
        <f t="shared" si="4"/>
        <v>7.6388888888888895E-2</v>
      </c>
    </row>
    <row r="47" spans="1:11" ht="36" customHeight="1" x14ac:dyDescent="0.3">
      <c r="A47" s="133"/>
      <c r="B47" s="111" t="s">
        <v>134</v>
      </c>
      <c r="C47" s="111" t="s">
        <v>244</v>
      </c>
      <c r="D47" s="45" t="str">
        <f t="shared" si="5"/>
        <v>X</v>
      </c>
      <c r="E47" s="91"/>
      <c r="F47" s="90">
        <f t="shared" si="2"/>
        <v>0</v>
      </c>
      <c r="G47" s="78">
        <f t="shared" si="0"/>
        <v>50</v>
      </c>
      <c r="H47" s="79">
        <f t="shared" si="3"/>
        <v>18.166666666666664</v>
      </c>
      <c r="I47" s="108" t="s">
        <v>118</v>
      </c>
      <c r="J47" s="88" t="str">
        <f t="shared" si="1"/>
        <v/>
      </c>
      <c r="K47" s="86">
        <f t="shared" si="4"/>
        <v>3.472222222222221E-2</v>
      </c>
    </row>
    <row r="48" spans="1:11" ht="36" customHeight="1" x14ac:dyDescent="0.3">
      <c r="A48" s="133"/>
      <c r="B48" s="111" t="s">
        <v>244</v>
      </c>
      <c r="C48" s="111" t="s">
        <v>136</v>
      </c>
      <c r="D48" s="45" t="str">
        <f t="shared" si="5"/>
        <v>X</v>
      </c>
      <c r="E48" s="91"/>
      <c r="F48" s="90">
        <f t="shared" si="2"/>
        <v>7</v>
      </c>
      <c r="G48" s="78">
        <f t="shared" si="0"/>
        <v>10</v>
      </c>
      <c r="H48" s="79">
        <f t="shared" si="3"/>
        <v>25.333333333333332</v>
      </c>
      <c r="I48" s="108" t="s">
        <v>117</v>
      </c>
      <c r="J48" s="88" t="str">
        <f t="shared" si="1"/>
        <v/>
      </c>
      <c r="K48" s="86">
        <f t="shared" si="4"/>
        <v>0.29861111111111116</v>
      </c>
    </row>
    <row r="49" spans="1:11" ht="36" customHeight="1" x14ac:dyDescent="0.3">
      <c r="A49" s="133"/>
      <c r="B49" s="111" t="s">
        <v>136</v>
      </c>
      <c r="C49" s="111" t="s">
        <v>137</v>
      </c>
      <c r="D49" s="45" t="str">
        <f t="shared" si="5"/>
        <v>X</v>
      </c>
      <c r="E49" s="91"/>
      <c r="F49" s="90">
        <f t="shared" si="2"/>
        <v>0</v>
      </c>
      <c r="G49" s="78">
        <f t="shared" si="0"/>
        <v>50</v>
      </c>
      <c r="H49" s="79">
        <f t="shared" si="3"/>
        <v>26.166666666666664</v>
      </c>
      <c r="I49" s="108" t="s">
        <v>118</v>
      </c>
      <c r="J49" s="88" t="str">
        <f t="shared" si="1"/>
        <v/>
      </c>
      <c r="K49" s="86">
        <f t="shared" si="4"/>
        <v>3.4722222222222099E-2</v>
      </c>
    </row>
    <row r="50" spans="1:11" ht="36" customHeight="1" x14ac:dyDescent="0.3">
      <c r="A50" s="137"/>
      <c r="B50" s="111" t="s">
        <v>137</v>
      </c>
      <c r="C50" s="111" t="s">
        <v>125</v>
      </c>
      <c r="D50" s="45" t="str">
        <f t="shared" si="5"/>
        <v>X</v>
      </c>
      <c r="E50" s="91"/>
      <c r="F50" s="90">
        <f t="shared" si="2"/>
        <v>1</v>
      </c>
      <c r="G50" s="78">
        <f t="shared" si="0"/>
        <v>40</v>
      </c>
      <c r="H50" s="79">
        <f t="shared" si="3"/>
        <v>27.833333333333332</v>
      </c>
      <c r="I50" s="108" t="s">
        <v>117</v>
      </c>
      <c r="J50" s="88" t="str">
        <f t="shared" si="1"/>
        <v/>
      </c>
      <c r="K50" s="86">
        <f t="shared" si="4"/>
        <v>6.9444444444444531E-2</v>
      </c>
    </row>
    <row r="51" spans="1:11" ht="36" customHeight="1" x14ac:dyDescent="0.3">
      <c r="A51" s="136">
        <v>44608</v>
      </c>
      <c r="B51" s="111" t="s">
        <v>126</v>
      </c>
      <c r="C51" s="111" t="s">
        <v>270</v>
      </c>
      <c r="D51" s="45" t="str">
        <f t="shared" si="5"/>
        <v>X</v>
      </c>
      <c r="E51" s="91"/>
      <c r="F51" s="90">
        <f t="shared" si="2"/>
        <v>0</v>
      </c>
      <c r="G51" s="78">
        <f t="shared" si="0"/>
        <v>40</v>
      </c>
      <c r="H51" s="79">
        <f t="shared" si="3"/>
        <v>28.5</v>
      </c>
      <c r="I51" s="108" t="s">
        <v>117</v>
      </c>
      <c r="J51" s="88" t="str">
        <f t="shared" si="1"/>
        <v/>
      </c>
      <c r="K51" s="86">
        <f t="shared" si="4"/>
        <v>2.7777777777777776E-2</v>
      </c>
    </row>
    <row r="52" spans="1:11" ht="36" customHeight="1" x14ac:dyDescent="0.3">
      <c r="A52" s="133"/>
      <c r="B52" s="111" t="s">
        <v>270</v>
      </c>
      <c r="C52" s="111" t="s">
        <v>271</v>
      </c>
      <c r="D52" s="45" t="str">
        <f t="shared" si="5"/>
        <v>X</v>
      </c>
      <c r="E52" s="91"/>
      <c r="F52" s="90">
        <f t="shared" si="2"/>
        <v>0</v>
      </c>
      <c r="G52" s="78">
        <f t="shared" si="0"/>
        <v>40</v>
      </c>
      <c r="H52" s="79">
        <f t="shared" si="3"/>
        <v>29.166666666666668</v>
      </c>
      <c r="I52" s="108" t="s">
        <v>261</v>
      </c>
      <c r="J52" s="88" t="str">
        <f t="shared" si="1"/>
        <v/>
      </c>
      <c r="K52" s="86">
        <f t="shared" si="4"/>
        <v>2.7777777777777776E-2</v>
      </c>
    </row>
    <row r="53" spans="1:11" ht="36" customHeight="1" x14ac:dyDescent="0.3">
      <c r="A53" s="133"/>
      <c r="B53" s="111" t="s">
        <v>271</v>
      </c>
      <c r="C53" s="111" t="s">
        <v>140</v>
      </c>
      <c r="D53" s="45" t="str">
        <f t="shared" si="5"/>
        <v>X</v>
      </c>
      <c r="E53" s="91"/>
      <c r="F53" s="90">
        <f t="shared" si="2"/>
        <v>4</v>
      </c>
      <c r="G53" s="78">
        <f t="shared" si="0"/>
        <v>10</v>
      </c>
      <c r="H53" s="79">
        <f t="shared" si="3"/>
        <v>33.333333333333336</v>
      </c>
      <c r="I53" s="108" t="s">
        <v>117</v>
      </c>
      <c r="J53" s="88" t="str">
        <f t="shared" si="1"/>
        <v/>
      </c>
      <c r="K53" s="86">
        <f t="shared" si="4"/>
        <v>0.1736111111111111</v>
      </c>
    </row>
    <row r="54" spans="1:11" ht="36" customHeight="1" x14ac:dyDescent="0.3">
      <c r="A54" s="133"/>
      <c r="B54" s="111" t="s">
        <v>140</v>
      </c>
      <c r="C54" s="111" t="s">
        <v>243</v>
      </c>
      <c r="D54" s="45" t="str">
        <f t="shared" si="5"/>
        <v>X</v>
      </c>
      <c r="E54" s="91"/>
      <c r="F54" s="90">
        <f t="shared" si="2"/>
        <v>0</v>
      </c>
      <c r="G54" s="78">
        <f t="shared" si="0"/>
        <v>50</v>
      </c>
      <c r="H54" s="79">
        <f t="shared" si="3"/>
        <v>34.166666666666671</v>
      </c>
      <c r="I54" s="108" t="s">
        <v>118</v>
      </c>
      <c r="J54" s="88" t="str">
        <f t="shared" si="1"/>
        <v/>
      </c>
      <c r="K54" s="86">
        <f t="shared" si="4"/>
        <v>3.4722222222222238E-2</v>
      </c>
    </row>
    <row r="55" spans="1:11" ht="36" customHeight="1" x14ac:dyDescent="0.3">
      <c r="A55" s="133"/>
      <c r="B55" s="111" t="s">
        <v>243</v>
      </c>
      <c r="C55" s="111" t="s">
        <v>272</v>
      </c>
      <c r="D55" s="45" t="str">
        <f t="shared" si="5"/>
        <v>X</v>
      </c>
      <c r="E55" s="91"/>
      <c r="F55" s="90">
        <f t="shared" si="2"/>
        <v>0</v>
      </c>
      <c r="G55" s="78">
        <f t="shared" si="0"/>
        <v>30</v>
      </c>
      <c r="H55" s="79">
        <f t="shared" si="3"/>
        <v>34.666666666666671</v>
      </c>
      <c r="I55" s="108" t="s">
        <v>117</v>
      </c>
      <c r="J55" s="88" t="str">
        <f t="shared" si="1"/>
        <v/>
      </c>
      <c r="K55" s="86">
        <f t="shared" si="4"/>
        <v>2.0833333333333315E-2</v>
      </c>
    </row>
    <row r="56" spans="1:11" ht="36" customHeight="1" x14ac:dyDescent="0.3">
      <c r="A56" s="133"/>
      <c r="B56" s="111" t="s">
        <v>272</v>
      </c>
      <c r="C56" s="111" t="s">
        <v>273</v>
      </c>
      <c r="D56" s="45" t="str">
        <f t="shared" si="5"/>
        <v>X</v>
      </c>
      <c r="E56" s="91"/>
      <c r="F56" s="90">
        <f t="shared" si="2"/>
        <v>0</v>
      </c>
      <c r="G56" s="78">
        <f t="shared" si="0"/>
        <v>30</v>
      </c>
      <c r="H56" s="79">
        <f t="shared" si="3"/>
        <v>35.166666666666671</v>
      </c>
      <c r="I56" s="108" t="s">
        <v>262</v>
      </c>
      <c r="J56" s="88" t="str">
        <f t="shared" si="1"/>
        <v/>
      </c>
      <c r="K56" s="86">
        <f t="shared" si="4"/>
        <v>2.0833333333333315E-2</v>
      </c>
    </row>
    <row r="57" spans="1:11" ht="36" customHeight="1" x14ac:dyDescent="0.3">
      <c r="A57" s="133"/>
      <c r="B57" s="111" t="s">
        <v>273</v>
      </c>
      <c r="C57" s="111" t="s">
        <v>274</v>
      </c>
      <c r="D57" s="45" t="str">
        <f t="shared" si="5"/>
        <v>X</v>
      </c>
      <c r="E57" s="91"/>
      <c r="F57" s="90">
        <f t="shared" si="2"/>
        <v>5</v>
      </c>
      <c r="G57" s="78">
        <f t="shared" si="0"/>
        <v>50</v>
      </c>
      <c r="H57" s="79">
        <f t="shared" si="3"/>
        <v>41.000000000000007</v>
      </c>
      <c r="I57" s="108" t="s">
        <v>117</v>
      </c>
      <c r="J57" s="88" t="str">
        <f t="shared" si="1"/>
        <v/>
      </c>
      <c r="K57" s="86">
        <f t="shared" si="4"/>
        <v>0.24305555555555552</v>
      </c>
    </row>
    <row r="58" spans="1:11" ht="36" customHeight="1" x14ac:dyDescent="0.3">
      <c r="A58" s="133"/>
      <c r="B58" s="386" t="s">
        <v>274</v>
      </c>
      <c r="C58" s="387"/>
      <c r="D58" s="45"/>
      <c r="E58" s="91"/>
      <c r="F58" s="90">
        <f t="shared" si="2"/>
        <v>0</v>
      </c>
      <c r="G58" s="78">
        <f t="shared" si="0"/>
        <v>0</v>
      </c>
      <c r="H58" s="79">
        <f t="shared" si="3"/>
        <v>41.000000000000007</v>
      </c>
      <c r="I58" s="109" t="s">
        <v>123</v>
      </c>
      <c r="J58" s="88" t="str">
        <f t="shared" si="1"/>
        <v/>
      </c>
      <c r="K58" s="86" t="str">
        <f t="shared" si="4"/>
        <v/>
      </c>
    </row>
    <row r="59" spans="1:11" ht="33.75" customHeight="1" x14ac:dyDescent="0.3">
      <c r="A59" s="47"/>
      <c r="B59" s="369" t="s">
        <v>25</v>
      </c>
      <c r="C59" s="369"/>
      <c r="D59" s="369"/>
      <c r="E59" s="369"/>
      <c r="F59" s="369"/>
      <c r="G59" s="369"/>
      <c r="H59" s="48">
        <f>H58</f>
        <v>41.000000000000007</v>
      </c>
      <c r="I59" s="49"/>
      <c r="J59" s="89">
        <f>SUM(J23:J58)</f>
        <v>0</v>
      </c>
      <c r="K59" s="86">
        <f>SUM(K23:K58)</f>
        <v>1.7083333333333328</v>
      </c>
    </row>
    <row r="60" spans="1:11" ht="33.75" customHeight="1" x14ac:dyDescent="0.3">
      <c r="A60" s="47"/>
      <c r="B60" s="369" t="s">
        <v>64</v>
      </c>
      <c r="C60" s="369"/>
      <c r="D60" s="369"/>
      <c r="E60" s="369"/>
      <c r="F60" s="369"/>
      <c r="G60" s="369"/>
      <c r="H60" s="50">
        <v>72</v>
      </c>
      <c r="I60" s="49"/>
    </row>
    <row r="61" spans="1:11" ht="33.75" customHeight="1" x14ac:dyDescent="0.3">
      <c r="A61" s="47"/>
      <c r="B61" s="363" t="s">
        <v>65</v>
      </c>
      <c r="C61" s="363"/>
      <c r="D61" s="363"/>
      <c r="E61" s="363"/>
      <c r="F61" s="363"/>
      <c r="G61" s="363"/>
      <c r="H61" s="50">
        <f>IF(H60="","",IF(H59&lt;=H60,H60-H59,0))</f>
        <v>30.999999999999993</v>
      </c>
      <c r="I61" s="75"/>
    </row>
    <row r="62" spans="1:11" ht="33.75" customHeight="1" x14ac:dyDescent="0.3">
      <c r="A62" s="47"/>
      <c r="B62" s="363" t="s">
        <v>66</v>
      </c>
      <c r="C62" s="363"/>
      <c r="D62" s="363"/>
      <c r="E62" s="363"/>
      <c r="F62" s="363"/>
      <c r="G62" s="363"/>
      <c r="H62" s="50">
        <f>IF(H59&gt;H60,H59-H60,0)</f>
        <v>0</v>
      </c>
      <c r="I62" s="49"/>
    </row>
    <row r="63" spans="1:11" ht="33.75" customHeight="1" x14ac:dyDescent="0.3">
      <c r="A63" s="47"/>
      <c r="B63" s="363" t="s">
        <v>67</v>
      </c>
      <c r="C63" s="363"/>
      <c r="D63" s="363"/>
      <c r="E63" s="363"/>
      <c r="F63" s="363"/>
      <c r="G63" s="363"/>
      <c r="H63" s="74">
        <f>IF(H60="","",IF(H61&gt;H62,ROUND(H61*$B$15*$B$13/24,0),""))</f>
        <v>88737500</v>
      </c>
      <c r="I63" s="49"/>
    </row>
    <row r="64" spans="1:11" ht="33.75" customHeight="1" x14ac:dyDescent="0.3">
      <c r="A64" s="47"/>
      <c r="B64" s="364" t="s">
        <v>68</v>
      </c>
      <c r="C64" s="365"/>
      <c r="D64" s="365"/>
      <c r="E64" s="365"/>
      <c r="F64" s="365"/>
      <c r="G64" s="366"/>
      <c r="H64" s="51" t="str">
        <f>IF(H62&gt;H61,ROUND(H62*$B$17*$B$13/24,0),"")</f>
        <v/>
      </c>
      <c r="I64" s="49"/>
    </row>
    <row r="65" spans="1:9" ht="33.75" customHeight="1" x14ac:dyDescent="0.3">
      <c r="A65" s="367"/>
      <c r="B65" s="367"/>
      <c r="C65" s="367"/>
      <c r="D65" s="367"/>
      <c r="E65" s="367"/>
      <c r="F65" s="367"/>
      <c r="G65" s="367"/>
      <c r="H65" s="367"/>
      <c r="I65" s="367"/>
    </row>
  </sheetData>
  <mergeCells count="21">
    <mergeCell ref="B63:G63"/>
    <mergeCell ref="B64:G64"/>
    <mergeCell ref="A65:I65"/>
    <mergeCell ref="B23:C23"/>
    <mergeCell ref="B28:C28"/>
    <mergeCell ref="B35:C35"/>
    <mergeCell ref="B58:C58"/>
    <mergeCell ref="B62:G62"/>
    <mergeCell ref="J21:J22"/>
    <mergeCell ref="K21:K22"/>
    <mergeCell ref="B59:G59"/>
    <mergeCell ref="B60:G60"/>
    <mergeCell ref="B61:G61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8">
    <cfRule type="expression" dxfId="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K54"/>
  <sheetViews>
    <sheetView topLeftCell="F30" zoomScale="80" zoomScaleNormal="80" workbookViewId="0">
      <selection activeCell="E28" sqref="E28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5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44594.423611111109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44587</v>
      </c>
      <c r="C9" s="34">
        <f>INDEX('TONG HOP'!$B$9:$W$225,MATCH(E3,'TONG HOP'!$B$9:$B$225,0),MATCH(C10,'TONG HOP'!$B$9:$W$9,0))</f>
        <v>44592</v>
      </c>
      <c r="D9" s="35"/>
      <c r="E9" s="35"/>
      <c r="F9" s="18" t="s">
        <v>18</v>
      </c>
      <c r="G9" s="18"/>
      <c r="H9" s="30" t="str">
        <f>INDEX('TONG HOP'!$B$9:$W$225,MATCH(E3,'TONG HOP'!$B$9:$B$225,0),MATCH(H10,'TONG HOP'!$B$9:$W$9,0))</f>
        <v>Trễ KH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18550.580000000002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44595.152777777781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44596.222222222219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407">
        <v>44594</v>
      </c>
      <c r="B23" s="399" t="s">
        <v>239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47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7" si="1">IF(E23="x",(C23-B23),"")</f>
        <v/>
      </c>
      <c r="K23" s="86" t="str">
        <f>IF(D23="x",(C23-B23),"")</f>
        <v/>
      </c>
    </row>
    <row r="24" spans="1:11" ht="36" customHeight="1" x14ac:dyDescent="0.3">
      <c r="A24" s="407"/>
      <c r="B24" s="110" t="s">
        <v>239</v>
      </c>
      <c r="C24" s="112" t="s">
        <v>160</v>
      </c>
      <c r="D24" s="45" t="str">
        <f t="shared" ref="D24:D46" si="2">IF(E24="","X","")</f>
        <v>X</v>
      </c>
      <c r="E24" s="81"/>
      <c r="F24" s="90">
        <f t="shared" ref="F24:F47" si="3">IF(AND(D24="",E24=""),0,(IF(C24-B24=1,24,(IF(D24="X",HOUR(C24-B24),0)))))</f>
        <v>4</v>
      </c>
      <c r="G24" s="82">
        <f t="shared" si="0"/>
        <v>50</v>
      </c>
      <c r="H24" s="82">
        <f t="shared" ref="H24:H47" si="4">(F24+G24/60)+H23</f>
        <v>4.833333333333333</v>
      </c>
      <c r="I24" s="108" t="s">
        <v>109</v>
      </c>
      <c r="J24" s="87" t="str">
        <f t="shared" si="1"/>
        <v/>
      </c>
      <c r="K24" s="86">
        <f t="shared" ref="K24:K47" si="5">IF(D24="x",(C24-B24),"")</f>
        <v>0.2013888888888889</v>
      </c>
    </row>
    <row r="25" spans="1:11" ht="36" customHeight="1" x14ac:dyDescent="0.3">
      <c r="A25" s="407"/>
      <c r="B25" s="112" t="s">
        <v>160</v>
      </c>
      <c r="C25" s="112" t="s">
        <v>252</v>
      </c>
      <c r="D25" s="45" t="str">
        <f t="shared" si="2"/>
        <v/>
      </c>
      <c r="E25" s="81" t="s">
        <v>477</v>
      </c>
      <c r="F25" s="90">
        <f t="shared" si="3"/>
        <v>0</v>
      </c>
      <c r="G25" s="82">
        <f t="shared" si="0"/>
        <v>0</v>
      </c>
      <c r="H25" s="82">
        <f t="shared" si="4"/>
        <v>4.833333333333333</v>
      </c>
      <c r="I25" s="108" t="s">
        <v>146</v>
      </c>
      <c r="J25" s="87">
        <f t="shared" si="1"/>
        <v>6.9444444444444531E-2</v>
      </c>
      <c r="K25" s="86" t="str">
        <f t="shared" si="5"/>
        <v/>
      </c>
    </row>
    <row r="26" spans="1:11" ht="36" customHeight="1" x14ac:dyDescent="0.3">
      <c r="A26" s="407"/>
      <c r="B26" s="386" t="s">
        <v>240</v>
      </c>
      <c r="C26" s="387"/>
      <c r="D26" s="45"/>
      <c r="E26" s="81"/>
      <c r="F26" s="90">
        <f t="shared" si="3"/>
        <v>0</v>
      </c>
      <c r="G26" s="82">
        <f t="shared" si="0"/>
        <v>0</v>
      </c>
      <c r="H26" s="82">
        <f t="shared" si="4"/>
        <v>4.833333333333333</v>
      </c>
      <c r="I26" s="109" t="s">
        <v>236</v>
      </c>
      <c r="J26" s="87" t="str">
        <f t="shared" si="1"/>
        <v/>
      </c>
      <c r="K26" s="86" t="str">
        <f t="shared" si="5"/>
        <v/>
      </c>
    </row>
    <row r="27" spans="1:11" ht="36" customHeight="1" x14ac:dyDescent="0.3">
      <c r="A27" s="407"/>
      <c r="B27" s="112" t="s">
        <v>252</v>
      </c>
      <c r="C27" s="111" t="s">
        <v>125</v>
      </c>
      <c r="D27" s="45" t="str">
        <f t="shared" si="2"/>
        <v/>
      </c>
      <c r="E27" s="91" t="s">
        <v>477</v>
      </c>
      <c r="F27" s="90">
        <f t="shared" si="3"/>
        <v>0</v>
      </c>
      <c r="G27" s="78">
        <f t="shared" si="0"/>
        <v>0</v>
      </c>
      <c r="H27" s="79">
        <f t="shared" si="4"/>
        <v>4.833333333333333</v>
      </c>
      <c r="I27" s="108" t="s">
        <v>113</v>
      </c>
      <c r="J27" s="88">
        <f t="shared" si="1"/>
        <v>0.30555555555555547</v>
      </c>
      <c r="K27" s="86" t="str">
        <f t="shared" si="5"/>
        <v/>
      </c>
    </row>
    <row r="28" spans="1:11" ht="36" customHeight="1" x14ac:dyDescent="0.3">
      <c r="A28" s="407">
        <v>44595</v>
      </c>
      <c r="B28" s="110" t="s">
        <v>126</v>
      </c>
      <c r="C28" s="111" t="s">
        <v>241</v>
      </c>
      <c r="D28" s="45" t="str">
        <f t="shared" si="2"/>
        <v/>
      </c>
      <c r="E28" s="91" t="s">
        <v>477</v>
      </c>
      <c r="F28" s="90">
        <f t="shared" si="3"/>
        <v>0</v>
      </c>
      <c r="G28" s="78">
        <f t="shared" si="0"/>
        <v>0</v>
      </c>
      <c r="H28" s="79">
        <f t="shared" si="4"/>
        <v>4.833333333333333</v>
      </c>
      <c r="I28" s="108" t="s">
        <v>113</v>
      </c>
      <c r="J28" s="88">
        <f t="shared" si="1"/>
        <v>8.3333333333333329E-2</v>
      </c>
      <c r="K28" s="86" t="str">
        <f t="shared" si="5"/>
        <v/>
      </c>
    </row>
    <row r="29" spans="1:11" ht="36" customHeight="1" x14ac:dyDescent="0.3">
      <c r="A29" s="407"/>
      <c r="B29" s="111" t="s">
        <v>241</v>
      </c>
      <c r="C29" s="111" t="s">
        <v>154</v>
      </c>
      <c r="D29" s="45" t="str">
        <f t="shared" si="2"/>
        <v/>
      </c>
      <c r="E29" s="91" t="s">
        <v>477</v>
      </c>
      <c r="F29" s="90">
        <f t="shared" si="3"/>
        <v>0</v>
      </c>
      <c r="G29" s="78">
        <f t="shared" si="0"/>
        <v>0</v>
      </c>
      <c r="H29" s="79">
        <f t="shared" si="4"/>
        <v>4.833333333333333</v>
      </c>
      <c r="I29" s="109" t="s">
        <v>114</v>
      </c>
      <c r="J29" s="88">
        <f t="shared" si="1"/>
        <v>6.2500000000000014E-2</v>
      </c>
      <c r="K29" s="86" t="str">
        <f t="shared" si="5"/>
        <v/>
      </c>
    </row>
    <row r="30" spans="1:11" ht="36" customHeight="1" x14ac:dyDescent="0.3">
      <c r="A30" s="407"/>
      <c r="B30" s="111" t="s">
        <v>154</v>
      </c>
      <c r="C30" s="111" t="s">
        <v>242</v>
      </c>
      <c r="D30" s="45" t="str">
        <f t="shared" si="2"/>
        <v/>
      </c>
      <c r="E30" s="91" t="s">
        <v>477</v>
      </c>
      <c r="F30" s="90">
        <f t="shared" si="3"/>
        <v>0</v>
      </c>
      <c r="G30" s="78">
        <f t="shared" si="0"/>
        <v>0</v>
      </c>
      <c r="H30" s="79">
        <f t="shared" si="4"/>
        <v>4.833333333333333</v>
      </c>
      <c r="I30" s="108" t="s">
        <v>115</v>
      </c>
      <c r="J30" s="88">
        <f t="shared" si="1"/>
        <v>6.9444444444444198E-3</v>
      </c>
      <c r="K30" s="86" t="str">
        <f t="shared" si="5"/>
        <v/>
      </c>
    </row>
    <row r="31" spans="1:11" ht="36" customHeight="1" x14ac:dyDescent="0.3">
      <c r="A31" s="407"/>
      <c r="B31" s="386" t="s">
        <v>242</v>
      </c>
      <c r="C31" s="387"/>
      <c r="D31" s="45"/>
      <c r="E31" s="91"/>
      <c r="F31" s="90">
        <f t="shared" si="3"/>
        <v>0</v>
      </c>
      <c r="G31" s="78">
        <f t="shared" si="0"/>
        <v>0</v>
      </c>
      <c r="H31" s="79">
        <f t="shared" si="4"/>
        <v>4.833333333333333</v>
      </c>
      <c r="I31" s="109" t="s">
        <v>116</v>
      </c>
      <c r="J31" s="88" t="str">
        <f t="shared" si="1"/>
        <v/>
      </c>
      <c r="K31" s="86" t="str">
        <f t="shared" si="5"/>
        <v/>
      </c>
    </row>
    <row r="32" spans="1:11" ht="36" customHeight="1" x14ac:dyDescent="0.3">
      <c r="A32" s="407"/>
      <c r="B32" s="111" t="s">
        <v>242</v>
      </c>
      <c r="C32" s="111" t="s">
        <v>140</v>
      </c>
      <c r="D32" s="45" t="str">
        <f t="shared" si="2"/>
        <v>X</v>
      </c>
      <c r="E32" s="91"/>
      <c r="F32" s="90">
        <f t="shared" si="3"/>
        <v>1</v>
      </c>
      <c r="G32" s="78">
        <f t="shared" si="0"/>
        <v>50</v>
      </c>
      <c r="H32" s="79">
        <f t="shared" si="4"/>
        <v>6.6666666666666661</v>
      </c>
      <c r="I32" s="108" t="s">
        <v>117</v>
      </c>
      <c r="J32" s="88" t="str">
        <f t="shared" si="1"/>
        <v/>
      </c>
      <c r="K32" s="86">
        <f t="shared" si="5"/>
        <v>7.6388888888888895E-2</v>
      </c>
    </row>
    <row r="33" spans="1:11" ht="36" customHeight="1" x14ac:dyDescent="0.3">
      <c r="A33" s="407"/>
      <c r="B33" s="111" t="s">
        <v>140</v>
      </c>
      <c r="C33" s="111" t="s">
        <v>243</v>
      </c>
      <c r="D33" s="45" t="str">
        <f t="shared" si="2"/>
        <v>X</v>
      </c>
      <c r="E33" s="91"/>
      <c r="F33" s="90">
        <f t="shared" si="3"/>
        <v>0</v>
      </c>
      <c r="G33" s="78">
        <f t="shared" si="0"/>
        <v>50</v>
      </c>
      <c r="H33" s="79">
        <f t="shared" si="4"/>
        <v>7.4999999999999991</v>
      </c>
      <c r="I33" s="108" t="s">
        <v>118</v>
      </c>
      <c r="J33" s="88" t="str">
        <f t="shared" si="1"/>
        <v/>
      </c>
      <c r="K33" s="86">
        <f t="shared" si="5"/>
        <v>3.4722222222222238E-2</v>
      </c>
    </row>
    <row r="34" spans="1:11" ht="36" customHeight="1" x14ac:dyDescent="0.3">
      <c r="A34" s="407"/>
      <c r="B34" s="111" t="s">
        <v>243</v>
      </c>
      <c r="C34" s="132">
        <v>0.29166666666666669</v>
      </c>
      <c r="D34" s="45" t="str">
        <f t="shared" si="2"/>
        <v>X</v>
      </c>
      <c r="E34" s="91"/>
      <c r="F34" s="90">
        <f t="shared" si="3"/>
        <v>0</v>
      </c>
      <c r="G34" s="78">
        <f t="shared" si="0"/>
        <v>40</v>
      </c>
      <c r="H34" s="79">
        <f t="shared" si="4"/>
        <v>8.1666666666666661</v>
      </c>
      <c r="I34" s="108" t="s">
        <v>117</v>
      </c>
      <c r="J34" s="88" t="str">
        <f t="shared" si="1"/>
        <v/>
      </c>
      <c r="K34" s="86">
        <f t="shared" si="5"/>
        <v>2.777777777777779E-2</v>
      </c>
    </row>
    <row r="35" spans="1:11" ht="36" customHeight="1" x14ac:dyDescent="0.3">
      <c r="A35" s="407"/>
      <c r="B35" s="132">
        <v>0.29166666666666669</v>
      </c>
      <c r="C35" s="111" t="s">
        <v>134</v>
      </c>
      <c r="D35" s="45" t="str">
        <f t="shared" si="2"/>
        <v>X</v>
      </c>
      <c r="E35" s="91"/>
      <c r="F35" s="90">
        <f t="shared" si="3"/>
        <v>6</v>
      </c>
      <c r="G35" s="78">
        <f t="shared" si="0"/>
        <v>30</v>
      </c>
      <c r="H35" s="79">
        <f t="shared" si="4"/>
        <v>14.666666666666666</v>
      </c>
      <c r="I35" s="108" t="s">
        <v>117</v>
      </c>
      <c r="J35" s="88" t="str">
        <f t="shared" si="1"/>
        <v/>
      </c>
      <c r="K35" s="86">
        <f t="shared" si="5"/>
        <v>0.27083333333333331</v>
      </c>
    </row>
    <row r="36" spans="1:11" ht="36" customHeight="1" x14ac:dyDescent="0.3">
      <c r="A36" s="407"/>
      <c r="B36" s="111" t="s">
        <v>134</v>
      </c>
      <c r="C36" s="111" t="s">
        <v>244</v>
      </c>
      <c r="D36" s="45" t="str">
        <f t="shared" si="2"/>
        <v>X</v>
      </c>
      <c r="E36" s="91"/>
      <c r="F36" s="90">
        <f t="shared" si="3"/>
        <v>0</v>
      </c>
      <c r="G36" s="78">
        <f t="shared" si="0"/>
        <v>50</v>
      </c>
      <c r="H36" s="79">
        <f t="shared" si="4"/>
        <v>15.5</v>
      </c>
      <c r="I36" s="108" t="s">
        <v>118</v>
      </c>
      <c r="J36" s="88" t="str">
        <f t="shared" si="1"/>
        <v/>
      </c>
      <c r="K36" s="86">
        <f t="shared" si="5"/>
        <v>3.472222222222221E-2</v>
      </c>
    </row>
    <row r="37" spans="1:11" ht="36" customHeight="1" x14ac:dyDescent="0.3">
      <c r="A37" s="407"/>
      <c r="B37" s="111" t="s">
        <v>244</v>
      </c>
      <c r="C37" s="111" t="s">
        <v>245</v>
      </c>
      <c r="D37" s="45" t="str">
        <f t="shared" si="2"/>
        <v>X</v>
      </c>
      <c r="E37" s="91"/>
      <c r="F37" s="90">
        <f t="shared" si="3"/>
        <v>0</v>
      </c>
      <c r="G37" s="78">
        <f t="shared" si="0"/>
        <v>50</v>
      </c>
      <c r="H37" s="79">
        <f t="shared" si="4"/>
        <v>16.333333333333332</v>
      </c>
      <c r="I37" s="108" t="s">
        <v>117</v>
      </c>
      <c r="J37" s="88" t="str">
        <f t="shared" si="1"/>
        <v/>
      </c>
      <c r="K37" s="86">
        <f t="shared" si="5"/>
        <v>3.472222222222221E-2</v>
      </c>
    </row>
    <row r="38" spans="1:11" ht="36" customHeight="1" x14ac:dyDescent="0.3">
      <c r="A38" s="407"/>
      <c r="B38" s="111" t="s">
        <v>245</v>
      </c>
      <c r="C38" s="111" t="s">
        <v>246</v>
      </c>
      <c r="D38" s="45" t="str">
        <f t="shared" si="2"/>
        <v>X</v>
      </c>
      <c r="E38" s="91"/>
      <c r="F38" s="90">
        <f t="shared" si="3"/>
        <v>0</v>
      </c>
      <c r="G38" s="78">
        <f t="shared" si="0"/>
        <v>30</v>
      </c>
      <c r="H38" s="79">
        <f t="shared" si="4"/>
        <v>16.833333333333332</v>
      </c>
      <c r="I38" s="108" t="s">
        <v>237</v>
      </c>
      <c r="J38" s="88" t="str">
        <f t="shared" si="1"/>
        <v/>
      </c>
      <c r="K38" s="86">
        <f t="shared" si="5"/>
        <v>2.083333333333337E-2</v>
      </c>
    </row>
    <row r="39" spans="1:11" ht="36" customHeight="1" x14ac:dyDescent="0.3">
      <c r="A39" s="407"/>
      <c r="B39" s="111" t="s">
        <v>246</v>
      </c>
      <c r="C39" s="111" t="s">
        <v>247</v>
      </c>
      <c r="D39" s="45" t="str">
        <f t="shared" si="2"/>
        <v>X</v>
      </c>
      <c r="E39" s="91"/>
      <c r="F39" s="90">
        <f t="shared" si="3"/>
        <v>2</v>
      </c>
      <c r="G39" s="78">
        <f t="shared" si="0"/>
        <v>35</v>
      </c>
      <c r="H39" s="79">
        <f t="shared" si="4"/>
        <v>19.416666666666664</v>
      </c>
      <c r="I39" s="108" t="s">
        <v>117</v>
      </c>
      <c r="J39" s="88" t="str">
        <f t="shared" si="1"/>
        <v/>
      </c>
      <c r="K39" s="86">
        <f t="shared" si="5"/>
        <v>0.10763888888888884</v>
      </c>
    </row>
    <row r="40" spans="1:11" ht="36" customHeight="1" x14ac:dyDescent="0.3">
      <c r="A40" s="407"/>
      <c r="B40" s="111" t="s">
        <v>247</v>
      </c>
      <c r="C40" s="111" t="s">
        <v>248</v>
      </c>
      <c r="D40" s="45" t="str">
        <f t="shared" si="2"/>
        <v>X</v>
      </c>
      <c r="E40" s="91"/>
      <c r="F40" s="90">
        <f t="shared" si="3"/>
        <v>0</v>
      </c>
      <c r="G40" s="78">
        <f t="shared" si="0"/>
        <v>30</v>
      </c>
      <c r="H40" s="79">
        <f t="shared" si="4"/>
        <v>19.916666666666664</v>
      </c>
      <c r="I40" s="108" t="s">
        <v>238</v>
      </c>
      <c r="J40" s="88" t="str">
        <f t="shared" si="1"/>
        <v/>
      </c>
      <c r="K40" s="86">
        <f t="shared" si="5"/>
        <v>2.083333333333337E-2</v>
      </c>
    </row>
    <row r="41" spans="1:11" ht="36" customHeight="1" x14ac:dyDescent="0.3">
      <c r="A41" s="407"/>
      <c r="B41" s="111" t="s">
        <v>248</v>
      </c>
      <c r="C41" s="111" t="s">
        <v>136</v>
      </c>
      <c r="D41" s="45" t="str">
        <f t="shared" si="2"/>
        <v>X</v>
      </c>
      <c r="E41" s="91"/>
      <c r="F41" s="90">
        <f t="shared" si="3"/>
        <v>2</v>
      </c>
      <c r="G41" s="78">
        <f t="shared" si="0"/>
        <v>45</v>
      </c>
      <c r="H41" s="79">
        <f t="shared" si="4"/>
        <v>22.666666666666664</v>
      </c>
      <c r="I41" s="108" t="s">
        <v>117</v>
      </c>
      <c r="J41" s="88" t="str">
        <f t="shared" si="1"/>
        <v/>
      </c>
      <c r="K41" s="86">
        <f t="shared" si="5"/>
        <v>0.11458333333333337</v>
      </c>
    </row>
    <row r="42" spans="1:11" ht="36" customHeight="1" x14ac:dyDescent="0.3">
      <c r="A42" s="407"/>
      <c r="B42" s="111" t="s">
        <v>136</v>
      </c>
      <c r="C42" s="111" t="s">
        <v>137</v>
      </c>
      <c r="D42" s="45" t="str">
        <f t="shared" si="2"/>
        <v>X</v>
      </c>
      <c r="E42" s="91"/>
      <c r="F42" s="90">
        <f t="shared" si="3"/>
        <v>0</v>
      </c>
      <c r="G42" s="78">
        <f t="shared" si="0"/>
        <v>50</v>
      </c>
      <c r="H42" s="79">
        <f t="shared" si="4"/>
        <v>23.499999999999996</v>
      </c>
      <c r="I42" s="108" t="s">
        <v>118</v>
      </c>
      <c r="J42" s="88" t="str">
        <f t="shared" si="1"/>
        <v/>
      </c>
      <c r="K42" s="86">
        <f t="shared" si="5"/>
        <v>3.4722222222222099E-2</v>
      </c>
    </row>
    <row r="43" spans="1:11" ht="36" customHeight="1" x14ac:dyDescent="0.3">
      <c r="A43" s="407"/>
      <c r="B43" s="111" t="s">
        <v>137</v>
      </c>
      <c r="C43" s="111" t="s">
        <v>125</v>
      </c>
      <c r="D43" s="45" t="str">
        <f t="shared" si="2"/>
        <v>X</v>
      </c>
      <c r="E43" s="91"/>
      <c r="F43" s="90">
        <f t="shared" si="3"/>
        <v>1</v>
      </c>
      <c r="G43" s="78">
        <f t="shared" si="0"/>
        <v>40</v>
      </c>
      <c r="H43" s="79">
        <f t="shared" si="4"/>
        <v>25.166666666666664</v>
      </c>
      <c r="I43" s="108" t="s">
        <v>117</v>
      </c>
      <c r="J43" s="88" t="str">
        <f t="shared" si="1"/>
        <v/>
      </c>
      <c r="K43" s="86">
        <f t="shared" si="5"/>
        <v>6.9444444444444531E-2</v>
      </c>
    </row>
    <row r="44" spans="1:11" ht="36" customHeight="1" x14ac:dyDescent="0.3">
      <c r="A44" s="130">
        <v>44596</v>
      </c>
      <c r="B44" s="111" t="s">
        <v>126</v>
      </c>
      <c r="C44" s="111" t="s">
        <v>249</v>
      </c>
      <c r="D44" s="45" t="str">
        <f t="shared" si="2"/>
        <v>X</v>
      </c>
      <c r="E44" s="91"/>
      <c r="F44" s="90">
        <f t="shared" si="3"/>
        <v>1</v>
      </c>
      <c r="G44" s="78">
        <f t="shared" si="0"/>
        <v>40</v>
      </c>
      <c r="H44" s="79">
        <f t="shared" si="4"/>
        <v>26.833333333333332</v>
      </c>
      <c r="I44" s="108" t="s">
        <v>117</v>
      </c>
      <c r="J44" s="88" t="str">
        <f t="shared" si="1"/>
        <v/>
      </c>
      <c r="K44" s="86">
        <f t="shared" si="5"/>
        <v>6.9444444444444434E-2</v>
      </c>
    </row>
    <row r="45" spans="1:11" ht="36" customHeight="1" x14ac:dyDescent="0.3">
      <c r="A45" s="133"/>
      <c r="B45" s="111" t="s">
        <v>249</v>
      </c>
      <c r="C45" s="111" t="s">
        <v>250</v>
      </c>
      <c r="D45" s="45" t="str">
        <f t="shared" si="2"/>
        <v>X</v>
      </c>
      <c r="E45" s="91"/>
      <c r="F45" s="90">
        <f t="shared" si="3"/>
        <v>1</v>
      </c>
      <c r="G45" s="78">
        <f t="shared" si="0"/>
        <v>0</v>
      </c>
      <c r="H45" s="79">
        <f t="shared" si="4"/>
        <v>27.833333333333332</v>
      </c>
      <c r="I45" s="108" t="s">
        <v>224</v>
      </c>
      <c r="J45" s="88" t="str">
        <f t="shared" si="1"/>
        <v/>
      </c>
      <c r="K45" s="86">
        <f t="shared" si="5"/>
        <v>4.1666666666666671E-2</v>
      </c>
    </row>
    <row r="46" spans="1:11" ht="36" customHeight="1" x14ac:dyDescent="0.3">
      <c r="A46" s="133"/>
      <c r="B46" s="111" t="s">
        <v>250</v>
      </c>
      <c r="C46" s="111" t="s">
        <v>251</v>
      </c>
      <c r="D46" s="45" t="str">
        <f t="shared" si="2"/>
        <v>X</v>
      </c>
      <c r="E46" s="91"/>
      <c r="F46" s="90">
        <f t="shared" si="3"/>
        <v>2</v>
      </c>
      <c r="G46" s="78">
        <f t="shared" si="0"/>
        <v>40</v>
      </c>
      <c r="H46" s="79">
        <f t="shared" si="4"/>
        <v>30.5</v>
      </c>
      <c r="I46" s="108" t="s">
        <v>117</v>
      </c>
      <c r="J46" s="88" t="str">
        <f t="shared" si="1"/>
        <v/>
      </c>
      <c r="K46" s="86">
        <f t="shared" si="5"/>
        <v>0.1111111111111111</v>
      </c>
    </row>
    <row r="47" spans="1:11" ht="36" customHeight="1" x14ac:dyDescent="0.3">
      <c r="A47" s="133"/>
      <c r="B47" s="386" t="s">
        <v>251</v>
      </c>
      <c r="C47" s="387"/>
      <c r="D47" s="45"/>
      <c r="E47" s="91"/>
      <c r="F47" s="90">
        <f t="shared" si="3"/>
        <v>0</v>
      </c>
      <c r="G47" s="78">
        <f t="shared" si="0"/>
        <v>0</v>
      </c>
      <c r="H47" s="79">
        <f t="shared" si="4"/>
        <v>30.5</v>
      </c>
      <c r="I47" s="109" t="s">
        <v>123</v>
      </c>
      <c r="J47" s="88" t="str">
        <f t="shared" si="1"/>
        <v/>
      </c>
      <c r="K47" s="86" t="str">
        <f t="shared" si="5"/>
        <v/>
      </c>
    </row>
    <row r="48" spans="1:11" ht="33.75" customHeight="1" x14ac:dyDescent="0.3">
      <c r="A48" s="47"/>
      <c r="B48" s="369" t="s">
        <v>25</v>
      </c>
      <c r="C48" s="369"/>
      <c r="D48" s="369"/>
      <c r="E48" s="369"/>
      <c r="F48" s="369"/>
      <c r="G48" s="369"/>
      <c r="H48" s="48">
        <f>H47</f>
        <v>30.5</v>
      </c>
      <c r="I48" s="49"/>
      <c r="J48" s="89">
        <f>SUM(J23:J47)</f>
        <v>0.52777777777777779</v>
      </c>
      <c r="K48" s="86">
        <f>SUM(K23:K47)</f>
        <v>1.2708333333333335</v>
      </c>
    </row>
    <row r="49" spans="1:9" ht="33.75" customHeight="1" x14ac:dyDescent="0.3">
      <c r="A49" s="47"/>
      <c r="B49" s="369" t="s">
        <v>64</v>
      </c>
      <c r="C49" s="369"/>
      <c r="D49" s="369"/>
      <c r="E49" s="369"/>
      <c r="F49" s="369"/>
      <c r="G49" s="369"/>
      <c r="H49" s="50">
        <v>72</v>
      </c>
      <c r="I49" s="49"/>
    </row>
    <row r="50" spans="1:9" ht="33.75" customHeight="1" x14ac:dyDescent="0.3">
      <c r="A50" s="47"/>
      <c r="B50" s="363" t="s">
        <v>65</v>
      </c>
      <c r="C50" s="363"/>
      <c r="D50" s="363"/>
      <c r="E50" s="363"/>
      <c r="F50" s="363"/>
      <c r="G50" s="363"/>
      <c r="H50" s="50">
        <f>IF(H49="","",IF(H48&lt;=H49,H49-H48,0))</f>
        <v>41.5</v>
      </c>
      <c r="I50" s="75"/>
    </row>
    <row r="51" spans="1:9" ht="33.75" customHeight="1" x14ac:dyDescent="0.3">
      <c r="A51" s="47"/>
      <c r="B51" s="363" t="s">
        <v>66</v>
      </c>
      <c r="C51" s="363"/>
      <c r="D51" s="363"/>
      <c r="E51" s="363"/>
      <c r="F51" s="363"/>
      <c r="G51" s="363"/>
      <c r="H51" s="50">
        <f>IF(H48&gt;H49,H48-H49,0)</f>
        <v>0</v>
      </c>
      <c r="I51" s="49"/>
    </row>
    <row r="52" spans="1:9" ht="33.75" customHeight="1" x14ac:dyDescent="0.3">
      <c r="A52" s="47"/>
      <c r="B52" s="363" t="s">
        <v>67</v>
      </c>
      <c r="C52" s="363"/>
      <c r="D52" s="363"/>
      <c r="E52" s="363"/>
      <c r="F52" s="363"/>
      <c r="G52" s="363"/>
      <c r="H52" s="74">
        <f>IF(H49="","",IF(H50&gt;H51,ROUND(H50*$B$15*$B$13/24,0),""))</f>
        <v>114243275</v>
      </c>
      <c r="I52" s="49"/>
    </row>
    <row r="53" spans="1:9" ht="33.75" customHeight="1" x14ac:dyDescent="0.3">
      <c r="A53" s="47"/>
      <c r="B53" s="364" t="s">
        <v>68</v>
      </c>
      <c r="C53" s="365"/>
      <c r="D53" s="365"/>
      <c r="E53" s="365"/>
      <c r="F53" s="365"/>
      <c r="G53" s="366"/>
      <c r="H53" s="51" t="str">
        <f>IF(H51&gt;H50,ROUND(H51*$B$17*$B$13/24,0),"")</f>
        <v/>
      </c>
      <c r="I53" s="49"/>
    </row>
    <row r="54" spans="1:9" ht="33.75" customHeight="1" x14ac:dyDescent="0.3">
      <c r="A54" s="367"/>
      <c r="B54" s="367"/>
      <c r="C54" s="367"/>
      <c r="D54" s="367"/>
      <c r="E54" s="367"/>
      <c r="F54" s="367"/>
      <c r="G54" s="367"/>
      <c r="H54" s="367"/>
      <c r="I54" s="367"/>
    </row>
  </sheetData>
  <mergeCells count="23">
    <mergeCell ref="B52:G52"/>
    <mergeCell ref="B53:G53"/>
    <mergeCell ref="A54:I54"/>
    <mergeCell ref="A23:A27"/>
    <mergeCell ref="B23:C23"/>
    <mergeCell ref="B26:C26"/>
    <mergeCell ref="A28:A43"/>
    <mergeCell ref="B31:C31"/>
    <mergeCell ref="B47:C47"/>
    <mergeCell ref="B51:G51"/>
    <mergeCell ref="J21:J22"/>
    <mergeCell ref="K21:K22"/>
    <mergeCell ref="B48:G48"/>
    <mergeCell ref="B49:G49"/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7">
    <cfRule type="expression" dxfId="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K61"/>
  <sheetViews>
    <sheetView topLeftCell="A25" zoomScale="80" zoomScaleNormal="80" workbookViewId="0">
      <selection activeCell="B23" sqref="B23:I54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4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44591.909722222219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44587</v>
      </c>
      <c r="C9" s="34">
        <f>INDEX('TONG HOP'!$B$9:$W$225,MATCH(E3,'TONG HOP'!$B$9:$B$225,0),MATCH(C10,'TONG HOP'!$B$9:$W$9,0))</f>
        <v>44592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44592.541666666664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19031.68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44592.680555555555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44594.777777777781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374">
        <v>44591</v>
      </c>
      <c r="B23" s="399" t="s">
        <v>225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54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54" si="1">IF(E23="x",(C23-B23),"")</f>
        <v/>
      </c>
      <c r="K23" s="86" t="str">
        <f>IF(D23="x",(C23-B23),"")</f>
        <v/>
      </c>
    </row>
    <row r="24" spans="1:11" ht="36" customHeight="1" x14ac:dyDescent="0.3">
      <c r="A24" s="376"/>
      <c r="B24" s="110" t="s">
        <v>160</v>
      </c>
      <c r="C24" s="111" t="s">
        <v>125</v>
      </c>
      <c r="D24" s="45"/>
      <c r="E24" s="81"/>
      <c r="F24" s="90">
        <f t="shared" ref="F24:F54" si="2">IF(AND(D24="",E24=""),0,(IF(C24-B24=1,24,(IF(D24="X",HOUR(C24-B24),0)))))</f>
        <v>0</v>
      </c>
      <c r="G24" s="82">
        <f t="shared" si="0"/>
        <v>0</v>
      </c>
      <c r="H24" s="82">
        <f t="shared" ref="H24:H54" si="3">(F24+G24/60)+H23</f>
        <v>0</v>
      </c>
      <c r="I24" s="108" t="s">
        <v>214</v>
      </c>
      <c r="J24" s="87" t="str">
        <f t="shared" si="1"/>
        <v/>
      </c>
      <c r="K24" s="86" t="str">
        <f t="shared" ref="K24:K54" si="4">IF(D24="x",(C24-B24),"")</f>
        <v/>
      </c>
    </row>
    <row r="25" spans="1:11" ht="36" customHeight="1" x14ac:dyDescent="0.3">
      <c r="A25" s="374">
        <v>44592</v>
      </c>
      <c r="B25" s="110" t="s">
        <v>126</v>
      </c>
      <c r="C25" s="111" t="s">
        <v>129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214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375"/>
      <c r="B26" s="113" t="s">
        <v>129</v>
      </c>
      <c r="C26" s="113" t="s">
        <v>226</v>
      </c>
      <c r="D26" s="114" t="str">
        <f t="shared" ref="D26:D53" si="5">IF(E26="","X","")</f>
        <v>X</v>
      </c>
      <c r="E26" s="126"/>
      <c r="F26" s="116">
        <f t="shared" si="2"/>
        <v>0</v>
      </c>
      <c r="G26" s="127">
        <f t="shared" si="0"/>
        <v>50</v>
      </c>
      <c r="H26" s="127">
        <f t="shared" si="3"/>
        <v>0.83333333333333337</v>
      </c>
      <c r="I26" s="119" t="s">
        <v>215</v>
      </c>
      <c r="J26" s="87" t="str">
        <f t="shared" si="1"/>
        <v/>
      </c>
      <c r="K26" s="86">
        <f t="shared" si="4"/>
        <v>3.4722222222222321E-2</v>
      </c>
    </row>
    <row r="27" spans="1:11" ht="36" customHeight="1" x14ac:dyDescent="0.3">
      <c r="A27" s="375"/>
      <c r="B27" s="379" t="s">
        <v>226</v>
      </c>
      <c r="C27" s="380"/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0.83333333333333337</v>
      </c>
      <c r="I27" s="109" t="s">
        <v>112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375"/>
      <c r="B28" s="111" t="s">
        <v>226</v>
      </c>
      <c r="C28" s="111" t="s">
        <v>135</v>
      </c>
      <c r="D28" s="45" t="str">
        <f t="shared" si="5"/>
        <v/>
      </c>
      <c r="E28" s="91" t="s">
        <v>145</v>
      </c>
      <c r="F28" s="90">
        <f t="shared" si="2"/>
        <v>0</v>
      </c>
      <c r="G28" s="78">
        <f t="shared" si="0"/>
        <v>0</v>
      </c>
      <c r="H28" s="79">
        <f t="shared" si="3"/>
        <v>0.83333333333333337</v>
      </c>
      <c r="I28" s="108" t="s">
        <v>216</v>
      </c>
      <c r="J28" s="88">
        <f t="shared" si="1"/>
        <v>6.9444444444444198E-3</v>
      </c>
      <c r="K28" s="86" t="str">
        <f t="shared" si="4"/>
        <v/>
      </c>
    </row>
    <row r="29" spans="1:11" ht="36" customHeight="1" x14ac:dyDescent="0.3">
      <c r="A29" s="375"/>
      <c r="B29" s="110" t="s">
        <v>135</v>
      </c>
      <c r="C29" s="111" t="s">
        <v>227</v>
      </c>
      <c r="D29" s="45" t="str">
        <f t="shared" si="5"/>
        <v/>
      </c>
      <c r="E29" s="91" t="s">
        <v>145</v>
      </c>
      <c r="F29" s="90">
        <f t="shared" si="2"/>
        <v>0</v>
      </c>
      <c r="G29" s="78">
        <f t="shared" si="0"/>
        <v>0</v>
      </c>
      <c r="H29" s="79">
        <f t="shared" si="3"/>
        <v>0.83333333333333337</v>
      </c>
      <c r="I29" s="109" t="s">
        <v>114</v>
      </c>
      <c r="J29" s="88">
        <f t="shared" si="1"/>
        <v>6.25E-2</v>
      </c>
      <c r="K29" s="86" t="str">
        <f t="shared" si="4"/>
        <v/>
      </c>
    </row>
    <row r="30" spans="1:11" ht="36" customHeight="1" x14ac:dyDescent="0.3">
      <c r="A30" s="375"/>
      <c r="B30" s="111" t="s">
        <v>227</v>
      </c>
      <c r="C30" s="111" t="s">
        <v>228</v>
      </c>
      <c r="D30" s="45" t="str">
        <f t="shared" si="5"/>
        <v/>
      </c>
      <c r="E30" s="91" t="s">
        <v>145</v>
      </c>
      <c r="F30" s="90">
        <f t="shared" si="2"/>
        <v>0</v>
      </c>
      <c r="G30" s="78">
        <f t="shared" si="0"/>
        <v>0</v>
      </c>
      <c r="H30" s="79">
        <f t="shared" si="3"/>
        <v>0.83333333333333337</v>
      </c>
      <c r="I30" s="108" t="s">
        <v>115</v>
      </c>
      <c r="J30" s="88">
        <f t="shared" si="1"/>
        <v>3.4722222222222099E-2</v>
      </c>
      <c r="K30" s="86" t="str">
        <f t="shared" si="4"/>
        <v/>
      </c>
    </row>
    <row r="31" spans="1:11" ht="36" customHeight="1" x14ac:dyDescent="0.3">
      <c r="A31" s="375"/>
      <c r="B31" s="379" t="s">
        <v>228</v>
      </c>
      <c r="C31" s="380"/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0.83333333333333337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375"/>
      <c r="B32" s="111" t="s">
        <v>228</v>
      </c>
      <c r="C32" s="111" t="s">
        <v>141</v>
      </c>
      <c r="D32" s="45" t="str">
        <f t="shared" si="5"/>
        <v>X</v>
      </c>
      <c r="E32" s="91"/>
      <c r="F32" s="90">
        <f t="shared" si="2"/>
        <v>2</v>
      </c>
      <c r="G32" s="78">
        <f t="shared" si="0"/>
        <v>40</v>
      </c>
      <c r="H32" s="79">
        <f t="shared" si="3"/>
        <v>3.5</v>
      </c>
      <c r="I32" s="108" t="s">
        <v>117</v>
      </c>
      <c r="J32" s="88" t="str">
        <f t="shared" si="1"/>
        <v/>
      </c>
      <c r="K32" s="86">
        <f t="shared" si="4"/>
        <v>0.11111111111111116</v>
      </c>
    </row>
    <row r="33" spans="1:11" ht="36" customHeight="1" x14ac:dyDescent="0.3">
      <c r="A33" s="375"/>
      <c r="B33" s="111" t="s">
        <v>141</v>
      </c>
      <c r="C33" s="111" t="s">
        <v>143</v>
      </c>
      <c r="D33" s="45" t="str">
        <f t="shared" si="5"/>
        <v>X</v>
      </c>
      <c r="E33" s="91"/>
      <c r="F33" s="90">
        <f t="shared" si="2"/>
        <v>3</v>
      </c>
      <c r="G33" s="78">
        <f t="shared" si="0"/>
        <v>0</v>
      </c>
      <c r="H33" s="79">
        <f t="shared" si="3"/>
        <v>6.5</v>
      </c>
      <c r="I33" s="108" t="s">
        <v>217</v>
      </c>
      <c r="J33" s="88" t="str">
        <f t="shared" si="1"/>
        <v/>
      </c>
      <c r="K33" s="86">
        <f t="shared" si="4"/>
        <v>0.125</v>
      </c>
    </row>
    <row r="34" spans="1:11" ht="36" customHeight="1" x14ac:dyDescent="0.3">
      <c r="A34" s="376"/>
      <c r="B34" s="111" t="s">
        <v>143</v>
      </c>
      <c r="C34" s="111" t="s">
        <v>125</v>
      </c>
      <c r="D34" s="45" t="str">
        <f t="shared" si="5"/>
        <v>X</v>
      </c>
      <c r="E34" s="91"/>
      <c r="F34" s="90">
        <f t="shared" si="2"/>
        <v>2</v>
      </c>
      <c r="G34" s="78">
        <f t="shared" si="0"/>
        <v>0</v>
      </c>
      <c r="H34" s="79">
        <f t="shared" si="3"/>
        <v>8.5</v>
      </c>
      <c r="I34" s="128" t="s">
        <v>218</v>
      </c>
      <c r="J34" s="88" t="str">
        <f t="shared" si="1"/>
        <v/>
      </c>
      <c r="K34" s="86">
        <f t="shared" si="4"/>
        <v>8.333333333333337E-2</v>
      </c>
    </row>
    <row r="35" spans="1:11" ht="36" customHeight="1" x14ac:dyDescent="0.3">
      <c r="A35" s="374">
        <v>44593</v>
      </c>
      <c r="B35" s="129" t="s">
        <v>126</v>
      </c>
      <c r="C35" s="111" t="s">
        <v>127</v>
      </c>
      <c r="D35" s="45" t="str">
        <f t="shared" si="5"/>
        <v>X</v>
      </c>
      <c r="E35" s="91"/>
      <c r="F35" s="90">
        <f t="shared" si="2"/>
        <v>6</v>
      </c>
      <c r="G35" s="78">
        <f t="shared" si="0"/>
        <v>0</v>
      </c>
      <c r="H35" s="79">
        <f t="shared" si="3"/>
        <v>14.5</v>
      </c>
      <c r="I35" s="128" t="s">
        <v>218</v>
      </c>
      <c r="J35" s="88" t="str">
        <f t="shared" si="1"/>
        <v/>
      </c>
      <c r="K35" s="86">
        <f t="shared" si="4"/>
        <v>0.25</v>
      </c>
    </row>
    <row r="36" spans="1:11" ht="36" customHeight="1" x14ac:dyDescent="0.3">
      <c r="A36" s="375"/>
      <c r="B36" s="111" t="s">
        <v>127</v>
      </c>
      <c r="C36" s="111" t="s">
        <v>229</v>
      </c>
      <c r="D36" s="45" t="str">
        <f t="shared" si="5"/>
        <v>X</v>
      </c>
      <c r="E36" s="91"/>
      <c r="F36" s="90">
        <f t="shared" si="2"/>
        <v>3</v>
      </c>
      <c r="G36" s="78">
        <f t="shared" si="0"/>
        <v>10</v>
      </c>
      <c r="H36" s="79">
        <f t="shared" si="3"/>
        <v>17.666666666666668</v>
      </c>
      <c r="I36" s="108" t="s">
        <v>219</v>
      </c>
      <c r="J36" s="88" t="str">
        <f t="shared" si="1"/>
        <v/>
      </c>
      <c r="K36" s="86">
        <f t="shared" si="4"/>
        <v>0.13194444444444442</v>
      </c>
    </row>
    <row r="37" spans="1:11" ht="36" customHeight="1" x14ac:dyDescent="0.3">
      <c r="A37" s="375"/>
      <c r="B37" s="111" t="s">
        <v>229</v>
      </c>
      <c r="C37" s="111" t="s">
        <v>133</v>
      </c>
      <c r="D37" s="45" t="str">
        <f t="shared" si="5"/>
        <v>X</v>
      </c>
      <c r="E37" s="91"/>
      <c r="F37" s="90">
        <f t="shared" si="2"/>
        <v>2</v>
      </c>
      <c r="G37" s="78">
        <f t="shared" si="0"/>
        <v>20</v>
      </c>
      <c r="H37" s="79">
        <f t="shared" si="3"/>
        <v>20</v>
      </c>
      <c r="I37" s="108" t="s">
        <v>117</v>
      </c>
      <c r="J37" s="88" t="str">
        <f t="shared" si="1"/>
        <v/>
      </c>
      <c r="K37" s="86">
        <f t="shared" si="4"/>
        <v>9.7222222222222265E-2</v>
      </c>
    </row>
    <row r="38" spans="1:11" ht="36" customHeight="1" x14ac:dyDescent="0.3">
      <c r="A38" s="375"/>
      <c r="B38" s="111" t="s">
        <v>133</v>
      </c>
      <c r="C38" s="111" t="s">
        <v>230</v>
      </c>
      <c r="D38" s="45" t="str">
        <f t="shared" si="5"/>
        <v>X</v>
      </c>
      <c r="E38" s="91"/>
      <c r="F38" s="90">
        <f t="shared" si="2"/>
        <v>3</v>
      </c>
      <c r="G38" s="78">
        <f t="shared" si="0"/>
        <v>50</v>
      </c>
      <c r="H38" s="79">
        <f t="shared" si="3"/>
        <v>23.833333333333332</v>
      </c>
      <c r="I38" s="108" t="s">
        <v>219</v>
      </c>
      <c r="J38" s="88" t="str">
        <f t="shared" si="1"/>
        <v/>
      </c>
      <c r="K38" s="86">
        <f t="shared" si="4"/>
        <v>0.15972222222222227</v>
      </c>
    </row>
    <row r="39" spans="1:11" ht="36" customHeight="1" x14ac:dyDescent="0.3">
      <c r="A39" s="375"/>
      <c r="B39" s="111" t="s">
        <v>230</v>
      </c>
      <c r="C39" s="111" t="s">
        <v>141</v>
      </c>
      <c r="D39" s="45" t="str">
        <f t="shared" si="5"/>
        <v>X</v>
      </c>
      <c r="E39" s="91"/>
      <c r="F39" s="90">
        <f t="shared" si="2"/>
        <v>3</v>
      </c>
      <c r="G39" s="78">
        <f t="shared" si="0"/>
        <v>40</v>
      </c>
      <c r="H39" s="79">
        <f t="shared" si="3"/>
        <v>27.5</v>
      </c>
      <c r="I39" s="108" t="s">
        <v>117</v>
      </c>
      <c r="J39" s="88" t="str">
        <f t="shared" si="1"/>
        <v/>
      </c>
      <c r="K39" s="86">
        <f t="shared" si="4"/>
        <v>0.15277777777777768</v>
      </c>
    </row>
    <row r="40" spans="1:11" ht="36" customHeight="1" x14ac:dyDescent="0.3">
      <c r="A40" s="375"/>
      <c r="B40" s="111" t="s">
        <v>141</v>
      </c>
      <c r="C40" s="111" t="s">
        <v>142</v>
      </c>
      <c r="D40" s="45" t="str">
        <f t="shared" si="5"/>
        <v>X</v>
      </c>
      <c r="E40" s="91"/>
      <c r="F40" s="90">
        <f t="shared" si="2"/>
        <v>0</v>
      </c>
      <c r="G40" s="78">
        <f t="shared" si="0"/>
        <v>30</v>
      </c>
      <c r="H40" s="79">
        <f t="shared" si="3"/>
        <v>28</v>
      </c>
      <c r="I40" s="108" t="s">
        <v>220</v>
      </c>
      <c r="J40" s="88" t="str">
        <f t="shared" si="1"/>
        <v/>
      </c>
      <c r="K40" s="86">
        <f t="shared" si="4"/>
        <v>2.083333333333337E-2</v>
      </c>
    </row>
    <row r="41" spans="1:11" ht="36" customHeight="1" x14ac:dyDescent="0.3">
      <c r="A41" s="375"/>
      <c r="B41" s="111" t="s">
        <v>142</v>
      </c>
      <c r="C41" s="111" t="s">
        <v>231</v>
      </c>
      <c r="D41" s="45" t="str">
        <f t="shared" si="5"/>
        <v>X</v>
      </c>
      <c r="E41" s="91"/>
      <c r="F41" s="90">
        <f t="shared" si="2"/>
        <v>1</v>
      </c>
      <c r="G41" s="78">
        <f t="shared" si="0"/>
        <v>30</v>
      </c>
      <c r="H41" s="79">
        <f t="shared" si="3"/>
        <v>29.5</v>
      </c>
      <c r="I41" s="108" t="s">
        <v>117</v>
      </c>
      <c r="J41" s="88" t="str">
        <f t="shared" si="1"/>
        <v/>
      </c>
      <c r="K41" s="86">
        <f t="shared" si="4"/>
        <v>6.25E-2</v>
      </c>
    </row>
    <row r="42" spans="1:11" ht="36" customHeight="1" x14ac:dyDescent="0.3">
      <c r="A42" s="375"/>
      <c r="B42" s="111" t="s">
        <v>231</v>
      </c>
      <c r="C42" s="111" t="s">
        <v>143</v>
      </c>
      <c r="D42" s="45" t="str">
        <f t="shared" si="5"/>
        <v>X</v>
      </c>
      <c r="E42" s="91"/>
      <c r="F42" s="90">
        <f t="shared" si="2"/>
        <v>1</v>
      </c>
      <c r="G42" s="78">
        <f t="shared" si="0"/>
        <v>0</v>
      </c>
      <c r="H42" s="79">
        <f t="shared" si="3"/>
        <v>30.5</v>
      </c>
      <c r="I42" s="108" t="s">
        <v>220</v>
      </c>
      <c r="J42" s="88" t="str">
        <f t="shared" si="1"/>
        <v/>
      </c>
      <c r="K42" s="86">
        <f t="shared" si="4"/>
        <v>4.166666666666663E-2</v>
      </c>
    </row>
    <row r="43" spans="1:11" ht="36" customHeight="1" x14ac:dyDescent="0.3">
      <c r="A43" s="376"/>
      <c r="B43" s="111" t="s">
        <v>143</v>
      </c>
      <c r="C43" s="111" t="s">
        <v>125</v>
      </c>
      <c r="D43" s="45" t="str">
        <f t="shared" si="5"/>
        <v>X</v>
      </c>
      <c r="E43" s="91"/>
      <c r="F43" s="90">
        <f t="shared" si="2"/>
        <v>2</v>
      </c>
      <c r="G43" s="78">
        <f t="shared" si="0"/>
        <v>0</v>
      </c>
      <c r="H43" s="79">
        <f t="shared" si="3"/>
        <v>32.5</v>
      </c>
      <c r="I43" s="108" t="s">
        <v>117</v>
      </c>
      <c r="J43" s="88" t="str">
        <f t="shared" si="1"/>
        <v/>
      </c>
      <c r="K43" s="86">
        <f t="shared" si="4"/>
        <v>8.333333333333337E-2</v>
      </c>
    </row>
    <row r="44" spans="1:11" ht="36" customHeight="1" x14ac:dyDescent="0.3">
      <c r="A44" s="130">
        <v>44594</v>
      </c>
      <c r="B44" s="111" t="s">
        <v>126</v>
      </c>
      <c r="C44" s="111" t="s">
        <v>140</v>
      </c>
      <c r="D44" s="45" t="str">
        <f t="shared" si="5"/>
        <v>X</v>
      </c>
      <c r="E44" s="91"/>
      <c r="F44" s="90">
        <f t="shared" si="2"/>
        <v>5</v>
      </c>
      <c r="G44" s="78">
        <f t="shared" si="0"/>
        <v>30</v>
      </c>
      <c r="H44" s="79">
        <f t="shared" si="3"/>
        <v>38</v>
      </c>
      <c r="I44" s="108" t="s">
        <v>117</v>
      </c>
      <c r="J44" s="88" t="str">
        <f t="shared" si="1"/>
        <v/>
      </c>
      <c r="K44" s="86">
        <f t="shared" si="4"/>
        <v>0.22916666666666666</v>
      </c>
    </row>
    <row r="45" spans="1:11" ht="36" customHeight="1" x14ac:dyDescent="0.3">
      <c r="A45" s="131"/>
      <c r="B45" s="111" t="s">
        <v>140</v>
      </c>
      <c r="C45" s="111" t="s">
        <v>127</v>
      </c>
      <c r="D45" s="45" t="str">
        <f t="shared" si="5"/>
        <v>X</v>
      </c>
      <c r="E45" s="91"/>
      <c r="F45" s="90">
        <f t="shared" si="2"/>
        <v>0</v>
      </c>
      <c r="G45" s="78">
        <f t="shared" si="0"/>
        <v>30</v>
      </c>
      <c r="H45" s="79">
        <f t="shared" si="3"/>
        <v>38.5</v>
      </c>
      <c r="I45" s="108" t="s">
        <v>221</v>
      </c>
      <c r="J45" s="88" t="str">
        <f t="shared" si="1"/>
        <v/>
      </c>
      <c r="K45" s="86">
        <f t="shared" si="4"/>
        <v>2.0833333333333343E-2</v>
      </c>
    </row>
    <row r="46" spans="1:11" ht="36" customHeight="1" x14ac:dyDescent="0.3">
      <c r="A46" s="131"/>
      <c r="B46" s="111" t="s">
        <v>127</v>
      </c>
      <c r="C46" s="111" t="s">
        <v>232</v>
      </c>
      <c r="D46" s="45" t="str">
        <f t="shared" si="5"/>
        <v>X</v>
      </c>
      <c r="E46" s="91"/>
      <c r="F46" s="90">
        <f t="shared" si="2"/>
        <v>4</v>
      </c>
      <c r="G46" s="78">
        <f t="shared" si="0"/>
        <v>0</v>
      </c>
      <c r="H46" s="79">
        <f t="shared" si="3"/>
        <v>42.5</v>
      </c>
      <c r="I46" s="108" t="s">
        <v>117</v>
      </c>
      <c r="J46" s="88" t="str">
        <f t="shared" si="1"/>
        <v/>
      </c>
      <c r="K46" s="86">
        <f t="shared" si="4"/>
        <v>0.16666666666666669</v>
      </c>
    </row>
    <row r="47" spans="1:11" ht="36" customHeight="1" x14ac:dyDescent="0.3">
      <c r="A47" s="131"/>
      <c r="B47" s="111" t="s">
        <v>232</v>
      </c>
      <c r="C47" s="111" t="s">
        <v>233</v>
      </c>
      <c r="D47" s="45" t="str">
        <f t="shared" si="5"/>
        <v>X</v>
      </c>
      <c r="E47" s="91"/>
      <c r="F47" s="90">
        <f t="shared" si="2"/>
        <v>0</v>
      </c>
      <c r="G47" s="78">
        <f t="shared" si="0"/>
        <v>50</v>
      </c>
      <c r="H47" s="79">
        <f t="shared" si="3"/>
        <v>43.333333333333336</v>
      </c>
      <c r="I47" s="108" t="s">
        <v>222</v>
      </c>
      <c r="J47" s="88" t="str">
        <f t="shared" si="1"/>
        <v/>
      </c>
      <c r="K47" s="86">
        <f t="shared" si="4"/>
        <v>3.472222222222221E-2</v>
      </c>
    </row>
    <row r="48" spans="1:11" ht="36" customHeight="1" x14ac:dyDescent="0.3">
      <c r="A48" s="131"/>
      <c r="B48" s="111" t="s">
        <v>233</v>
      </c>
      <c r="C48" s="111" t="s">
        <v>130</v>
      </c>
      <c r="D48" s="45" t="str">
        <f t="shared" si="5"/>
        <v>X</v>
      </c>
      <c r="E48" s="91"/>
      <c r="F48" s="90">
        <f t="shared" si="2"/>
        <v>1</v>
      </c>
      <c r="G48" s="78">
        <f t="shared" si="0"/>
        <v>10</v>
      </c>
      <c r="H48" s="79">
        <f t="shared" si="3"/>
        <v>44.5</v>
      </c>
      <c r="I48" s="108" t="s">
        <v>117</v>
      </c>
      <c r="J48" s="88" t="str">
        <f t="shared" si="1"/>
        <v/>
      </c>
      <c r="K48" s="86">
        <f t="shared" si="4"/>
        <v>4.8611111111111105E-2</v>
      </c>
    </row>
    <row r="49" spans="1:11" ht="36" customHeight="1" x14ac:dyDescent="0.3">
      <c r="A49" s="131"/>
      <c r="B49" s="111" t="s">
        <v>130</v>
      </c>
      <c r="C49" s="111" t="s">
        <v>157</v>
      </c>
      <c r="D49" s="45" t="str">
        <f t="shared" si="5"/>
        <v>X</v>
      </c>
      <c r="E49" s="91"/>
      <c r="F49" s="90">
        <f t="shared" si="2"/>
        <v>0</v>
      </c>
      <c r="G49" s="78">
        <f t="shared" si="0"/>
        <v>30</v>
      </c>
      <c r="H49" s="79">
        <f t="shared" si="3"/>
        <v>45</v>
      </c>
      <c r="I49" s="108" t="s">
        <v>223</v>
      </c>
      <c r="J49" s="88" t="str">
        <f t="shared" si="1"/>
        <v/>
      </c>
      <c r="K49" s="86">
        <f t="shared" si="4"/>
        <v>2.083333333333337E-2</v>
      </c>
    </row>
    <row r="50" spans="1:11" ht="36" customHeight="1" x14ac:dyDescent="0.3">
      <c r="A50" s="131"/>
      <c r="B50" s="111" t="s">
        <v>157</v>
      </c>
      <c r="C50" s="111" t="s">
        <v>134</v>
      </c>
      <c r="D50" s="45" t="str">
        <f t="shared" si="5"/>
        <v>X</v>
      </c>
      <c r="E50" s="91"/>
      <c r="F50" s="90">
        <f t="shared" si="2"/>
        <v>1</v>
      </c>
      <c r="G50" s="78">
        <f t="shared" si="0"/>
        <v>0</v>
      </c>
      <c r="H50" s="79">
        <f t="shared" si="3"/>
        <v>46</v>
      </c>
      <c r="I50" s="108" t="s">
        <v>117</v>
      </c>
      <c r="J50" s="88" t="str">
        <f t="shared" si="1"/>
        <v/>
      </c>
      <c r="K50" s="86">
        <f t="shared" si="4"/>
        <v>4.166666666666663E-2</v>
      </c>
    </row>
    <row r="51" spans="1:11" ht="36" customHeight="1" x14ac:dyDescent="0.3">
      <c r="A51" s="131"/>
      <c r="B51" s="111" t="s">
        <v>134</v>
      </c>
      <c r="C51" s="111" t="s">
        <v>135</v>
      </c>
      <c r="D51" s="45" t="str">
        <f t="shared" si="5"/>
        <v>X</v>
      </c>
      <c r="E51" s="91"/>
      <c r="F51" s="90">
        <f t="shared" si="2"/>
        <v>0</v>
      </c>
      <c r="G51" s="78">
        <f t="shared" si="0"/>
        <v>30</v>
      </c>
      <c r="H51" s="79">
        <f t="shared" si="3"/>
        <v>46.5</v>
      </c>
      <c r="I51" s="108" t="s">
        <v>221</v>
      </c>
      <c r="J51" s="88" t="str">
        <f t="shared" si="1"/>
        <v/>
      </c>
      <c r="K51" s="86">
        <f t="shared" si="4"/>
        <v>2.083333333333337E-2</v>
      </c>
    </row>
    <row r="52" spans="1:11" ht="36" customHeight="1" x14ac:dyDescent="0.3">
      <c r="A52" s="131"/>
      <c r="B52" s="111" t="s">
        <v>135</v>
      </c>
      <c r="C52" s="111" t="s">
        <v>234</v>
      </c>
      <c r="D52" s="45" t="str">
        <f t="shared" si="5"/>
        <v>X</v>
      </c>
      <c r="E52" s="91"/>
      <c r="F52" s="90">
        <f t="shared" si="2"/>
        <v>4</v>
      </c>
      <c r="G52" s="78">
        <f t="shared" si="0"/>
        <v>0</v>
      </c>
      <c r="H52" s="79">
        <f t="shared" si="3"/>
        <v>50.5</v>
      </c>
      <c r="I52" s="108" t="s">
        <v>117</v>
      </c>
      <c r="J52" s="88" t="str">
        <f t="shared" si="1"/>
        <v/>
      </c>
      <c r="K52" s="86">
        <f t="shared" si="4"/>
        <v>0.16666666666666663</v>
      </c>
    </row>
    <row r="53" spans="1:11" ht="36" customHeight="1" x14ac:dyDescent="0.3">
      <c r="A53" s="131"/>
      <c r="B53" s="111" t="s">
        <v>234</v>
      </c>
      <c r="C53" s="111" t="s">
        <v>235</v>
      </c>
      <c r="D53" s="45" t="str">
        <f t="shared" si="5"/>
        <v>X</v>
      </c>
      <c r="E53" s="91"/>
      <c r="F53" s="90">
        <f t="shared" si="2"/>
        <v>0</v>
      </c>
      <c r="G53" s="78">
        <f t="shared" si="0"/>
        <v>40</v>
      </c>
      <c r="H53" s="79">
        <f t="shared" si="3"/>
        <v>51.166666666666664</v>
      </c>
      <c r="I53" s="108" t="s">
        <v>224</v>
      </c>
      <c r="J53" s="88" t="str">
        <f t="shared" si="1"/>
        <v/>
      </c>
      <c r="K53" s="86">
        <f t="shared" si="4"/>
        <v>2.777777777777779E-2</v>
      </c>
    </row>
    <row r="54" spans="1:11" ht="36" customHeight="1" x14ac:dyDescent="0.3">
      <c r="A54" s="131"/>
      <c r="B54" s="379" t="s">
        <v>235</v>
      </c>
      <c r="C54" s="380"/>
      <c r="D54" s="45"/>
      <c r="E54" s="91"/>
      <c r="F54" s="90">
        <f t="shared" si="2"/>
        <v>0</v>
      </c>
      <c r="G54" s="78">
        <f t="shared" si="0"/>
        <v>0</v>
      </c>
      <c r="H54" s="79">
        <f t="shared" si="3"/>
        <v>51.166666666666664</v>
      </c>
      <c r="I54" s="109" t="s">
        <v>123</v>
      </c>
      <c r="J54" s="88" t="str">
        <f t="shared" si="1"/>
        <v/>
      </c>
      <c r="K54" s="86" t="str">
        <f t="shared" si="4"/>
        <v/>
      </c>
    </row>
    <row r="55" spans="1:11" ht="33.75" customHeight="1" x14ac:dyDescent="0.3">
      <c r="A55" s="47"/>
      <c r="B55" s="369" t="s">
        <v>25</v>
      </c>
      <c r="C55" s="369"/>
      <c r="D55" s="369"/>
      <c r="E55" s="369"/>
      <c r="F55" s="369"/>
      <c r="G55" s="369"/>
      <c r="H55" s="48">
        <f>H54</f>
        <v>51.166666666666664</v>
      </c>
      <c r="I55" s="49"/>
      <c r="J55" s="89">
        <f>SUM(J23:J54)</f>
        <v>0.10416666666666652</v>
      </c>
      <c r="K55" s="86">
        <f>SUM(K23:K54)</f>
        <v>2.1319444444444446</v>
      </c>
    </row>
    <row r="56" spans="1:11" ht="33.75" customHeight="1" x14ac:dyDescent="0.3">
      <c r="A56" s="47"/>
      <c r="B56" s="369" t="s">
        <v>64</v>
      </c>
      <c r="C56" s="369"/>
      <c r="D56" s="369"/>
      <c r="E56" s="369"/>
      <c r="F56" s="369"/>
      <c r="G56" s="369"/>
      <c r="H56" s="50">
        <v>72</v>
      </c>
      <c r="I56" s="49"/>
    </row>
    <row r="57" spans="1:11" ht="33.75" customHeight="1" x14ac:dyDescent="0.3">
      <c r="A57" s="47"/>
      <c r="B57" s="363" t="s">
        <v>65</v>
      </c>
      <c r="C57" s="363"/>
      <c r="D57" s="363"/>
      <c r="E57" s="363"/>
      <c r="F57" s="363"/>
      <c r="G57" s="363"/>
      <c r="H57" s="50">
        <f>IF(H56="","",IF(H55&lt;=H56,H56-H55,0))</f>
        <v>20.833333333333336</v>
      </c>
      <c r="I57" s="75"/>
    </row>
    <row r="58" spans="1:11" ht="33.75" customHeight="1" x14ac:dyDescent="0.3">
      <c r="A58" s="47"/>
      <c r="B58" s="363" t="s">
        <v>66</v>
      </c>
      <c r="C58" s="363"/>
      <c r="D58" s="363"/>
      <c r="E58" s="363"/>
      <c r="F58" s="363"/>
      <c r="G58" s="363"/>
      <c r="H58" s="50">
        <f>IF(H55&gt;H56,H55-H56,0)</f>
        <v>0</v>
      </c>
      <c r="I58" s="49"/>
    </row>
    <row r="59" spans="1:11" ht="33.75" customHeight="1" x14ac:dyDescent="0.3">
      <c r="A59" s="47"/>
      <c r="B59" s="363" t="s">
        <v>67</v>
      </c>
      <c r="C59" s="363"/>
      <c r="D59" s="363"/>
      <c r="E59" s="363"/>
      <c r="F59" s="363"/>
      <c r="G59" s="363"/>
      <c r="H59" s="74">
        <f>IF(H56="","",IF(H57&gt;H58,ROUND(H57*$B$15*$B$13/24,0),""))</f>
        <v>55692708</v>
      </c>
      <c r="I59" s="49"/>
    </row>
    <row r="60" spans="1:11" ht="33.75" customHeight="1" x14ac:dyDescent="0.3">
      <c r="A60" s="47"/>
      <c r="B60" s="364" t="s">
        <v>68</v>
      </c>
      <c r="C60" s="365"/>
      <c r="D60" s="365"/>
      <c r="E60" s="365"/>
      <c r="F60" s="365"/>
      <c r="G60" s="366"/>
      <c r="H60" s="51" t="str">
        <f>IF(H58&gt;H57,ROUND(H58*$B$17*$B$13/24,0),"")</f>
        <v/>
      </c>
      <c r="I60" s="49"/>
    </row>
    <row r="61" spans="1:11" ht="33.75" customHeight="1" x14ac:dyDescent="0.3">
      <c r="A61" s="367"/>
      <c r="B61" s="367"/>
      <c r="C61" s="367"/>
      <c r="D61" s="367"/>
      <c r="E61" s="367"/>
      <c r="F61" s="367"/>
      <c r="G61" s="367"/>
      <c r="H61" s="367"/>
      <c r="I61" s="367"/>
    </row>
  </sheetData>
  <mergeCells count="24">
    <mergeCell ref="B59:G59"/>
    <mergeCell ref="B60:G60"/>
    <mergeCell ref="A61:I61"/>
    <mergeCell ref="A23:A24"/>
    <mergeCell ref="B23:C23"/>
    <mergeCell ref="A25:A34"/>
    <mergeCell ref="B27:C27"/>
    <mergeCell ref="B31:C31"/>
    <mergeCell ref="A35:A43"/>
    <mergeCell ref="B54:C54"/>
    <mergeCell ref="B58:G58"/>
    <mergeCell ref="J21:J22"/>
    <mergeCell ref="K21:K22"/>
    <mergeCell ref="B55:G55"/>
    <mergeCell ref="B56:G56"/>
    <mergeCell ref="B57:G5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4">
    <cfRule type="expression" dxfId="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K71"/>
  <sheetViews>
    <sheetView topLeftCell="A24" zoomScale="80" zoomScaleNormal="80" workbookViewId="0">
      <selection activeCell="B25" sqref="B25:I2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03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3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1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44584.333333333336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44581</v>
      </c>
      <c r="C9" s="34">
        <f>INDEX('TONG HOP'!$B$9:$W$225,MATCH(E3,'TONG HOP'!$B$9:$B$225,0),MATCH(C10,'TONG HOP'!$B$9:$W$9,0))</f>
        <v>44586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44584.541666666664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18679.84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44585.527777777781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44588.5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170" t="s">
        <v>54</v>
      </c>
      <c r="C22" s="183" t="s">
        <v>55</v>
      </c>
      <c r="D22" s="170" t="s">
        <v>56</v>
      </c>
      <c r="E22" s="183" t="s">
        <v>57</v>
      </c>
      <c r="F22" s="170" t="s">
        <v>58</v>
      </c>
      <c r="G22" s="170" t="s">
        <v>59</v>
      </c>
      <c r="H22" s="414"/>
      <c r="I22" s="358"/>
      <c r="J22" s="362"/>
      <c r="K22" s="368"/>
    </row>
    <row r="23" spans="1:11" ht="36" customHeight="1" x14ac:dyDescent="0.3">
      <c r="A23" s="374">
        <v>44584</v>
      </c>
      <c r="B23" s="416" t="s">
        <v>183</v>
      </c>
      <c r="C23" s="416"/>
      <c r="D23" s="45"/>
      <c r="E23" s="186"/>
      <c r="F23" s="90">
        <f>IF(AND(D23="",E23=""),0,(IF(C23-B23=1,24,(IF(D23="X",HOUR(C23-B23),0)))))</f>
        <v>0</v>
      </c>
      <c r="G23" s="82">
        <f t="shared" ref="G23:G64" si="0">IF(D23="X",MINUTE(C23-B23),0)</f>
        <v>0</v>
      </c>
      <c r="H23" s="82">
        <f>(F23+G23/60)+H22</f>
        <v>0</v>
      </c>
      <c r="I23" s="187" t="s">
        <v>108</v>
      </c>
      <c r="J23" s="181" t="str">
        <f t="shared" ref="J23:J64" si="1">IF(E23="x",(C23-B23),"")</f>
        <v/>
      </c>
      <c r="K23" s="86" t="str">
        <f>IF(D23="x",(C23-B23),"")</f>
        <v/>
      </c>
    </row>
    <row r="24" spans="1:11" ht="36" customHeight="1" x14ac:dyDescent="0.3">
      <c r="A24" s="375"/>
      <c r="B24" s="188" t="s">
        <v>184</v>
      </c>
      <c r="C24" s="189">
        <v>0.54166666666666663</v>
      </c>
      <c r="D24" s="45"/>
      <c r="E24" s="82"/>
      <c r="F24" s="90">
        <f t="shared" ref="F24:F64" si="2">IF(AND(D24="",E24=""),0,(IF(C24-B24=1,24,(IF(D24="X",HOUR(C24-B24),0)))))</f>
        <v>0</v>
      </c>
      <c r="G24" s="82">
        <f t="shared" si="0"/>
        <v>0</v>
      </c>
      <c r="H24" s="82">
        <f t="shared" ref="H24:H64" si="3">(F24+G24/60)+H23</f>
        <v>0</v>
      </c>
      <c r="I24" s="187" t="s">
        <v>162</v>
      </c>
      <c r="J24" s="181" t="str">
        <f t="shared" si="1"/>
        <v/>
      </c>
      <c r="K24" s="86" t="str">
        <f t="shared" ref="K24:K64" si="4">IF(D24="x",(C24-B24),"")</f>
        <v/>
      </c>
    </row>
    <row r="25" spans="1:11" ht="36" customHeight="1" x14ac:dyDescent="0.3">
      <c r="A25" s="375"/>
      <c r="B25" s="190">
        <v>0.54166666666666663</v>
      </c>
      <c r="C25" s="190">
        <v>0.66666666666666663</v>
      </c>
      <c r="D25" s="114" t="str">
        <f t="shared" ref="D25:D63" si="5">IF(E25="","X","")</f>
        <v>X</v>
      </c>
      <c r="E25" s="127"/>
      <c r="F25" s="116">
        <f t="shared" si="2"/>
        <v>3</v>
      </c>
      <c r="G25" s="127">
        <f t="shared" si="0"/>
        <v>0</v>
      </c>
      <c r="H25" s="127">
        <f t="shared" si="3"/>
        <v>3</v>
      </c>
      <c r="I25" s="191" t="s">
        <v>162</v>
      </c>
      <c r="J25" s="181" t="str">
        <f t="shared" si="1"/>
        <v/>
      </c>
      <c r="K25" s="86">
        <f t="shared" si="4"/>
        <v>0.125</v>
      </c>
    </row>
    <row r="26" spans="1:11" ht="36" customHeight="1" x14ac:dyDescent="0.3">
      <c r="A26" s="375"/>
      <c r="B26" s="192" t="s">
        <v>185</v>
      </c>
      <c r="C26" s="192" t="s">
        <v>186</v>
      </c>
      <c r="D26" s="114" t="str">
        <f t="shared" si="5"/>
        <v/>
      </c>
      <c r="E26" s="127" t="s">
        <v>145</v>
      </c>
      <c r="F26" s="116">
        <f t="shared" si="2"/>
        <v>0</v>
      </c>
      <c r="G26" s="127">
        <f t="shared" si="0"/>
        <v>0</v>
      </c>
      <c r="H26" s="127">
        <f t="shared" si="3"/>
        <v>3</v>
      </c>
      <c r="I26" s="193" t="s">
        <v>163</v>
      </c>
      <c r="J26" s="181">
        <f t="shared" si="1"/>
        <v>4.1666666666666741E-2</v>
      </c>
      <c r="K26" s="86" t="str">
        <f t="shared" si="4"/>
        <v/>
      </c>
    </row>
    <row r="27" spans="1:11" ht="36" customHeight="1" x14ac:dyDescent="0.3">
      <c r="A27" s="375"/>
      <c r="B27" s="416" t="s">
        <v>186</v>
      </c>
      <c r="C27" s="416"/>
      <c r="D27" s="45"/>
      <c r="E27" s="194"/>
      <c r="F27" s="90">
        <f t="shared" si="2"/>
        <v>0</v>
      </c>
      <c r="G27" s="78">
        <f t="shared" si="0"/>
        <v>0</v>
      </c>
      <c r="H27" s="79">
        <f t="shared" si="3"/>
        <v>3</v>
      </c>
      <c r="I27" s="195" t="s">
        <v>164</v>
      </c>
      <c r="J27" s="182" t="str">
        <f t="shared" si="1"/>
        <v/>
      </c>
      <c r="K27" s="86" t="str">
        <f t="shared" si="4"/>
        <v/>
      </c>
    </row>
    <row r="28" spans="1:11" ht="36" customHeight="1" x14ac:dyDescent="0.3">
      <c r="A28" s="376"/>
      <c r="B28" s="192" t="s">
        <v>186</v>
      </c>
      <c r="C28" s="192" t="s">
        <v>187</v>
      </c>
      <c r="D28" s="114" t="str">
        <f t="shared" si="5"/>
        <v/>
      </c>
      <c r="E28" s="196" t="s">
        <v>145</v>
      </c>
      <c r="F28" s="116">
        <f t="shared" si="2"/>
        <v>0</v>
      </c>
      <c r="G28" s="117">
        <f t="shared" si="0"/>
        <v>0</v>
      </c>
      <c r="H28" s="118">
        <f t="shared" si="3"/>
        <v>3</v>
      </c>
      <c r="I28" s="193" t="s">
        <v>165</v>
      </c>
      <c r="J28" s="182">
        <f t="shared" si="1"/>
        <v>0.29166666666666663</v>
      </c>
      <c r="K28" s="86" t="str">
        <f t="shared" si="4"/>
        <v/>
      </c>
    </row>
    <row r="29" spans="1:11" ht="36" customHeight="1" x14ac:dyDescent="0.3">
      <c r="A29" s="374">
        <v>44585</v>
      </c>
      <c r="B29" s="192" t="s">
        <v>188</v>
      </c>
      <c r="C29" s="192" t="s">
        <v>184</v>
      </c>
      <c r="D29" s="114" t="str">
        <f t="shared" si="5"/>
        <v/>
      </c>
      <c r="E29" s="196" t="s">
        <v>145</v>
      </c>
      <c r="F29" s="116">
        <f t="shared" si="2"/>
        <v>0</v>
      </c>
      <c r="G29" s="117">
        <f t="shared" si="0"/>
        <v>0</v>
      </c>
      <c r="H29" s="118">
        <f t="shared" si="3"/>
        <v>3</v>
      </c>
      <c r="I29" s="193" t="s">
        <v>166</v>
      </c>
      <c r="J29" s="182">
        <f t="shared" si="1"/>
        <v>0.33333333333333331</v>
      </c>
      <c r="K29" s="86" t="str">
        <f t="shared" si="4"/>
        <v/>
      </c>
    </row>
    <row r="30" spans="1:11" ht="36" customHeight="1" x14ac:dyDescent="0.3">
      <c r="A30" s="375"/>
      <c r="B30" s="192" t="s">
        <v>184</v>
      </c>
      <c r="C30" s="192" t="s">
        <v>189</v>
      </c>
      <c r="D30" s="114" t="str">
        <f t="shared" si="5"/>
        <v/>
      </c>
      <c r="E30" s="196" t="s">
        <v>145</v>
      </c>
      <c r="F30" s="116">
        <f t="shared" si="2"/>
        <v>0</v>
      </c>
      <c r="G30" s="117">
        <f t="shared" si="0"/>
        <v>0</v>
      </c>
      <c r="H30" s="118">
        <f t="shared" si="3"/>
        <v>3</v>
      </c>
      <c r="I30" s="193" t="s">
        <v>167</v>
      </c>
      <c r="J30" s="182">
        <f t="shared" si="1"/>
        <v>6.944444444444442E-2</v>
      </c>
      <c r="K30" s="86" t="str">
        <f t="shared" si="4"/>
        <v/>
      </c>
    </row>
    <row r="31" spans="1:11" ht="36" customHeight="1" x14ac:dyDescent="0.3">
      <c r="A31" s="375"/>
      <c r="B31" s="192" t="s">
        <v>189</v>
      </c>
      <c r="C31" s="192" t="s">
        <v>190</v>
      </c>
      <c r="D31" s="114" t="str">
        <f t="shared" si="5"/>
        <v/>
      </c>
      <c r="E31" s="196" t="s">
        <v>145</v>
      </c>
      <c r="F31" s="116">
        <f t="shared" si="2"/>
        <v>0</v>
      </c>
      <c r="G31" s="117">
        <f t="shared" si="0"/>
        <v>0</v>
      </c>
      <c r="H31" s="118">
        <f t="shared" si="3"/>
        <v>3</v>
      </c>
      <c r="I31" s="193" t="s">
        <v>168</v>
      </c>
      <c r="J31" s="182">
        <f t="shared" si="1"/>
        <v>5.555555555555558E-2</v>
      </c>
      <c r="K31" s="86" t="str">
        <f t="shared" si="4"/>
        <v/>
      </c>
    </row>
    <row r="32" spans="1:11" ht="36" customHeight="1" x14ac:dyDescent="0.3">
      <c r="A32" s="375"/>
      <c r="B32" s="188" t="s">
        <v>190</v>
      </c>
      <c r="C32" s="188" t="s">
        <v>191</v>
      </c>
      <c r="D32" s="45" t="str">
        <f t="shared" si="5"/>
        <v>X</v>
      </c>
      <c r="E32" s="194"/>
      <c r="F32" s="90">
        <f t="shared" si="2"/>
        <v>1</v>
      </c>
      <c r="G32" s="78">
        <f t="shared" si="0"/>
        <v>40</v>
      </c>
      <c r="H32" s="79">
        <f t="shared" si="3"/>
        <v>4.6666666666666661</v>
      </c>
      <c r="I32" s="195" t="s">
        <v>169</v>
      </c>
      <c r="J32" s="182" t="str">
        <f t="shared" si="1"/>
        <v/>
      </c>
      <c r="K32" s="86">
        <f t="shared" si="4"/>
        <v>6.9444444444444475E-2</v>
      </c>
    </row>
    <row r="33" spans="1:11" ht="36" customHeight="1" x14ac:dyDescent="0.3">
      <c r="A33" s="375"/>
      <c r="B33" s="416" t="s">
        <v>191</v>
      </c>
      <c r="C33" s="416"/>
      <c r="D33" s="45"/>
      <c r="E33" s="194"/>
      <c r="F33" s="90">
        <f t="shared" si="2"/>
        <v>0</v>
      </c>
      <c r="G33" s="78">
        <f t="shared" si="0"/>
        <v>0</v>
      </c>
      <c r="H33" s="79">
        <f t="shared" si="3"/>
        <v>4.6666666666666661</v>
      </c>
      <c r="I33" s="195" t="s">
        <v>170</v>
      </c>
      <c r="J33" s="182" t="str">
        <f t="shared" si="1"/>
        <v/>
      </c>
      <c r="K33" s="86" t="str">
        <f t="shared" si="4"/>
        <v/>
      </c>
    </row>
    <row r="34" spans="1:11" ht="36" customHeight="1" x14ac:dyDescent="0.3">
      <c r="A34" s="375"/>
      <c r="B34" s="188" t="s">
        <v>191</v>
      </c>
      <c r="C34" s="188" t="s">
        <v>192</v>
      </c>
      <c r="D34" s="45" t="str">
        <f t="shared" si="5"/>
        <v>X</v>
      </c>
      <c r="E34" s="194"/>
      <c r="F34" s="90">
        <f t="shared" si="2"/>
        <v>1</v>
      </c>
      <c r="G34" s="78">
        <f t="shared" si="0"/>
        <v>20</v>
      </c>
      <c r="H34" s="79">
        <f t="shared" si="3"/>
        <v>5.9999999999999991</v>
      </c>
      <c r="I34" s="195" t="s">
        <v>171</v>
      </c>
      <c r="J34" s="182" t="str">
        <f t="shared" si="1"/>
        <v/>
      </c>
      <c r="K34" s="86">
        <f t="shared" si="4"/>
        <v>5.555555555555558E-2</v>
      </c>
    </row>
    <row r="35" spans="1:11" ht="36" customHeight="1" x14ac:dyDescent="0.3">
      <c r="A35" s="375"/>
      <c r="B35" s="188" t="s">
        <v>192</v>
      </c>
      <c r="C35" s="188" t="s">
        <v>193</v>
      </c>
      <c r="D35" s="45" t="str">
        <f t="shared" si="5"/>
        <v>X</v>
      </c>
      <c r="E35" s="194"/>
      <c r="F35" s="90">
        <f t="shared" si="2"/>
        <v>8</v>
      </c>
      <c r="G35" s="78">
        <f t="shared" si="0"/>
        <v>0</v>
      </c>
      <c r="H35" s="79">
        <f t="shared" si="3"/>
        <v>14</v>
      </c>
      <c r="I35" s="187" t="s">
        <v>172</v>
      </c>
      <c r="J35" s="182" t="str">
        <f t="shared" si="1"/>
        <v/>
      </c>
      <c r="K35" s="86">
        <f t="shared" si="4"/>
        <v>0.33333333333333326</v>
      </c>
    </row>
    <row r="36" spans="1:11" ht="36" customHeight="1" x14ac:dyDescent="0.3">
      <c r="A36" s="376"/>
      <c r="B36" s="188" t="s">
        <v>193</v>
      </c>
      <c r="C36" s="188" t="s">
        <v>187</v>
      </c>
      <c r="D36" s="45" t="str">
        <f t="shared" si="5"/>
        <v>X</v>
      </c>
      <c r="E36" s="194"/>
      <c r="F36" s="90">
        <f t="shared" si="2"/>
        <v>2</v>
      </c>
      <c r="G36" s="78">
        <f t="shared" si="0"/>
        <v>0</v>
      </c>
      <c r="H36" s="79">
        <f t="shared" si="3"/>
        <v>16</v>
      </c>
      <c r="I36" s="195" t="s">
        <v>173</v>
      </c>
      <c r="J36" s="182" t="str">
        <f t="shared" si="1"/>
        <v/>
      </c>
      <c r="K36" s="86">
        <f t="shared" si="4"/>
        <v>8.333333333333337E-2</v>
      </c>
    </row>
    <row r="37" spans="1:11" ht="36" customHeight="1" x14ac:dyDescent="0.3">
      <c r="A37" s="374">
        <v>44586</v>
      </c>
      <c r="B37" s="188" t="s">
        <v>188</v>
      </c>
      <c r="C37" s="188" t="s">
        <v>194</v>
      </c>
      <c r="D37" s="45" t="str">
        <f t="shared" si="5"/>
        <v>X</v>
      </c>
      <c r="E37" s="194"/>
      <c r="F37" s="90">
        <f t="shared" si="2"/>
        <v>0</v>
      </c>
      <c r="G37" s="78">
        <f t="shared" si="0"/>
        <v>10</v>
      </c>
      <c r="H37" s="79">
        <f t="shared" si="3"/>
        <v>16.166666666666668</v>
      </c>
      <c r="I37" s="187" t="s">
        <v>174</v>
      </c>
      <c r="J37" s="182" t="str">
        <f t="shared" si="1"/>
        <v/>
      </c>
      <c r="K37" s="86">
        <f t="shared" si="4"/>
        <v>6.9444444444444441E-3</v>
      </c>
    </row>
    <row r="38" spans="1:11" ht="36" customHeight="1" x14ac:dyDescent="0.3">
      <c r="A38" s="375"/>
      <c r="B38" s="188" t="s">
        <v>194</v>
      </c>
      <c r="C38" s="188" t="s">
        <v>195</v>
      </c>
      <c r="D38" s="45" t="str">
        <f t="shared" si="5"/>
        <v>X</v>
      </c>
      <c r="E38" s="194"/>
      <c r="F38" s="90">
        <f t="shared" si="2"/>
        <v>2</v>
      </c>
      <c r="G38" s="78">
        <f t="shared" si="0"/>
        <v>20</v>
      </c>
      <c r="H38" s="79">
        <f t="shared" si="3"/>
        <v>18.5</v>
      </c>
      <c r="I38" s="187" t="s">
        <v>175</v>
      </c>
      <c r="J38" s="182" t="str">
        <f t="shared" si="1"/>
        <v/>
      </c>
      <c r="K38" s="86">
        <f t="shared" si="4"/>
        <v>9.7222222222222224E-2</v>
      </c>
    </row>
    <row r="39" spans="1:11" ht="36" customHeight="1" x14ac:dyDescent="0.3">
      <c r="A39" s="375"/>
      <c r="B39" s="188" t="s">
        <v>195</v>
      </c>
      <c r="C39" s="188" t="s">
        <v>196</v>
      </c>
      <c r="D39" s="45" t="str">
        <f t="shared" si="5"/>
        <v>X</v>
      </c>
      <c r="E39" s="194"/>
      <c r="F39" s="90">
        <f t="shared" si="2"/>
        <v>6</v>
      </c>
      <c r="G39" s="78">
        <f t="shared" si="0"/>
        <v>50</v>
      </c>
      <c r="H39" s="79">
        <f t="shared" si="3"/>
        <v>25.333333333333332</v>
      </c>
      <c r="I39" s="195" t="s">
        <v>173</v>
      </c>
      <c r="J39" s="182" t="str">
        <f t="shared" si="1"/>
        <v/>
      </c>
      <c r="K39" s="86">
        <f t="shared" si="4"/>
        <v>0.28472222222222221</v>
      </c>
    </row>
    <row r="40" spans="1:11" ht="36" customHeight="1" x14ac:dyDescent="0.3">
      <c r="A40" s="375"/>
      <c r="B40" s="188" t="s">
        <v>196</v>
      </c>
      <c r="C40" s="188" t="s">
        <v>197</v>
      </c>
      <c r="D40" s="45" t="str">
        <f t="shared" si="5"/>
        <v>X</v>
      </c>
      <c r="E40" s="194"/>
      <c r="F40" s="90">
        <f t="shared" si="2"/>
        <v>1</v>
      </c>
      <c r="G40" s="78">
        <f t="shared" si="0"/>
        <v>50</v>
      </c>
      <c r="H40" s="79">
        <f t="shared" si="3"/>
        <v>27.166666666666664</v>
      </c>
      <c r="I40" s="187" t="s">
        <v>117</v>
      </c>
      <c r="J40" s="182" t="str">
        <f t="shared" si="1"/>
        <v/>
      </c>
      <c r="K40" s="86">
        <f t="shared" si="4"/>
        <v>7.638888888888884E-2</v>
      </c>
    </row>
    <row r="41" spans="1:11" ht="36" customHeight="1" x14ac:dyDescent="0.3">
      <c r="A41" s="375"/>
      <c r="B41" s="188" t="s">
        <v>197</v>
      </c>
      <c r="C41" s="188" t="s">
        <v>198</v>
      </c>
      <c r="D41" s="45" t="str">
        <f t="shared" si="5"/>
        <v>X</v>
      </c>
      <c r="E41" s="194"/>
      <c r="F41" s="90">
        <f t="shared" si="2"/>
        <v>8</v>
      </c>
      <c r="G41" s="78">
        <f t="shared" si="0"/>
        <v>40</v>
      </c>
      <c r="H41" s="79">
        <f t="shared" si="3"/>
        <v>35.833333333333329</v>
      </c>
      <c r="I41" s="195" t="s">
        <v>176</v>
      </c>
      <c r="J41" s="182" t="str">
        <f t="shared" si="1"/>
        <v/>
      </c>
      <c r="K41" s="86">
        <f t="shared" si="4"/>
        <v>0.3611111111111111</v>
      </c>
    </row>
    <row r="42" spans="1:11" ht="36" customHeight="1" x14ac:dyDescent="0.3">
      <c r="A42" s="375"/>
      <c r="B42" s="188" t="s">
        <v>198</v>
      </c>
      <c r="C42" s="188" t="s">
        <v>199</v>
      </c>
      <c r="D42" s="45" t="str">
        <f t="shared" si="5"/>
        <v>X</v>
      </c>
      <c r="E42" s="194"/>
      <c r="F42" s="90">
        <f t="shared" si="2"/>
        <v>1</v>
      </c>
      <c r="G42" s="78">
        <f t="shared" si="0"/>
        <v>40</v>
      </c>
      <c r="H42" s="79">
        <f t="shared" si="3"/>
        <v>37.499999999999993</v>
      </c>
      <c r="I42" s="195" t="s">
        <v>171</v>
      </c>
      <c r="J42" s="182" t="str">
        <f t="shared" si="1"/>
        <v/>
      </c>
      <c r="K42" s="86">
        <f t="shared" si="4"/>
        <v>6.9444444444444531E-2</v>
      </c>
    </row>
    <row r="43" spans="1:11" ht="36" customHeight="1" x14ac:dyDescent="0.3">
      <c r="A43" s="375"/>
      <c r="B43" s="188" t="s">
        <v>199</v>
      </c>
      <c r="C43" s="188" t="s">
        <v>193</v>
      </c>
      <c r="D43" s="45" t="str">
        <f t="shared" si="5"/>
        <v>X</v>
      </c>
      <c r="E43" s="194"/>
      <c r="F43" s="90">
        <f t="shared" si="2"/>
        <v>0</v>
      </c>
      <c r="G43" s="78">
        <f t="shared" si="0"/>
        <v>30</v>
      </c>
      <c r="H43" s="79">
        <f t="shared" si="3"/>
        <v>37.999999999999993</v>
      </c>
      <c r="I43" s="187" t="s">
        <v>118</v>
      </c>
      <c r="J43" s="182" t="str">
        <f t="shared" si="1"/>
        <v/>
      </c>
      <c r="K43" s="86">
        <f t="shared" si="4"/>
        <v>2.0833333333333259E-2</v>
      </c>
    </row>
    <row r="44" spans="1:11" ht="36" customHeight="1" x14ac:dyDescent="0.3">
      <c r="A44" s="376"/>
      <c r="B44" s="188" t="s">
        <v>193</v>
      </c>
      <c r="C44" s="188" t="s">
        <v>187</v>
      </c>
      <c r="D44" s="45" t="str">
        <f t="shared" si="5"/>
        <v>X</v>
      </c>
      <c r="E44" s="194"/>
      <c r="F44" s="90">
        <f t="shared" si="2"/>
        <v>2</v>
      </c>
      <c r="G44" s="78">
        <f t="shared" si="0"/>
        <v>0</v>
      </c>
      <c r="H44" s="79">
        <f t="shared" si="3"/>
        <v>39.999999999999993</v>
      </c>
      <c r="I44" s="187" t="s">
        <v>177</v>
      </c>
      <c r="J44" s="182" t="str">
        <f t="shared" si="1"/>
        <v/>
      </c>
      <c r="K44" s="86">
        <f t="shared" si="4"/>
        <v>8.333333333333337E-2</v>
      </c>
    </row>
    <row r="45" spans="1:11" ht="36" customHeight="1" x14ac:dyDescent="0.3">
      <c r="A45" s="374">
        <v>44587</v>
      </c>
      <c r="B45" s="188" t="s">
        <v>188</v>
      </c>
      <c r="C45" s="188" t="s">
        <v>200</v>
      </c>
      <c r="D45" s="45" t="str">
        <f t="shared" si="5"/>
        <v>X</v>
      </c>
      <c r="E45" s="194"/>
      <c r="F45" s="90">
        <f t="shared" si="2"/>
        <v>1</v>
      </c>
      <c r="G45" s="78">
        <f t="shared" si="0"/>
        <v>50</v>
      </c>
      <c r="H45" s="79">
        <f t="shared" si="3"/>
        <v>41.833333333333329</v>
      </c>
      <c r="I45" s="187" t="s">
        <v>177</v>
      </c>
      <c r="J45" s="182" t="str">
        <f t="shared" si="1"/>
        <v/>
      </c>
      <c r="K45" s="86">
        <f t="shared" si="4"/>
        <v>7.6388888888888895E-2</v>
      </c>
    </row>
    <row r="46" spans="1:11" ht="36" customHeight="1" x14ac:dyDescent="0.3">
      <c r="A46" s="375"/>
      <c r="B46" s="188" t="s">
        <v>200</v>
      </c>
      <c r="C46" s="188" t="s">
        <v>201</v>
      </c>
      <c r="D46" s="45" t="str">
        <f t="shared" si="5"/>
        <v>X</v>
      </c>
      <c r="E46" s="194"/>
      <c r="F46" s="90">
        <f t="shared" si="2"/>
        <v>1</v>
      </c>
      <c r="G46" s="78">
        <f t="shared" si="0"/>
        <v>40</v>
      </c>
      <c r="H46" s="79">
        <f t="shared" si="3"/>
        <v>43.499999999999993</v>
      </c>
      <c r="I46" s="187" t="s">
        <v>117</v>
      </c>
      <c r="J46" s="182" t="str">
        <f t="shared" si="1"/>
        <v/>
      </c>
      <c r="K46" s="86">
        <f t="shared" si="4"/>
        <v>6.9444444444444448E-2</v>
      </c>
    </row>
    <row r="47" spans="1:11" ht="36" customHeight="1" x14ac:dyDescent="0.3">
      <c r="A47" s="375"/>
      <c r="B47" s="188" t="s">
        <v>201</v>
      </c>
      <c r="C47" s="188" t="s">
        <v>202</v>
      </c>
      <c r="D47" s="45" t="str">
        <f t="shared" si="5"/>
        <v>X</v>
      </c>
      <c r="E47" s="194"/>
      <c r="F47" s="90">
        <f t="shared" si="2"/>
        <v>5</v>
      </c>
      <c r="G47" s="78">
        <f t="shared" si="0"/>
        <v>0</v>
      </c>
      <c r="H47" s="79">
        <f t="shared" si="3"/>
        <v>48.499999999999993</v>
      </c>
      <c r="I47" s="187" t="s">
        <v>177</v>
      </c>
      <c r="J47" s="182" t="str">
        <f t="shared" si="1"/>
        <v/>
      </c>
      <c r="K47" s="86">
        <f t="shared" si="4"/>
        <v>0.20833333333333334</v>
      </c>
    </row>
    <row r="48" spans="1:11" ht="36" customHeight="1" x14ac:dyDescent="0.3">
      <c r="A48" s="375"/>
      <c r="B48" s="188" t="s">
        <v>202</v>
      </c>
      <c r="C48" s="188" t="s">
        <v>189</v>
      </c>
      <c r="D48" s="45" t="str">
        <f t="shared" si="5"/>
        <v>X</v>
      </c>
      <c r="E48" s="194"/>
      <c r="F48" s="90">
        <f t="shared" si="2"/>
        <v>1</v>
      </c>
      <c r="G48" s="78">
        <f t="shared" si="0"/>
        <v>10</v>
      </c>
      <c r="H48" s="79">
        <f t="shared" si="3"/>
        <v>49.666666666666657</v>
      </c>
      <c r="I48" s="195" t="s">
        <v>171</v>
      </c>
      <c r="J48" s="182" t="str">
        <f t="shared" si="1"/>
        <v/>
      </c>
      <c r="K48" s="86">
        <f t="shared" si="4"/>
        <v>4.8611111111111049E-2</v>
      </c>
    </row>
    <row r="49" spans="1:11" ht="36" customHeight="1" x14ac:dyDescent="0.3">
      <c r="A49" s="375"/>
      <c r="B49" s="188" t="s">
        <v>189</v>
      </c>
      <c r="C49" s="188" t="s">
        <v>203</v>
      </c>
      <c r="D49" s="45" t="str">
        <f t="shared" si="5"/>
        <v>X</v>
      </c>
      <c r="E49" s="194"/>
      <c r="F49" s="90">
        <f t="shared" si="2"/>
        <v>0</v>
      </c>
      <c r="G49" s="78">
        <f t="shared" si="0"/>
        <v>20</v>
      </c>
      <c r="H49" s="79">
        <f t="shared" si="3"/>
        <v>49.999999999999993</v>
      </c>
      <c r="I49" s="187" t="s">
        <v>178</v>
      </c>
      <c r="J49" s="182" t="str">
        <f t="shared" si="1"/>
        <v/>
      </c>
      <c r="K49" s="86">
        <f t="shared" si="4"/>
        <v>1.3888888888888951E-2</v>
      </c>
    </row>
    <row r="50" spans="1:11" ht="36" customHeight="1" x14ac:dyDescent="0.3">
      <c r="A50" s="375"/>
      <c r="B50" s="188" t="s">
        <v>203</v>
      </c>
      <c r="C50" s="188" t="s">
        <v>204</v>
      </c>
      <c r="D50" s="45" t="str">
        <f t="shared" si="5"/>
        <v>X</v>
      </c>
      <c r="E50" s="194"/>
      <c r="F50" s="90">
        <f t="shared" si="2"/>
        <v>0</v>
      </c>
      <c r="G50" s="78">
        <f t="shared" si="0"/>
        <v>30</v>
      </c>
      <c r="H50" s="79">
        <f t="shared" si="3"/>
        <v>50.499999999999993</v>
      </c>
      <c r="I50" s="187" t="s">
        <v>117</v>
      </c>
      <c r="J50" s="182" t="str">
        <f t="shared" si="1"/>
        <v/>
      </c>
      <c r="K50" s="86">
        <f t="shared" si="4"/>
        <v>2.0833333333333315E-2</v>
      </c>
    </row>
    <row r="51" spans="1:11" ht="36" customHeight="1" x14ac:dyDescent="0.3">
      <c r="A51" s="375"/>
      <c r="B51" s="188" t="s">
        <v>204</v>
      </c>
      <c r="C51" s="188" t="s">
        <v>192</v>
      </c>
      <c r="D51" s="45" t="str">
        <f t="shared" si="5"/>
        <v>X</v>
      </c>
      <c r="E51" s="194"/>
      <c r="F51" s="90">
        <f t="shared" si="2"/>
        <v>3</v>
      </c>
      <c r="G51" s="78">
        <f t="shared" si="0"/>
        <v>30</v>
      </c>
      <c r="H51" s="79">
        <f t="shared" si="3"/>
        <v>53.999999999999993</v>
      </c>
      <c r="I51" s="187" t="s">
        <v>177</v>
      </c>
      <c r="J51" s="182" t="str">
        <f t="shared" si="1"/>
        <v/>
      </c>
      <c r="K51" s="86">
        <f t="shared" si="4"/>
        <v>0.14583333333333337</v>
      </c>
    </row>
    <row r="52" spans="1:11" ht="36" customHeight="1" x14ac:dyDescent="0.3">
      <c r="A52" s="375"/>
      <c r="B52" s="188" t="s">
        <v>192</v>
      </c>
      <c r="C52" s="188" t="s">
        <v>205</v>
      </c>
      <c r="D52" s="45" t="str">
        <f t="shared" si="5"/>
        <v>X</v>
      </c>
      <c r="E52" s="194"/>
      <c r="F52" s="90">
        <f t="shared" si="2"/>
        <v>0</v>
      </c>
      <c r="G52" s="78">
        <f t="shared" si="0"/>
        <v>20</v>
      </c>
      <c r="H52" s="79">
        <f t="shared" si="3"/>
        <v>54.333333333333329</v>
      </c>
      <c r="I52" s="187" t="s">
        <v>118</v>
      </c>
      <c r="J52" s="182" t="str">
        <f t="shared" si="1"/>
        <v/>
      </c>
      <c r="K52" s="86">
        <f t="shared" si="4"/>
        <v>1.388888888888884E-2</v>
      </c>
    </row>
    <row r="53" spans="1:11" ht="36" customHeight="1" x14ac:dyDescent="0.3">
      <c r="A53" s="375"/>
      <c r="B53" s="188" t="s">
        <v>205</v>
      </c>
      <c r="C53" s="188" t="s">
        <v>206</v>
      </c>
      <c r="D53" s="45" t="str">
        <f t="shared" si="5"/>
        <v>X</v>
      </c>
      <c r="E53" s="194"/>
      <c r="F53" s="90">
        <f t="shared" si="2"/>
        <v>0</v>
      </c>
      <c r="G53" s="78">
        <f t="shared" si="0"/>
        <v>30</v>
      </c>
      <c r="H53" s="79">
        <f t="shared" si="3"/>
        <v>54.833333333333329</v>
      </c>
      <c r="I53" s="187" t="s">
        <v>117</v>
      </c>
      <c r="J53" s="182" t="str">
        <f t="shared" si="1"/>
        <v/>
      </c>
      <c r="K53" s="86">
        <f t="shared" si="4"/>
        <v>2.083333333333337E-2</v>
      </c>
    </row>
    <row r="54" spans="1:11" ht="36" customHeight="1" x14ac:dyDescent="0.3">
      <c r="A54" s="375"/>
      <c r="B54" s="188" t="s">
        <v>206</v>
      </c>
      <c r="C54" s="188" t="s">
        <v>207</v>
      </c>
      <c r="D54" s="45" t="str">
        <f t="shared" si="5"/>
        <v>X</v>
      </c>
      <c r="E54" s="194"/>
      <c r="F54" s="90">
        <f t="shared" si="2"/>
        <v>3</v>
      </c>
      <c r="G54" s="78">
        <f t="shared" si="0"/>
        <v>50</v>
      </c>
      <c r="H54" s="79">
        <f t="shared" si="3"/>
        <v>58.666666666666664</v>
      </c>
      <c r="I54" s="187" t="s">
        <v>177</v>
      </c>
      <c r="J54" s="182" t="str">
        <f t="shared" si="1"/>
        <v/>
      </c>
      <c r="K54" s="86">
        <f t="shared" si="4"/>
        <v>0.15972222222222221</v>
      </c>
    </row>
    <row r="55" spans="1:11" ht="36" customHeight="1" x14ac:dyDescent="0.3">
      <c r="A55" s="375"/>
      <c r="B55" s="188" t="s">
        <v>207</v>
      </c>
      <c r="C55" s="188" t="s">
        <v>208</v>
      </c>
      <c r="D55" s="45" t="str">
        <f t="shared" si="5"/>
        <v>X</v>
      </c>
      <c r="E55" s="194"/>
      <c r="F55" s="90">
        <f t="shared" si="2"/>
        <v>1</v>
      </c>
      <c r="G55" s="78">
        <f t="shared" si="0"/>
        <v>50</v>
      </c>
      <c r="H55" s="79">
        <f t="shared" si="3"/>
        <v>60.5</v>
      </c>
      <c r="I55" s="187" t="s">
        <v>117</v>
      </c>
      <c r="J55" s="182" t="str">
        <f t="shared" si="1"/>
        <v/>
      </c>
      <c r="K55" s="86">
        <f t="shared" si="4"/>
        <v>7.638888888888884E-2</v>
      </c>
    </row>
    <row r="56" spans="1:11" ht="36" customHeight="1" x14ac:dyDescent="0.3">
      <c r="A56" s="376"/>
      <c r="B56" s="188" t="s">
        <v>208</v>
      </c>
      <c r="C56" s="188" t="s">
        <v>187</v>
      </c>
      <c r="D56" s="45" t="str">
        <f t="shared" si="5"/>
        <v>X</v>
      </c>
      <c r="E56" s="194"/>
      <c r="F56" s="90">
        <f t="shared" si="2"/>
        <v>3</v>
      </c>
      <c r="G56" s="78">
        <f t="shared" si="0"/>
        <v>30</v>
      </c>
      <c r="H56" s="79">
        <f t="shared" si="3"/>
        <v>64</v>
      </c>
      <c r="I56" s="187" t="s">
        <v>179</v>
      </c>
      <c r="J56" s="182" t="str">
        <f t="shared" si="1"/>
        <v/>
      </c>
      <c r="K56" s="86">
        <f t="shared" si="4"/>
        <v>0.14583333333333337</v>
      </c>
    </row>
    <row r="57" spans="1:11" ht="36" customHeight="1" x14ac:dyDescent="0.3">
      <c r="A57" s="374">
        <v>44588</v>
      </c>
      <c r="B57" s="188" t="s">
        <v>188</v>
      </c>
      <c r="C57" s="188" t="s">
        <v>194</v>
      </c>
      <c r="D57" s="45" t="str">
        <f t="shared" si="5"/>
        <v>X</v>
      </c>
      <c r="E57" s="194"/>
      <c r="F57" s="90">
        <f t="shared" si="2"/>
        <v>0</v>
      </c>
      <c r="G57" s="78">
        <f t="shared" si="0"/>
        <v>10</v>
      </c>
      <c r="H57" s="79">
        <f t="shared" si="3"/>
        <v>64.166666666666671</v>
      </c>
      <c r="I57" s="187" t="s">
        <v>179</v>
      </c>
      <c r="J57" s="182" t="str">
        <f t="shared" si="1"/>
        <v/>
      </c>
      <c r="K57" s="86">
        <f t="shared" si="4"/>
        <v>6.9444444444444441E-3</v>
      </c>
    </row>
    <row r="58" spans="1:11" ht="36" customHeight="1" x14ac:dyDescent="0.3">
      <c r="A58" s="375"/>
      <c r="B58" s="188" t="s">
        <v>194</v>
      </c>
      <c r="C58" s="188" t="s">
        <v>209</v>
      </c>
      <c r="D58" s="45" t="str">
        <f t="shared" si="5"/>
        <v>X</v>
      </c>
      <c r="E58" s="194"/>
      <c r="F58" s="90">
        <f t="shared" si="2"/>
        <v>3</v>
      </c>
      <c r="G58" s="78">
        <f t="shared" si="0"/>
        <v>30</v>
      </c>
      <c r="H58" s="79">
        <f t="shared" si="3"/>
        <v>67.666666666666671</v>
      </c>
      <c r="I58" s="187" t="s">
        <v>117</v>
      </c>
      <c r="J58" s="182" t="str">
        <f t="shared" si="1"/>
        <v/>
      </c>
      <c r="K58" s="86">
        <f t="shared" si="4"/>
        <v>0.14583333333333331</v>
      </c>
    </row>
    <row r="59" spans="1:11" ht="36" customHeight="1" x14ac:dyDescent="0.3">
      <c r="A59" s="375"/>
      <c r="B59" s="188" t="s">
        <v>209</v>
      </c>
      <c r="C59" s="188" t="s">
        <v>210</v>
      </c>
      <c r="D59" s="45" t="str">
        <f t="shared" si="5"/>
        <v>X</v>
      </c>
      <c r="E59" s="194"/>
      <c r="F59" s="90">
        <f t="shared" si="2"/>
        <v>2</v>
      </c>
      <c r="G59" s="78">
        <f t="shared" si="0"/>
        <v>40</v>
      </c>
      <c r="H59" s="79">
        <f t="shared" si="3"/>
        <v>70.333333333333343</v>
      </c>
      <c r="I59" s="187" t="s">
        <v>177</v>
      </c>
      <c r="J59" s="182" t="str">
        <f t="shared" si="1"/>
        <v/>
      </c>
      <c r="K59" s="86">
        <f t="shared" si="4"/>
        <v>0.11111111111111113</v>
      </c>
    </row>
    <row r="60" spans="1:11" ht="36" customHeight="1" x14ac:dyDescent="0.3">
      <c r="A60" s="375"/>
      <c r="B60" s="188" t="s">
        <v>210</v>
      </c>
      <c r="C60" s="188" t="s">
        <v>211</v>
      </c>
      <c r="D60" s="45" t="str">
        <f t="shared" si="5"/>
        <v>X</v>
      </c>
      <c r="E60" s="194"/>
      <c r="F60" s="90">
        <f t="shared" si="2"/>
        <v>1</v>
      </c>
      <c r="G60" s="78">
        <f t="shared" si="0"/>
        <v>20</v>
      </c>
      <c r="H60" s="79">
        <f t="shared" si="3"/>
        <v>71.666666666666671</v>
      </c>
      <c r="I60" s="187" t="s">
        <v>117</v>
      </c>
      <c r="J60" s="182" t="str">
        <f t="shared" si="1"/>
        <v/>
      </c>
      <c r="K60" s="86">
        <f t="shared" si="4"/>
        <v>5.555555555555558E-2</v>
      </c>
    </row>
    <row r="61" spans="1:11" ht="36" customHeight="1" x14ac:dyDescent="0.3">
      <c r="A61" s="375"/>
      <c r="B61" s="188" t="s">
        <v>211</v>
      </c>
      <c r="C61" s="188" t="s">
        <v>212</v>
      </c>
      <c r="D61" s="45" t="str">
        <f t="shared" si="5"/>
        <v>X</v>
      </c>
      <c r="E61" s="194"/>
      <c r="F61" s="90">
        <f t="shared" si="2"/>
        <v>1</v>
      </c>
      <c r="G61" s="78">
        <f t="shared" si="0"/>
        <v>0</v>
      </c>
      <c r="H61" s="79">
        <f t="shared" si="3"/>
        <v>72.666666666666671</v>
      </c>
      <c r="I61" s="195" t="s">
        <v>180</v>
      </c>
      <c r="J61" s="182" t="str">
        <f t="shared" si="1"/>
        <v/>
      </c>
      <c r="K61" s="86">
        <f t="shared" si="4"/>
        <v>4.166666666666663E-2</v>
      </c>
    </row>
    <row r="62" spans="1:11" ht="36" customHeight="1" x14ac:dyDescent="0.3">
      <c r="A62" s="375"/>
      <c r="B62" s="188" t="s">
        <v>212</v>
      </c>
      <c r="C62" s="188" t="s">
        <v>189</v>
      </c>
      <c r="D62" s="45" t="str">
        <f t="shared" si="5"/>
        <v>X</v>
      </c>
      <c r="E62" s="194"/>
      <c r="F62" s="90">
        <f t="shared" si="2"/>
        <v>1</v>
      </c>
      <c r="G62" s="78">
        <f t="shared" si="0"/>
        <v>0</v>
      </c>
      <c r="H62" s="79">
        <f t="shared" si="3"/>
        <v>73.666666666666671</v>
      </c>
      <c r="I62" s="195" t="s">
        <v>181</v>
      </c>
      <c r="J62" s="182" t="str">
        <f t="shared" si="1"/>
        <v/>
      </c>
      <c r="K62" s="86">
        <f t="shared" si="4"/>
        <v>4.166666666666663E-2</v>
      </c>
    </row>
    <row r="63" spans="1:11" ht="36" customHeight="1" x14ac:dyDescent="0.3">
      <c r="A63" s="375"/>
      <c r="B63" s="188" t="s">
        <v>189</v>
      </c>
      <c r="C63" s="188" t="s">
        <v>213</v>
      </c>
      <c r="D63" s="45" t="str">
        <f t="shared" si="5"/>
        <v>X</v>
      </c>
      <c r="E63" s="194"/>
      <c r="F63" s="90">
        <f t="shared" si="2"/>
        <v>2</v>
      </c>
      <c r="G63" s="78">
        <f t="shared" si="0"/>
        <v>20</v>
      </c>
      <c r="H63" s="79">
        <f t="shared" si="3"/>
        <v>76</v>
      </c>
      <c r="I63" s="195" t="s">
        <v>171</v>
      </c>
      <c r="J63" s="182" t="str">
        <f t="shared" si="1"/>
        <v/>
      </c>
      <c r="K63" s="86">
        <f t="shared" si="4"/>
        <v>9.7222222222222265E-2</v>
      </c>
    </row>
    <row r="64" spans="1:11" ht="36" customHeight="1" x14ac:dyDescent="0.3">
      <c r="A64" s="376"/>
      <c r="B64" s="416" t="s">
        <v>213</v>
      </c>
      <c r="C64" s="416"/>
      <c r="D64" s="45"/>
      <c r="E64" s="194"/>
      <c r="F64" s="90">
        <f t="shared" si="2"/>
        <v>0</v>
      </c>
      <c r="G64" s="78">
        <f t="shared" si="0"/>
        <v>0</v>
      </c>
      <c r="H64" s="79">
        <f t="shared" si="3"/>
        <v>76</v>
      </c>
      <c r="I64" s="195" t="s">
        <v>182</v>
      </c>
      <c r="J64" s="182" t="str">
        <f t="shared" si="1"/>
        <v/>
      </c>
      <c r="K64" s="86" t="str">
        <f t="shared" si="4"/>
        <v/>
      </c>
    </row>
    <row r="65" spans="1:11" ht="33.75" customHeight="1" x14ac:dyDescent="0.3">
      <c r="A65" s="47"/>
      <c r="B65" s="415" t="s">
        <v>25</v>
      </c>
      <c r="C65" s="415"/>
      <c r="D65" s="415"/>
      <c r="E65" s="415"/>
      <c r="F65" s="415"/>
      <c r="G65" s="415"/>
      <c r="H65" s="184">
        <f>H64</f>
        <v>76</v>
      </c>
      <c r="I65" s="185"/>
      <c r="J65" s="89">
        <f>SUM(J23:J64)</f>
        <v>0.79166666666666674</v>
      </c>
      <c r="K65" s="86">
        <f>SUM(K23:K64)</f>
        <v>3.166666666666667</v>
      </c>
    </row>
    <row r="66" spans="1:11" ht="33.75" customHeight="1" x14ac:dyDescent="0.3">
      <c r="A66" s="47"/>
      <c r="B66" s="369" t="s">
        <v>64</v>
      </c>
      <c r="C66" s="369"/>
      <c r="D66" s="369"/>
      <c r="E66" s="369"/>
      <c r="F66" s="369"/>
      <c r="G66" s="369"/>
      <c r="H66" s="50">
        <v>72</v>
      </c>
      <c r="I66" s="49"/>
    </row>
    <row r="67" spans="1:11" ht="33.75" customHeight="1" x14ac:dyDescent="0.3">
      <c r="A67" s="47"/>
      <c r="B67" s="363" t="s">
        <v>65</v>
      </c>
      <c r="C67" s="363"/>
      <c r="D67" s="363"/>
      <c r="E67" s="363"/>
      <c r="F67" s="363"/>
      <c r="G67" s="363"/>
      <c r="H67" s="50">
        <f>IF(H66="","",IF(H65&lt;=H66,H66-H65,0))</f>
        <v>0</v>
      </c>
      <c r="I67" s="75"/>
    </row>
    <row r="68" spans="1:11" ht="33.75" customHeight="1" x14ac:dyDescent="0.3">
      <c r="A68" s="47"/>
      <c r="B68" s="363" t="s">
        <v>66</v>
      </c>
      <c r="C68" s="363"/>
      <c r="D68" s="363"/>
      <c r="E68" s="363"/>
      <c r="F68" s="363"/>
      <c r="G68" s="363"/>
      <c r="H68" s="50">
        <f>IF(H65&gt;H66,H65-H66,0)</f>
        <v>4</v>
      </c>
      <c r="I68" s="49"/>
    </row>
    <row r="69" spans="1:11" ht="33.75" customHeight="1" x14ac:dyDescent="0.3">
      <c r="A69" s="47"/>
      <c r="B69" s="363" t="s">
        <v>67</v>
      </c>
      <c r="C69" s="363"/>
      <c r="D69" s="363"/>
      <c r="E69" s="363"/>
      <c r="F69" s="363"/>
      <c r="G69" s="363"/>
      <c r="H69" s="74" t="str">
        <f>IF(H66="","",IF(H67&gt;H68,ROUND(H67*$B$15*$B$13/24,0),""))</f>
        <v/>
      </c>
      <c r="I69" s="49"/>
    </row>
    <row r="70" spans="1:11" ht="33.75" customHeight="1" x14ac:dyDescent="0.3">
      <c r="A70" s="47"/>
      <c r="B70" s="364" t="s">
        <v>68</v>
      </c>
      <c r="C70" s="365"/>
      <c r="D70" s="365"/>
      <c r="E70" s="365"/>
      <c r="F70" s="365"/>
      <c r="G70" s="366"/>
      <c r="H70" s="51">
        <f>IF(H68&gt;H67,ROUND(H68*$B$17*$B$13/24,0),"")</f>
        <v>22027000</v>
      </c>
      <c r="I70" s="49"/>
    </row>
    <row r="71" spans="1:11" ht="33.75" customHeight="1" x14ac:dyDescent="0.3">
      <c r="A71" s="367"/>
      <c r="B71" s="367"/>
      <c r="C71" s="367"/>
      <c r="D71" s="367"/>
      <c r="E71" s="367"/>
      <c r="F71" s="367"/>
      <c r="G71" s="367"/>
      <c r="H71" s="367"/>
      <c r="I71" s="367"/>
    </row>
  </sheetData>
  <mergeCells count="26">
    <mergeCell ref="B69:G69"/>
    <mergeCell ref="B70:G70"/>
    <mergeCell ref="A71:I71"/>
    <mergeCell ref="B66:G66"/>
    <mergeCell ref="B67:G67"/>
    <mergeCell ref="B68:G68"/>
    <mergeCell ref="A37:A44"/>
    <mergeCell ref="A45:A56"/>
    <mergeCell ref="J21:J22"/>
    <mergeCell ref="K21:K22"/>
    <mergeCell ref="B65:G65"/>
    <mergeCell ref="A23:A28"/>
    <mergeCell ref="B23:C23"/>
    <mergeCell ref="B27:C27"/>
    <mergeCell ref="A29:A36"/>
    <mergeCell ref="B33:C33"/>
    <mergeCell ref="A57:A64"/>
    <mergeCell ref="B64:C64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64">
    <cfRule type="expression" dxfId="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K54"/>
  <sheetViews>
    <sheetView topLeftCell="A26" zoomScale="70" zoomScaleNormal="70" workbookViewId="0">
      <selection activeCell="B23" sqref="B23:I47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44578.947916666664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44581</v>
      </c>
      <c r="C9" s="34">
        <f>INDEX('TONG HOP'!$B$9:$W$225,MATCH(E3,'TONG HOP'!$B$9:$B$225,0),MATCH(C10,'TONG HOP'!$B$9:$W$9,0))</f>
        <v>44586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44580.208333333336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19570.060000000001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44580.208333333336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44581.854166666664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404">
        <v>44578</v>
      </c>
      <c r="B23" s="399" t="s">
        <v>151</v>
      </c>
      <c r="C23" s="400"/>
      <c r="D23" s="45"/>
      <c r="E23" s="35"/>
      <c r="F23" s="90">
        <f>IF(AND(D23="",E23=""),0,(IF(C23-B23=1,24,(IF(D23="X",HOUR(C23-B23),0)))))</f>
        <v>0</v>
      </c>
      <c r="G23" s="82">
        <f t="shared" ref="G23:G47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7" si="1">IF(E23="x",(C23-B23),"")</f>
        <v/>
      </c>
      <c r="K23" s="86" t="str">
        <f>IF(D23="x",(C23-B23),"")</f>
        <v/>
      </c>
    </row>
    <row r="24" spans="1:11" ht="36" customHeight="1" x14ac:dyDescent="0.3">
      <c r="A24" s="404"/>
      <c r="B24" s="111" t="s">
        <v>151</v>
      </c>
      <c r="C24" s="111" t="s">
        <v>125</v>
      </c>
      <c r="D24" s="45"/>
      <c r="E24" s="81"/>
      <c r="F24" s="90">
        <f t="shared" ref="F24:F47" si="2">IF(AND(D24="",E24=""),0,(IF(C24-B24=1,24,(IF(D24="X",HOUR(C24-B24),0)))))</f>
        <v>0</v>
      </c>
      <c r="G24" s="82">
        <f t="shared" si="0"/>
        <v>0</v>
      </c>
      <c r="H24" s="82">
        <f t="shared" ref="H24:H47" si="3">(F24+G24/60)+H23</f>
        <v>0</v>
      </c>
      <c r="I24" s="108" t="s">
        <v>109</v>
      </c>
      <c r="J24" s="87" t="str">
        <f t="shared" si="1"/>
        <v/>
      </c>
      <c r="K24" s="86" t="str">
        <f t="shared" ref="K24:K47" si="4">IF(D24="x",(C24-B24),"")</f>
        <v/>
      </c>
    </row>
    <row r="25" spans="1:11" ht="36" customHeight="1" x14ac:dyDescent="0.3">
      <c r="A25" s="404">
        <v>44579</v>
      </c>
      <c r="B25" s="111" t="s">
        <v>126</v>
      </c>
      <c r="C25" s="111" t="s">
        <v>129</v>
      </c>
      <c r="D25" s="45"/>
      <c r="E25" s="81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109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404"/>
      <c r="B26" s="111" t="s">
        <v>129</v>
      </c>
      <c r="C26" s="111" t="s">
        <v>135</v>
      </c>
      <c r="D26" s="45"/>
      <c r="E26" s="81"/>
      <c r="F26" s="90">
        <f t="shared" si="2"/>
        <v>0</v>
      </c>
      <c r="G26" s="82">
        <f t="shared" si="0"/>
        <v>0</v>
      </c>
      <c r="H26" s="82">
        <f t="shared" si="3"/>
        <v>0</v>
      </c>
      <c r="I26" s="108" t="s">
        <v>109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404"/>
      <c r="B27" s="111" t="s">
        <v>135</v>
      </c>
      <c r="C27" s="111" t="s">
        <v>152</v>
      </c>
      <c r="D27" s="45"/>
      <c r="E27" s="91"/>
      <c r="F27" s="90">
        <f t="shared" si="2"/>
        <v>0</v>
      </c>
      <c r="G27" s="78">
        <f t="shared" si="0"/>
        <v>0</v>
      </c>
      <c r="H27" s="79">
        <f t="shared" si="3"/>
        <v>0</v>
      </c>
      <c r="I27" s="108" t="s">
        <v>146</v>
      </c>
      <c r="J27" s="88" t="str">
        <f t="shared" si="1"/>
        <v/>
      </c>
      <c r="K27" s="86" t="str">
        <f t="shared" si="4"/>
        <v/>
      </c>
    </row>
    <row r="28" spans="1:11" ht="36" customHeight="1" x14ac:dyDescent="0.3">
      <c r="A28" s="404"/>
      <c r="B28" s="386" t="s">
        <v>152</v>
      </c>
      <c r="C28" s="387"/>
      <c r="D28" s="45"/>
      <c r="E28" s="91"/>
      <c r="F28" s="90">
        <f t="shared" si="2"/>
        <v>0</v>
      </c>
      <c r="G28" s="78">
        <f t="shared" si="0"/>
        <v>0</v>
      </c>
      <c r="H28" s="79">
        <f t="shared" si="3"/>
        <v>0</v>
      </c>
      <c r="I28" s="109" t="s">
        <v>112</v>
      </c>
      <c r="J28" s="88" t="str">
        <f t="shared" si="1"/>
        <v/>
      </c>
      <c r="K28" s="86" t="str">
        <f t="shared" si="4"/>
        <v/>
      </c>
    </row>
    <row r="29" spans="1:11" ht="36" customHeight="1" x14ac:dyDescent="0.3">
      <c r="A29" s="404"/>
      <c r="B29" s="111" t="s">
        <v>152</v>
      </c>
      <c r="C29" s="111" t="s">
        <v>125</v>
      </c>
      <c r="D29" s="45"/>
      <c r="E29" s="91"/>
      <c r="F29" s="90">
        <f t="shared" si="2"/>
        <v>0</v>
      </c>
      <c r="G29" s="78">
        <f t="shared" si="0"/>
        <v>0</v>
      </c>
      <c r="H29" s="79">
        <f t="shared" si="3"/>
        <v>0</v>
      </c>
      <c r="I29" s="108" t="s">
        <v>147</v>
      </c>
      <c r="J29" s="88" t="str">
        <f t="shared" si="1"/>
        <v/>
      </c>
      <c r="K29" s="86" t="str">
        <f t="shared" si="4"/>
        <v/>
      </c>
    </row>
    <row r="30" spans="1:11" ht="36" customHeight="1" x14ac:dyDescent="0.3">
      <c r="A30" s="404">
        <v>44580</v>
      </c>
      <c r="B30" s="111" t="s">
        <v>126</v>
      </c>
      <c r="C30" s="111" t="s">
        <v>153</v>
      </c>
      <c r="D30" s="45"/>
      <c r="E30" s="91"/>
      <c r="F30" s="90">
        <f t="shared" si="2"/>
        <v>0</v>
      </c>
      <c r="G30" s="78">
        <f t="shared" si="0"/>
        <v>0</v>
      </c>
      <c r="H30" s="79">
        <f t="shared" si="3"/>
        <v>0</v>
      </c>
      <c r="I30" s="108" t="s">
        <v>147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404"/>
      <c r="B31" s="111" t="s">
        <v>153</v>
      </c>
      <c r="C31" s="111" t="s">
        <v>154</v>
      </c>
      <c r="D31" s="45"/>
      <c r="E31" s="91"/>
      <c r="F31" s="90">
        <f t="shared" si="2"/>
        <v>0</v>
      </c>
      <c r="G31" s="78">
        <f t="shared" si="0"/>
        <v>0</v>
      </c>
      <c r="H31" s="79">
        <f t="shared" si="3"/>
        <v>0</v>
      </c>
      <c r="I31" s="109" t="s">
        <v>114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404"/>
      <c r="B32" s="111" t="s">
        <v>154</v>
      </c>
      <c r="C32" s="111" t="s">
        <v>155</v>
      </c>
      <c r="D32" s="45"/>
      <c r="E32" s="91"/>
      <c r="F32" s="90">
        <f t="shared" si="2"/>
        <v>0</v>
      </c>
      <c r="G32" s="78">
        <f t="shared" si="0"/>
        <v>0</v>
      </c>
      <c r="H32" s="79">
        <f t="shared" si="3"/>
        <v>0</v>
      </c>
      <c r="I32" s="108" t="s">
        <v>115</v>
      </c>
      <c r="J32" s="88" t="str">
        <f t="shared" si="1"/>
        <v/>
      </c>
      <c r="K32" s="86" t="str">
        <f t="shared" si="4"/>
        <v/>
      </c>
    </row>
    <row r="33" spans="1:11" ht="36" customHeight="1" x14ac:dyDescent="0.3">
      <c r="A33" s="404"/>
      <c r="B33" s="386" t="s">
        <v>155</v>
      </c>
      <c r="C33" s="387"/>
      <c r="D33" s="45"/>
      <c r="E33" s="91"/>
      <c r="F33" s="90">
        <f t="shared" si="2"/>
        <v>0</v>
      </c>
      <c r="G33" s="78">
        <f t="shared" si="0"/>
        <v>0</v>
      </c>
      <c r="H33" s="79">
        <f t="shared" si="3"/>
        <v>0</v>
      </c>
      <c r="I33" s="109" t="s">
        <v>116</v>
      </c>
      <c r="J33" s="88" t="str">
        <f t="shared" si="1"/>
        <v/>
      </c>
      <c r="K33" s="86" t="str">
        <f t="shared" si="4"/>
        <v/>
      </c>
    </row>
    <row r="34" spans="1:11" ht="36" customHeight="1" x14ac:dyDescent="0.3">
      <c r="A34" s="404"/>
      <c r="B34" s="113" t="s">
        <v>155</v>
      </c>
      <c r="C34" s="113" t="s">
        <v>156</v>
      </c>
      <c r="D34" s="114" t="str">
        <f t="shared" ref="D34:D46" si="5">IF(E34="","X","")</f>
        <v>X</v>
      </c>
      <c r="E34" s="115"/>
      <c r="F34" s="116">
        <f t="shared" si="2"/>
        <v>3</v>
      </c>
      <c r="G34" s="117">
        <f t="shared" si="0"/>
        <v>30</v>
      </c>
      <c r="H34" s="118">
        <f t="shared" si="3"/>
        <v>3.5</v>
      </c>
      <c r="I34" s="119" t="s">
        <v>117</v>
      </c>
      <c r="J34" s="88" t="str">
        <f t="shared" si="1"/>
        <v/>
      </c>
      <c r="K34" s="86">
        <f t="shared" si="4"/>
        <v>0.14583333333333334</v>
      </c>
    </row>
    <row r="35" spans="1:11" ht="36" customHeight="1" x14ac:dyDescent="0.3">
      <c r="A35" s="404"/>
      <c r="B35" s="111" t="s">
        <v>156</v>
      </c>
      <c r="C35" s="111" t="s">
        <v>157</v>
      </c>
      <c r="D35" s="45" t="str">
        <f t="shared" si="5"/>
        <v>X</v>
      </c>
      <c r="E35" s="91"/>
      <c r="F35" s="90">
        <f t="shared" si="2"/>
        <v>4</v>
      </c>
      <c r="G35" s="78">
        <f t="shared" si="0"/>
        <v>0</v>
      </c>
      <c r="H35" s="79">
        <f t="shared" si="3"/>
        <v>7.5</v>
      </c>
      <c r="I35" s="108" t="s">
        <v>148</v>
      </c>
      <c r="J35" s="88" t="str">
        <f t="shared" si="1"/>
        <v/>
      </c>
      <c r="K35" s="86">
        <f t="shared" si="4"/>
        <v>0.16666666666666669</v>
      </c>
    </row>
    <row r="36" spans="1:11" ht="36" customHeight="1" x14ac:dyDescent="0.3">
      <c r="A36" s="404"/>
      <c r="B36" s="111" t="s">
        <v>157</v>
      </c>
      <c r="C36" s="111" t="s">
        <v>158</v>
      </c>
      <c r="D36" s="45" t="str">
        <f t="shared" si="5"/>
        <v>X</v>
      </c>
      <c r="E36" s="91"/>
      <c r="F36" s="90">
        <f t="shared" si="2"/>
        <v>7</v>
      </c>
      <c r="G36" s="78">
        <f t="shared" si="0"/>
        <v>45</v>
      </c>
      <c r="H36" s="79">
        <f t="shared" si="3"/>
        <v>15.25</v>
      </c>
      <c r="I36" s="108" t="s">
        <v>117</v>
      </c>
      <c r="J36" s="88" t="str">
        <f t="shared" si="1"/>
        <v/>
      </c>
      <c r="K36" s="86">
        <f t="shared" si="4"/>
        <v>0.32291666666666663</v>
      </c>
    </row>
    <row r="37" spans="1:11" ht="36" customHeight="1" x14ac:dyDescent="0.3">
      <c r="A37" s="404"/>
      <c r="B37" s="111" t="s">
        <v>158</v>
      </c>
      <c r="C37" s="111" t="s">
        <v>159</v>
      </c>
      <c r="D37" s="45" t="str">
        <f t="shared" si="5"/>
        <v>X</v>
      </c>
      <c r="E37" s="91"/>
      <c r="F37" s="90">
        <f t="shared" si="2"/>
        <v>0</v>
      </c>
      <c r="G37" s="78">
        <f t="shared" si="0"/>
        <v>30</v>
      </c>
      <c r="H37" s="79">
        <f t="shared" si="3"/>
        <v>15.75</v>
      </c>
      <c r="I37" s="108" t="s">
        <v>149</v>
      </c>
      <c r="J37" s="88" t="str">
        <f t="shared" si="1"/>
        <v/>
      </c>
      <c r="K37" s="86">
        <f t="shared" si="4"/>
        <v>2.083333333333337E-2</v>
      </c>
    </row>
    <row r="38" spans="1:11" ht="36" customHeight="1" x14ac:dyDescent="0.3">
      <c r="A38" s="404"/>
      <c r="B38" s="111" t="s">
        <v>159</v>
      </c>
      <c r="C38" s="111" t="s">
        <v>136</v>
      </c>
      <c r="D38" s="45" t="str">
        <f t="shared" si="5"/>
        <v>X</v>
      </c>
      <c r="E38" s="91"/>
      <c r="F38" s="90">
        <f t="shared" si="2"/>
        <v>0</v>
      </c>
      <c r="G38" s="78">
        <f t="shared" si="0"/>
        <v>45</v>
      </c>
      <c r="H38" s="79">
        <f t="shared" si="3"/>
        <v>16.5</v>
      </c>
      <c r="I38" s="108" t="s">
        <v>117</v>
      </c>
      <c r="J38" s="88" t="str">
        <f t="shared" si="1"/>
        <v/>
      </c>
      <c r="K38" s="86">
        <f t="shared" si="4"/>
        <v>3.125E-2</v>
      </c>
    </row>
    <row r="39" spans="1:11" ht="36" customHeight="1" x14ac:dyDescent="0.3">
      <c r="A39" s="404"/>
      <c r="B39" s="111" t="s">
        <v>136</v>
      </c>
      <c r="C39" s="111" t="s">
        <v>143</v>
      </c>
      <c r="D39" s="45" t="str">
        <f t="shared" si="5"/>
        <v>X</v>
      </c>
      <c r="E39" s="91"/>
      <c r="F39" s="90">
        <f t="shared" si="2"/>
        <v>0</v>
      </c>
      <c r="G39" s="78">
        <f t="shared" si="0"/>
        <v>30</v>
      </c>
      <c r="H39" s="79">
        <f t="shared" si="3"/>
        <v>17</v>
      </c>
      <c r="I39" s="108" t="s">
        <v>118</v>
      </c>
      <c r="J39" s="88" t="str">
        <f t="shared" si="1"/>
        <v/>
      </c>
      <c r="K39" s="86">
        <f t="shared" si="4"/>
        <v>2.0833333333333259E-2</v>
      </c>
    </row>
    <row r="40" spans="1:11" ht="36" customHeight="1" x14ac:dyDescent="0.3">
      <c r="A40" s="404"/>
      <c r="B40" s="111" t="s">
        <v>143</v>
      </c>
      <c r="C40" s="111" t="s">
        <v>125</v>
      </c>
      <c r="D40" s="45" t="str">
        <f t="shared" si="5"/>
        <v>X</v>
      </c>
      <c r="E40" s="91"/>
      <c r="F40" s="90">
        <f t="shared" si="2"/>
        <v>2</v>
      </c>
      <c r="G40" s="78">
        <f t="shared" si="0"/>
        <v>0</v>
      </c>
      <c r="H40" s="79">
        <f t="shared" si="3"/>
        <v>19</v>
      </c>
      <c r="I40" s="108" t="s">
        <v>117</v>
      </c>
      <c r="J40" s="88" t="str">
        <f t="shared" si="1"/>
        <v/>
      </c>
      <c r="K40" s="86">
        <f t="shared" si="4"/>
        <v>8.333333333333337E-2</v>
      </c>
    </row>
    <row r="41" spans="1:11" ht="36" customHeight="1" x14ac:dyDescent="0.3">
      <c r="A41" s="122">
        <v>44581</v>
      </c>
      <c r="B41" s="111" t="s">
        <v>126</v>
      </c>
      <c r="C41" s="111" t="s">
        <v>140</v>
      </c>
      <c r="D41" s="45" t="str">
        <f t="shared" si="5"/>
        <v>X</v>
      </c>
      <c r="E41" s="91"/>
      <c r="F41" s="90">
        <f t="shared" si="2"/>
        <v>5</v>
      </c>
      <c r="G41" s="78">
        <f t="shared" si="0"/>
        <v>30</v>
      </c>
      <c r="H41" s="79">
        <f t="shared" si="3"/>
        <v>24.5</v>
      </c>
      <c r="I41" s="108" t="s">
        <v>117</v>
      </c>
      <c r="J41" s="88" t="str">
        <f t="shared" si="1"/>
        <v/>
      </c>
      <c r="K41" s="86">
        <f t="shared" si="4"/>
        <v>0.22916666666666666</v>
      </c>
    </row>
    <row r="42" spans="1:11" ht="36" customHeight="1" x14ac:dyDescent="0.3">
      <c r="A42" s="123"/>
      <c r="B42" s="111" t="s">
        <v>140</v>
      </c>
      <c r="C42" s="111" t="s">
        <v>127</v>
      </c>
      <c r="D42" s="45" t="str">
        <f t="shared" si="5"/>
        <v>X</v>
      </c>
      <c r="E42" s="91"/>
      <c r="F42" s="90">
        <f t="shared" si="2"/>
        <v>0</v>
      </c>
      <c r="G42" s="78">
        <f t="shared" si="0"/>
        <v>30</v>
      </c>
      <c r="H42" s="79">
        <f t="shared" si="3"/>
        <v>25</v>
      </c>
      <c r="I42" s="108" t="s">
        <v>118</v>
      </c>
      <c r="J42" s="88" t="str">
        <f t="shared" si="1"/>
        <v/>
      </c>
      <c r="K42" s="86">
        <f t="shared" si="4"/>
        <v>2.0833333333333343E-2</v>
      </c>
    </row>
    <row r="43" spans="1:11" ht="36" customHeight="1" x14ac:dyDescent="0.3">
      <c r="A43" s="123"/>
      <c r="B43" s="111" t="s">
        <v>127</v>
      </c>
      <c r="C43" s="111" t="s">
        <v>134</v>
      </c>
      <c r="D43" s="45" t="str">
        <f t="shared" si="5"/>
        <v>X</v>
      </c>
      <c r="E43" s="91"/>
      <c r="F43" s="90">
        <f t="shared" si="2"/>
        <v>7</v>
      </c>
      <c r="G43" s="78">
        <f t="shared" si="0"/>
        <v>30</v>
      </c>
      <c r="H43" s="79">
        <f t="shared" si="3"/>
        <v>32.5</v>
      </c>
      <c r="I43" s="108" t="s">
        <v>117</v>
      </c>
      <c r="J43" s="88" t="str">
        <f t="shared" si="1"/>
        <v/>
      </c>
      <c r="K43" s="86">
        <f t="shared" si="4"/>
        <v>0.3125</v>
      </c>
    </row>
    <row r="44" spans="1:11" ht="36" customHeight="1" x14ac:dyDescent="0.3">
      <c r="A44" s="123"/>
      <c r="B44" s="111" t="s">
        <v>134</v>
      </c>
      <c r="C44" s="111" t="s">
        <v>135</v>
      </c>
      <c r="D44" s="45" t="str">
        <f t="shared" si="5"/>
        <v>X</v>
      </c>
      <c r="E44" s="91"/>
      <c r="F44" s="90">
        <f t="shared" si="2"/>
        <v>0</v>
      </c>
      <c r="G44" s="78">
        <f t="shared" si="0"/>
        <v>30</v>
      </c>
      <c r="H44" s="79">
        <f t="shared" si="3"/>
        <v>33</v>
      </c>
      <c r="I44" s="108" t="s">
        <v>118</v>
      </c>
      <c r="J44" s="88" t="str">
        <f t="shared" si="1"/>
        <v/>
      </c>
      <c r="K44" s="86">
        <f t="shared" si="4"/>
        <v>2.083333333333337E-2</v>
      </c>
    </row>
    <row r="45" spans="1:11" ht="36" customHeight="1" x14ac:dyDescent="0.3">
      <c r="A45" s="123"/>
      <c r="B45" s="111" t="s">
        <v>135</v>
      </c>
      <c r="C45" s="111" t="s">
        <v>160</v>
      </c>
      <c r="D45" s="45" t="str">
        <f t="shared" si="5"/>
        <v>X</v>
      </c>
      <c r="E45" s="91"/>
      <c r="F45" s="90">
        <f t="shared" si="2"/>
        <v>1</v>
      </c>
      <c r="G45" s="78">
        <f t="shared" si="0"/>
        <v>0</v>
      </c>
      <c r="H45" s="79">
        <f t="shared" si="3"/>
        <v>34</v>
      </c>
      <c r="I45" s="120" t="s">
        <v>150</v>
      </c>
      <c r="J45" s="88" t="str">
        <f t="shared" si="1"/>
        <v/>
      </c>
      <c r="K45" s="86">
        <f t="shared" si="4"/>
        <v>4.166666666666663E-2</v>
      </c>
    </row>
    <row r="46" spans="1:11" ht="36" customHeight="1" x14ac:dyDescent="0.3">
      <c r="A46" s="123"/>
      <c r="B46" s="111" t="s">
        <v>160</v>
      </c>
      <c r="C46" s="111" t="s">
        <v>161</v>
      </c>
      <c r="D46" s="45" t="str">
        <f t="shared" si="5"/>
        <v>X</v>
      </c>
      <c r="E46" s="91"/>
      <c r="F46" s="90">
        <f t="shared" si="2"/>
        <v>5</v>
      </c>
      <c r="G46" s="78">
        <f t="shared" si="0"/>
        <v>30</v>
      </c>
      <c r="H46" s="79">
        <f t="shared" si="3"/>
        <v>39.5</v>
      </c>
      <c r="I46" s="108" t="s">
        <v>117</v>
      </c>
      <c r="J46" s="88" t="str">
        <f t="shared" si="1"/>
        <v/>
      </c>
      <c r="K46" s="86">
        <f t="shared" si="4"/>
        <v>0.22916666666666663</v>
      </c>
    </row>
    <row r="47" spans="1:11" ht="36" customHeight="1" x14ac:dyDescent="0.3">
      <c r="A47" s="123"/>
      <c r="B47" s="386" t="s">
        <v>161</v>
      </c>
      <c r="C47" s="387"/>
      <c r="D47" s="45"/>
      <c r="E47" s="91"/>
      <c r="F47" s="90">
        <f t="shared" si="2"/>
        <v>0</v>
      </c>
      <c r="G47" s="78">
        <f t="shared" si="0"/>
        <v>0</v>
      </c>
      <c r="H47" s="79">
        <f t="shared" si="3"/>
        <v>39.5</v>
      </c>
      <c r="I47" s="109" t="s">
        <v>123</v>
      </c>
      <c r="J47" s="88" t="str">
        <f t="shared" si="1"/>
        <v/>
      </c>
      <c r="K47" s="86" t="str">
        <f t="shared" si="4"/>
        <v/>
      </c>
    </row>
    <row r="48" spans="1:11" ht="33.75" customHeight="1" x14ac:dyDescent="0.3">
      <c r="A48" s="47"/>
      <c r="B48" s="369" t="s">
        <v>25</v>
      </c>
      <c r="C48" s="369"/>
      <c r="D48" s="369"/>
      <c r="E48" s="369"/>
      <c r="F48" s="369"/>
      <c r="G48" s="369"/>
      <c r="H48" s="48">
        <f>H47</f>
        <v>39.5</v>
      </c>
      <c r="I48" s="49"/>
      <c r="J48" s="89">
        <f>SUM(J23:J47)</f>
        <v>0</v>
      </c>
      <c r="K48" s="86">
        <f>SUM(K23:K47)</f>
        <v>1.645833333333333</v>
      </c>
    </row>
    <row r="49" spans="1:9" ht="33.75" customHeight="1" x14ac:dyDescent="0.3">
      <c r="A49" s="47"/>
      <c r="B49" s="369" t="s">
        <v>64</v>
      </c>
      <c r="C49" s="369"/>
      <c r="D49" s="369"/>
      <c r="E49" s="369"/>
      <c r="F49" s="369"/>
      <c r="G49" s="369"/>
      <c r="H49" s="50">
        <v>72</v>
      </c>
      <c r="I49" s="49"/>
    </row>
    <row r="50" spans="1:9" ht="33.75" customHeight="1" x14ac:dyDescent="0.3">
      <c r="A50" s="47"/>
      <c r="B50" s="363" t="s">
        <v>65</v>
      </c>
      <c r="C50" s="363"/>
      <c r="D50" s="363"/>
      <c r="E50" s="363"/>
      <c r="F50" s="363"/>
      <c r="G50" s="363"/>
      <c r="H50" s="50">
        <f>IF(H49="","",IF(H48&lt;=H49,H49-H48,0))</f>
        <v>32.5</v>
      </c>
      <c r="I50" s="75"/>
    </row>
    <row r="51" spans="1:9" ht="33.75" customHeight="1" x14ac:dyDescent="0.3">
      <c r="A51" s="47"/>
      <c r="B51" s="363" t="s">
        <v>66</v>
      </c>
      <c r="C51" s="363"/>
      <c r="D51" s="363"/>
      <c r="E51" s="363"/>
      <c r="F51" s="363"/>
      <c r="G51" s="363"/>
      <c r="H51" s="50">
        <f>IF(H48&gt;H49,H48-H49,0)</f>
        <v>0</v>
      </c>
      <c r="I51" s="49"/>
    </row>
    <row r="52" spans="1:9" ht="33.75" customHeight="1" x14ac:dyDescent="0.3">
      <c r="A52" s="47"/>
      <c r="B52" s="363" t="s">
        <v>67</v>
      </c>
      <c r="C52" s="363"/>
      <c r="D52" s="363"/>
      <c r="E52" s="363"/>
      <c r="F52" s="363"/>
      <c r="G52" s="363"/>
      <c r="H52" s="74">
        <f>IF(H49="","",IF(H50&gt;H51,ROUND(H50*$B$15*$B$13/24,0),""))</f>
        <v>89484688</v>
      </c>
      <c r="I52" s="49"/>
    </row>
    <row r="53" spans="1:9" ht="33.75" customHeight="1" x14ac:dyDescent="0.3">
      <c r="A53" s="47"/>
      <c r="B53" s="364" t="s">
        <v>68</v>
      </c>
      <c r="C53" s="365"/>
      <c r="D53" s="365"/>
      <c r="E53" s="365"/>
      <c r="F53" s="365"/>
      <c r="G53" s="366"/>
      <c r="H53" s="51" t="str">
        <f>IF(H51&gt;H50,ROUND(H51*$B$17*$B$13/24,0),"")</f>
        <v/>
      </c>
      <c r="I53" s="49"/>
    </row>
    <row r="54" spans="1:9" ht="33.75" customHeight="1" x14ac:dyDescent="0.3">
      <c r="A54" s="367"/>
      <c r="B54" s="367"/>
      <c r="C54" s="367"/>
      <c r="D54" s="367"/>
      <c r="E54" s="367"/>
      <c r="F54" s="367"/>
      <c r="G54" s="367"/>
      <c r="H54" s="367"/>
      <c r="I54" s="367"/>
    </row>
  </sheetData>
  <mergeCells count="24">
    <mergeCell ref="B52:G52"/>
    <mergeCell ref="B53:G53"/>
    <mergeCell ref="A54:I54"/>
    <mergeCell ref="A23:A24"/>
    <mergeCell ref="B23:C23"/>
    <mergeCell ref="A25:A29"/>
    <mergeCell ref="B28:C28"/>
    <mergeCell ref="A30:A40"/>
    <mergeCell ref="B33:C33"/>
    <mergeCell ref="B47:C47"/>
    <mergeCell ref="B51:G51"/>
    <mergeCell ref="J21:J22"/>
    <mergeCell ref="K21:K22"/>
    <mergeCell ref="B48:G48"/>
    <mergeCell ref="B49:G49"/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7">
    <cfRule type="expression" dxfId="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K67"/>
  <sheetViews>
    <sheetView topLeftCell="A43" zoomScale="70" zoomScaleNormal="70" workbookViewId="0">
      <selection activeCell="I65" sqref="I65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05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 t="str">
        <f>INDEX('TONG HOP'!$B$9:$W$225,MATCH(E3,'TONG HOP'!$B$9:$B$225,0),MATCH(B8,'TONG HOP'!$B$9:$W$9,0))</f>
        <v>Bến số 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44572.913194444445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44576</v>
      </c>
      <c r="C9" s="34">
        <f>INDEX('TONG HOP'!$B$9:$W$225,MATCH(E3,'TONG HOP'!$B$9:$B$225,0),MATCH(C10,'TONG HOP'!$B$9:$W$9,0))</f>
        <v>44581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44576.291666666664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19797.919999999998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44576.479166666664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22022.799999999999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44578.458333333336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3000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417">
        <v>44572</v>
      </c>
      <c r="B23" s="399" t="s">
        <v>124</v>
      </c>
      <c r="C23" s="400"/>
      <c r="D23" s="45"/>
      <c r="E23" s="35"/>
      <c r="F23" s="90">
        <f t="shared" ref="F23:F60" si="0">IF(AND(D23="",E23=""),0,(IF(C23-B23=1,24,(IF(D23="X",HOUR(C23-B23),0)))))</f>
        <v>0</v>
      </c>
      <c r="G23" s="82">
        <f t="shared" ref="G23:G60" si="1">IF(D23="X",MINUTE(C23-B23),0)</f>
        <v>0</v>
      </c>
      <c r="H23" s="82">
        <f>(F23+G23/60)+H22</f>
        <v>0</v>
      </c>
      <c r="I23" s="107" t="s">
        <v>108</v>
      </c>
      <c r="J23" s="87" t="str">
        <f t="shared" ref="J23:J60" si="2">IF(E23="x",(C23-B23),"")</f>
        <v/>
      </c>
      <c r="K23" s="86" t="str">
        <f>IF(D23="x",(C23-B23),"")</f>
        <v/>
      </c>
    </row>
    <row r="24" spans="1:11" ht="36" customHeight="1" x14ac:dyDescent="0.3">
      <c r="A24" s="417"/>
      <c r="B24" s="110" t="s">
        <v>124</v>
      </c>
      <c r="C24" s="111" t="s">
        <v>125</v>
      </c>
      <c r="D24" s="45"/>
      <c r="E24" s="81"/>
      <c r="F24" s="90">
        <f t="shared" si="0"/>
        <v>0</v>
      </c>
      <c r="G24" s="82">
        <f t="shared" si="1"/>
        <v>0</v>
      </c>
      <c r="H24" s="82">
        <f t="shared" ref="H24:H60" si="3">(F24+G24/60)+H23</f>
        <v>0</v>
      </c>
      <c r="I24" s="108" t="s">
        <v>109</v>
      </c>
      <c r="J24" s="87" t="str">
        <f t="shared" si="2"/>
        <v/>
      </c>
      <c r="K24" s="86" t="str">
        <f t="shared" ref="K24:K60" si="4">IF(D24="x",(C24-B24),"")</f>
        <v/>
      </c>
    </row>
    <row r="25" spans="1:11" ht="36" customHeight="1" x14ac:dyDescent="0.3">
      <c r="A25" s="417">
        <v>44573</v>
      </c>
      <c r="B25" s="110" t="s">
        <v>126</v>
      </c>
      <c r="C25" s="112" t="s">
        <v>127</v>
      </c>
      <c r="D25" s="45"/>
      <c r="E25" s="81"/>
      <c r="F25" s="90">
        <f t="shared" si="0"/>
        <v>0</v>
      </c>
      <c r="G25" s="82">
        <f t="shared" si="1"/>
        <v>0</v>
      </c>
      <c r="H25" s="82">
        <f t="shared" si="3"/>
        <v>0</v>
      </c>
      <c r="I25" s="108" t="s">
        <v>109</v>
      </c>
      <c r="J25" s="87" t="str">
        <f t="shared" si="2"/>
        <v/>
      </c>
      <c r="K25" s="86" t="str">
        <f t="shared" si="4"/>
        <v/>
      </c>
    </row>
    <row r="26" spans="1:11" ht="36" customHeight="1" x14ac:dyDescent="0.3">
      <c r="A26" s="417"/>
      <c r="B26" s="112" t="s">
        <v>127</v>
      </c>
      <c r="C26" s="112" t="s">
        <v>128</v>
      </c>
      <c r="D26" s="45"/>
      <c r="E26" s="81"/>
      <c r="F26" s="90">
        <f t="shared" si="0"/>
        <v>0</v>
      </c>
      <c r="G26" s="82">
        <f t="shared" si="1"/>
        <v>0</v>
      </c>
      <c r="H26" s="82">
        <f t="shared" si="3"/>
        <v>0</v>
      </c>
      <c r="I26" s="108" t="s">
        <v>110</v>
      </c>
      <c r="J26" s="87" t="str">
        <f t="shared" si="2"/>
        <v/>
      </c>
      <c r="K26" s="86" t="str">
        <f t="shared" si="4"/>
        <v/>
      </c>
    </row>
    <row r="27" spans="1:11" ht="36" customHeight="1" x14ac:dyDescent="0.3">
      <c r="A27" s="417"/>
      <c r="B27" s="112" t="s">
        <v>128</v>
      </c>
      <c r="C27" s="112" t="s">
        <v>129</v>
      </c>
      <c r="D27" s="45"/>
      <c r="E27" s="91"/>
      <c r="F27" s="90">
        <f t="shared" si="0"/>
        <v>0</v>
      </c>
      <c r="G27" s="78">
        <f t="shared" si="1"/>
        <v>0</v>
      </c>
      <c r="H27" s="79">
        <f t="shared" si="3"/>
        <v>0</v>
      </c>
      <c r="I27" s="108" t="s">
        <v>109</v>
      </c>
      <c r="J27" s="88" t="str">
        <f t="shared" si="2"/>
        <v/>
      </c>
      <c r="K27" s="86" t="str">
        <f t="shared" si="4"/>
        <v/>
      </c>
    </row>
    <row r="28" spans="1:11" ht="36" customHeight="1" x14ac:dyDescent="0.3">
      <c r="A28" s="417"/>
      <c r="B28" s="112" t="s">
        <v>129</v>
      </c>
      <c r="C28" s="111" t="s">
        <v>125</v>
      </c>
      <c r="D28" s="45"/>
      <c r="E28" s="91"/>
      <c r="F28" s="90">
        <f t="shared" si="0"/>
        <v>0</v>
      </c>
      <c r="G28" s="78">
        <f t="shared" si="1"/>
        <v>0</v>
      </c>
      <c r="H28" s="79">
        <f t="shared" si="3"/>
        <v>0</v>
      </c>
      <c r="I28" s="108" t="s">
        <v>109</v>
      </c>
      <c r="J28" s="88" t="str">
        <f t="shared" si="2"/>
        <v/>
      </c>
      <c r="K28" s="86" t="str">
        <f t="shared" si="4"/>
        <v/>
      </c>
    </row>
    <row r="29" spans="1:11" ht="36" customHeight="1" x14ac:dyDescent="0.3">
      <c r="A29" s="171">
        <v>44574</v>
      </c>
      <c r="B29" s="110" t="s">
        <v>126</v>
      </c>
      <c r="C29" s="111" t="s">
        <v>125</v>
      </c>
      <c r="D29" s="45"/>
      <c r="E29" s="91"/>
      <c r="F29" s="90">
        <f>IF(AND(D29="",E29=""),0,(IF(C29-B29=1,24,(IF(D29="X",HOUR(C29-B29),0)))))</f>
        <v>0</v>
      </c>
      <c r="G29" s="78">
        <f t="shared" si="1"/>
        <v>0</v>
      </c>
      <c r="H29" s="79">
        <f t="shared" si="3"/>
        <v>0</v>
      </c>
      <c r="I29" s="108" t="s">
        <v>109</v>
      </c>
      <c r="J29" s="88" t="str">
        <f t="shared" si="2"/>
        <v/>
      </c>
      <c r="K29" s="86" t="str">
        <f t="shared" si="4"/>
        <v/>
      </c>
    </row>
    <row r="30" spans="1:11" ht="36" customHeight="1" x14ac:dyDescent="0.3">
      <c r="A30" s="417">
        <v>44575</v>
      </c>
      <c r="B30" s="110" t="s">
        <v>126</v>
      </c>
      <c r="C30" s="112" t="s">
        <v>130</v>
      </c>
      <c r="D30" s="45"/>
      <c r="E30" s="91"/>
      <c r="F30" s="90">
        <f t="shared" si="0"/>
        <v>0</v>
      </c>
      <c r="G30" s="78">
        <f t="shared" si="1"/>
        <v>0</v>
      </c>
      <c r="H30" s="79">
        <f t="shared" si="3"/>
        <v>0</v>
      </c>
      <c r="I30" s="108" t="s">
        <v>109</v>
      </c>
      <c r="J30" s="88" t="str">
        <f t="shared" si="2"/>
        <v/>
      </c>
      <c r="K30" s="86" t="str">
        <f t="shared" si="4"/>
        <v/>
      </c>
    </row>
    <row r="31" spans="1:11" ht="36" customHeight="1" x14ac:dyDescent="0.3">
      <c r="A31" s="417"/>
      <c r="B31" s="112" t="s">
        <v>130</v>
      </c>
      <c r="C31" s="111" t="s">
        <v>129</v>
      </c>
      <c r="D31" s="45"/>
      <c r="E31" s="91"/>
      <c r="F31" s="90">
        <f t="shared" si="0"/>
        <v>0</v>
      </c>
      <c r="G31" s="78">
        <f t="shared" si="1"/>
        <v>0</v>
      </c>
      <c r="H31" s="79">
        <f t="shared" si="3"/>
        <v>0</v>
      </c>
      <c r="I31" s="108" t="s">
        <v>111</v>
      </c>
      <c r="J31" s="88" t="str">
        <f t="shared" si="2"/>
        <v/>
      </c>
      <c r="K31" s="86" t="str">
        <f t="shared" si="4"/>
        <v/>
      </c>
    </row>
    <row r="32" spans="1:11" ht="36" customHeight="1" x14ac:dyDescent="0.3">
      <c r="A32" s="417"/>
      <c r="B32" s="386" t="s">
        <v>129</v>
      </c>
      <c r="C32" s="387"/>
      <c r="D32" s="45"/>
      <c r="E32" s="91"/>
      <c r="F32" s="90">
        <f t="shared" si="0"/>
        <v>0</v>
      </c>
      <c r="G32" s="78">
        <f t="shared" si="1"/>
        <v>0</v>
      </c>
      <c r="H32" s="79">
        <f t="shared" si="3"/>
        <v>0</v>
      </c>
      <c r="I32" s="109" t="s">
        <v>112</v>
      </c>
      <c r="J32" s="88" t="str">
        <f t="shared" si="2"/>
        <v/>
      </c>
      <c r="K32" s="86" t="str">
        <f t="shared" si="4"/>
        <v/>
      </c>
    </row>
    <row r="33" spans="1:11" ht="36" customHeight="1" x14ac:dyDescent="0.3">
      <c r="A33" s="417"/>
      <c r="B33" s="111" t="s">
        <v>129</v>
      </c>
      <c r="C33" s="111" t="s">
        <v>125</v>
      </c>
      <c r="D33" s="45"/>
      <c r="E33" s="91"/>
      <c r="F33" s="90">
        <f t="shared" si="0"/>
        <v>0</v>
      </c>
      <c r="G33" s="78">
        <f t="shared" si="1"/>
        <v>0</v>
      </c>
      <c r="H33" s="79">
        <f t="shared" si="3"/>
        <v>0</v>
      </c>
      <c r="I33" s="108" t="s">
        <v>113</v>
      </c>
      <c r="J33" s="88" t="str">
        <f t="shared" si="2"/>
        <v/>
      </c>
      <c r="K33" s="86" t="str">
        <f t="shared" si="4"/>
        <v/>
      </c>
    </row>
    <row r="34" spans="1:11" ht="36" customHeight="1" x14ac:dyDescent="0.3">
      <c r="A34" s="417">
        <v>44576</v>
      </c>
      <c r="B34" s="110" t="s">
        <v>126</v>
      </c>
      <c r="C34" s="111" t="s">
        <v>128</v>
      </c>
      <c r="D34" s="45"/>
      <c r="E34" s="91"/>
      <c r="F34" s="90">
        <f t="shared" si="0"/>
        <v>0</v>
      </c>
      <c r="G34" s="78">
        <f t="shared" si="1"/>
        <v>0</v>
      </c>
      <c r="H34" s="79">
        <f t="shared" si="3"/>
        <v>0</v>
      </c>
      <c r="I34" s="108" t="s">
        <v>113</v>
      </c>
      <c r="J34" s="88" t="str">
        <f t="shared" si="2"/>
        <v/>
      </c>
      <c r="K34" s="86" t="str">
        <f t="shared" si="4"/>
        <v/>
      </c>
    </row>
    <row r="35" spans="1:11" ht="36" customHeight="1" x14ac:dyDescent="0.3">
      <c r="A35" s="417"/>
      <c r="B35" s="110" t="s">
        <v>128</v>
      </c>
      <c r="C35" s="111" t="s">
        <v>131</v>
      </c>
      <c r="D35" s="45"/>
      <c r="E35" s="91" t="s">
        <v>145</v>
      </c>
      <c r="F35" s="90">
        <f t="shared" si="0"/>
        <v>0</v>
      </c>
      <c r="G35" s="78">
        <f t="shared" ref="G35" si="5">IF(D35="X",MINUTE(C35-B35),0)</f>
        <v>0</v>
      </c>
      <c r="H35" s="79">
        <f t="shared" ref="H35" si="6">(F35+G35/60)+H34</f>
        <v>0</v>
      </c>
      <c r="I35" s="108" t="s">
        <v>113</v>
      </c>
      <c r="J35" s="88">
        <f t="shared" si="2"/>
        <v>8.3333333333333315E-2</v>
      </c>
      <c r="K35" s="86"/>
    </row>
    <row r="36" spans="1:11" ht="36" customHeight="1" x14ac:dyDescent="0.3">
      <c r="A36" s="417"/>
      <c r="B36" s="111" t="s">
        <v>131</v>
      </c>
      <c r="C36" s="111" t="s">
        <v>132</v>
      </c>
      <c r="D36" s="45" t="str">
        <f t="shared" ref="D36:D59" si="7">IF(E36="","X","")</f>
        <v/>
      </c>
      <c r="E36" s="91" t="s">
        <v>145</v>
      </c>
      <c r="F36" s="90">
        <f t="shared" si="0"/>
        <v>0</v>
      </c>
      <c r="G36" s="78">
        <f t="shared" si="1"/>
        <v>0</v>
      </c>
      <c r="H36" s="79">
        <f>(F36+G36/60)+H34</f>
        <v>0</v>
      </c>
      <c r="I36" s="109" t="s">
        <v>114</v>
      </c>
      <c r="J36" s="88">
        <f t="shared" si="2"/>
        <v>6.25E-2</v>
      </c>
      <c r="K36" s="86" t="str">
        <f t="shared" si="4"/>
        <v/>
      </c>
    </row>
    <row r="37" spans="1:11" ht="36" customHeight="1" x14ac:dyDescent="0.3">
      <c r="A37" s="417"/>
      <c r="B37" s="111" t="s">
        <v>132</v>
      </c>
      <c r="C37" s="111" t="s">
        <v>133</v>
      </c>
      <c r="D37" s="45" t="str">
        <f t="shared" si="7"/>
        <v/>
      </c>
      <c r="E37" s="91" t="s">
        <v>145</v>
      </c>
      <c r="F37" s="90">
        <f t="shared" si="0"/>
        <v>0</v>
      </c>
      <c r="G37" s="78">
        <f t="shared" si="1"/>
        <v>0</v>
      </c>
      <c r="H37" s="79">
        <f t="shared" si="3"/>
        <v>0</v>
      </c>
      <c r="I37" s="108" t="s">
        <v>115</v>
      </c>
      <c r="J37" s="88">
        <f t="shared" si="2"/>
        <v>4.1666666666666685E-2</v>
      </c>
      <c r="K37" s="86" t="str">
        <f t="shared" si="4"/>
        <v/>
      </c>
    </row>
    <row r="38" spans="1:11" ht="36" customHeight="1" x14ac:dyDescent="0.3">
      <c r="A38" s="417"/>
      <c r="B38" s="386" t="s">
        <v>133</v>
      </c>
      <c r="C38" s="387"/>
      <c r="D38" s="45"/>
      <c r="E38" s="91"/>
      <c r="F38" s="90">
        <f t="shared" si="0"/>
        <v>0</v>
      </c>
      <c r="G38" s="78">
        <f t="shared" si="1"/>
        <v>0</v>
      </c>
      <c r="H38" s="79">
        <f t="shared" si="3"/>
        <v>0</v>
      </c>
      <c r="I38" s="109" t="s">
        <v>116</v>
      </c>
      <c r="J38" s="88" t="str">
        <f t="shared" si="2"/>
        <v/>
      </c>
      <c r="K38" s="86" t="str">
        <f t="shared" si="4"/>
        <v/>
      </c>
    </row>
    <row r="39" spans="1:11" ht="36" customHeight="1" x14ac:dyDescent="0.3">
      <c r="A39" s="417"/>
      <c r="B39" s="111" t="s">
        <v>133</v>
      </c>
      <c r="C39" s="111" t="s">
        <v>134</v>
      </c>
      <c r="D39" s="45" t="str">
        <f t="shared" si="7"/>
        <v>X</v>
      </c>
      <c r="E39" s="91"/>
      <c r="F39" s="90">
        <f t="shared" si="0"/>
        <v>2</v>
      </c>
      <c r="G39" s="78">
        <f t="shared" si="1"/>
        <v>0</v>
      </c>
      <c r="H39" s="79">
        <f t="shared" si="3"/>
        <v>2</v>
      </c>
      <c r="I39" s="108" t="s">
        <v>117</v>
      </c>
      <c r="J39" s="88" t="str">
        <f t="shared" si="2"/>
        <v/>
      </c>
      <c r="K39" s="86">
        <f t="shared" si="4"/>
        <v>8.3333333333333315E-2</v>
      </c>
    </row>
    <row r="40" spans="1:11" ht="36" customHeight="1" x14ac:dyDescent="0.3">
      <c r="A40" s="417"/>
      <c r="B40" s="111" t="s">
        <v>134</v>
      </c>
      <c r="C40" s="111" t="s">
        <v>135</v>
      </c>
      <c r="D40" s="45" t="str">
        <f t="shared" si="7"/>
        <v>X</v>
      </c>
      <c r="E40" s="91"/>
      <c r="F40" s="90">
        <f t="shared" si="0"/>
        <v>0</v>
      </c>
      <c r="G40" s="78">
        <f t="shared" si="1"/>
        <v>30</v>
      </c>
      <c r="H40" s="79">
        <f t="shared" si="3"/>
        <v>2.5</v>
      </c>
      <c r="I40" s="108" t="s">
        <v>118</v>
      </c>
      <c r="J40" s="88" t="str">
        <f t="shared" si="2"/>
        <v/>
      </c>
      <c r="K40" s="86">
        <f t="shared" si="4"/>
        <v>2.083333333333337E-2</v>
      </c>
    </row>
    <row r="41" spans="1:11" ht="36" customHeight="1" x14ac:dyDescent="0.3">
      <c r="A41" s="417"/>
      <c r="B41" s="111" t="s">
        <v>135</v>
      </c>
      <c r="C41" s="111" t="s">
        <v>136</v>
      </c>
      <c r="D41" s="45" t="str">
        <f t="shared" si="7"/>
        <v>X</v>
      </c>
      <c r="E41" s="91"/>
      <c r="F41" s="90">
        <f t="shared" si="0"/>
        <v>7</v>
      </c>
      <c r="G41" s="78">
        <f t="shared" si="1"/>
        <v>30</v>
      </c>
      <c r="H41" s="79">
        <f t="shared" si="3"/>
        <v>10</v>
      </c>
      <c r="I41" s="108" t="s">
        <v>117</v>
      </c>
      <c r="J41" s="88" t="str">
        <f t="shared" si="2"/>
        <v/>
      </c>
      <c r="K41" s="86">
        <f t="shared" si="4"/>
        <v>0.3125</v>
      </c>
    </row>
    <row r="42" spans="1:11" ht="36" customHeight="1" x14ac:dyDescent="0.3">
      <c r="A42" s="417"/>
      <c r="B42" s="111" t="s">
        <v>136</v>
      </c>
      <c r="C42" s="111" t="s">
        <v>137</v>
      </c>
      <c r="D42" s="45" t="str">
        <f t="shared" si="7"/>
        <v>X</v>
      </c>
      <c r="E42" s="91"/>
      <c r="F42" s="90">
        <f t="shared" si="0"/>
        <v>0</v>
      </c>
      <c r="G42" s="78">
        <f t="shared" si="1"/>
        <v>50</v>
      </c>
      <c r="H42" s="79">
        <f t="shared" si="3"/>
        <v>10.833333333333334</v>
      </c>
      <c r="I42" s="108" t="s">
        <v>118</v>
      </c>
      <c r="J42" s="88" t="str">
        <f t="shared" si="2"/>
        <v/>
      </c>
      <c r="K42" s="86">
        <f t="shared" si="4"/>
        <v>3.4722222222222099E-2</v>
      </c>
    </row>
    <row r="43" spans="1:11" ht="36" customHeight="1" x14ac:dyDescent="0.3">
      <c r="A43" s="417"/>
      <c r="B43" s="111" t="s">
        <v>137</v>
      </c>
      <c r="C43" s="111" t="s">
        <v>138</v>
      </c>
      <c r="D43" s="45" t="str">
        <f t="shared" si="7"/>
        <v>X</v>
      </c>
      <c r="E43" s="91"/>
      <c r="F43" s="90">
        <f t="shared" si="0"/>
        <v>0</v>
      </c>
      <c r="G43" s="78">
        <f t="shared" si="1"/>
        <v>20</v>
      </c>
      <c r="H43" s="79">
        <f t="shared" si="3"/>
        <v>11.166666666666668</v>
      </c>
      <c r="I43" s="108" t="s">
        <v>117</v>
      </c>
      <c r="J43" s="88" t="str">
        <f t="shared" si="2"/>
        <v/>
      </c>
      <c r="K43" s="86">
        <f t="shared" si="4"/>
        <v>1.3888888888889062E-2</v>
      </c>
    </row>
    <row r="44" spans="1:11" ht="36" customHeight="1" x14ac:dyDescent="0.3">
      <c r="A44" s="417"/>
      <c r="B44" s="111" t="s">
        <v>138</v>
      </c>
      <c r="C44" s="111" t="s">
        <v>139</v>
      </c>
      <c r="D44" s="45" t="str">
        <f t="shared" si="7"/>
        <v>X</v>
      </c>
      <c r="E44" s="91"/>
      <c r="F44" s="90">
        <f t="shared" si="0"/>
        <v>0</v>
      </c>
      <c r="G44" s="78">
        <f t="shared" si="1"/>
        <v>30</v>
      </c>
      <c r="H44" s="79">
        <f t="shared" si="3"/>
        <v>11.666666666666668</v>
      </c>
      <c r="I44" s="108" t="s">
        <v>119</v>
      </c>
      <c r="J44" s="88" t="str">
        <f t="shared" si="2"/>
        <v/>
      </c>
      <c r="K44" s="86">
        <f t="shared" si="4"/>
        <v>2.0833333333333259E-2</v>
      </c>
    </row>
    <row r="45" spans="1:11" ht="36" customHeight="1" x14ac:dyDescent="0.3">
      <c r="A45" s="417"/>
      <c r="B45" s="111" t="s">
        <v>139</v>
      </c>
      <c r="C45" s="111" t="s">
        <v>125</v>
      </c>
      <c r="D45" s="45" t="str">
        <f t="shared" si="7"/>
        <v>X</v>
      </c>
      <c r="E45" s="91"/>
      <c r="F45" s="90">
        <f t="shared" si="0"/>
        <v>0</v>
      </c>
      <c r="G45" s="78">
        <f t="shared" si="1"/>
        <v>50</v>
      </c>
      <c r="H45" s="79">
        <f t="shared" si="3"/>
        <v>12.500000000000002</v>
      </c>
      <c r="I45" s="108" t="s">
        <v>117</v>
      </c>
      <c r="J45" s="88" t="str">
        <f t="shared" si="2"/>
        <v/>
      </c>
      <c r="K45" s="86">
        <f t="shared" si="4"/>
        <v>3.472222222222221E-2</v>
      </c>
    </row>
    <row r="46" spans="1:11" ht="36" customHeight="1" x14ac:dyDescent="0.3">
      <c r="A46" s="418">
        <v>44577</v>
      </c>
      <c r="B46" s="111" t="s">
        <v>126</v>
      </c>
      <c r="C46" s="111" t="s">
        <v>140</v>
      </c>
      <c r="D46" s="45" t="str">
        <f t="shared" si="7"/>
        <v>X</v>
      </c>
      <c r="E46" s="91"/>
      <c r="F46" s="90">
        <f t="shared" si="0"/>
        <v>5</v>
      </c>
      <c r="G46" s="78">
        <f t="shared" si="1"/>
        <v>30</v>
      </c>
      <c r="H46" s="79">
        <f t="shared" si="3"/>
        <v>18</v>
      </c>
      <c r="I46" s="108" t="s">
        <v>117</v>
      </c>
      <c r="J46" s="88" t="str">
        <f t="shared" si="2"/>
        <v/>
      </c>
      <c r="K46" s="86">
        <f t="shared" si="4"/>
        <v>0.22916666666666666</v>
      </c>
    </row>
    <row r="47" spans="1:11" ht="36" customHeight="1" x14ac:dyDescent="0.3">
      <c r="A47" s="419"/>
      <c r="B47" s="111" t="s">
        <v>140</v>
      </c>
      <c r="C47" s="111" t="s">
        <v>127</v>
      </c>
      <c r="D47" s="45" t="str">
        <f t="shared" si="7"/>
        <v>X</v>
      </c>
      <c r="E47" s="91"/>
      <c r="F47" s="90">
        <f t="shared" si="0"/>
        <v>0</v>
      </c>
      <c r="G47" s="78">
        <f t="shared" si="1"/>
        <v>30</v>
      </c>
      <c r="H47" s="79">
        <f t="shared" si="3"/>
        <v>18.5</v>
      </c>
      <c r="I47" s="108" t="s">
        <v>118</v>
      </c>
      <c r="J47" s="88" t="str">
        <f t="shared" si="2"/>
        <v/>
      </c>
      <c r="K47" s="86">
        <f t="shared" si="4"/>
        <v>2.0833333333333343E-2</v>
      </c>
    </row>
    <row r="48" spans="1:11" ht="36" customHeight="1" x14ac:dyDescent="0.3">
      <c r="A48" s="419"/>
      <c r="B48" s="111" t="s">
        <v>127</v>
      </c>
      <c r="C48" s="111" t="s">
        <v>132</v>
      </c>
      <c r="D48" s="45" t="str">
        <f t="shared" si="7"/>
        <v>X</v>
      </c>
      <c r="E48" s="91"/>
      <c r="F48" s="90">
        <f t="shared" si="0"/>
        <v>4</v>
      </c>
      <c r="G48" s="78">
        <f t="shared" si="1"/>
        <v>30</v>
      </c>
      <c r="H48" s="79">
        <f t="shared" si="3"/>
        <v>23</v>
      </c>
      <c r="I48" s="108" t="s">
        <v>117</v>
      </c>
      <c r="J48" s="88" t="str">
        <f t="shared" si="2"/>
        <v/>
      </c>
      <c r="K48" s="86">
        <f t="shared" si="4"/>
        <v>0.1875</v>
      </c>
    </row>
    <row r="49" spans="1:11" ht="36" customHeight="1" x14ac:dyDescent="0.3">
      <c r="A49" s="419"/>
      <c r="B49" s="111" t="s">
        <v>132</v>
      </c>
      <c r="C49" s="111" t="s">
        <v>133</v>
      </c>
      <c r="D49" s="45" t="str">
        <f t="shared" si="7"/>
        <v>X</v>
      </c>
      <c r="E49" s="91"/>
      <c r="F49" s="90">
        <f t="shared" si="0"/>
        <v>1</v>
      </c>
      <c r="G49" s="78">
        <f t="shared" si="1"/>
        <v>0</v>
      </c>
      <c r="H49" s="79">
        <f t="shared" si="3"/>
        <v>24</v>
      </c>
      <c r="I49" s="108" t="s">
        <v>120</v>
      </c>
      <c r="J49" s="88" t="str">
        <f t="shared" si="2"/>
        <v/>
      </c>
      <c r="K49" s="86">
        <f t="shared" si="4"/>
        <v>4.1666666666666685E-2</v>
      </c>
    </row>
    <row r="50" spans="1:11" ht="36" customHeight="1" x14ac:dyDescent="0.3">
      <c r="A50" s="419"/>
      <c r="B50" s="111" t="s">
        <v>133</v>
      </c>
      <c r="C50" s="111" t="s">
        <v>129</v>
      </c>
      <c r="D50" s="45" t="str">
        <f t="shared" si="7"/>
        <v>X</v>
      </c>
      <c r="E50" s="91"/>
      <c r="F50" s="90">
        <f t="shared" si="0"/>
        <v>1</v>
      </c>
      <c r="G50" s="78">
        <f t="shared" si="1"/>
        <v>30</v>
      </c>
      <c r="H50" s="79">
        <f t="shared" si="3"/>
        <v>25.5</v>
      </c>
      <c r="I50" s="108" t="s">
        <v>117</v>
      </c>
      <c r="J50" s="88" t="str">
        <f t="shared" si="2"/>
        <v/>
      </c>
      <c r="K50" s="86">
        <f t="shared" si="4"/>
        <v>6.2499999999999944E-2</v>
      </c>
    </row>
    <row r="51" spans="1:11" ht="36" customHeight="1" x14ac:dyDescent="0.3">
      <c r="A51" s="419"/>
      <c r="B51" s="111" t="s">
        <v>129</v>
      </c>
      <c r="C51" s="111" t="s">
        <v>135</v>
      </c>
      <c r="D51" s="45" t="str">
        <f t="shared" si="7"/>
        <v>X</v>
      </c>
      <c r="E51" s="91"/>
      <c r="F51" s="90">
        <f t="shared" si="0"/>
        <v>1</v>
      </c>
      <c r="G51" s="78">
        <f t="shared" si="1"/>
        <v>0</v>
      </c>
      <c r="H51" s="79">
        <f t="shared" si="3"/>
        <v>26.5</v>
      </c>
      <c r="I51" s="108" t="s">
        <v>121</v>
      </c>
      <c r="J51" s="88" t="str">
        <f t="shared" si="2"/>
        <v/>
      </c>
      <c r="K51" s="86">
        <f t="shared" si="4"/>
        <v>4.1666666666666741E-2</v>
      </c>
    </row>
    <row r="52" spans="1:11" ht="36" customHeight="1" x14ac:dyDescent="0.3">
      <c r="A52" s="419"/>
      <c r="B52" s="111" t="s">
        <v>135</v>
      </c>
      <c r="C52" s="111" t="s">
        <v>141</v>
      </c>
      <c r="D52" s="45" t="str">
        <f t="shared" si="7"/>
        <v>X</v>
      </c>
      <c r="E52" s="91"/>
      <c r="F52" s="90">
        <f t="shared" si="0"/>
        <v>5</v>
      </c>
      <c r="G52" s="78">
        <f t="shared" si="1"/>
        <v>0</v>
      </c>
      <c r="H52" s="79">
        <f t="shared" si="3"/>
        <v>31.5</v>
      </c>
      <c r="I52" s="108" t="s">
        <v>117</v>
      </c>
      <c r="J52" s="88" t="str">
        <f t="shared" si="2"/>
        <v/>
      </c>
      <c r="K52" s="86">
        <f t="shared" si="4"/>
        <v>0.20833333333333326</v>
      </c>
    </row>
    <row r="53" spans="1:11" ht="36" customHeight="1" x14ac:dyDescent="0.3">
      <c r="A53" s="419"/>
      <c r="B53" s="111" t="s">
        <v>141</v>
      </c>
      <c r="C53" s="111" t="s">
        <v>142</v>
      </c>
      <c r="D53" s="45" t="str">
        <f t="shared" si="7"/>
        <v>X</v>
      </c>
      <c r="E53" s="91"/>
      <c r="F53" s="90">
        <f t="shared" si="0"/>
        <v>0</v>
      </c>
      <c r="G53" s="78">
        <f t="shared" si="1"/>
        <v>30</v>
      </c>
      <c r="H53" s="79">
        <f t="shared" si="3"/>
        <v>32</v>
      </c>
      <c r="I53" s="108" t="s">
        <v>122</v>
      </c>
      <c r="J53" s="88" t="str">
        <f t="shared" si="2"/>
        <v/>
      </c>
      <c r="K53" s="86">
        <f t="shared" si="4"/>
        <v>2.083333333333337E-2</v>
      </c>
    </row>
    <row r="54" spans="1:11" ht="36" customHeight="1" x14ac:dyDescent="0.3">
      <c r="A54" s="419"/>
      <c r="B54" s="111" t="s">
        <v>142</v>
      </c>
      <c r="C54" s="111" t="s">
        <v>136</v>
      </c>
      <c r="D54" s="45" t="str">
        <f t="shared" si="7"/>
        <v>X</v>
      </c>
      <c r="E54" s="91"/>
      <c r="F54" s="90">
        <f t="shared" si="0"/>
        <v>2</v>
      </c>
      <c r="G54" s="78">
        <f t="shared" si="1"/>
        <v>0</v>
      </c>
      <c r="H54" s="79">
        <f t="shared" si="3"/>
        <v>34</v>
      </c>
      <c r="I54" s="108" t="s">
        <v>117</v>
      </c>
      <c r="J54" s="88" t="str">
        <f t="shared" si="2"/>
        <v/>
      </c>
      <c r="K54" s="86">
        <f t="shared" si="4"/>
        <v>8.333333333333337E-2</v>
      </c>
    </row>
    <row r="55" spans="1:11" ht="36" customHeight="1" x14ac:dyDescent="0.3">
      <c r="A55" s="419"/>
      <c r="B55" s="111" t="s">
        <v>136</v>
      </c>
      <c r="C55" s="111" t="s">
        <v>143</v>
      </c>
      <c r="D55" s="45" t="str">
        <f t="shared" si="7"/>
        <v>X</v>
      </c>
      <c r="E55" s="91"/>
      <c r="F55" s="90">
        <f t="shared" si="0"/>
        <v>0</v>
      </c>
      <c r="G55" s="78">
        <f t="shared" si="1"/>
        <v>30</v>
      </c>
      <c r="H55" s="79">
        <f t="shared" si="3"/>
        <v>34.5</v>
      </c>
      <c r="I55" s="108" t="s">
        <v>118</v>
      </c>
      <c r="J55" s="88" t="str">
        <f t="shared" si="2"/>
        <v/>
      </c>
      <c r="K55" s="86">
        <f t="shared" si="4"/>
        <v>2.0833333333333259E-2</v>
      </c>
    </row>
    <row r="56" spans="1:11" ht="36" customHeight="1" x14ac:dyDescent="0.3">
      <c r="A56" s="419"/>
      <c r="B56" s="111" t="s">
        <v>143</v>
      </c>
      <c r="C56" s="111" t="s">
        <v>125</v>
      </c>
      <c r="D56" s="45" t="str">
        <f t="shared" si="7"/>
        <v>X</v>
      </c>
      <c r="E56" s="91"/>
      <c r="F56" s="90">
        <f t="shared" si="0"/>
        <v>2</v>
      </c>
      <c r="G56" s="78">
        <f t="shared" si="1"/>
        <v>0</v>
      </c>
      <c r="H56" s="79">
        <f t="shared" si="3"/>
        <v>36.5</v>
      </c>
      <c r="I56" s="108" t="s">
        <v>117</v>
      </c>
      <c r="J56" s="88" t="str">
        <f t="shared" si="2"/>
        <v/>
      </c>
      <c r="K56" s="86">
        <f t="shared" si="4"/>
        <v>8.333333333333337E-2</v>
      </c>
    </row>
    <row r="57" spans="1:11" ht="36" customHeight="1" x14ac:dyDescent="0.3">
      <c r="A57" s="172">
        <v>44578</v>
      </c>
      <c r="B57" s="111" t="s">
        <v>126</v>
      </c>
      <c r="C57" s="111" t="s">
        <v>140</v>
      </c>
      <c r="D57" s="45" t="str">
        <f t="shared" si="7"/>
        <v>X</v>
      </c>
      <c r="E57" s="91"/>
      <c r="F57" s="90">
        <f t="shared" si="0"/>
        <v>5</v>
      </c>
      <c r="G57" s="78">
        <f t="shared" si="1"/>
        <v>30</v>
      </c>
      <c r="H57" s="79">
        <f t="shared" si="3"/>
        <v>42</v>
      </c>
      <c r="I57" s="108" t="s">
        <v>117</v>
      </c>
      <c r="J57" s="88" t="str">
        <f t="shared" si="2"/>
        <v/>
      </c>
      <c r="K57" s="86">
        <f t="shared" si="4"/>
        <v>0.22916666666666666</v>
      </c>
    </row>
    <row r="58" spans="1:11" ht="36" customHeight="1" x14ac:dyDescent="0.3">
      <c r="A58" s="173"/>
      <c r="B58" s="111" t="s">
        <v>140</v>
      </c>
      <c r="C58" s="111" t="s">
        <v>127</v>
      </c>
      <c r="D58" s="45" t="str">
        <f t="shared" si="7"/>
        <v>X</v>
      </c>
      <c r="E58" s="91"/>
      <c r="F58" s="90">
        <f t="shared" si="0"/>
        <v>0</v>
      </c>
      <c r="G58" s="78">
        <f t="shared" si="1"/>
        <v>30</v>
      </c>
      <c r="H58" s="79">
        <f t="shared" si="3"/>
        <v>42.5</v>
      </c>
      <c r="I58" s="108" t="s">
        <v>118</v>
      </c>
      <c r="J58" s="88" t="str">
        <f t="shared" si="2"/>
        <v/>
      </c>
      <c r="K58" s="86">
        <f t="shared" si="4"/>
        <v>2.0833333333333343E-2</v>
      </c>
    </row>
    <row r="59" spans="1:11" ht="36" customHeight="1" x14ac:dyDescent="0.3">
      <c r="A59" s="173"/>
      <c r="B59" s="111" t="s">
        <v>127</v>
      </c>
      <c r="C59" s="111" t="s">
        <v>144</v>
      </c>
      <c r="D59" s="45" t="str">
        <f t="shared" si="7"/>
        <v>X</v>
      </c>
      <c r="E59" s="91"/>
      <c r="F59" s="90">
        <f t="shared" si="0"/>
        <v>5</v>
      </c>
      <c r="G59" s="78">
        <f t="shared" si="1"/>
        <v>0</v>
      </c>
      <c r="H59" s="79">
        <f t="shared" si="3"/>
        <v>47.5</v>
      </c>
      <c r="I59" s="108" t="s">
        <v>117</v>
      </c>
      <c r="J59" s="88" t="str">
        <f t="shared" si="2"/>
        <v/>
      </c>
      <c r="K59" s="86">
        <f t="shared" si="4"/>
        <v>0.20833333333333331</v>
      </c>
    </row>
    <row r="60" spans="1:11" ht="36" customHeight="1" x14ac:dyDescent="0.3">
      <c r="A60" s="173"/>
      <c r="B60" s="379" t="s">
        <v>144</v>
      </c>
      <c r="C60" s="380"/>
      <c r="D60" s="45"/>
      <c r="E60" s="91"/>
      <c r="F60" s="90">
        <f t="shared" si="0"/>
        <v>0</v>
      </c>
      <c r="G60" s="78">
        <f t="shared" si="1"/>
        <v>0</v>
      </c>
      <c r="H60" s="79">
        <f t="shared" si="3"/>
        <v>47.5</v>
      </c>
      <c r="I60" s="109" t="s">
        <v>123</v>
      </c>
      <c r="J60" s="88" t="str">
        <f t="shared" si="2"/>
        <v/>
      </c>
      <c r="K60" s="86" t="str">
        <f t="shared" si="4"/>
        <v/>
      </c>
    </row>
    <row r="61" spans="1:11" ht="33.75" customHeight="1" x14ac:dyDescent="0.3">
      <c r="A61" s="47"/>
      <c r="B61" s="369" t="s">
        <v>25</v>
      </c>
      <c r="C61" s="369"/>
      <c r="D61" s="369"/>
      <c r="E61" s="369"/>
      <c r="F61" s="369"/>
      <c r="G61" s="369"/>
      <c r="H61" s="48">
        <f>H60</f>
        <v>47.5</v>
      </c>
      <c r="I61" s="49"/>
      <c r="J61" s="89">
        <f>SUM(J23:J60)</f>
        <v>0.1875</v>
      </c>
      <c r="K61" s="86">
        <f>SUM(K23:K60)</f>
        <v>1.9791666666666667</v>
      </c>
    </row>
    <row r="62" spans="1:11" ht="33.75" customHeight="1" x14ac:dyDescent="0.3">
      <c r="A62" s="47"/>
      <c r="B62" s="369" t="s">
        <v>64</v>
      </c>
      <c r="C62" s="369"/>
      <c r="D62" s="369"/>
      <c r="E62" s="369"/>
      <c r="F62" s="369"/>
      <c r="G62" s="369"/>
      <c r="H62" s="48">
        <v>72</v>
      </c>
      <c r="I62" s="49"/>
    </row>
    <row r="63" spans="1:11" ht="33.75" customHeight="1" x14ac:dyDescent="0.3">
      <c r="A63" s="47"/>
      <c r="B63" s="363" t="s">
        <v>65</v>
      </c>
      <c r="C63" s="363"/>
      <c r="D63" s="363"/>
      <c r="E63" s="363"/>
      <c r="F63" s="363"/>
      <c r="G63" s="363"/>
      <c r="H63" s="48">
        <f>IF(H62="","",IF(H61&lt;=H62,H62-H61,0))</f>
        <v>24.5</v>
      </c>
      <c r="I63" s="75"/>
    </row>
    <row r="64" spans="1:11" ht="33.75" customHeight="1" x14ac:dyDescent="0.3">
      <c r="A64" s="47"/>
      <c r="B64" s="363" t="s">
        <v>66</v>
      </c>
      <c r="C64" s="363"/>
      <c r="D64" s="363"/>
      <c r="E64" s="363"/>
      <c r="F64" s="363"/>
      <c r="G64" s="363"/>
      <c r="H64" s="48">
        <f>IF(H61&gt;H62,H61-H62,0)</f>
        <v>0</v>
      </c>
      <c r="I64" s="49"/>
    </row>
    <row r="65" spans="1:9" ht="33.75" customHeight="1" x14ac:dyDescent="0.3">
      <c r="A65" s="47"/>
      <c r="B65" s="363" t="s">
        <v>67</v>
      </c>
      <c r="C65" s="363"/>
      <c r="D65" s="363"/>
      <c r="E65" s="363"/>
      <c r="F65" s="363"/>
      <c r="G65" s="363"/>
      <c r="H65" s="179">
        <f>IF(H62="","",IF(H63&gt;H64,ROUND(H63*$B$15*$B$13/24,0),""))</f>
        <v>67444825</v>
      </c>
      <c r="I65" s="49"/>
    </row>
    <row r="66" spans="1:9" ht="33.75" customHeight="1" x14ac:dyDescent="0.3">
      <c r="A66" s="47"/>
      <c r="B66" s="364" t="s">
        <v>68</v>
      </c>
      <c r="C66" s="365"/>
      <c r="D66" s="365"/>
      <c r="E66" s="365"/>
      <c r="F66" s="365"/>
      <c r="G66" s="366"/>
      <c r="H66" s="180" t="str">
        <f>IF(H64&gt;H63,ROUND(H64*$B$17*$B$13/24,0),"")</f>
        <v/>
      </c>
      <c r="I66" s="49"/>
    </row>
    <row r="67" spans="1:9" ht="33.75" customHeight="1" x14ac:dyDescent="0.3">
      <c r="A67" s="367"/>
      <c r="B67" s="367"/>
      <c r="C67" s="367"/>
      <c r="D67" s="367"/>
      <c r="E67" s="367"/>
      <c r="F67" s="367"/>
      <c r="G67" s="367"/>
      <c r="H67" s="367"/>
      <c r="I67" s="367"/>
    </row>
  </sheetData>
  <mergeCells count="26">
    <mergeCell ref="B65:G65"/>
    <mergeCell ref="B66:G66"/>
    <mergeCell ref="A67:I67"/>
    <mergeCell ref="B62:G62"/>
    <mergeCell ref="B63:G63"/>
    <mergeCell ref="B64:G64"/>
    <mergeCell ref="A34:A45"/>
    <mergeCell ref="B38:C38"/>
    <mergeCell ref="J21:J22"/>
    <mergeCell ref="K21:K22"/>
    <mergeCell ref="B61:G61"/>
    <mergeCell ref="A23:A24"/>
    <mergeCell ref="B23:C23"/>
    <mergeCell ref="A25:A28"/>
    <mergeCell ref="A30:A33"/>
    <mergeCell ref="B32:C32"/>
    <mergeCell ref="A46:A56"/>
    <mergeCell ref="B60:C6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60">
    <cfRule type="expression" dxfId="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8781-4988-4074-933E-07613B9C5283}">
  <sheetPr>
    <tabColor rgb="FFFF0000"/>
  </sheetPr>
  <dimension ref="A1:K49"/>
  <sheetViews>
    <sheetView topLeftCell="A42" zoomScale="80" zoomScaleNormal="80" workbookViewId="0">
      <selection activeCell="H25" sqref="H25:H42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02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142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44876.083333333336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44875</v>
      </c>
      <c r="C9" s="34">
        <f>INDEX('TONG HOP'!$B$9:$W$225,MATCH(E3,'TONG HOP'!$B$9:$B$225,0),MATCH(C10,'TONG HOP'!$B$9:$W$9,0))</f>
        <v>44880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44876.541666666664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19999.79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44876.791666666664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22027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44877.770833333336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5b.10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44876</v>
      </c>
      <c r="B23" s="293" t="s">
        <v>241</v>
      </c>
      <c r="C23" s="293"/>
      <c r="D23" s="45"/>
      <c r="E23" s="39"/>
      <c r="F23" s="90">
        <f>IF(AND(D23="",E23=""),0,(IF(AND(C23-B23=1,E23="",E23),24,(IF(D23="X",HOUR(C23-B23),0)))))</f>
        <v>0</v>
      </c>
      <c r="G23" s="82">
        <f t="shared" ref="G23:G24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2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241</v>
      </c>
      <c r="C24" s="129" t="s">
        <v>129</v>
      </c>
      <c r="D24" s="45"/>
      <c r="E24" s="39"/>
      <c r="F24" s="90">
        <f t="shared" ref="F24" si="2">IF(AND(D24="",E24=""),0,(IF(AND(C24-B24=1,E24="",E24),24,(IF(D24="X",HOUR(C24-B24),0)))))</f>
        <v>0</v>
      </c>
      <c r="G24" s="82">
        <f t="shared" si="0"/>
        <v>0</v>
      </c>
      <c r="H24" s="82">
        <f t="shared" ref="H24" si="3">(F24+G24/60)+H23</f>
        <v>0</v>
      </c>
      <c r="I24" s="108" t="s">
        <v>478</v>
      </c>
      <c r="J24" s="87" t="str">
        <f t="shared" si="1"/>
        <v/>
      </c>
      <c r="K24" s="86" t="str">
        <f t="shared" ref="K24:K42" si="4">IF(D24="x",(C24-B24),"")</f>
        <v/>
      </c>
    </row>
    <row r="25" spans="1:11" ht="36" customHeight="1" x14ac:dyDescent="0.3">
      <c r="A25" s="133"/>
      <c r="B25" s="231" t="s">
        <v>129</v>
      </c>
      <c r="C25" s="129" t="s">
        <v>353</v>
      </c>
      <c r="D25" s="45" t="str">
        <f t="shared" ref="D25:D41" si="5">IF(E25="","X","")</f>
        <v>X</v>
      </c>
      <c r="E25" s="39" t="str">
        <f t="shared" ref="E25:E41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/>
      </c>
      <c r="F25" s="90">
        <f t="shared" ref="F25:F42" si="7">IF(AND(D25="",E25=""),0,(IF(AND(C25-B25=1,E25="",E25),24,(IF(D25="X",HOUR(C25-B25),0)))))</f>
        <v>3</v>
      </c>
      <c r="G25" s="82">
        <f t="shared" ref="G25:G42" si="8">IF(D25="X",MINUTE(C25-B25),0)</f>
        <v>0</v>
      </c>
      <c r="H25" s="82">
        <f t="shared" ref="H25:H42" si="9">(F25+G25/60)+H24</f>
        <v>3</v>
      </c>
      <c r="I25" s="108" t="s">
        <v>478</v>
      </c>
      <c r="J25" s="87" t="str">
        <f t="shared" ref="J25" si="10">IF(E25="x",(C25-B25),"")</f>
        <v/>
      </c>
      <c r="K25" s="86">
        <f t="shared" ref="K25" si="11">IF(D25="x",(C25-B25),"")</f>
        <v>0.125</v>
      </c>
    </row>
    <row r="26" spans="1:11" ht="36" customHeight="1" x14ac:dyDescent="0.3">
      <c r="A26" s="133"/>
      <c r="B26" s="129" t="s">
        <v>353</v>
      </c>
      <c r="C26" s="129" t="s">
        <v>502</v>
      </c>
      <c r="D26" s="45" t="str">
        <f t="shared" si="5"/>
        <v/>
      </c>
      <c r="E26" s="39" t="str">
        <f t="shared" si="6"/>
        <v>X</v>
      </c>
      <c r="F26" s="90">
        <f t="shared" si="7"/>
        <v>0</v>
      </c>
      <c r="G26" s="82">
        <f t="shared" si="8"/>
        <v>0</v>
      </c>
      <c r="H26" s="82">
        <f t="shared" si="9"/>
        <v>3</v>
      </c>
      <c r="I26" s="108" t="s">
        <v>521</v>
      </c>
      <c r="J26" s="87">
        <f t="shared" si="1"/>
        <v>3.472222222222221E-2</v>
      </c>
      <c r="K26" s="86" t="str">
        <f t="shared" si="4"/>
        <v/>
      </c>
    </row>
    <row r="27" spans="1:11" ht="36" customHeight="1" x14ac:dyDescent="0.3">
      <c r="A27" s="133"/>
      <c r="B27" s="218" t="s">
        <v>502</v>
      </c>
      <c r="C27" s="219"/>
      <c r="D27" s="45"/>
      <c r="E27" s="39" t="str">
        <f t="shared" si="6"/>
        <v/>
      </c>
      <c r="F27" s="90">
        <f>IF(AND(D27="",E27=""),0,(IF(AND(C27-B27=1,E27="",E27),24,(IF(D27="X",HOUR(C27-B27),0)))))</f>
        <v>0</v>
      </c>
      <c r="G27" s="82">
        <f t="shared" si="8"/>
        <v>0</v>
      </c>
      <c r="H27" s="82">
        <f t="shared" si="9"/>
        <v>3</v>
      </c>
      <c r="I27" s="109" t="s">
        <v>573</v>
      </c>
      <c r="J27" s="87" t="str">
        <f t="shared" si="1"/>
        <v/>
      </c>
      <c r="K27" s="86" t="str">
        <f t="shared" si="4"/>
        <v/>
      </c>
    </row>
    <row r="28" spans="1:11" ht="36" customHeight="1" x14ac:dyDescent="0.3">
      <c r="A28" s="133"/>
      <c r="B28" s="129" t="s">
        <v>502</v>
      </c>
      <c r="C28" s="129" t="s">
        <v>325</v>
      </c>
      <c r="D28" s="45" t="str">
        <f t="shared" si="5"/>
        <v/>
      </c>
      <c r="E28" s="39" t="str">
        <f t="shared" si="6"/>
        <v>X</v>
      </c>
      <c r="F28" s="90">
        <f t="shared" si="7"/>
        <v>0</v>
      </c>
      <c r="G28" s="82">
        <f t="shared" si="8"/>
        <v>0</v>
      </c>
      <c r="H28" s="82">
        <f t="shared" si="9"/>
        <v>3</v>
      </c>
      <c r="I28" s="109" t="s">
        <v>114</v>
      </c>
      <c r="J28" s="88">
        <f t="shared" si="1"/>
        <v>6.9444444444444531E-2</v>
      </c>
      <c r="K28" s="86" t="str">
        <f t="shared" si="4"/>
        <v/>
      </c>
    </row>
    <row r="29" spans="1:11" ht="36" customHeight="1" x14ac:dyDescent="0.3">
      <c r="A29" s="133"/>
      <c r="B29" s="129" t="s">
        <v>325</v>
      </c>
      <c r="C29" s="129" t="s">
        <v>235</v>
      </c>
      <c r="D29" s="45" t="str">
        <f t="shared" si="5"/>
        <v>X</v>
      </c>
      <c r="E29" s="39" t="str">
        <f t="shared" si="6"/>
        <v/>
      </c>
      <c r="F29" s="90">
        <f t="shared" si="7"/>
        <v>0</v>
      </c>
      <c r="G29" s="82">
        <f t="shared" si="8"/>
        <v>10</v>
      </c>
      <c r="H29" s="82">
        <f t="shared" si="9"/>
        <v>3.1666666666666665</v>
      </c>
      <c r="I29" s="108" t="s">
        <v>115</v>
      </c>
      <c r="J29" s="88" t="str">
        <f t="shared" si="1"/>
        <v/>
      </c>
      <c r="K29" s="86">
        <f t="shared" si="4"/>
        <v>6.9444444444444198E-3</v>
      </c>
    </row>
    <row r="30" spans="1:11" ht="36" customHeight="1" x14ac:dyDescent="0.3">
      <c r="A30" s="133"/>
      <c r="B30" s="129" t="s">
        <v>235</v>
      </c>
      <c r="C30" s="129" t="s">
        <v>141</v>
      </c>
      <c r="D30" s="45" t="str">
        <f t="shared" si="5"/>
        <v>X</v>
      </c>
      <c r="E30" s="39" t="str">
        <f t="shared" si="6"/>
        <v/>
      </c>
      <c r="F30" s="90">
        <f t="shared" si="7"/>
        <v>0</v>
      </c>
      <c r="G30" s="82">
        <f t="shared" si="8"/>
        <v>20</v>
      </c>
      <c r="H30" s="82">
        <f t="shared" si="9"/>
        <v>3.5</v>
      </c>
      <c r="I30" s="108" t="s">
        <v>915</v>
      </c>
      <c r="J30" s="88" t="str">
        <f t="shared" si="1"/>
        <v/>
      </c>
      <c r="K30" s="86">
        <f t="shared" si="4"/>
        <v>1.388888888888884E-2</v>
      </c>
    </row>
    <row r="31" spans="1:11" ht="36" customHeight="1" x14ac:dyDescent="0.3">
      <c r="A31" s="133"/>
      <c r="B31" s="218" t="s">
        <v>141</v>
      </c>
      <c r="C31" s="219"/>
      <c r="D31" s="45"/>
      <c r="E31" s="39" t="str">
        <f t="shared" si="6"/>
        <v/>
      </c>
      <c r="F31" s="90">
        <f t="shared" si="7"/>
        <v>0</v>
      </c>
      <c r="G31" s="82">
        <f t="shared" si="8"/>
        <v>0</v>
      </c>
      <c r="H31" s="82">
        <f t="shared" si="9"/>
        <v>3.5</v>
      </c>
      <c r="I31" s="109" t="s">
        <v>116</v>
      </c>
      <c r="J31" s="88" t="str">
        <f t="shared" si="1"/>
        <v/>
      </c>
      <c r="K31" s="86" t="str">
        <f t="shared" si="4"/>
        <v/>
      </c>
    </row>
    <row r="32" spans="1:11" ht="36" customHeight="1" x14ac:dyDescent="0.3">
      <c r="A32" s="137"/>
      <c r="B32" s="129" t="s">
        <v>141</v>
      </c>
      <c r="C32" s="129" t="s">
        <v>125</v>
      </c>
      <c r="D32" s="45" t="str">
        <f t="shared" si="5"/>
        <v>X</v>
      </c>
      <c r="E32" s="39" t="str">
        <f t="shared" si="6"/>
        <v/>
      </c>
      <c r="F32" s="90">
        <f t="shared" si="7"/>
        <v>5</v>
      </c>
      <c r="G32" s="82">
        <f t="shared" si="8"/>
        <v>0</v>
      </c>
      <c r="H32" s="82">
        <f t="shared" si="9"/>
        <v>8.5</v>
      </c>
      <c r="I32" s="108" t="s">
        <v>117</v>
      </c>
      <c r="J32" s="88" t="str">
        <f t="shared" si="1"/>
        <v/>
      </c>
      <c r="K32" s="86">
        <f t="shared" si="4"/>
        <v>0.20833333333333337</v>
      </c>
    </row>
    <row r="33" spans="1:11" ht="36" customHeight="1" x14ac:dyDescent="0.3">
      <c r="A33" s="136">
        <v>44877</v>
      </c>
      <c r="B33" s="129" t="s">
        <v>126</v>
      </c>
      <c r="C33" s="129" t="s">
        <v>241</v>
      </c>
      <c r="D33" s="45" t="str">
        <f t="shared" si="5"/>
        <v>X</v>
      </c>
      <c r="E33" s="39" t="str">
        <f t="shared" si="6"/>
        <v/>
      </c>
      <c r="F33" s="90">
        <f t="shared" si="7"/>
        <v>2</v>
      </c>
      <c r="G33" s="82">
        <f t="shared" si="8"/>
        <v>0</v>
      </c>
      <c r="H33" s="82">
        <f t="shared" si="9"/>
        <v>10.5</v>
      </c>
      <c r="I33" s="108" t="s">
        <v>117</v>
      </c>
      <c r="J33" s="88" t="str">
        <f t="shared" si="1"/>
        <v/>
      </c>
      <c r="K33" s="86">
        <f t="shared" si="4"/>
        <v>8.3333333333333329E-2</v>
      </c>
    </row>
    <row r="34" spans="1:11" ht="36" customHeight="1" x14ac:dyDescent="0.3">
      <c r="A34" s="133"/>
      <c r="B34" s="129" t="s">
        <v>241</v>
      </c>
      <c r="C34" s="129" t="s">
        <v>914</v>
      </c>
      <c r="D34" s="45" t="str">
        <f t="shared" si="5"/>
        <v>X</v>
      </c>
      <c r="E34" s="39" t="str">
        <f t="shared" si="6"/>
        <v/>
      </c>
      <c r="F34" s="90">
        <f t="shared" si="7"/>
        <v>0</v>
      </c>
      <c r="G34" s="82">
        <f t="shared" si="8"/>
        <v>25</v>
      </c>
      <c r="H34" s="82">
        <f t="shared" si="9"/>
        <v>10.916666666666666</v>
      </c>
      <c r="I34" s="108" t="s">
        <v>916</v>
      </c>
      <c r="J34" s="88" t="str">
        <f t="shared" si="1"/>
        <v/>
      </c>
      <c r="K34" s="86">
        <f t="shared" si="4"/>
        <v>1.7361111111111105E-2</v>
      </c>
    </row>
    <row r="35" spans="1:11" ht="36" customHeight="1" x14ac:dyDescent="0.3">
      <c r="A35" s="133"/>
      <c r="B35" s="129" t="s">
        <v>914</v>
      </c>
      <c r="C35" s="129" t="s">
        <v>140</v>
      </c>
      <c r="D35" s="45" t="str">
        <f t="shared" si="5"/>
        <v>X</v>
      </c>
      <c r="E35" s="39" t="str">
        <f t="shared" si="6"/>
        <v/>
      </c>
      <c r="F35" s="90">
        <f t="shared" si="7"/>
        <v>3</v>
      </c>
      <c r="G35" s="82">
        <f t="shared" si="8"/>
        <v>5</v>
      </c>
      <c r="H35" s="82">
        <f t="shared" si="9"/>
        <v>14</v>
      </c>
      <c r="I35" s="108" t="s">
        <v>117</v>
      </c>
      <c r="J35" s="88" t="str">
        <f t="shared" si="1"/>
        <v/>
      </c>
      <c r="K35" s="86">
        <f t="shared" si="4"/>
        <v>0.12847222222222221</v>
      </c>
    </row>
    <row r="36" spans="1:11" ht="36" customHeight="1" x14ac:dyDescent="0.3">
      <c r="A36" s="133"/>
      <c r="B36" s="129" t="s">
        <v>140</v>
      </c>
      <c r="C36" s="129" t="s">
        <v>243</v>
      </c>
      <c r="D36" s="45" t="str">
        <f t="shared" si="5"/>
        <v>X</v>
      </c>
      <c r="E36" s="39" t="str">
        <f t="shared" si="6"/>
        <v/>
      </c>
      <c r="F36" s="90">
        <f t="shared" si="7"/>
        <v>0</v>
      </c>
      <c r="G36" s="82">
        <f t="shared" si="8"/>
        <v>50</v>
      </c>
      <c r="H36" s="82">
        <f t="shared" si="9"/>
        <v>14.833333333333334</v>
      </c>
      <c r="I36" s="108" t="s">
        <v>875</v>
      </c>
      <c r="J36" s="88" t="str">
        <f t="shared" si="1"/>
        <v/>
      </c>
      <c r="K36" s="86">
        <f t="shared" si="4"/>
        <v>3.4722222222222238E-2</v>
      </c>
    </row>
    <row r="37" spans="1:11" ht="36" customHeight="1" x14ac:dyDescent="0.3">
      <c r="A37" s="133"/>
      <c r="B37" s="129" t="s">
        <v>243</v>
      </c>
      <c r="C37" s="129" t="s">
        <v>310</v>
      </c>
      <c r="D37" s="45" t="str">
        <f t="shared" si="5"/>
        <v>X</v>
      </c>
      <c r="E37" s="39" t="str">
        <f t="shared" si="6"/>
        <v/>
      </c>
      <c r="F37" s="90">
        <f t="shared" si="7"/>
        <v>1</v>
      </c>
      <c r="G37" s="82">
        <f t="shared" si="8"/>
        <v>40</v>
      </c>
      <c r="H37" s="82">
        <f t="shared" si="9"/>
        <v>16.5</v>
      </c>
      <c r="I37" s="108" t="s">
        <v>117</v>
      </c>
      <c r="J37" s="88" t="str">
        <f t="shared" si="1"/>
        <v/>
      </c>
      <c r="K37" s="86">
        <f t="shared" si="4"/>
        <v>6.944444444444442E-2</v>
      </c>
    </row>
    <row r="38" spans="1:11" ht="36" customHeight="1" x14ac:dyDescent="0.3">
      <c r="A38" s="133"/>
      <c r="B38" s="129" t="s">
        <v>310</v>
      </c>
      <c r="C38" s="129" t="s">
        <v>232</v>
      </c>
      <c r="D38" s="45" t="str">
        <f t="shared" si="5"/>
        <v>X</v>
      </c>
      <c r="E38" s="39" t="str">
        <f t="shared" si="6"/>
        <v/>
      </c>
      <c r="F38" s="90">
        <f t="shared" si="7"/>
        <v>2</v>
      </c>
      <c r="G38" s="82">
        <f t="shared" si="8"/>
        <v>0</v>
      </c>
      <c r="H38" s="82">
        <f t="shared" si="9"/>
        <v>18.5</v>
      </c>
      <c r="I38" s="108" t="s">
        <v>917</v>
      </c>
      <c r="J38" s="88" t="str">
        <f t="shared" si="1"/>
        <v/>
      </c>
      <c r="K38" s="86">
        <f t="shared" si="4"/>
        <v>8.333333333333337E-2</v>
      </c>
    </row>
    <row r="39" spans="1:11" ht="36" customHeight="1" x14ac:dyDescent="0.3">
      <c r="A39" s="133"/>
      <c r="B39" s="129" t="s">
        <v>232</v>
      </c>
      <c r="C39" s="129" t="s">
        <v>134</v>
      </c>
      <c r="D39" s="45" t="str">
        <f t="shared" si="5"/>
        <v>X</v>
      </c>
      <c r="E39" s="39" t="str">
        <f t="shared" si="6"/>
        <v/>
      </c>
      <c r="F39" s="90">
        <f t="shared" si="7"/>
        <v>3</v>
      </c>
      <c r="G39" s="82">
        <f t="shared" si="8"/>
        <v>30</v>
      </c>
      <c r="H39" s="82">
        <f t="shared" si="9"/>
        <v>22</v>
      </c>
      <c r="I39" s="108" t="s">
        <v>117</v>
      </c>
      <c r="J39" s="88" t="str">
        <f t="shared" si="1"/>
        <v/>
      </c>
      <c r="K39" s="86">
        <f t="shared" si="4"/>
        <v>0.14583333333333331</v>
      </c>
    </row>
    <row r="40" spans="1:11" ht="36" customHeight="1" x14ac:dyDescent="0.3">
      <c r="A40" s="133"/>
      <c r="B40" s="129" t="s">
        <v>134</v>
      </c>
      <c r="C40" s="129" t="s">
        <v>391</v>
      </c>
      <c r="D40" s="45" t="str">
        <f t="shared" si="5"/>
        <v>X</v>
      </c>
      <c r="E40" s="39" t="str">
        <f t="shared" si="6"/>
        <v/>
      </c>
      <c r="F40" s="90">
        <f t="shared" si="7"/>
        <v>1</v>
      </c>
      <c r="G40" s="82">
        <f t="shared" si="8"/>
        <v>0</v>
      </c>
      <c r="H40" s="82">
        <f t="shared" si="9"/>
        <v>23</v>
      </c>
      <c r="I40" s="108" t="s">
        <v>875</v>
      </c>
      <c r="J40" s="88" t="str">
        <f t="shared" si="1"/>
        <v/>
      </c>
      <c r="K40" s="86">
        <f t="shared" si="4"/>
        <v>4.166666666666663E-2</v>
      </c>
    </row>
    <row r="41" spans="1:11" ht="36" customHeight="1" x14ac:dyDescent="0.3">
      <c r="A41" s="133"/>
      <c r="B41" s="129" t="s">
        <v>391</v>
      </c>
      <c r="C41" s="129" t="s">
        <v>325</v>
      </c>
      <c r="D41" s="45" t="str">
        <f t="shared" si="5"/>
        <v>X</v>
      </c>
      <c r="E41" s="39" t="str">
        <f t="shared" si="6"/>
        <v/>
      </c>
      <c r="F41" s="90">
        <f t="shared" si="7"/>
        <v>4</v>
      </c>
      <c r="G41" s="82">
        <f t="shared" si="8"/>
        <v>0</v>
      </c>
      <c r="H41" s="82">
        <f t="shared" si="9"/>
        <v>27</v>
      </c>
      <c r="I41" s="108" t="s">
        <v>117</v>
      </c>
      <c r="J41" s="88" t="str">
        <f t="shared" si="1"/>
        <v/>
      </c>
      <c r="K41" s="86">
        <f t="shared" si="4"/>
        <v>0.16666666666666674</v>
      </c>
    </row>
    <row r="42" spans="1:11" ht="36" customHeight="1" x14ac:dyDescent="0.3">
      <c r="A42" s="133"/>
      <c r="B42" s="218" t="s">
        <v>325</v>
      </c>
      <c r="C42" s="219"/>
      <c r="D42" s="45"/>
      <c r="E42" s="39" t="str">
        <f t="shared" ref="E42" si="12">IF(COUNTIF(I42,"*mưa*"),"X",IF(COUNTIF(I42,"*gió*"),"X",IF(COUNTIF(I42,"*thủy triều*"),"X",IF(COUNTIF(I42,"*hoa tiêu*"),"X",IF(COUNTIF(I42,"*thời tiết xấu*"),"X",IF(COUNTIF(I42,"*sóng to gió lớn*"),"X",IF(COUNTIF(I42,"*căng dây*"),"X",IF(COUNTIF(I42,"*giám định*"),"X",""))))))))</f>
        <v/>
      </c>
      <c r="F42" s="90">
        <f t="shared" si="7"/>
        <v>0</v>
      </c>
      <c r="G42" s="82">
        <f t="shared" si="8"/>
        <v>0</v>
      </c>
      <c r="H42" s="82">
        <f t="shared" si="9"/>
        <v>27</v>
      </c>
      <c r="I42" s="109" t="s">
        <v>123</v>
      </c>
      <c r="J42" s="88" t="str">
        <f t="shared" si="1"/>
        <v/>
      </c>
      <c r="K42" s="86" t="str">
        <f t="shared" si="4"/>
        <v/>
      </c>
    </row>
    <row r="43" spans="1:11" ht="33.75" customHeight="1" x14ac:dyDescent="0.3">
      <c r="A43" s="47"/>
      <c r="B43" s="369" t="s">
        <v>25</v>
      </c>
      <c r="C43" s="369"/>
      <c r="D43" s="369"/>
      <c r="E43" s="369"/>
      <c r="F43" s="369"/>
      <c r="G43" s="369"/>
      <c r="H43" s="48">
        <f>H42</f>
        <v>27</v>
      </c>
      <c r="I43" s="49"/>
      <c r="J43" s="89">
        <f>SUM(J23:J42)</f>
        <v>0.10416666666666674</v>
      </c>
      <c r="K43" s="86">
        <f>SUM(K23:K42)</f>
        <v>1.125</v>
      </c>
    </row>
    <row r="44" spans="1:11" ht="33.75" customHeight="1" x14ac:dyDescent="0.3">
      <c r="A44" s="47"/>
      <c r="B44" s="369" t="s">
        <v>64</v>
      </c>
      <c r="C44" s="369"/>
      <c r="D44" s="369"/>
      <c r="E44" s="369"/>
      <c r="F44" s="369"/>
      <c r="G44" s="369"/>
      <c r="H44" s="50">
        <v>72</v>
      </c>
      <c r="I44" s="49"/>
    </row>
    <row r="45" spans="1:11" ht="33.75" customHeight="1" x14ac:dyDescent="0.3">
      <c r="A45" s="47"/>
      <c r="B45" s="363" t="s">
        <v>65</v>
      </c>
      <c r="C45" s="363"/>
      <c r="D45" s="363"/>
      <c r="E45" s="363"/>
      <c r="F45" s="363"/>
      <c r="G45" s="363"/>
      <c r="H45" s="50">
        <f>IF(H44="","",IF(H43&lt;=H44,H44-H43,0))</f>
        <v>45</v>
      </c>
      <c r="I45" s="75"/>
    </row>
    <row r="46" spans="1:11" ht="33.75" customHeight="1" x14ac:dyDescent="0.3">
      <c r="A46" s="47"/>
      <c r="B46" s="363" t="s">
        <v>66</v>
      </c>
      <c r="C46" s="363"/>
      <c r="D46" s="363"/>
      <c r="E46" s="363"/>
      <c r="F46" s="363"/>
      <c r="G46" s="363"/>
      <c r="H46" s="50">
        <f>IF(H43&gt;H44,H43-H44,0)</f>
        <v>0</v>
      </c>
      <c r="I46" s="49"/>
    </row>
    <row r="47" spans="1:11" ht="33.75" customHeight="1" x14ac:dyDescent="0.3">
      <c r="A47" s="47"/>
      <c r="B47" s="363" t="s">
        <v>67</v>
      </c>
      <c r="C47" s="363"/>
      <c r="D47" s="363"/>
      <c r="E47" s="363"/>
      <c r="F47" s="363"/>
      <c r="G47" s="363"/>
      <c r="H47" s="74">
        <f>IF(H44="","",IF(H45&gt;H46,ROUND(H45*$B$15*$B$13/24,0),""))</f>
        <v>61950938</v>
      </c>
      <c r="I47" s="49"/>
    </row>
    <row r="48" spans="1:11" ht="33.75" customHeight="1" x14ac:dyDescent="0.3">
      <c r="A48" s="47"/>
      <c r="B48" s="364" t="s">
        <v>68</v>
      </c>
      <c r="C48" s="365"/>
      <c r="D48" s="365"/>
      <c r="E48" s="365"/>
      <c r="F48" s="365"/>
      <c r="G48" s="366"/>
      <c r="H48" s="51" t="str">
        <f>IF(H46&gt;H45,ROUND(H46*$B$17*$B$13/24,0),"")</f>
        <v/>
      </c>
      <c r="I48" s="49"/>
    </row>
    <row r="49" spans="1:9" ht="33.75" customHeight="1" x14ac:dyDescent="0.3">
      <c r="A49" s="367"/>
      <c r="B49" s="367"/>
      <c r="C49" s="367"/>
      <c r="D49" s="367"/>
      <c r="E49" s="367"/>
      <c r="F49" s="367"/>
      <c r="G49" s="367"/>
      <c r="H49" s="367"/>
      <c r="I49" s="367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7:G47"/>
    <mergeCell ref="B48:G48"/>
    <mergeCell ref="A49:I49"/>
    <mergeCell ref="J21:J22"/>
    <mergeCell ref="K21:K22"/>
    <mergeCell ref="B43:G43"/>
    <mergeCell ref="B44:G44"/>
    <mergeCell ref="B45:G45"/>
    <mergeCell ref="B46:G46"/>
  </mergeCells>
  <conditionalFormatting sqref="I30:I42 B23:D42 F23:H42">
    <cfRule type="expression" dxfId="147" priority="2">
      <formula>$E23="X"</formula>
    </cfRule>
  </conditionalFormatting>
  <conditionalFormatting sqref="I23:I29">
    <cfRule type="expression" dxfId="146" priority="3">
      <formula>$E23="X"</formula>
    </cfRule>
  </conditionalFormatting>
  <conditionalFormatting sqref="E23:E42">
    <cfRule type="expression" dxfId="14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7D8E-F9D1-4031-AA56-EC0D21BD708B}">
  <sheetPr>
    <tabColor rgb="FFFF0000"/>
  </sheetPr>
  <dimension ref="A1:K50"/>
  <sheetViews>
    <sheetView zoomScale="80" zoomScaleNormal="80" workbookViewId="0">
      <selection activeCell="E19" sqref="E19"/>
    </sheetView>
  </sheetViews>
  <sheetFormatPr defaultColWidth="8.83203125" defaultRowHeight="14" x14ac:dyDescent="0.3"/>
  <cols>
    <col min="1" max="1" width="20.75" style="32" customWidth="1"/>
    <col min="2" max="2" width="18.75" style="15" customWidth="1"/>
    <col min="3" max="3" width="11.4140625" style="15" bestFit="1" customWidth="1"/>
    <col min="4" max="5" width="17.4140625" style="15" customWidth="1"/>
    <col min="6" max="6" width="22.25" style="15" customWidth="1"/>
    <col min="7" max="7" width="12" style="15" customWidth="1"/>
    <col min="8" max="8" width="18.1640625" style="32" customWidth="1"/>
    <col min="9" max="9" width="96" style="15" customWidth="1"/>
    <col min="10" max="10" width="18.4140625" style="15" customWidth="1"/>
    <col min="11" max="16384" width="8.83203125" style="15"/>
  </cols>
  <sheetData>
    <row r="1" spans="1:9" ht="20" x14ac:dyDescent="0.3">
      <c r="A1" s="356" t="s">
        <v>0</v>
      </c>
      <c r="B1" s="356"/>
      <c r="C1" s="356"/>
      <c r="D1" s="356"/>
      <c r="E1" s="356"/>
      <c r="F1" s="356"/>
      <c r="G1" s="356"/>
      <c r="H1" s="356"/>
      <c r="I1" s="356"/>
    </row>
    <row r="2" spans="1:9" s="21" customFormat="1" ht="26.25" customHeight="1" x14ac:dyDescent="0.3">
      <c r="A2" s="16"/>
      <c r="B2" s="17"/>
      <c r="C2" s="59" t="s">
        <v>72</v>
      </c>
      <c r="D2" s="18" t="s">
        <v>42</v>
      </c>
      <c r="E2" s="18" t="str">
        <f>INDEX('TONG HOP'!$B$9:$W$225,MATCH(E3,'TONG HOP'!$B$9:$B$225,0),MATCH(C2,'TONG HOP'!$B$9:$W$9,0))</f>
        <v>Việt Thuận 215 01</v>
      </c>
      <c r="F2" s="19"/>
      <c r="G2" s="19"/>
      <c r="H2" s="20"/>
      <c r="I2" s="19"/>
    </row>
    <row r="3" spans="1:9" s="21" customFormat="1" ht="26.25" customHeight="1" x14ac:dyDescent="0.3">
      <c r="A3" s="16"/>
      <c r="B3" s="17"/>
      <c r="C3" s="59" t="s">
        <v>71</v>
      </c>
      <c r="D3" s="18" t="s">
        <v>70</v>
      </c>
      <c r="E3" s="58">
        <v>141</v>
      </c>
      <c r="F3" s="19"/>
      <c r="G3" s="19"/>
      <c r="H3" s="20"/>
      <c r="I3" s="19"/>
    </row>
    <row r="4" spans="1:9" s="21" customFormat="1" ht="26.25" customHeight="1" x14ac:dyDescent="0.3">
      <c r="A4" s="22"/>
      <c r="B4" s="23"/>
      <c r="C4" s="23"/>
      <c r="D4" s="18" t="s">
        <v>43</v>
      </c>
      <c r="E4" s="19" t="s">
        <v>107</v>
      </c>
      <c r="G4" s="23"/>
      <c r="H4" s="22"/>
      <c r="I4" s="23"/>
    </row>
    <row r="5" spans="1:9" ht="14.5" customHeight="1" x14ac:dyDescent="0.35">
      <c r="A5" s="22"/>
      <c r="B5" s="23"/>
      <c r="C5" s="23"/>
      <c r="D5" s="24"/>
      <c r="E5" s="24"/>
      <c r="F5" s="25"/>
      <c r="G5" s="23"/>
      <c r="H5" s="22"/>
      <c r="I5" s="23"/>
    </row>
    <row r="6" spans="1:9" ht="14.5" customHeight="1" x14ac:dyDescent="0.35">
      <c r="A6" s="22"/>
      <c r="B6" s="23"/>
      <c r="C6" s="23"/>
      <c r="D6" s="24"/>
      <c r="E6" s="24"/>
      <c r="F6" s="25"/>
      <c r="G6" s="23"/>
      <c r="H6" s="22"/>
      <c r="I6" s="23"/>
    </row>
    <row r="7" spans="1:9" ht="16.5" customHeight="1" x14ac:dyDescent="0.3">
      <c r="A7" s="26" t="s">
        <v>44</v>
      </c>
      <c r="B7" s="35">
        <f>INDEX('TONG HOP'!$B$9:$W$225,MATCH(E3,'TONG HOP'!$B$9:$B$225,0),MATCH(B8,'TONG HOP'!$B$9:$W$9,0))</f>
        <v>2</v>
      </c>
      <c r="C7" s="27"/>
      <c r="D7" s="27"/>
      <c r="E7" s="27"/>
      <c r="F7" s="28" t="s">
        <v>45</v>
      </c>
      <c r="G7" s="29"/>
      <c r="H7" s="30">
        <f>INDEX('TONG HOP'!$B$9:$W$225,MATCH(E3,'TONG HOP'!$B$9:$B$225,0),MATCH(H8,'TONG HOP'!$B$9:$W$9,0))</f>
        <v>44873.333333333336</v>
      </c>
      <c r="I7" s="31"/>
    </row>
    <row r="8" spans="1:9" ht="14.5" customHeight="1" x14ac:dyDescent="0.3">
      <c r="B8" s="60" t="s">
        <v>78</v>
      </c>
      <c r="C8" s="27"/>
      <c r="D8" s="27"/>
      <c r="E8" s="27"/>
      <c r="F8" s="29"/>
      <c r="G8" s="29"/>
      <c r="H8" s="72" t="s">
        <v>79</v>
      </c>
      <c r="I8" s="33"/>
    </row>
    <row r="9" spans="1:9" ht="16.5" customHeight="1" x14ac:dyDescent="0.3">
      <c r="A9" s="26" t="s">
        <v>46</v>
      </c>
      <c r="B9" s="34">
        <f>INDEX('TONG HOP'!$B$9:$W$225,MATCH(E3,'TONG HOP'!$B$9:$B$225,0),MATCH(B10,'TONG HOP'!$B$9:$W$9,0))</f>
        <v>44875</v>
      </c>
      <c r="C9" s="34">
        <f>INDEX('TONG HOP'!$B$9:$W$225,MATCH(E3,'TONG HOP'!$B$9:$B$225,0),MATCH(C10,'TONG HOP'!$B$9:$W$9,0))</f>
        <v>44880</v>
      </c>
      <c r="D9" s="35"/>
      <c r="E9" s="35"/>
      <c r="F9" s="18" t="s">
        <v>18</v>
      </c>
      <c r="G9" s="18"/>
      <c r="H9" s="30">
        <f>INDEX('TONG HOP'!$B$9:$W$225,MATCH(E3,'TONG HOP'!$B$9:$B$225,0),MATCH(H10,'TONG HOP'!$B$9:$W$9,0))</f>
        <v>44873.5625</v>
      </c>
      <c r="I9" s="31"/>
    </row>
    <row r="10" spans="1:9" x14ac:dyDescent="0.3">
      <c r="A10" s="26"/>
      <c r="B10" s="61" t="s">
        <v>76</v>
      </c>
      <c r="C10" s="62" t="s">
        <v>77</v>
      </c>
      <c r="D10" s="35"/>
      <c r="E10" s="35"/>
      <c r="F10" s="18"/>
      <c r="G10" s="18"/>
      <c r="H10" s="73" t="s">
        <v>81</v>
      </c>
      <c r="I10" s="31"/>
    </row>
    <row r="11" spans="1:9" ht="16.5" customHeight="1" x14ac:dyDescent="0.3">
      <c r="A11" s="26" t="s">
        <v>32</v>
      </c>
      <c r="B11" s="68">
        <f>INDEX('TONG HOP'!$B$9:$W$225,MATCH(E3,'TONG HOP'!$B$9:$B$225,0),MATCH(B12,'TONG HOP'!$B$9:$W$9,0))</f>
        <v>20470.02</v>
      </c>
      <c r="C11" s="27" t="s">
        <v>1</v>
      </c>
      <c r="D11" s="35"/>
      <c r="E11" s="35"/>
      <c r="F11" s="28" t="s">
        <v>47</v>
      </c>
      <c r="G11" s="28"/>
      <c r="H11" s="30">
        <f>INDEX('TONG HOP'!$B$9:$W$225,MATCH(E3,'TONG HOP'!$B$9:$B$225,0),MATCH(H12,'TONG HOP'!$B$9:$W$9,0))</f>
        <v>44873.5625</v>
      </c>
      <c r="I11" s="31"/>
    </row>
    <row r="12" spans="1:9" x14ac:dyDescent="0.3">
      <c r="A12" s="26"/>
      <c r="B12" s="69" t="s">
        <v>74</v>
      </c>
      <c r="C12" s="27"/>
      <c r="D12" s="35"/>
      <c r="E12" s="35"/>
      <c r="F12" s="28"/>
      <c r="G12" s="28"/>
      <c r="H12" s="73" t="s">
        <v>83</v>
      </c>
      <c r="I12" s="31"/>
    </row>
    <row r="13" spans="1:9" ht="16.5" customHeight="1" x14ac:dyDescent="0.3">
      <c r="A13" s="26" t="s">
        <v>33</v>
      </c>
      <c r="B13" s="70">
        <f>INDEX('TONG HOP'!$B$9:$W$225,MATCH(E3,'TONG HOP'!$B$9:$B$225,0),MATCH(B14,'TONG HOP'!$B$9:$W$9,0))</f>
        <v>21386</v>
      </c>
      <c r="C13" s="37" t="s">
        <v>2</v>
      </c>
      <c r="D13" s="37"/>
      <c r="E13" s="37"/>
      <c r="F13" s="28" t="s">
        <v>48</v>
      </c>
      <c r="H13" s="30">
        <f>INDEX('TONG HOP'!$B$9:$W$225,MATCH(E3,'TONG HOP'!$B$9:$B$225,0),MATCH(H14,'TONG HOP'!$B$9:$W$9,0))</f>
        <v>44874.541666666664</v>
      </c>
      <c r="I13" s="37"/>
    </row>
    <row r="14" spans="1:9" x14ac:dyDescent="0.3">
      <c r="A14" s="26"/>
      <c r="B14" s="71" t="s">
        <v>75</v>
      </c>
      <c r="C14" s="37"/>
      <c r="D14" s="37"/>
      <c r="E14" s="37"/>
      <c r="F14" s="28"/>
      <c r="G14" s="28"/>
      <c r="H14" s="66" t="s">
        <v>84</v>
      </c>
      <c r="I14" s="37"/>
    </row>
    <row r="15" spans="1:9" ht="16.5" customHeight="1" x14ac:dyDescent="0.3">
      <c r="A15" s="38" t="s">
        <v>23</v>
      </c>
      <c r="B15" s="70">
        <v>1500</v>
      </c>
      <c r="C15" s="37" t="s">
        <v>49</v>
      </c>
      <c r="D15" s="35"/>
      <c r="E15" s="35"/>
      <c r="F15" s="357" t="s">
        <v>50</v>
      </c>
      <c r="G15" s="357"/>
      <c r="H15" s="67">
        <v>3</v>
      </c>
      <c r="I15" s="31"/>
    </row>
    <row r="16" spans="1:9" x14ac:dyDescent="0.3">
      <c r="A16" s="38"/>
      <c r="B16" s="70"/>
      <c r="C16" s="37"/>
      <c r="D16" s="35"/>
      <c r="E16" s="35"/>
      <c r="F16" s="53"/>
      <c r="G16" s="53"/>
      <c r="H16" s="52"/>
      <c r="I16" s="31"/>
    </row>
    <row r="17" spans="1:11" ht="16.5" customHeight="1" x14ac:dyDescent="0.3">
      <c r="A17" s="38" t="s">
        <v>24</v>
      </c>
      <c r="B17" s="70">
        <v>6000</v>
      </c>
      <c r="C17" s="37" t="s">
        <v>49</v>
      </c>
      <c r="D17" s="35"/>
      <c r="E17" s="35"/>
      <c r="F17" s="28" t="s">
        <v>31</v>
      </c>
      <c r="G17" s="28"/>
      <c r="H17" s="36" t="str">
        <f>INDEX('TONG HOP'!$B$9:$W$225,MATCH(E3,'TONG HOP'!$B$9:$B$225,0),MATCH(H18,'TONG HOP'!$B$9:$W$9,0))</f>
        <v>Than cám 6a.10</v>
      </c>
      <c r="I17" s="31"/>
    </row>
    <row r="18" spans="1:11" x14ac:dyDescent="0.3">
      <c r="A18" s="39"/>
      <c r="B18" s="35"/>
      <c r="C18" s="35"/>
      <c r="D18" s="40"/>
      <c r="E18" s="40"/>
      <c r="F18" s="41"/>
      <c r="G18" s="28"/>
      <c r="H18" s="63" t="s">
        <v>73</v>
      </c>
      <c r="I18" s="31"/>
    </row>
    <row r="19" spans="1:11" x14ac:dyDescent="0.3">
      <c r="A19" s="42"/>
      <c r="B19" s="35"/>
      <c r="C19" s="35"/>
      <c r="D19" s="27"/>
      <c r="E19" s="27"/>
      <c r="F19" s="28"/>
      <c r="G19" s="28"/>
      <c r="H19" s="36"/>
      <c r="I19" s="31"/>
    </row>
    <row r="20" spans="1:11" x14ac:dyDescent="0.3">
      <c r="A20" s="22"/>
      <c r="B20" s="43"/>
      <c r="C20" s="43"/>
      <c r="D20" s="43"/>
      <c r="E20" s="43"/>
      <c r="F20" s="44"/>
      <c r="G20" s="44"/>
      <c r="H20" s="22"/>
      <c r="I20" s="44"/>
    </row>
    <row r="21" spans="1:11" ht="33.75" customHeight="1" x14ac:dyDescent="0.3">
      <c r="A21" s="358" t="s">
        <v>3</v>
      </c>
      <c r="B21" s="360" t="s">
        <v>4</v>
      </c>
      <c r="C21" s="361"/>
      <c r="D21" s="360" t="s">
        <v>51</v>
      </c>
      <c r="E21" s="361"/>
      <c r="F21" s="360" t="s">
        <v>52</v>
      </c>
      <c r="G21" s="361"/>
      <c r="H21" s="358" t="s">
        <v>69</v>
      </c>
      <c r="I21" s="362" t="s">
        <v>5</v>
      </c>
      <c r="J21" s="362" t="s">
        <v>53</v>
      </c>
      <c r="K21" s="368" t="s">
        <v>25</v>
      </c>
    </row>
    <row r="22" spans="1:11" ht="33.75" customHeight="1" x14ac:dyDescent="0.3">
      <c r="A22" s="359"/>
      <c r="B22" s="45" t="s">
        <v>54</v>
      </c>
      <c r="C22" s="46" t="s">
        <v>55</v>
      </c>
      <c r="D22" s="45" t="s">
        <v>56</v>
      </c>
      <c r="E22" s="46" t="s">
        <v>57</v>
      </c>
      <c r="F22" s="45" t="s">
        <v>58</v>
      </c>
      <c r="G22" s="45" t="s">
        <v>59</v>
      </c>
      <c r="H22" s="359"/>
      <c r="I22" s="362"/>
      <c r="J22" s="362"/>
      <c r="K22" s="368"/>
    </row>
    <row r="23" spans="1:11" ht="36" customHeight="1" x14ac:dyDescent="0.3">
      <c r="A23" s="136">
        <v>44873</v>
      </c>
      <c r="B23" s="202" t="s">
        <v>310</v>
      </c>
      <c r="C23" s="203"/>
      <c r="D23" s="45"/>
      <c r="E23" s="39"/>
      <c r="F23" s="90">
        <f>IF(AND(D23="",E23=""),0,(IF(AND(C23-B23=1,E23="",E23),24,(IF(D23="X",HOUR(C23-B23),0)))))</f>
        <v>0</v>
      </c>
      <c r="G23" s="82">
        <f t="shared" ref="G23:G43" si="0">IF(D23="X",MINUTE(C23-B23),0)</f>
        <v>0</v>
      </c>
      <c r="H23" s="82">
        <f>(F23+G23/60)+H22</f>
        <v>0</v>
      </c>
      <c r="I23" s="107" t="s">
        <v>108</v>
      </c>
      <c r="J23" s="87" t="str">
        <f t="shared" ref="J23:J43" si="1">IF(E23="x",(C23-B23),"")</f>
        <v/>
      </c>
      <c r="K23" s="86" t="str">
        <f>IF(D23="x",(C23-B23),"")</f>
        <v/>
      </c>
    </row>
    <row r="24" spans="1:11" ht="36" customHeight="1" x14ac:dyDescent="0.3">
      <c r="A24" s="133"/>
      <c r="B24" s="129" t="s">
        <v>310</v>
      </c>
      <c r="C24" s="129" t="s">
        <v>157</v>
      </c>
      <c r="D24" s="45"/>
      <c r="E24" s="39"/>
      <c r="F24" s="90">
        <f t="shared" ref="F24:F43" si="2">IF(AND(D24="",E24=""),0,(IF(AND(C24-B24=1,E24="",E24),24,(IF(D24="X",HOUR(C24-B24),0)))))</f>
        <v>0</v>
      </c>
      <c r="G24" s="82">
        <f t="shared" si="0"/>
        <v>0</v>
      </c>
      <c r="H24" s="82">
        <f t="shared" ref="H24:H43" si="3">(F24+G24/60)+H23</f>
        <v>0</v>
      </c>
      <c r="I24" s="15" t="s">
        <v>109</v>
      </c>
      <c r="J24" s="87" t="str">
        <f t="shared" si="1"/>
        <v/>
      </c>
      <c r="K24" s="86" t="str">
        <f t="shared" ref="K24:K43" si="4">IF(D24="x",(C24-B24),"")</f>
        <v/>
      </c>
    </row>
    <row r="25" spans="1:11" ht="36" customHeight="1" x14ac:dyDescent="0.3">
      <c r="A25" s="133"/>
      <c r="B25" s="129" t="s">
        <v>157</v>
      </c>
      <c r="C25" s="129" t="s">
        <v>134</v>
      </c>
      <c r="D25" s="45"/>
      <c r="E25" s="39"/>
      <c r="F25" s="90">
        <f t="shared" si="2"/>
        <v>0</v>
      </c>
      <c r="G25" s="82">
        <f t="shared" si="0"/>
        <v>0</v>
      </c>
      <c r="H25" s="82">
        <f t="shared" si="3"/>
        <v>0</v>
      </c>
      <c r="I25" s="108" t="s">
        <v>275</v>
      </c>
      <c r="J25" s="87" t="str">
        <f t="shared" si="1"/>
        <v/>
      </c>
      <c r="K25" s="86" t="str">
        <f t="shared" si="4"/>
        <v/>
      </c>
    </row>
    <row r="26" spans="1:11" ht="36" customHeight="1" x14ac:dyDescent="0.3">
      <c r="A26" s="133"/>
      <c r="B26" s="202" t="s">
        <v>134</v>
      </c>
      <c r="C26" s="203"/>
      <c r="D26" s="45"/>
      <c r="E26" s="39" t="str">
        <f t="shared" ref="E26:E43" si="5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/>
      </c>
      <c r="F26" s="90">
        <f t="shared" si="2"/>
        <v>0</v>
      </c>
      <c r="G26" s="82">
        <f t="shared" si="0"/>
        <v>0</v>
      </c>
      <c r="H26" s="82">
        <f t="shared" si="3"/>
        <v>0</v>
      </c>
      <c r="I26" s="109" t="s">
        <v>112</v>
      </c>
      <c r="J26" s="87" t="str">
        <f t="shared" si="1"/>
        <v/>
      </c>
      <c r="K26" s="86" t="str">
        <f t="shared" si="4"/>
        <v/>
      </c>
    </row>
    <row r="27" spans="1:11" ht="36" customHeight="1" x14ac:dyDescent="0.3">
      <c r="A27" s="133"/>
      <c r="B27" s="129" t="s">
        <v>134</v>
      </c>
      <c r="C27" s="129" t="s">
        <v>358</v>
      </c>
      <c r="D27" s="45" t="str">
        <f t="shared" ref="D27:D42" si="6">IF(E27="","X","")</f>
        <v>X</v>
      </c>
      <c r="E27" s="39" t="str">
        <f t="shared" si="5"/>
        <v/>
      </c>
      <c r="F27" s="90">
        <f t="shared" si="2"/>
        <v>0</v>
      </c>
      <c r="G27" s="78">
        <f t="shared" si="0"/>
        <v>10</v>
      </c>
      <c r="H27" s="79">
        <f t="shared" si="3"/>
        <v>0.16666666666666666</v>
      </c>
      <c r="I27" s="108" t="s">
        <v>601</v>
      </c>
      <c r="J27" s="88" t="str">
        <f t="shared" si="1"/>
        <v/>
      </c>
      <c r="K27" s="86">
        <f t="shared" si="4"/>
        <v>6.9444444444444198E-3</v>
      </c>
    </row>
    <row r="28" spans="1:11" ht="36" customHeight="1" x14ac:dyDescent="0.3">
      <c r="A28" s="133"/>
      <c r="B28" s="129" t="s">
        <v>358</v>
      </c>
      <c r="C28" s="129" t="s">
        <v>160</v>
      </c>
      <c r="D28" s="45" t="str">
        <f t="shared" si="6"/>
        <v/>
      </c>
      <c r="E28" s="39" t="str">
        <f t="shared" si="5"/>
        <v>X</v>
      </c>
      <c r="F28" s="90">
        <f t="shared" si="2"/>
        <v>0</v>
      </c>
      <c r="G28" s="78">
        <f t="shared" si="0"/>
        <v>0</v>
      </c>
      <c r="H28" s="79">
        <f t="shared" si="3"/>
        <v>0.16666666666666666</v>
      </c>
      <c r="I28" s="109" t="s">
        <v>114</v>
      </c>
      <c r="J28" s="88">
        <f t="shared" si="1"/>
        <v>5.555555555555558E-2</v>
      </c>
      <c r="K28" s="86" t="str">
        <f t="shared" si="4"/>
        <v/>
      </c>
    </row>
    <row r="29" spans="1:11" ht="36" customHeight="1" x14ac:dyDescent="0.3">
      <c r="A29" s="133"/>
      <c r="B29" s="129" t="s">
        <v>160</v>
      </c>
      <c r="C29" s="129" t="s">
        <v>353</v>
      </c>
      <c r="D29" s="45" t="str">
        <f t="shared" si="6"/>
        <v>X</v>
      </c>
      <c r="E29" s="39" t="str">
        <f t="shared" si="5"/>
        <v/>
      </c>
      <c r="F29" s="90">
        <f t="shared" si="2"/>
        <v>1</v>
      </c>
      <c r="G29" s="78">
        <f t="shared" si="0"/>
        <v>0</v>
      </c>
      <c r="H29" s="79">
        <f t="shared" si="3"/>
        <v>1.1666666666666667</v>
      </c>
      <c r="I29" s="108" t="s">
        <v>115</v>
      </c>
      <c r="J29" s="88" t="str">
        <f t="shared" si="1"/>
        <v/>
      </c>
      <c r="K29" s="86">
        <f t="shared" si="4"/>
        <v>4.166666666666663E-2</v>
      </c>
    </row>
    <row r="30" spans="1:11" ht="36" customHeight="1" x14ac:dyDescent="0.3">
      <c r="A30" s="133"/>
      <c r="B30" s="202" t="s">
        <v>353</v>
      </c>
      <c r="C30" s="203"/>
      <c r="D30" s="45"/>
      <c r="E30" s="39" t="str">
        <f t="shared" si="5"/>
        <v/>
      </c>
      <c r="F30" s="90">
        <f t="shared" si="2"/>
        <v>0</v>
      </c>
      <c r="G30" s="78">
        <f t="shared" si="0"/>
        <v>0</v>
      </c>
      <c r="H30" s="79">
        <f t="shared" si="3"/>
        <v>1.1666666666666667</v>
      </c>
      <c r="I30" s="109" t="s">
        <v>116</v>
      </c>
      <c r="J30" s="88" t="str">
        <f t="shared" si="1"/>
        <v/>
      </c>
      <c r="K30" s="86" t="str">
        <f t="shared" si="4"/>
        <v/>
      </c>
    </row>
    <row r="31" spans="1:11" ht="36" customHeight="1" x14ac:dyDescent="0.3">
      <c r="A31" s="133"/>
      <c r="B31" s="129" t="s">
        <v>353</v>
      </c>
      <c r="C31" s="129" t="s">
        <v>136</v>
      </c>
      <c r="D31" s="45" t="str">
        <f t="shared" si="6"/>
        <v>X</v>
      </c>
      <c r="E31" s="39" t="str">
        <f t="shared" si="5"/>
        <v/>
      </c>
      <c r="F31" s="90">
        <f t="shared" si="2"/>
        <v>5</v>
      </c>
      <c r="G31" s="78">
        <f t="shared" si="0"/>
        <v>30</v>
      </c>
      <c r="H31" s="79">
        <f t="shared" si="3"/>
        <v>6.666666666666667</v>
      </c>
      <c r="I31" s="108" t="s">
        <v>117</v>
      </c>
      <c r="J31" s="88" t="str">
        <f t="shared" si="1"/>
        <v/>
      </c>
      <c r="K31" s="86">
        <f t="shared" si="4"/>
        <v>0.22916666666666674</v>
      </c>
    </row>
    <row r="32" spans="1:11" ht="36" customHeight="1" x14ac:dyDescent="0.3">
      <c r="A32" s="133"/>
      <c r="B32" s="129" t="s">
        <v>136</v>
      </c>
      <c r="C32" s="129" t="s">
        <v>137</v>
      </c>
      <c r="D32" s="45" t="str">
        <f t="shared" si="6"/>
        <v>X</v>
      </c>
      <c r="E32" s="39" t="str">
        <f t="shared" si="5"/>
        <v/>
      </c>
      <c r="F32" s="90">
        <f t="shared" si="2"/>
        <v>0</v>
      </c>
      <c r="G32" s="78">
        <f t="shared" si="0"/>
        <v>50</v>
      </c>
      <c r="H32" s="79">
        <f t="shared" si="3"/>
        <v>7.5</v>
      </c>
      <c r="I32" s="108" t="s">
        <v>911</v>
      </c>
      <c r="J32" s="88" t="str">
        <f t="shared" si="1"/>
        <v/>
      </c>
      <c r="K32" s="86">
        <f t="shared" si="4"/>
        <v>3.4722222222222099E-2</v>
      </c>
    </row>
    <row r="33" spans="1:11" ht="36" customHeight="1" x14ac:dyDescent="0.3">
      <c r="A33" s="137"/>
      <c r="B33" s="129" t="s">
        <v>137</v>
      </c>
      <c r="C33" s="129" t="s">
        <v>125</v>
      </c>
      <c r="D33" s="45" t="str">
        <f t="shared" si="6"/>
        <v>X</v>
      </c>
      <c r="E33" s="39" t="str">
        <f t="shared" si="5"/>
        <v/>
      </c>
      <c r="F33" s="90">
        <f t="shared" si="2"/>
        <v>1</v>
      </c>
      <c r="G33" s="78">
        <f t="shared" si="0"/>
        <v>40</v>
      </c>
      <c r="H33" s="79">
        <f t="shared" si="3"/>
        <v>9.1666666666666661</v>
      </c>
      <c r="I33" s="108" t="s">
        <v>117</v>
      </c>
      <c r="J33" s="88" t="str">
        <f t="shared" si="1"/>
        <v/>
      </c>
      <c r="K33" s="86">
        <f t="shared" si="4"/>
        <v>6.9444444444444531E-2</v>
      </c>
    </row>
    <row r="34" spans="1:11" ht="36" customHeight="1" x14ac:dyDescent="0.3">
      <c r="A34" s="136">
        <v>44874</v>
      </c>
      <c r="B34" s="129" t="s">
        <v>126</v>
      </c>
      <c r="C34" s="129" t="s">
        <v>154</v>
      </c>
      <c r="D34" s="45" t="str">
        <f t="shared" si="6"/>
        <v>X</v>
      </c>
      <c r="E34" s="39" t="str">
        <f t="shared" si="5"/>
        <v/>
      </c>
      <c r="F34" s="90">
        <f t="shared" si="2"/>
        <v>3</v>
      </c>
      <c r="G34" s="78">
        <f t="shared" si="0"/>
        <v>30</v>
      </c>
      <c r="H34" s="79">
        <f t="shared" si="3"/>
        <v>12.666666666666666</v>
      </c>
      <c r="I34" s="108" t="s">
        <v>117</v>
      </c>
      <c r="J34" s="88" t="str">
        <f t="shared" si="1"/>
        <v/>
      </c>
      <c r="K34" s="86">
        <f t="shared" si="4"/>
        <v>0.14583333333333334</v>
      </c>
    </row>
    <row r="35" spans="1:11" ht="36" customHeight="1" x14ac:dyDescent="0.3">
      <c r="A35" s="133"/>
      <c r="B35" s="129" t="s">
        <v>154</v>
      </c>
      <c r="C35" s="129" t="s">
        <v>267</v>
      </c>
      <c r="D35" s="45" t="str">
        <f t="shared" si="6"/>
        <v>X</v>
      </c>
      <c r="E35" s="39" t="str">
        <f t="shared" si="5"/>
        <v/>
      </c>
      <c r="F35" s="90">
        <f t="shared" si="2"/>
        <v>0</v>
      </c>
      <c r="G35" s="78">
        <f t="shared" si="0"/>
        <v>30</v>
      </c>
      <c r="H35" s="79">
        <f t="shared" si="3"/>
        <v>13.166666666666666</v>
      </c>
      <c r="I35" s="108" t="s">
        <v>912</v>
      </c>
      <c r="J35" s="88" t="str">
        <f t="shared" si="1"/>
        <v/>
      </c>
      <c r="K35" s="86">
        <f t="shared" si="4"/>
        <v>2.0833333333333315E-2</v>
      </c>
    </row>
    <row r="36" spans="1:11" ht="36" customHeight="1" x14ac:dyDescent="0.3">
      <c r="A36" s="133"/>
      <c r="B36" s="129" t="s">
        <v>267</v>
      </c>
      <c r="C36" s="129" t="s">
        <v>140</v>
      </c>
      <c r="D36" s="45" t="str">
        <f t="shared" si="6"/>
        <v>X</v>
      </c>
      <c r="E36" s="39" t="str">
        <f t="shared" si="5"/>
        <v/>
      </c>
      <c r="F36" s="90">
        <f t="shared" si="2"/>
        <v>1</v>
      </c>
      <c r="G36" s="78">
        <f t="shared" si="0"/>
        <v>30</v>
      </c>
      <c r="H36" s="79">
        <f t="shared" si="3"/>
        <v>14.666666666666666</v>
      </c>
      <c r="I36" s="108" t="s">
        <v>117</v>
      </c>
      <c r="J36" s="88" t="str">
        <f t="shared" si="1"/>
        <v/>
      </c>
      <c r="K36" s="86">
        <f t="shared" si="4"/>
        <v>6.25E-2</v>
      </c>
    </row>
    <row r="37" spans="1:11" ht="36" customHeight="1" x14ac:dyDescent="0.3">
      <c r="A37" s="133"/>
      <c r="B37" s="129" t="s">
        <v>140</v>
      </c>
      <c r="C37" s="129" t="s">
        <v>452</v>
      </c>
      <c r="D37" s="45" t="str">
        <f t="shared" si="6"/>
        <v>X</v>
      </c>
      <c r="E37" s="39" t="str">
        <f t="shared" si="5"/>
        <v/>
      </c>
      <c r="F37" s="90">
        <f t="shared" si="2"/>
        <v>1</v>
      </c>
      <c r="G37" s="78">
        <f t="shared" si="0"/>
        <v>10</v>
      </c>
      <c r="H37" s="79">
        <f t="shared" si="3"/>
        <v>15.833333333333332</v>
      </c>
      <c r="I37" s="108" t="s">
        <v>911</v>
      </c>
      <c r="J37" s="88" t="str">
        <f t="shared" si="1"/>
        <v/>
      </c>
      <c r="K37" s="86">
        <f t="shared" si="4"/>
        <v>4.8611111111111133E-2</v>
      </c>
    </row>
    <row r="38" spans="1:11" ht="36" customHeight="1" x14ac:dyDescent="0.3">
      <c r="A38" s="133"/>
      <c r="B38" s="129" t="s">
        <v>452</v>
      </c>
      <c r="C38" s="129" t="s">
        <v>454</v>
      </c>
      <c r="D38" s="45" t="str">
        <f t="shared" si="6"/>
        <v>X</v>
      </c>
      <c r="E38" s="39" t="str">
        <f t="shared" si="5"/>
        <v/>
      </c>
      <c r="F38" s="90">
        <f t="shared" si="2"/>
        <v>2</v>
      </c>
      <c r="G38" s="78">
        <f t="shared" si="0"/>
        <v>40</v>
      </c>
      <c r="H38" s="79">
        <f t="shared" si="3"/>
        <v>18.5</v>
      </c>
      <c r="I38" s="108" t="s">
        <v>117</v>
      </c>
      <c r="J38" s="88" t="str">
        <f t="shared" si="1"/>
        <v/>
      </c>
      <c r="K38" s="86">
        <f t="shared" si="4"/>
        <v>0.1111111111111111</v>
      </c>
    </row>
    <row r="39" spans="1:11" ht="36" customHeight="1" x14ac:dyDescent="0.3">
      <c r="A39" s="133"/>
      <c r="B39" s="129" t="s">
        <v>454</v>
      </c>
      <c r="C39" s="129" t="s">
        <v>455</v>
      </c>
      <c r="D39" s="45" t="str">
        <f t="shared" si="6"/>
        <v>X</v>
      </c>
      <c r="E39" s="39" t="str">
        <f t="shared" si="5"/>
        <v/>
      </c>
      <c r="F39" s="90">
        <f t="shared" si="2"/>
        <v>0</v>
      </c>
      <c r="G39" s="78">
        <f t="shared" si="0"/>
        <v>30</v>
      </c>
      <c r="H39" s="79">
        <f t="shared" si="3"/>
        <v>19</v>
      </c>
      <c r="I39" s="108" t="s">
        <v>913</v>
      </c>
      <c r="J39" s="88" t="str">
        <f t="shared" si="1"/>
        <v/>
      </c>
      <c r="K39" s="86">
        <f t="shared" si="4"/>
        <v>2.083333333333337E-2</v>
      </c>
    </row>
    <row r="40" spans="1:11" ht="36" customHeight="1" x14ac:dyDescent="0.3">
      <c r="A40" s="133"/>
      <c r="B40" s="129" t="s">
        <v>455</v>
      </c>
      <c r="C40" s="129" t="s">
        <v>268</v>
      </c>
      <c r="D40" s="45" t="str">
        <f t="shared" si="6"/>
        <v>X</v>
      </c>
      <c r="E40" s="39" t="str">
        <f t="shared" si="5"/>
        <v/>
      </c>
      <c r="F40" s="90">
        <f t="shared" si="2"/>
        <v>1</v>
      </c>
      <c r="G40" s="78">
        <f t="shared" si="0"/>
        <v>20</v>
      </c>
      <c r="H40" s="79">
        <f t="shared" si="3"/>
        <v>20.333333333333332</v>
      </c>
      <c r="I40" s="108" t="s">
        <v>117</v>
      </c>
      <c r="J40" s="88" t="str">
        <f t="shared" si="1"/>
        <v/>
      </c>
      <c r="K40" s="86">
        <f t="shared" si="4"/>
        <v>5.5555555555555469E-2</v>
      </c>
    </row>
    <row r="41" spans="1:11" ht="36" customHeight="1" x14ac:dyDescent="0.3">
      <c r="A41" s="133"/>
      <c r="B41" s="129" t="s">
        <v>268</v>
      </c>
      <c r="C41" s="129" t="s">
        <v>269</v>
      </c>
      <c r="D41" s="45" t="str">
        <f t="shared" si="6"/>
        <v>X</v>
      </c>
      <c r="E41" s="39" t="str">
        <f t="shared" si="5"/>
        <v/>
      </c>
      <c r="F41" s="90">
        <f t="shared" si="2"/>
        <v>0</v>
      </c>
      <c r="G41" s="78">
        <f t="shared" si="0"/>
        <v>30</v>
      </c>
      <c r="H41" s="79">
        <f t="shared" si="3"/>
        <v>20.833333333333332</v>
      </c>
      <c r="I41" s="108" t="s">
        <v>910</v>
      </c>
      <c r="J41" s="88" t="str">
        <f t="shared" si="1"/>
        <v/>
      </c>
      <c r="K41" s="86">
        <f t="shared" si="4"/>
        <v>2.083333333333337E-2</v>
      </c>
    </row>
    <row r="42" spans="1:11" ht="36" customHeight="1" x14ac:dyDescent="0.3">
      <c r="A42" s="133"/>
      <c r="B42" s="129" t="s">
        <v>269</v>
      </c>
      <c r="C42" s="129" t="s">
        <v>129</v>
      </c>
      <c r="D42" s="45" t="str">
        <f t="shared" si="6"/>
        <v>X</v>
      </c>
      <c r="E42" s="39" t="str">
        <f t="shared" si="5"/>
        <v/>
      </c>
      <c r="F42" s="90">
        <f t="shared" si="2"/>
        <v>1</v>
      </c>
      <c r="G42" s="78">
        <f t="shared" si="0"/>
        <v>20</v>
      </c>
      <c r="H42" s="79">
        <f t="shared" si="3"/>
        <v>22.166666666666664</v>
      </c>
      <c r="I42" s="108" t="s">
        <v>117</v>
      </c>
      <c r="J42" s="88" t="str">
        <f t="shared" si="1"/>
        <v/>
      </c>
      <c r="K42" s="86">
        <f t="shared" si="4"/>
        <v>5.5555555555555525E-2</v>
      </c>
    </row>
    <row r="43" spans="1:11" ht="36" customHeight="1" x14ac:dyDescent="0.3">
      <c r="A43" s="133"/>
      <c r="B43" s="202" t="s">
        <v>129</v>
      </c>
      <c r="C43" s="203"/>
      <c r="D43" s="45"/>
      <c r="E43" s="39" t="str">
        <f t="shared" si="5"/>
        <v/>
      </c>
      <c r="F43" s="90">
        <f t="shared" si="2"/>
        <v>0</v>
      </c>
      <c r="G43" s="78">
        <f t="shared" si="0"/>
        <v>0</v>
      </c>
      <c r="H43" s="79">
        <f t="shared" si="3"/>
        <v>22.166666666666664</v>
      </c>
      <c r="I43" s="109" t="s">
        <v>123</v>
      </c>
      <c r="J43" s="88" t="str">
        <f t="shared" si="1"/>
        <v/>
      </c>
      <c r="K43" s="86" t="str">
        <f t="shared" si="4"/>
        <v/>
      </c>
    </row>
    <row r="44" spans="1:11" ht="33.75" customHeight="1" x14ac:dyDescent="0.3">
      <c r="A44" s="47"/>
      <c r="B44" s="369" t="s">
        <v>25</v>
      </c>
      <c r="C44" s="369"/>
      <c r="D44" s="369"/>
      <c r="E44" s="369"/>
      <c r="F44" s="369"/>
      <c r="G44" s="369"/>
      <c r="H44" s="48">
        <f>H43</f>
        <v>22.166666666666664</v>
      </c>
      <c r="I44" s="49"/>
      <c r="J44" s="89">
        <f>SUM(J23:J43)</f>
        <v>5.555555555555558E-2</v>
      </c>
      <c r="K44" s="86">
        <f>SUM(K23:K43)</f>
        <v>0.92361111111111116</v>
      </c>
    </row>
    <row r="45" spans="1:11" ht="33.75" customHeight="1" x14ac:dyDescent="0.3">
      <c r="A45" s="47"/>
      <c r="B45" s="369" t="s">
        <v>64</v>
      </c>
      <c r="C45" s="369"/>
      <c r="D45" s="369"/>
      <c r="E45" s="369"/>
      <c r="F45" s="369"/>
      <c r="G45" s="369"/>
      <c r="H45" s="50">
        <v>72</v>
      </c>
      <c r="I45" s="49"/>
    </row>
    <row r="46" spans="1:11" ht="33.75" customHeight="1" x14ac:dyDescent="0.3">
      <c r="A46" s="47"/>
      <c r="B46" s="363" t="s">
        <v>65</v>
      </c>
      <c r="C46" s="363"/>
      <c r="D46" s="363"/>
      <c r="E46" s="363"/>
      <c r="F46" s="363"/>
      <c r="G46" s="363"/>
      <c r="H46" s="50">
        <f>IF(H45="","",IF(H44&lt;=H45,H45-H44,0))</f>
        <v>49.833333333333336</v>
      </c>
      <c r="I46" s="75"/>
    </row>
    <row r="47" spans="1:11" ht="33.75" customHeight="1" x14ac:dyDescent="0.3">
      <c r="A47" s="47"/>
      <c r="B47" s="363" t="s">
        <v>66</v>
      </c>
      <c r="C47" s="363"/>
      <c r="D47" s="363"/>
      <c r="E47" s="363"/>
      <c r="F47" s="363"/>
      <c r="G47" s="363"/>
      <c r="H47" s="50">
        <f>IF(H44&gt;H45,H44-H45,0)</f>
        <v>0</v>
      </c>
      <c r="I47" s="49"/>
    </row>
    <row r="48" spans="1:11" ht="33.75" customHeight="1" x14ac:dyDescent="0.3">
      <c r="A48" s="47"/>
      <c r="B48" s="363" t="s">
        <v>67</v>
      </c>
      <c r="C48" s="363"/>
      <c r="D48" s="363"/>
      <c r="E48" s="363"/>
      <c r="F48" s="363"/>
      <c r="G48" s="363"/>
      <c r="H48" s="74">
        <f>IF(H45="","",IF(H46&gt;H47,ROUND(H46*$B$15*$B$13/24,0),""))</f>
        <v>66608479</v>
      </c>
      <c r="I48" s="49"/>
    </row>
    <row r="49" spans="1:9" ht="33.75" customHeight="1" x14ac:dyDescent="0.3">
      <c r="A49" s="47"/>
      <c r="B49" s="364" t="s">
        <v>68</v>
      </c>
      <c r="C49" s="365"/>
      <c r="D49" s="365"/>
      <c r="E49" s="365"/>
      <c r="F49" s="365"/>
      <c r="G49" s="366"/>
      <c r="H49" s="51" t="str">
        <f>IF(H47&gt;H46,ROUND(H47*$B$17*$B$13/24,0),"")</f>
        <v/>
      </c>
      <c r="I49" s="49"/>
    </row>
    <row r="50" spans="1:9" ht="33.75" customHeight="1" x14ac:dyDescent="0.3">
      <c r="A50" s="367"/>
      <c r="B50" s="367"/>
      <c r="C50" s="367"/>
      <c r="D50" s="367"/>
      <c r="E50" s="367"/>
      <c r="F50" s="367"/>
      <c r="G50" s="367"/>
      <c r="H50" s="367"/>
      <c r="I50" s="367"/>
    </row>
  </sheetData>
  <mergeCells count="17">
    <mergeCell ref="B48:G48"/>
    <mergeCell ref="B49:G49"/>
    <mergeCell ref="A50:I50"/>
    <mergeCell ref="J21:J22"/>
    <mergeCell ref="K21:K22"/>
    <mergeCell ref="B44:G44"/>
    <mergeCell ref="B45:G45"/>
    <mergeCell ref="B46:G46"/>
    <mergeCell ref="B47:G4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F23:H28 F29:I43 B23:E43">
    <cfRule type="expression" dxfId="144" priority="2">
      <formula>$E23="X"</formula>
    </cfRule>
  </conditionalFormatting>
  <conditionalFormatting sqref="I23:I28">
    <cfRule type="expression" dxfId="143" priority="3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TONG HOP</vt:lpstr>
      <vt:lpstr>Mau moi (47)</vt:lpstr>
      <vt:lpstr>159 VT 215 02</vt:lpstr>
      <vt:lpstr>154 VT 215 01</vt:lpstr>
      <vt:lpstr>147 VT 215 03</vt:lpstr>
      <vt:lpstr>145 VT 215 05</vt:lpstr>
      <vt:lpstr>143 vt 215 07</vt:lpstr>
      <vt:lpstr>142. VT 215 02</vt:lpstr>
      <vt:lpstr>141.VT 215 01</vt:lpstr>
      <vt:lpstr>134 VT 215 07</vt:lpstr>
      <vt:lpstr>133.VT 215 01 </vt:lpstr>
      <vt:lpstr>128 VT 215 03</vt:lpstr>
      <vt:lpstr>127 vt 215 02</vt:lpstr>
      <vt:lpstr>124 VT 215 07</vt:lpstr>
      <vt:lpstr>119 VT 215 07</vt:lpstr>
      <vt:lpstr>111 VT 215 02</vt:lpstr>
      <vt:lpstr>109 VT 215 05</vt:lpstr>
      <vt:lpstr>107 VT 215 03</vt:lpstr>
      <vt:lpstr>105. VT 215 01</vt:lpstr>
      <vt:lpstr>102.VT 215 07</vt:lpstr>
      <vt:lpstr>101. VT 198</vt:lpstr>
      <vt:lpstr>99.VT 215 02</vt:lpstr>
      <vt:lpstr>98. VT 215 05</vt:lpstr>
      <vt:lpstr>97. VT 215 03</vt:lpstr>
      <vt:lpstr>93 VT 215 01</vt:lpstr>
      <vt:lpstr>92 VT 215 07</vt:lpstr>
      <vt:lpstr>89 VT 215 02</vt:lpstr>
      <vt:lpstr>88 VT 215 03</vt:lpstr>
      <vt:lpstr>87 VT 168</vt:lpstr>
      <vt:lpstr>86 VT 215 05</vt:lpstr>
      <vt:lpstr>85 VT 198</vt:lpstr>
      <vt:lpstr>82 VT 215 01</vt:lpstr>
      <vt:lpstr>79 vt 215 07</vt:lpstr>
      <vt:lpstr>78 Việt Thuận 215 02</vt:lpstr>
      <vt:lpstr>74 Việt Thuận 215 03</vt:lpstr>
      <vt:lpstr>73 Việt Thuận 215 05</vt:lpstr>
      <vt:lpstr>72  Việt Thuận 215 01</vt:lpstr>
      <vt:lpstr>71 Việt Thuận 215 07</vt:lpstr>
      <vt:lpstr>69 Việt Thuận 215 03</vt:lpstr>
      <vt:lpstr>66 Việt Thuận 215 05</vt:lpstr>
      <vt:lpstr>62 Việt Thuận 215 01</vt:lpstr>
      <vt:lpstr>61 Việt Thuận 215 07</vt:lpstr>
      <vt:lpstr>60 Việt Thuận 215 03</vt:lpstr>
      <vt:lpstr>56 Việt Thuận 215 05</vt:lpstr>
      <vt:lpstr>52 Việt Thuận 215 03</vt:lpstr>
      <vt:lpstr>51 Việt Thuận 215 01</vt:lpstr>
      <vt:lpstr>48 Việt Thuận 215 05</vt:lpstr>
      <vt:lpstr>47 Việt Thuận 215 03</vt:lpstr>
      <vt:lpstr>45 Viet Thuận 215 07</vt:lpstr>
      <vt:lpstr>44 Viet thuan 215 01</vt:lpstr>
      <vt:lpstr>42 VIET THUAN 215 02</vt:lpstr>
      <vt:lpstr>40 VIET THUAN 189</vt:lpstr>
      <vt:lpstr>38 VIET THUAN 215 07</vt:lpstr>
      <vt:lpstr>37 VIET THUAN 215 01</vt:lpstr>
      <vt:lpstr>35 VIET THUAN 215 02</vt:lpstr>
      <vt:lpstr>34 DONG BAC 22 10</vt:lpstr>
      <vt:lpstr>33 DONG BAC 22 04</vt:lpstr>
      <vt:lpstr>31 DONG BAC 22 06</vt:lpstr>
      <vt:lpstr>28 DONG BAC 22 08</vt:lpstr>
      <vt:lpstr>27 VIET THUAN 168</vt:lpstr>
      <vt:lpstr>26 VIET THUAN 189</vt:lpstr>
      <vt:lpstr>25 VIET THUAN 235 01</vt:lpstr>
      <vt:lpstr>22 VIET THUAN 215 03</vt:lpstr>
      <vt:lpstr>21 VIET THUAN 215 02</vt:lpstr>
      <vt:lpstr>19 DONG BAC 22 07</vt:lpstr>
      <vt:lpstr>18 VIET THUAN 215 05</vt:lpstr>
      <vt:lpstr>17 VIET THUAN 168</vt:lpstr>
      <vt:lpstr>14 VIET THUAN 215 05</vt:lpstr>
      <vt:lpstr>12 VIET THUAN 215 03</vt:lpstr>
      <vt:lpstr>09 VIET THUAN 215 03</vt:lpstr>
      <vt:lpstr>07 VIET THUAN 215 02</vt:lpstr>
      <vt:lpstr>06 VIET THUAN 215 07</vt:lpstr>
      <vt:lpstr>05 VIET THUAN 215 05</vt:lpstr>
      <vt:lpstr>04 VIET THUAN 215 01</vt:lpstr>
      <vt:lpstr>03 VIET THUAN 215 03</vt:lpstr>
      <vt:lpstr>02 VIET THUAN 215 02</vt:lpstr>
      <vt:lpstr>01 VIET THUAN 215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THANHBINH</dc:creator>
  <cp:lastModifiedBy>Windows 10</cp:lastModifiedBy>
  <cp:lastPrinted>2022-05-18T03:24:55Z</cp:lastPrinted>
  <dcterms:created xsi:type="dcterms:W3CDTF">2021-07-15T04:41:55Z</dcterms:created>
  <dcterms:modified xsi:type="dcterms:W3CDTF">2022-12-19T04:26:54Z</dcterms:modified>
</cp:coreProperties>
</file>