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ảng\2.THAN DONG BAC\Năm 2022\doi nhat\"/>
    </mc:Choice>
  </mc:AlternateContent>
  <xr:revisionPtr revIDLastSave="0" documentId="13_ncr:1_{23CD8F1E-7078-46E2-81A2-F6D49DCEB67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ONG HOP" sheetId="2" r:id="rId1"/>
    <sheet name="Mau moi (48)" sheetId="94" r:id="rId2"/>
    <sheet name="70 ĐB 22 07" sheetId="93" r:id="rId3"/>
    <sheet name="69 ĐB 22 08" sheetId="91" r:id="rId4"/>
    <sheet name="68 ĐB 22 10" sheetId="92" r:id="rId5"/>
    <sheet name="67 ĐB 22 07" sheetId="90" r:id="rId6"/>
    <sheet name="66 ĐB 22 06" sheetId="89" r:id="rId7"/>
    <sheet name="65 ĐB 22 10" sheetId="87" r:id="rId8"/>
    <sheet name="64 ĐB 22 04" sheetId="86" r:id="rId9"/>
    <sheet name="63 ĐB 22 06" sheetId="88" r:id="rId10"/>
    <sheet name="62 ĐB 22 08" sheetId="85" r:id="rId11"/>
    <sheet name="61 ĐB 22 05" sheetId="84" r:id="rId12"/>
    <sheet name="60 ĐB 22 06" sheetId="83" r:id="rId13"/>
    <sheet name="59 ĐB 22 09" sheetId="82" r:id="rId14"/>
    <sheet name="58 ĐB 22 07" sheetId="81" r:id="rId15"/>
    <sheet name="57 ĐB 22 08" sheetId="80" r:id="rId16"/>
    <sheet name="56 ĐB 22 10" sheetId="79" r:id="rId17"/>
    <sheet name="55.ĐB 22 05" sheetId="78" r:id="rId18"/>
    <sheet name="54. ĐB 22 06" sheetId="77" r:id="rId19"/>
    <sheet name="53 ĐB 22 08" sheetId="76" r:id="rId20"/>
    <sheet name="52 ĐB 22 09" sheetId="75" r:id="rId21"/>
    <sheet name="51 ĐB 22 07" sheetId="74" r:id="rId22"/>
    <sheet name="50 ĐB 22 10" sheetId="73" r:id="rId23"/>
    <sheet name="49 ĐB 22 04" sheetId="72" r:id="rId24"/>
    <sheet name="48 ĐB 22 05" sheetId="71" r:id="rId25"/>
    <sheet name="Mau moi (25)" sheetId="70" r:id="rId26"/>
    <sheet name="46 ĐB 22 09" sheetId="69" r:id="rId27"/>
    <sheet name="45 ĐB 22 05" sheetId="68" r:id="rId28"/>
    <sheet name="44 ĐB 22 06" sheetId="67" r:id="rId29"/>
    <sheet name="43 ĐB 22 08" sheetId="66" r:id="rId30"/>
    <sheet name="41 ĐB 22 04" sheetId="65" r:id="rId31"/>
    <sheet name="42 ĐB 22 10" sheetId="64" r:id="rId32"/>
    <sheet name="39 ĐB 22 09" sheetId="63" r:id="rId33"/>
    <sheet name="38 đB22 06" sheetId="62" r:id="rId34"/>
    <sheet name="40 ĐB 22 07" sheetId="61" r:id="rId35"/>
    <sheet name="37 ĐB 22 05" sheetId="60" r:id="rId36"/>
    <sheet name="36 ĐB 22 10" sheetId="59" r:id="rId37"/>
    <sheet name="35 Đông Bắc 22 08" sheetId="58" r:id="rId38"/>
    <sheet name="34 Đông Bắc 22 04" sheetId="57" r:id="rId39"/>
    <sheet name="33 Đông Bắc 22 07" sheetId="56" r:id="rId40"/>
    <sheet name="32 Đông Bắc 22 09" sheetId="55" r:id="rId41"/>
    <sheet name="31 Đông Bắc 22 08" sheetId="54" r:id="rId42"/>
    <sheet name="30 Đông Bắc 22 04" sheetId="53" r:id="rId43"/>
    <sheet name="29 Dong Bac 22 10" sheetId="52" r:id="rId44"/>
    <sheet name="28 Dong Bac 22 05" sheetId="51" r:id="rId45"/>
    <sheet name="27 Dong Bac 22 07" sheetId="50" r:id="rId46"/>
    <sheet name="26 Dong Bac 22 09" sheetId="49" r:id="rId47"/>
    <sheet name="25 Dong Bac 22 06" sheetId="48" r:id="rId48"/>
    <sheet name="24 Dong Bac 22 10" sheetId="47" r:id="rId49"/>
    <sheet name="23 Dong bac 22 08" sheetId="27" r:id="rId50"/>
    <sheet name="22 DONG BAC 22 09" sheetId="43" r:id="rId51"/>
    <sheet name="21 DONG BAC 22 07" sheetId="44" r:id="rId52"/>
    <sheet name="20 DONG BAC 22 10" sheetId="42" r:id="rId53"/>
    <sheet name="19 DONG BAC 22 04" sheetId="41" r:id="rId54"/>
    <sheet name="18 DONG BAC 22 05" sheetId="40" r:id="rId55"/>
    <sheet name="17 DONG BAC 22 08" sheetId="39" r:id="rId56"/>
    <sheet name="16 DONG BAC 22 10" sheetId="38" r:id="rId57"/>
    <sheet name="14 DONG BAC 22 07" sheetId="37" r:id="rId58"/>
    <sheet name="13 DONG BAC 22 10" sheetId="36" r:id="rId59"/>
    <sheet name="12 DONG BAC 22 05" sheetId="35" r:id="rId60"/>
    <sheet name="10 DONG BAC 22-05" sheetId="34" r:id="rId61"/>
    <sheet name="09 DONG BAC 22 10" sheetId="33" r:id="rId62"/>
    <sheet name="08 DONG BAC 22 07" sheetId="32" r:id="rId63"/>
    <sheet name="06 DONG BAC 22 07" sheetId="45" r:id="rId64"/>
    <sheet name="05 DONG BAC 22 05" sheetId="29" r:id="rId65"/>
    <sheet name="04 DONG BAC 22 08" sheetId="30" r:id="rId66"/>
    <sheet name="03 DONG BAC 22-10" sheetId="28" r:id="rId67"/>
    <sheet name="02 DONG BAC 22-06" sheetId="26" r:id="rId68"/>
    <sheet name="01 DONG BAC 22-07" sheetId="24" r:id="rId69"/>
    <sheet name="Sheet1" sheetId="22" r:id="rId70"/>
  </sheets>
  <definedNames>
    <definedName name="_xlnm._FilterDatabase" localSheetId="69" hidden="1">Sheet1!$A$6:$AV$28</definedName>
    <definedName name="_xlnm._FilterDatabase" localSheetId="0" hidden="1">'TONG HOP'!$A$7:$V$43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0" i="2" l="1"/>
  <c r="E26" i="93"/>
  <c r="D26" i="93" s="1"/>
  <c r="K42" i="94"/>
  <c r="G42" i="94"/>
  <c r="F42" i="94"/>
  <c r="E42" i="94"/>
  <c r="J42" i="94" s="1"/>
  <c r="E41" i="94"/>
  <c r="D41" i="94" s="1"/>
  <c r="E40" i="94"/>
  <c r="D40" i="94" s="1"/>
  <c r="E39" i="94"/>
  <c r="J39" i="94" s="1"/>
  <c r="E38" i="94"/>
  <c r="D38" i="94" s="1"/>
  <c r="E37" i="94"/>
  <c r="J37" i="94" s="1"/>
  <c r="D37" i="94"/>
  <c r="K37" i="94" s="1"/>
  <c r="E36" i="94"/>
  <c r="J36" i="94" s="1"/>
  <c r="E35" i="94"/>
  <c r="J35" i="94" s="1"/>
  <c r="E34" i="94"/>
  <c r="D34" i="94" s="1"/>
  <c r="E33" i="94"/>
  <c r="J33" i="94" s="1"/>
  <c r="E32" i="94"/>
  <c r="D32" i="94" s="1"/>
  <c r="E31" i="94"/>
  <c r="D31" i="94" s="1"/>
  <c r="E30" i="94"/>
  <c r="D30" i="94" s="1"/>
  <c r="E29" i="94"/>
  <c r="J29" i="94" s="1"/>
  <c r="K28" i="94"/>
  <c r="G28" i="94"/>
  <c r="F28" i="94"/>
  <c r="E28" i="94"/>
  <c r="J28" i="94" s="1"/>
  <c r="E27" i="94"/>
  <c r="D27" i="94" s="1"/>
  <c r="E26" i="94"/>
  <c r="J26" i="94" s="1"/>
  <c r="E25" i="94"/>
  <c r="D25" i="94" s="1"/>
  <c r="E24" i="94"/>
  <c r="D24" i="94" s="1"/>
  <c r="E23" i="94"/>
  <c r="J23" i="94" s="1"/>
  <c r="H17" i="94"/>
  <c r="H13" i="94"/>
  <c r="B13" i="94"/>
  <c r="H11" i="94"/>
  <c r="B11" i="94"/>
  <c r="H9" i="94"/>
  <c r="C9" i="94"/>
  <c r="B9" i="94"/>
  <c r="H7" i="94"/>
  <c r="B7" i="94"/>
  <c r="E2" i="94"/>
  <c r="J25" i="93"/>
  <c r="E27" i="93"/>
  <c r="J27" i="93" s="1"/>
  <c r="E28" i="93"/>
  <c r="D28" i="93" s="1"/>
  <c r="E29" i="93"/>
  <c r="E30" i="93"/>
  <c r="J30" i="93" s="1"/>
  <c r="E31" i="93"/>
  <c r="J31" i="93" s="1"/>
  <c r="E32" i="93"/>
  <c r="D32" i="93" s="1"/>
  <c r="E33" i="93"/>
  <c r="D33" i="93" s="1"/>
  <c r="E34" i="93"/>
  <c r="J34" i="93" s="1"/>
  <c r="E35" i="93"/>
  <c r="J35" i="93" s="1"/>
  <c r="E36" i="93"/>
  <c r="D36" i="93" s="1"/>
  <c r="E37" i="93"/>
  <c r="D37" i="93" s="1"/>
  <c r="E38" i="93"/>
  <c r="J38" i="93" s="1"/>
  <c r="E39" i="93"/>
  <c r="J39" i="93" s="1"/>
  <c r="E40" i="93"/>
  <c r="D40" i="93" s="1"/>
  <c r="E41" i="93"/>
  <c r="D41" i="93" s="1"/>
  <c r="E42" i="93"/>
  <c r="J42" i="93" s="1"/>
  <c r="E43" i="93"/>
  <c r="J43" i="93" s="1"/>
  <c r="H17" i="93"/>
  <c r="H13" i="93"/>
  <c r="B13" i="93"/>
  <c r="H11" i="93"/>
  <c r="B11" i="93"/>
  <c r="C9" i="93"/>
  <c r="B9" i="93"/>
  <c r="H7" i="93"/>
  <c r="B7" i="93"/>
  <c r="E2" i="93"/>
  <c r="Q78" i="2"/>
  <c r="E32" i="92"/>
  <c r="E33" i="92"/>
  <c r="E34" i="92"/>
  <c r="E35" i="92"/>
  <c r="E36" i="92"/>
  <c r="E37" i="92"/>
  <c r="E38" i="92"/>
  <c r="E39" i="92"/>
  <c r="E40" i="92"/>
  <c r="E41" i="92"/>
  <c r="E42" i="92"/>
  <c r="E43" i="92"/>
  <c r="E44" i="92"/>
  <c r="E45" i="92"/>
  <c r="E46" i="92"/>
  <c r="D33" i="94" l="1"/>
  <c r="G33" i="94" s="1"/>
  <c r="D26" i="94"/>
  <c r="D29" i="94"/>
  <c r="K29" i="94" s="1"/>
  <c r="J34" i="94"/>
  <c r="D35" i="94"/>
  <c r="D39" i="94"/>
  <c r="K39" i="94" s="1"/>
  <c r="F26" i="93"/>
  <c r="G26" i="93"/>
  <c r="K26" i="93"/>
  <c r="J26" i="93"/>
  <c r="F32" i="94"/>
  <c r="K32" i="94"/>
  <c r="G32" i="94"/>
  <c r="G41" i="94"/>
  <c r="F41" i="94"/>
  <c r="K41" i="94"/>
  <c r="G27" i="94"/>
  <c r="F27" i="94"/>
  <c r="K27" i="94"/>
  <c r="K31" i="94"/>
  <c r="F31" i="94"/>
  <c r="G31" i="94"/>
  <c r="K30" i="94"/>
  <c r="G30" i="94"/>
  <c r="F30" i="94"/>
  <c r="F40" i="94"/>
  <c r="K40" i="94"/>
  <c r="G40" i="94"/>
  <c r="K24" i="94"/>
  <c r="F24" i="94"/>
  <c r="G24" i="94"/>
  <c r="F25" i="94"/>
  <c r="K25" i="94"/>
  <c r="G25" i="94"/>
  <c r="G34" i="94"/>
  <c r="F34" i="94"/>
  <c r="K34" i="94"/>
  <c r="K38" i="94"/>
  <c r="G38" i="94"/>
  <c r="F38" i="94"/>
  <c r="F39" i="94"/>
  <c r="D36" i="94"/>
  <c r="G39" i="94"/>
  <c r="J41" i="94"/>
  <c r="J27" i="94"/>
  <c r="F37" i="94"/>
  <c r="J40" i="94"/>
  <c r="J25" i="94"/>
  <c r="J32" i="94"/>
  <c r="J24" i="94"/>
  <c r="J31" i="94"/>
  <c r="G37" i="94"/>
  <c r="J30" i="94"/>
  <c r="F35" i="94"/>
  <c r="J38" i="94"/>
  <c r="D23" i="94"/>
  <c r="J23" i="93"/>
  <c r="K33" i="93"/>
  <c r="F33" i="93"/>
  <c r="G33" i="93"/>
  <c r="F40" i="93"/>
  <c r="K40" i="93"/>
  <c r="G40" i="93"/>
  <c r="K24" i="93"/>
  <c r="G24" i="93"/>
  <c r="F24" i="93"/>
  <c r="F32" i="93"/>
  <c r="K32" i="93"/>
  <c r="G32" i="93"/>
  <c r="K37" i="93"/>
  <c r="F37" i="93"/>
  <c r="G37" i="93"/>
  <c r="K29" i="93"/>
  <c r="F29" i="93"/>
  <c r="G29" i="93"/>
  <c r="F36" i="93"/>
  <c r="K36" i="93"/>
  <c r="G36" i="93"/>
  <c r="F28" i="93"/>
  <c r="K28" i="93"/>
  <c r="G28" i="93"/>
  <c r="K41" i="93"/>
  <c r="G41" i="93"/>
  <c r="F41" i="93"/>
  <c r="D39" i="93"/>
  <c r="D35" i="93"/>
  <c r="D31" i="93"/>
  <c r="D27" i="93"/>
  <c r="J24" i="93"/>
  <c r="J29" i="93"/>
  <c r="J33" i="93"/>
  <c r="J37" i="93"/>
  <c r="J41" i="93"/>
  <c r="D42" i="93"/>
  <c r="D38" i="93"/>
  <c r="D34" i="93"/>
  <c r="D30" i="93"/>
  <c r="J28" i="93"/>
  <c r="J32" i="93"/>
  <c r="J36" i="93"/>
  <c r="J40" i="93"/>
  <c r="E47" i="92"/>
  <c r="J47" i="92" s="1"/>
  <c r="J46" i="92"/>
  <c r="J45" i="92"/>
  <c r="J44" i="92"/>
  <c r="J43" i="92"/>
  <c r="J42" i="92"/>
  <c r="J41" i="92"/>
  <c r="J40" i="92"/>
  <c r="J39" i="92"/>
  <c r="J38" i="92"/>
  <c r="J37" i="92"/>
  <c r="D36" i="92"/>
  <c r="J35" i="92"/>
  <c r="J34" i="92"/>
  <c r="J33" i="92"/>
  <c r="J32" i="92"/>
  <c r="D32" i="92"/>
  <c r="E31" i="92"/>
  <c r="J31" i="92" s="1"/>
  <c r="E30" i="92"/>
  <c r="J30" i="92" s="1"/>
  <c r="E29" i="92"/>
  <c r="J29" i="92" s="1"/>
  <c r="J28" i="92"/>
  <c r="J27" i="92"/>
  <c r="J26" i="92"/>
  <c r="J25" i="92"/>
  <c r="J24" i="92"/>
  <c r="H17" i="92"/>
  <c r="H13" i="92"/>
  <c r="B13" i="92"/>
  <c r="H11" i="92"/>
  <c r="B11" i="92"/>
  <c r="H9" i="92"/>
  <c r="C9" i="92"/>
  <c r="B9" i="92"/>
  <c r="H7" i="92"/>
  <c r="B7" i="92"/>
  <c r="E2" i="92"/>
  <c r="Q77" i="2"/>
  <c r="E29" i="90"/>
  <c r="D29" i="90" s="1"/>
  <c r="E79" i="91"/>
  <c r="J79" i="91" s="1"/>
  <c r="J78" i="91"/>
  <c r="E78" i="91"/>
  <c r="D78" i="91" s="1"/>
  <c r="E77" i="91"/>
  <c r="J77" i="91" s="1"/>
  <c r="D77" i="91"/>
  <c r="G77" i="91" s="1"/>
  <c r="E76" i="91"/>
  <c r="D76" i="91" s="1"/>
  <c r="J75" i="91"/>
  <c r="E75" i="91"/>
  <c r="D75" i="91" s="1"/>
  <c r="E74" i="91"/>
  <c r="D74" i="91" s="1"/>
  <c r="J73" i="91"/>
  <c r="E73" i="91"/>
  <c r="D73" i="91"/>
  <c r="K73" i="91" s="1"/>
  <c r="J72" i="91"/>
  <c r="E72" i="91"/>
  <c r="D72" i="91" s="1"/>
  <c r="E71" i="91"/>
  <c r="J71" i="91" s="1"/>
  <c r="J70" i="91"/>
  <c r="E70" i="91"/>
  <c r="D70" i="91" s="1"/>
  <c r="E69" i="91"/>
  <c r="J69" i="91" s="1"/>
  <c r="D69" i="91"/>
  <c r="G69" i="91" s="1"/>
  <c r="E68" i="91"/>
  <c r="D68" i="91" s="1"/>
  <c r="K67" i="91"/>
  <c r="J67" i="91"/>
  <c r="F67" i="91"/>
  <c r="E67" i="91"/>
  <c r="D67" i="91"/>
  <c r="G67" i="91" s="1"/>
  <c r="E66" i="91"/>
  <c r="D66" i="91" s="1"/>
  <c r="J65" i="91"/>
  <c r="E65" i="91"/>
  <c r="D65" i="91"/>
  <c r="K65" i="91" s="1"/>
  <c r="J64" i="91"/>
  <c r="E64" i="91"/>
  <c r="D64" i="91" s="1"/>
  <c r="E63" i="91"/>
  <c r="J63" i="91" s="1"/>
  <c r="J62" i="91"/>
  <c r="E62" i="91"/>
  <c r="D62" i="91" s="1"/>
  <c r="E61" i="91"/>
  <c r="J61" i="91" s="1"/>
  <c r="D61" i="91"/>
  <c r="G61" i="91" s="1"/>
  <c r="E60" i="91"/>
  <c r="D60" i="91" s="1"/>
  <c r="K59" i="91"/>
  <c r="J59" i="91"/>
  <c r="F59" i="91"/>
  <c r="E59" i="91"/>
  <c r="D59" i="91"/>
  <c r="G59" i="91" s="1"/>
  <c r="E58" i="91"/>
  <c r="D58" i="91" s="1"/>
  <c r="J57" i="91"/>
  <c r="E57" i="91"/>
  <c r="D57" i="91"/>
  <c r="K57" i="91" s="1"/>
  <c r="J56" i="91"/>
  <c r="G56" i="91"/>
  <c r="F56" i="91"/>
  <c r="E56" i="91"/>
  <c r="D56" i="91"/>
  <c r="K56" i="91" s="1"/>
  <c r="E55" i="91"/>
  <c r="J55" i="91" s="1"/>
  <c r="J54" i="91"/>
  <c r="E54" i="91"/>
  <c r="D54" i="91"/>
  <c r="G54" i="91" s="1"/>
  <c r="K53" i="91"/>
  <c r="G53" i="91"/>
  <c r="F53" i="91"/>
  <c r="E53" i="91"/>
  <c r="J53" i="91" s="1"/>
  <c r="K52" i="91"/>
  <c r="J52" i="91"/>
  <c r="G52" i="91"/>
  <c r="F52" i="91"/>
  <c r="E52" i="91"/>
  <c r="K51" i="91"/>
  <c r="J51" i="91"/>
  <c r="G51" i="91"/>
  <c r="F51" i="91"/>
  <c r="E51" i="91"/>
  <c r="K50" i="91"/>
  <c r="G50" i="91"/>
  <c r="F50" i="91"/>
  <c r="E50" i="91"/>
  <c r="J50" i="91" s="1"/>
  <c r="K49" i="91"/>
  <c r="G49" i="91"/>
  <c r="F49" i="91"/>
  <c r="E49" i="91"/>
  <c r="J49" i="91" s="1"/>
  <c r="K48" i="91"/>
  <c r="G48" i="91"/>
  <c r="F48" i="91"/>
  <c r="E48" i="91"/>
  <c r="J48" i="91" s="1"/>
  <c r="K47" i="91"/>
  <c r="G47" i="91"/>
  <c r="F47" i="91"/>
  <c r="E47" i="91"/>
  <c r="J47" i="91" s="1"/>
  <c r="K46" i="91"/>
  <c r="G46" i="91"/>
  <c r="F46" i="91"/>
  <c r="E46" i="91"/>
  <c r="J46" i="91" s="1"/>
  <c r="K45" i="91"/>
  <c r="G45" i="91"/>
  <c r="F45" i="91"/>
  <c r="E45" i="91"/>
  <c r="J45" i="91" s="1"/>
  <c r="K44" i="91"/>
  <c r="G44" i="91"/>
  <c r="F44" i="91"/>
  <c r="E44" i="91"/>
  <c r="J44" i="91" s="1"/>
  <c r="K43" i="91"/>
  <c r="G43" i="91"/>
  <c r="F43" i="91"/>
  <c r="E43" i="91"/>
  <c r="J43" i="91" s="1"/>
  <c r="K42" i="91"/>
  <c r="G42" i="91"/>
  <c r="F42" i="91"/>
  <c r="E42" i="91"/>
  <c r="J42" i="91" s="1"/>
  <c r="K41" i="91"/>
  <c r="G41" i="91"/>
  <c r="F41" i="91"/>
  <c r="E41" i="91"/>
  <c r="J41" i="91" s="1"/>
  <c r="K40" i="91"/>
  <c r="G40" i="91"/>
  <c r="F40" i="91"/>
  <c r="E40" i="91"/>
  <c r="J40" i="91" s="1"/>
  <c r="K39" i="91"/>
  <c r="G39" i="91"/>
  <c r="F39" i="91"/>
  <c r="E39" i="91"/>
  <c r="J39" i="91" s="1"/>
  <c r="K38" i="91"/>
  <c r="G38" i="91"/>
  <c r="F38" i="91"/>
  <c r="E38" i="91"/>
  <c r="J38" i="91" s="1"/>
  <c r="K37" i="91"/>
  <c r="G37" i="91"/>
  <c r="F37" i="91"/>
  <c r="E37" i="91"/>
  <c r="J37" i="91" s="1"/>
  <c r="K36" i="91"/>
  <c r="G36" i="91"/>
  <c r="F36" i="91"/>
  <c r="E36" i="91"/>
  <c r="J36" i="91" s="1"/>
  <c r="K35" i="91"/>
  <c r="G35" i="91"/>
  <c r="F35" i="91"/>
  <c r="E35" i="91"/>
  <c r="J35" i="91" s="1"/>
  <c r="K34" i="91"/>
  <c r="G34" i="91"/>
  <c r="F34" i="91"/>
  <c r="E34" i="91"/>
  <c r="J34" i="91" s="1"/>
  <c r="K33" i="91"/>
  <c r="G33" i="91"/>
  <c r="F33" i="91"/>
  <c r="E33" i="91"/>
  <c r="J33" i="91" s="1"/>
  <c r="K32" i="91"/>
  <c r="G32" i="91"/>
  <c r="F32" i="91"/>
  <c r="E32" i="91"/>
  <c r="J32" i="91" s="1"/>
  <c r="K31" i="91"/>
  <c r="G31" i="91"/>
  <c r="F31" i="91"/>
  <c r="E31" i="91"/>
  <c r="J31" i="91" s="1"/>
  <c r="K30" i="91"/>
  <c r="J30" i="91"/>
  <c r="G30" i="91"/>
  <c r="F30" i="91"/>
  <c r="E30" i="91"/>
  <c r="K29" i="91"/>
  <c r="G29" i="91"/>
  <c r="F29" i="91"/>
  <c r="E29" i="91"/>
  <c r="J29" i="91" s="1"/>
  <c r="K28" i="91"/>
  <c r="G28" i="91"/>
  <c r="F28" i="91"/>
  <c r="E28" i="91"/>
  <c r="J28" i="91" s="1"/>
  <c r="K27" i="91"/>
  <c r="G27" i="91"/>
  <c r="F27" i="91"/>
  <c r="E27" i="91"/>
  <c r="J27" i="91" s="1"/>
  <c r="K26" i="91"/>
  <c r="G26" i="91"/>
  <c r="F26" i="91"/>
  <c r="E26" i="91"/>
  <c r="J26" i="91" s="1"/>
  <c r="K25" i="91"/>
  <c r="G25" i="91"/>
  <c r="F25" i="91"/>
  <c r="E25" i="91"/>
  <c r="J25" i="91" s="1"/>
  <c r="K24" i="91"/>
  <c r="G24" i="91"/>
  <c r="F24" i="91"/>
  <c r="E24" i="91"/>
  <c r="J24" i="91" s="1"/>
  <c r="E23" i="91"/>
  <c r="J23" i="91" s="1"/>
  <c r="D23" i="91"/>
  <c r="K23" i="91" s="1"/>
  <c r="H17" i="91"/>
  <c r="H13" i="91"/>
  <c r="B13" i="91"/>
  <c r="H11" i="91"/>
  <c r="B11" i="91"/>
  <c r="C9" i="91"/>
  <c r="B9" i="91"/>
  <c r="H7" i="91"/>
  <c r="B7" i="91"/>
  <c r="E2" i="91"/>
  <c r="F26" i="94" l="1"/>
  <c r="G26" i="94"/>
  <c r="K26" i="94"/>
  <c r="F33" i="94"/>
  <c r="G35" i="94"/>
  <c r="K35" i="94"/>
  <c r="F29" i="94"/>
  <c r="G29" i="94"/>
  <c r="K33" i="94"/>
  <c r="J43" i="94"/>
  <c r="K36" i="94"/>
  <c r="G36" i="94"/>
  <c r="F36" i="94"/>
  <c r="K23" i="94"/>
  <c r="G23" i="94"/>
  <c r="F23" i="94"/>
  <c r="J44" i="93"/>
  <c r="F27" i="93"/>
  <c r="K27" i="93"/>
  <c r="G27" i="93"/>
  <c r="K31" i="93"/>
  <c r="G31" i="93"/>
  <c r="F31" i="93"/>
  <c r="K35" i="93"/>
  <c r="G35" i="93"/>
  <c r="F35" i="93"/>
  <c r="F25" i="93"/>
  <c r="K25" i="93"/>
  <c r="G25" i="93"/>
  <c r="K39" i="93"/>
  <c r="F39" i="93"/>
  <c r="G39" i="93"/>
  <c r="F30" i="93"/>
  <c r="K30" i="93"/>
  <c r="G30" i="93"/>
  <c r="K43" i="93"/>
  <c r="G43" i="93"/>
  <c r="F43" i="93"/>
  <c r="F34" i="93"/>
  <c r="K34" i="93"/>
  <c r="G34" i="93"/>
  <c r="F38" i="93"/>
  <c r="K38" i="93"/>
  <c r="G38" i="93"/>
  <c r="F42" i="93"/>
  <c r="K42" i="93"/>
  <c r="G42" i="93"/>
  <c r="K23" i="93"/>
  <c r="G23" i="93"/>
  <c r="F23" i="93"/>
  <c r="H23" i="93" s="1"/>
  <c r="H24" i="93" s="1"/>
  <c r="G32" i="92"/>
  <c r="F32" i="92"/>
  <c r="K32" i="92"/>
  <c r="G24" i="92"/>
  <c r="K24" i="92"/>
  <c r="F24" i="92"/>
  <c r="F36" i="92"/>
  <c r="K36" i="92"/>
  <c r="G36" i="92"/>
  <c r="J36" i="92"/>
  <c r="K47" i="92"/>
  <c r="D39" i="92"/>
  <c r="K39" i="92" s="1"/>
  <c r="D31" i="92"/>
  <c r="F31" i="92" s="1"/>
  <c r="D46" i="92"/>
  <c r="D38" i="92"/>
  <c r="D30" i="92"/>
  <c r="D45" i="92"/>
  <c r="D37" i="92"/>
  <c r="D44" i="92"/>
  <c r="D43" i="92"/>
  <c r="D35" i="92"/>
  <c r="D42" i="92"/>
  <c r="D34" i="92"/>
  <c r="D41" i="92"/>
  <c r="D33" i="92"/>
  <c r="D40" i="92"/>
  <c r="G47" i="92"/>
  <c r="J23" i="92"/>
  <c r="K23" i="92"/>
  <c r="F23" i="92"/>
  <c r="G23" i="92"/>
  <c r="G29" i="90"/>
  <c r="F29" i="90"/>
  <c r="K29" i="90"/>
  <c r="J29" i="90"/>
  <c r="K58" i="91"/>
  <c r="G58" i="91"/>
  <c r="F58" i="91"/>
  <c r="G62" i="91"/>
  <c r="F62" i="91"/>
  <c r="K62" i="91"/>
  <c r="K72" i="91"/>
  <c r="G72" i="91"/>
  <c r="F72" i="91"/>
  <c r="F76" i="91"/>
  <c r="K76" i="91"/>
  <c r="G76" i="91"/>
  <c r="G70" i="91"/>
  <c r="F70" i="91"/>
  <c r="K70" i="91"/>
  <c r="K74" i="91"/>
  <c r="G74" i="91"/>
  <c r="F74" i="91"/>
  <c r="K75" i="91"/>
  <c r="F75" i="91"/>
  <c r="G75" i="91"/>
  <c r="F60" i="91"/>
  <c r="K60" i="91"/>
  <c r="G60" i="91"/>
  <c r="G78" i="91"/>
  <c r="F78" i="91"/>
  <c r="K78" i="91"/>
  <c r="K64" i="91"/>
  <c r="G64" i="91"/>
  <c r="F64" i="91"/>
  <c r="F68" i="91"/>
  <c r="K68" i="91"/>
  <c r="G68" i="91"/>
  <c r="K66" i="91"/>
  <c r="G66" i="91"/>
  <c r="F66" i="91"/>
  <c r="K54" i="91"/>
  <c r="F23" i="91"/>
  <c r="D55" i="91"/>
  <c r="F57" i="91"/>
  <c r="J60" i="91"/>
  <c r="J80" i="91" s="1"/>
  <c r="K61" i="91"/>
  <c r="D63" i="91"/>
  <c r="F65" i="91"/>
  <c r="J68" i="91"/>
  <c r="K69" i="91"/>
  <c r="D71" i="91"/>
  <c r="F73" i="91"/>
  <c r="J76" i="91"/>
  <c r="K77" i="91"/>
  <c r="D79" i="91"/>
  <c r="G57" i="91"/>
  <c r="G65" i="91"/>
  <c r="G73" i="91"/>
  <c r="J58" i="91"/>
  <c r="J66" i="91"/>
  <c r="J74" i="91"/>
  <c r="F54" i="91"/>
  <c r="G23" i="91"/>
  <c r="F61" i="91"/>
  <c r="F69" i="91"/>
  <c r="F77" i="91"/>
  <c r="K43" i="94" l="1"/>
  <c r="H23" i="94"/>
  <c r="H24" i="94" s="1"/>
  <c r="H25" i="94" s="1"/>
  <c r="H26" i="94" s="1"/>
  <c r="H27" i="94" s="1"/>
  <c r="H28" i="94" s="1"/>
  <c r="H29" i="94" s="1"/>
  <c r="H30" i="94" s="1"/>
  <c r="H31" i="94" s="1"/>
  <c r="H32" i="94" s="1"/>
  <c r="H33" i="94" s="1"/>
  <c r="H34" i="94" s="1"/>
  <c r="H35" i="94" s="1"/>
  <c r="H36" i="94" s="1"/>
  <c r="H37" i="94" s="1"/>
  <c r="H38" i="94" s="1"/>
  <c r="H39" i="94" s="1"/>
  <c r="H40" i="94" s="1"/>
  <c r="H41" i="94" s="1"/>
  <c r="H42" i="94" s="1"/>
  <c r="H43" i="94" s="1"/>
  <c r="H25" i="93"/>
  <c r="H23" i="91"/>
  <c r="H24" i="91" s="1"/>
  <c r="H25" i="91" s="1"/>
  <c r="H26" i="91" s="1"/>
  <c r="H27" i="91" s="1"/>
  <c r="H28" i="91" s="1"/>
  <c r="H29" i="91" s="1"/>
  <c r="H30" i="91" s="1"/>
  <c r="H31" i="91" s="1"/>
  <c r="H32" i="91" s="1"/>
  <c r="H33" i="91" s="1"/>
  <c r="H34" i="91" s="1"/>
  <c r="H35" i="91" s="1"/>
  <c r="H36" i="91" s="1"/>
  <c r="H37" i="91" s="1"/>
  <c r="H38" i="91" s="1"/>
  <c r="H39" i="91" s="1"/>
  <c r="H40" i="91" s="1"/>
  <c r="H41" i="91" s="1"/>
  <c r="H42" i="91" s="1"/>
  <c r="H43" i="91" s="1"/>
  <c r="H44" i="91" s="1"/>
  <c r="H45" i="91" s="1"/>
  <c r="H46" i="91" s="1"/>
  <c r="H47" i="91" s="1"/>
  <c r="H48" i="91" s="1"/>
  <c r="H49" i="91" s="1"/>
  <c r="H50" i="91" s="1"/>
  <c r="H51" i="91" s="1"/>
  <c r="H52" i="91" s="1"/>
  <c r="H53" i="91" s="1"/>
  <c r="H54" i="91" s="1"/>
  <c r="K44" i="93"/>
  <c r="F33" i="92"/>
  <c r="K33" i="92"/>
  <c r="G33" i="92"/>
  <c r="K41" i="92"/>
  <c r="G41" i="92"/>
  <c r="F41" i="92"/>
  <c r="K44" i="92"/>
  <c r="G44" i="92"/>
  <c r="F44" i="92"/>
  <c r="G39" i="92"/>
  <c r="F26" i="92"/>
  <c r="K26" i="92"/>
  <c r="G26" i="92"/>
  <c r="F47" i="92"/>
  <c r="F34" i="92"/>
  <c r="K34" i="92"/>
  <c r="G34" i="92"/>
  <c r="K37" i="92"/>
  <c r="G37" i="92"/>
  <c r="F37" i="92"/>
  <c r="F39" i="92"/>
  <c r="K45" i="92"/>
  <c r="G45" i="92"/>
  <c r="F45" i="92"/>
  <c r="F27" i="92"/>
  <c r="K27" i="92"/>
  <c r="G27" i="92"/>
  <c r="F30" i="92"/>
  <c r="K30" i="92"/>
  <c r="G30" i="92"/>
  <c r="F25" i="92"/>
  <c r="K25" i="92"/>
  <c r="G25" i="92"/>
  <c r="K43" i="92"/>
  <c r="G43" i="92"/>
  <c r="F43" i="92"/>
  <c r="K46" i="92"/>
  <c r="G46" i="92"/>
  <c r="F46" i="92"/>
  <c r="F28" i="92"/>
  <c r="K28" i="92"/>
  <c r="G28" i="92"/>
  <c r="G31" i="92"/>
  <c r="K31" i="92"/>
  <c r="F29" i="92"/>
  <c r="K29" i="92"/>
  <c r="G29" i="92"/>
  <c r="K42" i="92"/>
  <c r="G42" i="92"/>
  <c r="F42" i="92"/>
  <c r="K40" i="92"/>
  <c r="G40" i="92"/>
  <c r="F40" i="92"/>
  <c r="F35" i="92"/>
  <c r="K35" i="92"/>
  <c r="G35" i="92"/>
  <c r="K38" i="92"/>
  <c r="G38" i="92"/>
  <c r="F38" i="92"/>
  <c r="J48" i="92"/>
  <c r="H23" i="92"/>
  <c r="H24" i="92" s="1"/>
  <c r="K80" i="91"/>
  <c r="G63" i="91"/>
  <c r="F63" i="91"/>
  <c r="K63" i="91"/>
  <c r="G79" i="91"/>
  <c r="F79" i="91"/>
  <c r="K79" i="91"/>
  <c r="G71" i="91"/>
  <c r="F71" i="91"/>
  <c r="K71" i="91"/>
  <c r="G55" i="91"/>
  <c r="K55" i="91"/>
  <c r="F55" i="91"/>
  <c r="H27" i="93" l="1"/>
  <c r="H28" i="93" s="1"/>
  <c r="H29" i="93" s="1"/>
  <c r="H30" i="93" s="1"/>
  <c r="H31" i="93" s="1"/>
  <c r="H32" i="93" s="1"/>
  <c r="H33" i="93" s="1"/>
  <c r="H34" i="93" s="1"/>
  <c r="H35" i="93" s="1"/>
  <c r="H36" i="93" s="1"/>
  <c r="H37" i="93" s="1"/>
  <c r="H38" i="93" s="1"/>
  <c r="H39" i="93" s="1"/>
  <c r="H40" i="93" s="1"/>
  <c r="H41" i="93" s="1"/>
  <c r="H42" i="93" s="1"/>
  <c r="H43" i="93" s="1"/>
  <c r="H44" i="93" s="1"/>
  <c r="H47" i="93" s="1"/>
  <c r="H26" i="93"/>
  <c r="H46" i="94"/>
  <c r="H45" i="94"/>
  <c r="K48" i="92"/>
  <c r="H25" i="92"/>
  <c r="H26" i="92" s="1"/>
  <c r="H27" i="92" s="1"/>
  <c r="H28" i="92" s="1"/>
  <c r="H29" i="92" s="1"/>
  <c r="H30" i="92" s="1"/>
  <c r="H31" i="92" s="1"/>
  <c r="H32" i="92" s="1"/>
  <c r="H33" i="92" s="1"/>
  <c r="H34" i="92" s="1"/>
  <c r="H35" i="92" s="1"/>
  <c r="H36" i="92" s="1"/>
  <c r="H37" i="92" s="1"/>
  <c r="H38" i="92" s="1"/>
  <c r="H39" i="92" s="1"/>
  <c r="H40" i="92" s="1"/>
  <c r="H41" i="92" s="1"/>
  <c r="H42" i="92" s="1"/>
  <c r="H43" i="92" s="1"/>
  <c r="H44" i="92" s="1"/>
  <c r="H45" i="92" s="1"/>
  <c r="H46" i="92" s="1"/>
  <c r="H47" i="92" s="1"/>
  <c r="H48" i="92" s="1"/>
  <c r="H55" i="91"/>
  <c r="H56" i="91" s="1"/>
  <c r="H57" i="91" s="1"/>
  <c r="H58" i="91" s="1"/>
  <c r="H59" i="91" s="1"/>
  <c r="H60" i="91" s="1"/>
  <c r="H61" i="91" s="1"/>
  <c r="H62" i="91" s="1"/>
  <c r="H63" i="91" s="1"/>
  <c r="H64" i="91" s="1"/>
  <c r="H65" i="91" s="1"/>
  <c r="H66" i="91" s="1"/>
  <c r="H67" i="91" s="1"/>
  <c r="H68" i="91" s="1"/>
  <c r="H69" i="91" s="1"/>
  <c r="H70" i="91" s="1"/>
  <c r="H71" i="91" s="1"/>
  <c r="H72" i="91" s="1"/>
  <c r="H73" i="91" s="1"/>
  <c r="H74" i="91" s="1"/>
  <c r="H75" i="91" s="1"/>
  <c r="H76" i="91" s="1"/>
  <c r="H77" i="91" s="1"/>
  <c r="H78" i="91" s="1"/>
  <c r="H79" i="91" s="1"/>
  <c r="H80" i="91" s="1"/>
  <c r="H48" i="94" l="1"/>
  <c r="H46" i="93"/>
  <c r="H49" i="93" s="1"/>
  <c r="H47" i="94"/>
  <c r="H48" i="93"/>
  <c r="H51" i="92"/>
  <c r="H50" i="92"/>
  <c r="H83" i="91"/>
  <c r="H82" i="91"/>
  <c r="H84" i="91" s="1"/>
  <c r="H85" i="91" l="1"/>
  <c r="H53" i="92"/>
  <c r="H52" i="92"/>
  <c r="Q76" i="2"/>
  <c r="J44" i="89"/>
  <c r="E25" i="89"/>
  <c r="J25" i="89" s="1"/>
  <c r="K39" i="90"/>
  <c r="G39" i="90"/>
  <c r="F39" i="90"/>
  <c r="E39" i="90"/>
  <c r="J39" i="90" s="1"/>
  <c r="E38" i="90"/>
  <c r="E37" i="90"/>
  <c r="E36" i="90"/>
  <c r="E35" i="90"/>
  <c r="E34" i="90"/>
  <c r="E33" i="90"/>
  <c r="E32" i="90"/>
  <c r="E31" i="90"/>
  <c r="E30" i="90"/>
  <c r="J23" i="90"/>
  <c r="H17" i="90"/>
  <c r="H13" i="90"/>
  <c r="B13" i="90"/>
  <c r="H11" i="90"/>
  <c r="B11" i="90"/>
  <c r="C9" i="90"/>
  <c r="B9" i="90"/>
  <c r="H7" i="90"/>
  <c r="B7" i="90"/>
  <c r="E2" i="90"/>
  <c r="E43" i="89"/>
  <c r="J43" i="89" s="1"/>
  <c r="E42" i="89"/>
  <c r="J42" i="89" s="1"/>
  <c r="E41" i="89"/>
  <c r="J41" i="89" s="1"/>
  <c r="E40" i="89"/>
  <c r="J40" i="89" s="1"/>
  <c r="E39" i="89"/>
  <c r="J39" i="89" s="1"/>
  <c r="E38" i="89"/>
  <c r="J38" i="89" s="1"/>
  <c r="E37" i="89"/>
  <c r="J37" i="89" s="1"/>
  <c r="E36" i="89"/>
  <c r="J36" i="89" s="1"/>
  <c r="E35" i="89"/>
  <c r="J35" i="89" s="1"/>
  <c r="E34" i="89"/>
  <c r="J34" i="89" s="1"/>
  <c r="E33" i="89"/>
  <c r="J33" i="89" s="1"/>
  <c r="E32" i="89"/>
  <c r="J32" i="89" s="1"/>
  <c r="E31" i="89"/>
  <c r="J31" i="89" s="1"/>
  <c r="F30" i="89"/>
  <c r="E30" i="89"/>
  <c r="J30" i="89" s="1"/>
  <c r="E29" i="89"/>
  <c r="J29" i="89" s="1"/>
  <c r="E28" i="89"/>
  <c r="J28" i="89" s="1"/>
  <c r="E27" i="89"/>
  <c r="J27" i="89" s="1"/>
  <c r="E26" i="89"/>
  <c r="J26" i="89" s="1"/>
  <c r="J24" i="89"/>
  <c r="H17" i="89"/>
  <c r="H13" i="89"/>
  <c r="B13" i="89"/>
  <c r="H11" i="89"/>
  <c r="B11" i="89"/>
  <c r="H9" i="89"/>
  <c r="C9" i="89"/>
  <c r="B9" i="89"/>
  <c r="H7" i="89"/>
  <c r="B7" i="89"/>
  <c r="E2" i="89"/>
  <c r="J24" i="90" l="1"/>
  <c r="J31" i="90"/>
  <c r="J35" i="90"/>
  <c r="D35" i="90"/>
  <c r="J25" i="90"/>
  <c r="J30" i="90"/>
  <c r="D30" i="90"/>
  <c r="J34" i="90"/>
  <c r="D34" i="90"/>
  <c r="J27" i="90"/>
  <c r="J32" i="90"/>
  <c r="D32" i="90"/>
  <c r="J38" i="90"/>
  <c r="D38" i="90"/>
  <c r="J36" i="90"/>
  <c r="D36" i="90"/>
  <c r="J26" i="90"/>
  <c r="J28" i="90"/>
  <c r="J33" i="90"/>
  <c r="D33" i="90"/>
  <c r="J37" i="90"/>
  <c r="D37" i="90"/>
  <c r="K23" i="90"/>
  <c r="D25" i="89"/>
  <c r="D40" i="89"/>
  <c r="K40" i="89" s="1"/>
  <c r="D32" i="89"/>
  <c r="K32" i="89" s="1"/>
  <c r="D38" i="89"/>
  <c r="D30" i="89"/>
  <c r="D37" i="89"/>
  <c r="D29" i="89"/>
  <c r="D39" i="89"/>
  <c r="D31" i="89"/>
  <c r="D36" i="89"/>
  <c r="D28" i="89"/>
  <c r="F40" i="89"/>
  <c r="D35" i="89"/>
  <c r="D27" i="89"/>
  <c r="F32" i="89"/>
  <c r="D42" i="89"/>
  <c r="K42" i="89" s="1"/>
  <c r="D34" i="89"/>
  <c r="K34" i="89" s="1"/>
  <c r="D26" i="89"/>
  <c r="K26" i="89" s="1"/>
  <c r="D41" i="89"/>
  <c r="G32" i="89"/>
  <c r="G40" i="89"/>
  <c r="F23" i="90"/>
  <c r="G23" i="90"/>
  <c r="J23" i="89"/>
  <c r="K23" i="89"/>
  <c r="F23" i="89"/>
  <c r="G23" i="89"/>
  <c r="J40" i="90" l="1"/>
  <c r="F37" i="90"/>
  <c r="K37" i="90"/>
  <c r="G37" i="90"/>
  <c r="K34" i="90"/>
  <c r="G34" i="90"/>
  <c r="F34" i="90"/>
  <c r="F31" i="90"/>
  <c r="K31" i="90"/>
  <c r="G31" i="90"/>
  <c r="F35" i="90"/>
  <c r="K35" i="90"/>
  <c r="G35" i="90"/>
  <c r="K36" i="90"/>
  <c r="G36" i="90"/>
  <c r="F36" i="90"/>
  <c r="F28" i="90"/>
  <c r="K28" i="90"/>
  <c r="G28" i="90"/>
  <c r="K25" i="90"/>
  <c r="F25" i="90"/>
  <c r="G25" i="90"/>
  <c r="F26" i="90"/>
  <c r="K26" i="90"/>
  <c r="G26" i="90"/>
  <c r="K27" i="90"/>
  <c r="G27" i="90"/>
  <c r="F27" i="90"/>
  <c r="H23" i="90"/>
  <c r="F33" i="90"/>
  <c r="K33" i="90"/>
  <c r="G33" i="90"/>
  <c r="K38" i="90"/>
  <c r="G38" i="90"/>
  <c r="F38" i="90"/>
  <c r="K30" i="90"/>
  <c r="G30" i="90"/>
  <c r="F30" i="90"/>
  <c r="F24" i="90"/>
  <c r="K24" i="90"/>
  <c r="G24" i="90"/>
  <c r="K32" i="90"/>
  <c r="G32" i="90"/>
  <c r="F32" i="90"/>
  <c r="F25" i="89"/>
  <c r="G25" i="89"/>
  <c r="K25" i="89"/>
  <c r="F42" i="89"/>
  <c r="G34" i="89"/>
  <c r="F34" i="89"/>
  <c r="K38" i="89"/>
  <c r="G38" i="89"/>
  <c r="F38" i="89"/>
  <c r="G28" i="89"/>
  <c r="F28" i="89"/>
  <c r="K28" i="89"/>
  <c r="G36" i="89"/>
  <c r="F36" i="89"/>
  <c r="K36" i="89"/>
  <c r="K39" i="89"/>
  <c r="G39" i="89"/>
  <c r="F39" i="89"/>
  <c r="F26" i="89"/>
  <c r="K27" i="89"/>
  <c r="F27" i="89"/>
  <c r="G27" i="89"/>
  <c r="F29" i="89"/>
  <c r="G29" i="89"/>
  <c r="K29" i="89"/>
  <c r="G26" i="89"/>
  <c r="F24" i="89"/>
  <c r="K24" i="89"/>
  <c r="G24" i="89"/>
  <c r="F35" i="89"/>
  <c r="K35" i="89"/>
  <c r="G35" i="89"/>
  <c r="F37" i="89"/>
  <c r="K37" i="89"/>
  <c r="G37" i="89"/>
  <c r="G41" i="89"/>
  <c r="K41" i="89"/>
  <c r="F31" i="89"/>
  <c r="G31" i="89"/>
  <c r="K31" i="89"/>
  <c r="F41" i="89"/>
  <c r="G42" i="89"/>
  <c r="F33" i="89"/>
  <c r="G33" i="89"/>
  <c r="K33" i="89"/>
  <c r="F43" i="89"/>
  <c r="K43" i="89"/>
  <c r="G43" i="89"/>
  <c r="K30" i="89"/>
  <c r="G30" i="89"/>
  <c r="H23" i="89"/>
  <c r="K40" i="90" l="1"/>
  <c r="H24" i="90"/>
  <c r="H25" i="90" s="1"/>
  <c r="H26" i="90" s="1"/>
  <c r="H27" i="90" s="1"/>
  <c r="H28" i="90" s="1"/>
  <c r="H24" i="89"/>
  <c r="H26" i="89" s="1"/>
  <c r="H27" i="89" s="1"/>
  <c r="H28" i="89" s="1"/>
  <c r="H29" i="89" s="1"/>
  <c r="H30" i="89" s="1"/>
  <c r="H31" i="89" s="1"/>
  <c r="H32" i="89" s="1"/>
  <c r="H33" i="89" s="1"/>
  <c r="H34" i="89" s="1"/>
  <c r="H35" i="89" s="1"/>
  <c r="H36" i="89" s="1"/>
  <c r="H37" i="89" s="1"/>
  <c r="H38" i="89" s="1"/>
  <c r="H39" i="89" s="1"/>
  <c r="H40" i="89" s="1"/>
  <c r="H41" i="89" s="1"/>
  <c r="H42" i="89" s="1"/>
  <c r="H43" i="89" s="1"/>
  <c r="H44" i="89" s="1"/>
  <c r="K44" i="89"/>
  <c r="H30" i="90" l="1"/>
  <c r="H31" i="90" s="1"/>
  <c r="H32" i="90" s="1"/>
  <c r="H33" i="90" s="1"/>
  <c r="H34" i="90" s="1"/>
  <c r="H35" i="90" s="1"/>
  <c r="H36" i="90" s="1"/>
  <c r="H37" i="90" s="1"/>
  <c r="H38" i="90" s="1"/>
  <c r="H39" i="90" s="1"/>
  <c r="H40" i="90" s="1"/>
  <c r="H29" i="90"/>
  <c r="H25" i="89"/>
  <c r="H43" i="90"/>
  <c r="H42" i="90"/>
  <c r="H47" i="89"/>
  <c r="H46" i="89"/>
  <c r="H48" i="89" s="1"/>
  <c r="H44" i="90" l="1"/>
  <c r="H45" i="90"/>
  <c r="H49" i="89"/>
  <c r="E79" i="88" l="1"/>
  <c r="J79" i="88" s="1"/>
  <c r="E78" i="88"/>
  <c r="J78" i="88" s="1"/>
  <c r="E77" i="88"/>
  <c r="D77" i="88" s="1"/>
  <c r="E76" i="88"/>
  <c r="J76" i="88" s="1"/>
  <c r="E75" i="88"/>
  <c r="J75" i="88" s="1"/>
  <c r="E74" i="88"/>
  <c r="D74" i="88" s="1"/>
  <c r="E73" i="88"/>
  <c r="D73" i="88" s="1"/>
  <c r="K73" i="88" s="1"/>
  <c r="E72" i="88"/>
  <c r="J72" i="88" s="1"/>
  <c r="E71" i="88"/>
  <c r="J71" i="88" s="1"/>
  <c r="E70" i="88"/>
  <c r="D70" i="88" s="1"/>
  <c r="G70" i="88" s="1"/>
  <c r="E69" i="88"/>
  <c r="D69" i="88" s="1"/>
  <c r="E68" i="88"/>
  <c r="J68" i="88" s="1"/>
  <c r="E67" i="88"/>
  <c r="J67" i="88" s="1"/>
  <c r="D67" i="88"/>
  <c r="K67" i="88" s="1"/>
  <c r="E66" i="88"/>
  <c r="D66" i="88" s="1"/>
  <c r="E65" i="88"/>
  <c r="J65" i="88" s="1"/>
  <c r="E64" i="88"/>
  <c r="J64" i="88" s="1"/>
  <c r="E63" i="88"/>
  <c r="J63" i="88" s="1"/>
  <c r="E62" i="88"/>
  <c r="J62" i="88" s="1"/>
  <c r="E61" i="88"/>
  <c r="D61" i="88" s="1"/>
  <c r="E60" i="88"/>
  <c r="J60" i="88" s="1"/>
  <c r="E59" i="88"/>
  <c r="J59" i="88" s="1"/>
  <c r="E58" i="88"/>
  <c r="D58" i="88" s="1"/>
  <c r="E57" i="88"/>
  <c r="J57" i="88" s="1"/>
  <c r="E56" i="88"/>
  <c r="J56" i="88" s="1"/>
  <c r="E55" i="88"/>
  <c r="J55" i="88" s="1"/>
  <c r="E54" i="88"/>
  <c r="J54" i="88" s="1"/>
  <c r="D54" i="88"/>
  <c r="G54" i="88" s="1"/>
  <c r="K53" i="88"/>
  <c r="G53" i="88"/>
  <c r="F53" i="88"/>
  <c r="E53" i="88"/>
  <c r="J53" i="88" s="1"/>
  <c r="K52" i="88"/>
  <c r="G52" i="88"/>
  <c r="F52" i="88"/>
  <c r="E52" i="88"/>
  <c r="J52" i="88" s="1"/>
  <c r="K51" i="88"/>
  <c r="J51" i="88"/>
  <c r="G51" i="88"/>
  <c r="F51" i="88"/>
  <c r="E51" i="88"/>
  <c r="K50" i="88"/>
  <c r="G50" i="88"/>
  <c r="F50" i="88"/>
  <c r="E50" i="88"/>
  <c r="J50" i="88" s="1"/>
  <c r="K49" i="88"/>
  <c r="G49" i="88"/>
  <c r="F49" i="88"/>
  <c r="E49" i="88"/>
  <c r="J49" i="88" s="1"/>
  <c r="K48" i="88"/>
  <c r="G48" i="88"/>
  <c r="F48" i="88"/>
  <c r="E48" i="88"/>
  <c r="J48" i="88" s="1"/>
  <c r="K47" i="88"/>
  <c r="G47" i="88"/>
  <c r="F47" i="88"/>
  <c r="E47" i="88"/>
  <c r="J47" i="88" s="1"/>
  <c r="K46" i="88"/>
  <c r="G46" i="88"/>
  <c r="F46" i="88"/>
  <c r="E46" i="88"/>
  <c r="J46" i="88" s="1"/>
  <c r="K45" i="88"/>
  <c r="G45" i="88"/>
  <c r="F45" i="88"/>
  <c r="E45" i="88"/>
  <c r="J45" i="88" s="1"/>
  <c r="K44" i="88"/>
  <c r="G44" i="88"/>
  <c r="F44" i="88"/>
  <c r="E44" i="88"/>
  <c r="J44" i="88" s="1"/>
  <c r="K43" i="88"/>
  <c r="G43" i="88"/>
  <c r="F43" i="88"/>
  <c r="E43" i="88"/>
  <c r="J43" i="88" s="1"/>
  <c r="K42" i="88"/>
  <c r="G42" i="88"/>
  <c r="F42" i="88"/>
  <c r="E42" i="88"/>
  <c r="J42" i="88" s="1"/>
  <c r="K41" i="88"/>
  <c r="G41" i="88"/>
  <c r="F41" i="88"/>
  <c r="E41" i="88"/>
  <c r="J41" i="88" s="1"/>
  <c r="K40" i="88"/>
  <c r="J40" i="88"/>
  <c r="G40" i="88"/>
  <c r="F40" i="88"/>
  <c r="E40" i="88"/>
  <c r="K39" i="88"/>
  <c r="G39" i="88"/>
  <c r="F39" i="88"/>
  <c r="E39" i="88"/>
  <c r="J39" i="88" s="1"/>
  <c r="K38" i="88"/>
  <c r="G38" i="88"/>
  <c r="F38" i="88"/>
  <c r="E38" i="88"/>
  <c r="J38" i="88" s="1"/>
  <c r="K37" i="88"/>
  <c r="G37" i="88"/>
  <c r="F37" i="88"/>
  <c r="E37" i="88"/>
  <c r="J37" i="88" s="1"/>
  <c r="K36" i="88"/>
  <c r="G36" i="88"/>
  <c r="F36" i="88"/>
  <c r="E36" i="88"/>
  <c r="J36" i="88" s="1"/>
  <c r="K35" i="88"/>
  <c r="G35" i="88"/>
  <c r="F35" i="88"/>
  <c r="E35" i="88"/>
  <c r="J35" i="88" s="1"/>
  <c r="K34" i="88"/>
  <c r="G34" i="88"/>
  <c r="F34" i="88"/>
  <c r="E34" i="88"/>
  <c r="J34" i="88" s="1"/>
  <c r="K33" i="88"/>
  <c r="G33" i="88"/>
  <c r="F33" i="88"/>
  <c r="E33" i="88"/>
  <c r="J33" i="88" s="1"/>
  <c r="K32" i="88"/>
  <c r="G32" i="88"/>
  <c r="F32" i="88"/>
  <c r="E32" i="88"/>
  <c r="J32" i="88" s="1"/>
  <c r="K31" i="88"/>
  <c r="G31" i="88"/>
  <c r="F31" i="88"/>
  <c r="E31" i="88"/>
  <c r="J31" i="88" s="1"/>
  <c r="K30" i="88"/>
  <c r="G30" i="88"/>
  <c r="F30" i="88"/>
  <c r="E30" i="88"/>
  <c r="J30" i="88" s="1"/>
  <c r="K29" i="88"/>
  <c r="G29" i="88"/>
  <c r="F29" i="88"/>
  <c r="E29" i="88"/>
  <c r="J29" i="88" s="1"/>
  <c r="K28" i="88"/>
  <c r="G28" i="88"/>
  <c r="F28" i="88"/>
  <c r="E28" i="88"/>
  <c r="J28" i="88" s="1"/>
  <c r="K27" i="88"/>
  <c r="G27" i="88"/>
  <c r="F27" i="88"/>
  <c r="E27" i="88"/>
  <c r="J27" i="88" s="1"/>
  <c r="K26" i="88"/>
  <c r="G26" i="88"/>
  <c r="F26" i="88"/>
  <c r="E26" i="88"/>
  <c r="J26" i="88" s="1"/>
  <c r="K25" i="88"/>
  <c r="G25" i="88"/>
  <c r="F25" i="88"/>
  <c r="E25" i="88"/>
  <c r="J25" i="88" s="1"/>
  <c r="K24" i="88"/>
  <c r="G24" i="88"/>
  <c r="F24" i="88"/>
  <c r="E24" i="88"/>
  <c r="J24" i="88" s="1"/>
  <c r="E23" i="88"/>
  <c r="J23" i="88" s="1"/>
  <c r="H17" i="88"/>
  <c r="H13" i="88"/>
  <c r="B13" i="88"/>
  <c r="H11" i="88"/>
  <c r="B11" i="88"/>
  <c r="C9" i="88"/>
  <c r="B9" i="88"/>
  <c r="H7" i="88"/>
  <c r="B7" i="88"/>
  <c r="E2" i="88"/>
  <c r="J27" i="86"/>
  <c r="E28" i="86"/>
  <c r="D28" i="86" s="1"/>
  <c r="E29" i="86"/>
  <c r="J29" i="86" s="1"/>
  <c r="E30" i="86"/>
  <c r="D30" i="86" s="1"/>
  <c r="E31" i="86"/>
  <c r="J31" i="86" s="1"/>
  <c r="E32" i="86"/>
  <c r="D32" i="86" s="1"/>
  <c r="E33" i="86"/>
  <c r="J33" i="86" s="1"/>
  <c r="E34" i="86"/>
  <c r="D34" i="86" s="1"/>
  <c r="E35" i="86"/>
  <c r="D35" i="86" s="1"/>
  <c r="E36" i="86"/>
  <c r="D36" i="86" s="1"/>
  <c r="E37" i="86"/>
  <c r="J37" i="86" s="1"/>
  <c r="E38" i="86"/>
  <c r="D38" i="86" s="1"/>
  <c r="E39" i="86"/>
  <c r="J39" i="86" s="1"/>
  <c r="E40" i="86"/>
  <c r="D40" i="86" s="1"/>
  <c r="E41" i="86"/>
  <c r="J41" i="86" s="1"/>
  <c r="E42" i="86"/>
  <c r="D42" i="86" s="1"/>
  <c r="E43" i="86"/>
  <c r="J43" i="86" s="1"/>
  <c r="E44" i="86"/>
  <c r="D44" i="86" s="1"/>
  <c r="E45" i="86"/>
  <c r="J45" i="86" s="1"/>
  <c r="E46" i="86"/>
  <c r="D46" i="86" s="1"/>
  <c r="E47" i="86"/>
  <c r="J47" i="86" s="1"/>
  <c r="E48" i="86"/>
  <c r="D48" i="86" s="1"/>
  <c r="E49" i="86"/>
  <c r="J49" i="86" s="1"/>
  <c r="E50" i="86"/>
  <c r="D50" i="86" s="1"/>
  <c r="E51" i="86"/>
  <c r="J51" i="86" s="1"/>
  <c r="E52" i="86"/>
  <c r="D52" i="86" s="1"/>
  <c r="E53" i="86"/>
  <c r="J53" i="86" s="1"/>
  <c r="E54" i="86"/>
  <c r="D54" i="86" s="1"/>
  <c r="E55" i="86"/>
  <c r="D55" i="86" s="1"/>
  <c r="E56" i="86"/>
  <c r="D56" i="86" s="1"/>
  <c r="E57" i="86"/>
  <c r="D57" i="86" s="1"/>
  <c r="K57" i="86" s="1"/>
  <c r="E58" i="86"/>
  <c r="D58" i="86" s="1"/>
  <c r="E59" i="86"/>
  <c r="D59" i="86" s="1"/>
  <c r="E60" i="86"/>
  <c r="D60" i="86" s="1"/>
  <c r="E61" i="86"/>
  <c r="D61" i="86" s="1"/>
  <c r="E62" i="86"/>
  <c r="D62" i="86" s="1"/>
  <c r="E63" i="86"/>
  <c r="J24" i="86"/>
  <c r="J26" i="86"/>
  <c r="J28" i="86"/>
  <c r="E79" i="87"/>
  <c r="J79" i="87" s="1"/>
  <c r="J78" i="87"/>
  <c r="E78" i="87"/>
  <c r="D78" i="87" s="1"/>
  <c r="E77" i="87"/>
  <c r="D77" i="87" s="1"/>
  <c r="E76" i="87"/>
  <c r="J76" i="87" s="1"/>
  <c r="J75" i="87"/>
  <c r="E75" i="87"/>
  <c r="D75" i="87" s="1"/>
  <c r="E74" i="87"/>
  <c r="D74" i="87" s="1"/>
  <c r="E73" i="87"/>
  <c r="J73" i="87" s="1"/>
  <c r="K72" i="87"/>
  <c r="F72" i="87"/>
  <c r="E72" i="87"/>
  <c r="J72" i="87" s="1"/>
  <c r="D72" i="87"/>
  <c r="G72" i="87" s="1"/>
  <c r="E71" i="87"/>
  <c r="J71" i="87" s="1"/>
  <c r="J70" i="87"/>
  <c r="E70" i="87"/>
  <c r="D70" i="87"/>
  <c r="G70" i="87" s="1"/>
  <c r="E69" i="87"/>
  <c r="D69" i="87" s="1"/>
  <c r="E68" i="87"/>
  <c r="J68" i="87" s="1"/>
  <c r="J67" i="87"/>
  <c r="E67" i="87"/>
  <c r="D67" i="87" s="1"/>
  <c r="E66" i="87"/>
  <c r="D66" i="87" s="1"/>
  <c r="E65" i="87"/>
  <c r="D65" i="87" s="1"/>
  <c r="K65" i="87" s="1"/>
  <c r="J64" i="87"/>
  <c r="E64" i="87"/>
  <c r="D64" i="87" s="1"/>
  <c r="E63" i="87"/>
  <c r="J63" i="87" s="1"/>
  <c r="E62" i="87"/>
  <c r="J62" i="87" s="1"/>
  <c r="E61" i="87"/>
  <c r="D61" i="87" s="1"/>
  <c r="K60" i="87"/>
  <c r="G60" i="87"/>
  <c r="E60" i="87"/>
  <c r="J60" i="87" s="1"/>
  <c r="D60" i="87"/>
  <c r="F60" i="87" s="1"/>
  <c r="E59" i="87"/>
  <c r="D59" i="87" s="1"/>
  <c r="E58" i="87"/>
  <c r="D58" i="87" s="1"/>
  <c r="J57" i="87"/>
  <c r="E57" i="87"/>
  <c r="D57" i="87"/>
  <c r="K57" i="87" s="1"/>
  <c r="E56" i="87"/>
  <c r="D56" i="87" s="1"/>
  <c r="E55" i="87"/>
  <c r="J55" i="87" s="1"/>
  <c r="J54" i="87"/>
  <c r="E54" i="87"/>
  <c r="D54" i="87"/>
  <c r="G54" i="87" s="1"/>
  <c r="K53" i="87"/>
  <c r="G53" i="87"/>
  <c r="F53" i="87"/>
  <c r="E53" i="87"/>
  <c r="J53" i="87" s="1"/>
  <c r="K52" i="87"/>
  <c r="G52" i="87"/>
  <c r="F52" i="87"/>
  <c r="E52" i="87"/>
  <c r="J52" i="87" s="1"/>
  <c r="K51" i="87"/>
  <c r="G51" i="87"/>
  <c r="F51" i="87"/>
  <c r="E51" i="87"/>
  <c r="J51" i="87" s="1"/>
  <c r="K50" i="87"/>
  <c r="G50" i="87"/>
  <c r="F50" i="87"/>
  <c r="E50" i="87"/>
  <c r="J50" i="87" s="1"/>
  <c r="K49" i="87"/>
  <c r="G49" i="87"/>
  <c r="F49" i="87"/>
  <c r="E49" i="87"/>
  <c r="J49" i="87" s="1"/>
  <c r="K48" i="87"/>
  <c r="G48" i="87"/>
  <c r="F48" i="87"/>
  <c r="E48" i="87"/>
  <c r="J48" i="87" s="1"/>
  <c r="K47" i="87"/>
  <c r="J47" i="87"/>
  <c r="G47" i="87"/>
  <c r="F47" i="87"/>
  <c r="E47" i="87"/>
  <c r="K46" i="87"/>
  <c r="G46" i="87"/>
  <c r="F46" i="87"/>
  <c r="E46" i="87"/>
  <c r="J46" i="87" s="1"/>
  <c r="K45" i="87"/>
  <c r="G45" i="87"/>
  <c r="F45" i="87"/>
  <c r="E45" i="87"/>
  <c r="J45" i="87" s="1"/>
  <c r="K44" i="87"/>
  <c r="G44" i="87"/>
  <c r="F44" i="87"/>
  <c r="E44" i="87"/>
  <c r="J44" i="87" s="1"/>
  <c r="K43" i="87"/>
  <c r="G43" i="87"/>
  <c r="F43" i="87"/>
  <c r="E43" i="87"/>
  <c r="J43" i="87" s="1"/>
  <c r="K42" i="87"/>
  <c r="G42" i="87"/>
  <c r="F42" i="87"/>
  <c r="E42" i="87"/>
  <c r="J42" i="87" s="1"/>
  <c r="K41" i="87"/>
  <c r="G41" i="87"/>
  <c r="F41" i="87"/>
  <c r="E41" i="87"/>
  <c r="J41" i="87" s="1"/>
  <c r="K40" i="87"/>
  <c r="G40" i="87"/>
  <c r="F40" i="87"/>
  <c r="E40" i="87"/>
  <c r="J40" i="87" s="1"/>
  <c r="K39" i="87"/>
  <c r="G39" i="87"/>
  <c r="F39" i="87"/>
  <c r="E39" i="87"/>
  <c r="J39" i="87" s="1"/>
  <c r="K38" i="87"/>
  <c r="G38" i="87"/>
  <c r="F38" i="87"/>
  <c r="E38" i="87"/>
  <c r="J38" i="87" s="1"/>
  <c r="K37" i="87"/>
  <c r="G37" i="87"/>
  <c r="F37" i="87"/>
  <c r="E37" i="87"/>
  <c r="J37" i="87" s="1"/>
  <c r="K36" i="87"/>
  <c r="G36" i="87"/>
  <c r="F36" i="87"/>
  <c r="E36" i="87"/>
  <c r="J36" i="87" s="1"/>
  <c r="K35" i="87"/>
  <c r="G35" i="87"/>
  <c r="F35" i="87"/>
  <c r="E35" i="87"/>
  <c r="J35" i="87" s="1"/>
  <c r="K34" i="87"/>
  <c r="G34" i="87"/>
  <c r="F34" i="87"/>
  <c r="E34" i="87"/>
  <c r="J34" i="87" s="1"/>
  <c r="K33" i="87"/>
  <c r="G33" i="87"/>
  <c r="F33" i="87"/>
  <c r="E33" i="87"/>
  <c r="J33" i="87" s="1"/>
  <c r="K32" i="87"/>
  <c r="G32" i="87"/>
  <c r="F32" i="87"/>
  <c r="E32" i="87"/>
  <c r="J32" i="87" s="1"/>
  <c r="K31" i="87"/>
  <c r="G31" i="87"/>
  <c r="F31" i="87"/>
  <c r="E31" i="87"/>
  <c r="J31" i="87" s="1"/>
  <c r="K30" i="87"/>
  <c r="G30" i="87"/>
  <c r="F30" i="87"/>
  <c r="E30" i="87"/>
  <c r="J30" i="87" s="1"/>
  <c r="K29" i="87"/>
  <c r="G29" i="87"/>
  <c r="F29" i="87"/>
  <c r="E29" i="87"/>
  <c r="J29" i="87" s="1"/>
  <c r="K28" i="87"/>
  <c r="G28" i="87"/>
  <c r="F28" i="87"/>
  <c r="E28" i="87"/>
  <c r="J28" i="87" s="1"/>
  <c r="K27" i="87"/>
  <c r="G27" i="87"/>
  <c r="F27" i="87"/>
  <c r="E27" i="87"/>
  <c r="J27" i="87" s="1"/>
  <c r="K26" i="87"/>
  <c r="J26" i="87"/>
  <c r="G26" i="87"/>
  <c r="F26" i="87"/>
  <c r="E26" i="87"/>
  <c r="K25" i="87"/>
  <c r="G25" i="87"/>
  <c r="F25" i="87"/>
  <c r="E25" i="87"/>
  <c r="J25" i="87" s="1"/>
  <c r="K24" i="87"/>
  <c r="G24" i="87"/>
  <c r="F24" i="87"/>
  <c r="E24" i="87"/>
  <c r="J24" i="87" s="1"/>
  <c r="E23" i="87"/>
  <c r="J23" i="87" s="1"/>
  <c r="H17" i="87"/>
  <c r="H13" i="87"/>
  <c r="B13" i="87"/>
  <c r="H11" i="87"/>
  <c r="B11" i="87"/>
  <c r="C9" i="87"/>
  <c r="B9" i="87"/>
  <c r="H7" i="87"/>
  <c r="B7" i="87"/>
  <c r="E2" i="87"/>
  <c r="E24" i="85"/>
  <c r="D24" i="85" s="1"/>
  <c r="E25" i="85"/>
  <c r="D25" i="85" s="1"/>
  <c r="E26" i="85"/>
  <c r="D26" i="85" s="1"/>
  <c r="E27" i="85"/>
  <c r="D27" i="85" s="1"/>
  <c r="E28" i="85"/>
  <c r="D28" i="85" s="1"/>
  <c r="E29" i="85"/>
  <c r="D29" i="85" s="1"/>
  <c r="E30" i="85"/>
  <c r="D30" i="85" s="1"/>
  <c r="E31" i="85"/>
  <c r="D31" i="85" s="1"/>
  <c r="E32" i="85"/>
  <c r="D32" i="85" s="1"/>
  <c r="E33" i="85"/>
  <c r="D33" i="85" s="1"/>
  <c r="E34" i="85"/>
  <c r="D34" i="85" s="1"/>
  <c r="E35" i="85"/>
  <c r="D35" i="85" s="1"/>
  <c r="E36" i="85"/>
  <c r="D36" i="85" s="1"/>
  <c r="E37" i="85"/>
  <c r="D37" i="85" s="1"/>
  <c r="E38" i="85"/>
  <c r="D38" i="85" s="1"/>
  <c r="E39" i="85"/>
  <c r="D39" i="85" s="1"/>
  <c r="E40" i="85"/>
  <c r="D40" i="85" s="1"/>
  <c r="E41" i="85"/>
  <c r="D41" i="85" s="1"/>
  <c r="E42" i="85"/>
  <c r="D42" i="85" s="1"/>
  <c r="E43" i="85"/>
  <c r="D43" i="85" s="1"/>
  <c r="E44" i="85"/>
  <c r="D44" i="85" s="1"/>
  <c r="E45" i="85"/>
  <c r="D45" i="85" s="1"/>
  <c r="E46" i="85"/>
  <c r="D46" i="85" s="1"/>
  <c r="E47" i="85"/>
  <c r="D47" i="85" s="1"/>
  <c r="E48" i="85"/>
  <c r="D48" i="85" s="1"/>
  <c r="E49" i="85"/>
  <c r="D49" i="85" s="1"/>
  <c r="E50" i="85"/>
  <c r="D50" i="85" s="1"/>
  <c r="E51" i="85"/>
  <c r="D51" i="85" s="1"/>
  <c r="E52" i="85"/>
  <c r="D52" i="85" s="1"/>
  <c r="H17" i="86"/>
  <c r="H13" i="86"/>
  <c r="B13" i="86"/>
  <c r="H11" i="86"/>
  <c r="B11" i="86"/>
  <c r="C9" i="86"/>
  <c r="B9" i="86"/>
  <c r="H7" i="86"/>
  <c r="B7" i="86"/>
  <c r="E2" i="86"/>
  <c r="K75" i="87" l="1"/>
  <c r="F75" i="87"/>
  <c r="D57" i="88"/>
  <c r="K57" i="88" s="1"/>
  <c r="F67" i="88"/>
  <c r="D62" i="87"/>
  <c r="G62" i="87" s="1"/>
  <c r="J65" i="87"/>
  <c r="D68" i="88"/>
  <c r="F68" i="88" s="1"/>
  <c r="D75" i="88"/>
  <c r="J59" i="87"/>
  <c r="D73" i="87"/>
  <c r="K73" i="87" s="1"/>
  <c r="D76" i="87"/>
  <c r="D59" i="88"/>
  <c r="J56" i="87"/>
  <c r="D68" i="87"/>
  <c r="D60" i="88"/>
  <c r="F60" i="88" s="1"/>
  <c r="J70" i="88"/>
  <c r="J73" i="88"/>
  <c r="D65" i="88"/>
  <c r="K65" i="88" s="1"/>
  <c r="D72" i="88"/>
  <c r="D78" i="88"/>
  <c r="G78" i="88" s="1"/>
  <c r="D23" i="88"/>
  <c r="K23" i="88" s="1"/>
  <c r="D62" i="88"/>
  <c r="G62" i="88" s="1"/>
  <c r="D76" i="88"/>
  <c r="D23" i="87"/>
  <c r="K23" i="87" s="1"/>
  <c r="K74" i="88"/>
  <c r="G74" i="88"/>
  <c r="F74" i="88"/>
  <c r="G61" i="88"/>
  <c r="F61" i="88"/>
  <c r="K61" i="88"/>
  <c r="K66" i="88"/>
  <c r="G66" i="88"/>
  <c r="F66" i="88"/>
  <c r="K58" i="88"/>
  <c r="G58" i="88"/>
  <c r="F58" i="88"/>
  <c r="G77" i="88"/>
  <c r="F77" i="88"/>
  <c r="K77" i="88"/>
  <c r="G69" i="88"/>
  <c r="F69" i="88"/>
  <c r="K69" i="88"/>
  <c r="K54" i="88"/>
  <c r="D56" i="88"/>
  <c r="G59" i="88"/>
  <c r="J61" i="88"/>
  <c r="K62" i="88"/>
  <c r="D64" i="88"/>
  <c r="G67" i="88"/>
  <c r="J69" i="88"/>
  <c r="K70" i="88"/>
  <c r="G75" i="88"/>
  <c r="J77" i="88"/>
  <c r="D55" i="88"/>
  <c r="F57" i="88"/>
  <c r="D63" i="88"/>
  <c r="F65" i="88"/>
  <c r="D71" i="88"/>
  <c r="F73" i="88"/>
  <c r="D79" i="88"/>
  <c r="G57" i="88"/>
  <c r="G65" i="88"/>
  <c r="G73" i="88"/>
  <c r="J58" i="88"/>
  <c r="J66" i="88"/>
  <c r="G72" i="88"/>
  <c r="J74" i="88"/>
  <c r="F54" i="88"/>
  <c r="F62" i="88"/>
  <c r="F70" i="88"/>
  <c r="G54" i="86"/>
  <c r="F54" i="86"/>
  <c r="K54" i="86"/>
  <c r="G46" i="86"/>
  <c r="F46" i="86"/>
  <c r="K46" i="86"/>
  <c r="G38" i="86"/>
  <c r="F38" i="86"/>
  <c r="K38" i="86"/>
  <c r="G30" i="86"/>
  <c r="F30" i="86"/>
  <c r="K30" i="86"/>
  <c r="G52" i="86"/>
  <c r="F52" i="86"/>
  <c r="K52" i="86"/>
  <c r="K44" i="86"/>
  <c r="G44" i="86"/>
  <c r="F44" i="86"/>
  <c r="G36" i="86"/>
  <c r="F36" i="86"/>
  <c r="K36" i="86"/>
  <c r="K28" i="86"/>
  <c r="G28" i="86"/>
  <c r="F28" i="86"/>
  <c r="F35" i="86"/>
  <c r="K35" i="86"/>
  <c r="G35" i="86"/>
  <c r="G50" i="86"/>
  <c r="F50" i="86"/>
  <c r="K50" i="86"/>
  <c r="G42" i="86"/>
  <c r="F42" i="86"/>
  <c r="K42" i="86"/>
  <c r="G34" i="86"/>
  <c r="F34" i="86"/>
  <c r="K34" i="86"/>
  <c r="G26" i="86"/>
  <c r="K26" i="86"/>
  <c r="F26" i="86"/>
  <c r="G25" i="86"/>
  <c r="K25" i="86"/>
  <c r="F25" i="86"/>
  <c r="G48" i="86"/>
  <c r="F48" i="86"/>
  <c r="K48" i="86"/>
  <c r="G40" i="86"/>
  <c r="F40" i="86"/>
  <c r="K40" i="86"/>
  <c r="G32" i="86"/>
  <c r="F32" i="86"/>
  <c r="K32" i="86"/>
  <c r="K24" i="86"/>
  <c r="G24" i="86"/>
  <c r="F24" i="86"/>
  <c r="J35" i="86"/>
  <c r="J58" i="86"/>
  <c r="D51" i="86"/>
  <c r="D47" i="86"/>
  <c r="D43" i="86"/>
  <c r="D39" i="86"/>
  <c r="D31" i="86"/>
  <c r="J30" i="86"/>
  <c r="J32" i="86"/>
  <c r="J34" i="86"/>
  <c r="J36" i="86"/>
  <c r="J38" i="86"/>
  <c r="J40" i="86"/>
  <c r="J42" i="86"/>
  <c r="J44" i="86"/>
  <c r="J46" i="86"/>
  <c r="J48" i="86"/>
  <c r="J50" i="86"/>
  <c r="J52" i="86"/>
  <c r="J54" i="86"/>
  <c r="J62" i="86"/>
  <c r="J60" i="86"/>
  <c r="J25" i="86"/>
  <c r="D53" i="86"/>
  <c r="D49" i="86"/>
  <c r="D45" i="86"/>
  <c r="D41" i="86"/>
  <c r="D37" i="86"/>
  <c r="D29" i="86"/>
  <c r="J56" i="86"/>
  <c r="J23" i="86"/>
  <c r="J57" i="86"/>
  <c r="J63" i="86"/>
  <c r="G60" i="86"/>
  <c r="J55" i="86"/>
  <c r="F60" i="86"/>
  <c r="K23" i="86"/>
  <c r="K58" i="86"/>
  <c r="G62" i="86"/>
  <c r="G61" i="87"/>
  <c r="F61" i="87"/>
  <c r="K61" i="87"/>
  <c r="K58" i="87"/>
  <c r="G58" i="87"/>
  <c r="F58" i="87"/>
  <c r="K59" i="87"/>
  <c r="F59" i="87"/>
  <c r="G59" i="87"/>
  <c r="K66" i="87"/>
  <c r="G66" i="87"/>
  <c r="F66" i="87"/>
  <c r="K67" i="87"/>
  <c r="F67" i="87"/>
  <c r="G67" i="87"/>
  <c r="K56" i="87"/>
  <c r="G56" i="87"/>
  <c r="F56" i="87"/>
  <c r="K64" i="87"/>
  <c r="G64" i="87"/>
  <c r="F64" i="87"/>
  <c r="K74" i="87"/>
  <c r="G74" i="87"/>
  <c r="F74" i="87"/>
  <c r="G77" i="87"/>
  <c r="F77" i="87"/>
  <c r="K77" i="87"/>
  <c r="G78" i="87"/>
  <c r="F78" i="87"/>
  <c r="K78" i="87"/>
  <c r="G69" i="87"/>
  <c r="F69" i="87"/>
  <c r="K69" i="87"/>
  <c r="K54" i="87"/>
  <c r="J61" i="87"/>
  <c r="K62" i="87"/>
  <c r="J69" i="87"/>
  <c r="K70" i="87"/>
  <c r="G75" i="87"/>
  <c r="J77" i="87"/>
  <c r="F23" i="87"/>
  <c r="D55" i="87"/>
  <c r="F57" i="87"/>
  <c r="D63" i="87"/>
  <c r="F65" i="87"/>
  <c r="D71" i="87"/>
  <c r="F73" i="87"/>
  <c r="D79" i="87"/>
  <c r="G57" i="87"/>
  <c r="G65" i="87"/>
  <c r="G73" i="87"/>
  <c r="K76" i="87"/>
  <c r="G23" i="87"/>
  <c r="J58" i="87"/>
  <c r="J66" i="87"/>
  <c r="J74" i="87"/>
  <c r="F54" i="87"/>
  <c r="F62" i="87"/>
  <c r="F70" i="87"/>
  <c r="G55" i="86"/>
  <c r="F55" i="86"/>
  <c r="K55" i="86"/>
  <c r="G63" i="86"/>
  <c r="F63" i="86"/>
  <c r="K63" i="86"/>
  <c r="K59" i="86"/>
  <c r="G59" i="86"/>
  <c r="F59" i="86"/>
  <c r="F61" i="86"/>
  <c r="K61" i="86"/>
  <c r="G61" i="86"/>
  <c r="F23" i="86"/>
  <c r="F58" i="86"/>
  <c r="J61" i="86"/>
  <c r="K62" i="86"/>
  <c r="F57" i="86"/>
  <c r="G58" i="86"/>
  <c r="G57" i="86"/>
  <c r="J59" i="86"/>
  <c r="F62" i="86"/>
  <c r="E28" i="84"/>
  <c r="D28" i="84" s="1"/>
  <c r="E29" i="84"/>
  <c r="D29" i="84" s="1"/>
  <c r="E30" i="84"/>
  <c r="D30" i="84" s="1"/>
  <c r="E31" i="84"/>
  <c r="D31" i="84" s="1"/>
  <c r="E32" i="84"/>
  <c r="D32" i="84" s="1"/>
  <c r="E33" i="84"/>
  <c r="E34" i="84"/>
  <c r="D34" i="84" s="1"/>
  <c r="E35" i="84"/>
  <c r="D35" i="84" s="1"/>
  <c r="E36" i="84"/>
  <c r="D36" i="84" s="1"/>
  <c r="E37" i="84"/>
  <c r="D37" i="84" s="1"/>
  <c r="E38" i="84"/>
  <c r="D38" i="84" s="1"/>
  <c r="E39" i="84"/>
  <c r="D39" i="84" s="1"/>
  <c r="E40" i="84"/>
  <c r="D40" i="84" s="1"/>
  <c r="E41" i="84"/>
  <c r="D41" i="84" s="1"/>
  <c r="E42" i="84"/>
  <c r="D42" i="84" s="1"/>
  <c r="E43" i="84"/>
  <c r="D43" i="84" s="1"/>
  <c r="E44" i="84"/>
  <c r="D44" i="84" s="1"/>
  <c r="E45" i="84"/>
  <c r="D45" i="84" s="1"/>
  <c r="E46" i="84"/>
  <c r="D46" i="84" s="1"/>
  <c r="E47" i="84"/>
  <c r="D47" i="84" s="1"/>
  <c r="E48" i="84"/>
  <c r="D48" i="84" s="1"/>
  <c r="E49" i="84"/>
  <c r="D49" i="84" s="1"/>
  <c r="E50" i="84"/>
  <c r="D50" i="84" s="1"/>
  <c r="E51" i="84"/>
  <c r="D51" i="84" s="1"/>
  <c r="E52" i="84"/>
  <c r="K53" i="85"/>
  <c r="G53" i="85"/>
  <c r="F53" i="85"/>
  <c r="E53" i="85"/>
  <c r="J53" i="85" s="1"/>
  <c r="K52" i="85"/>
  <c r="G52" i="85"/>
  <c r="F52" i="85"/>
  <c r="J52" i="85"/>
  <c r="K51" i="85"/>
  <c r="G51" i="85"/>
  <c r="F51" i="85"/>
  <c r="J51" i="85"/>
  <c r="K50" i="85"/>
  <c r="G50" i="85"/>
  <c r="F50" i="85"/>
  <c r="J50" i="85"/>
  <c r="K49" i="85"/>
  <c r="G49" i="85"/>
  <c r="F49" i="85"/>
  <c r="J49" i="85"/>
  <c r="K48" i="85"/>
  <c r="G48" i="85"/>
  <c r="F48" i="85"/>
  <c r="J48" i="85"/>
  <c r="K47" i="85"/>
  <c r="G47" i="85"/>
  <c r="F47" i="85"/>
  <c r="J47" i="85"/>
  <c r="K46" i="85"/>
  <c r="G46" i="85"/>
  <c r="F46" i="85"/>
  <c r="J46" i="85"/>
  <c r="K45" i="85"/>
  <c r="G45" i="85"/>
  <c r="F45" i="85"/>
  <c r="J45" i="85"/>
  <c r="K44" i="85"/>
  <c r="G44" i="85"/>
  <c r="F44" i="85"/>
  <c r="J44" i="85"/>
  <c r="K43" i="85"/>
  <c r="G43" i="85"/>
  <c r="F43" i="85"/>
  <c r="J43" i="85"/>
  <c r="K42" i="85"/>
  <c r="G42" i="85"/>
  <c r="F42" i="85"/>
  <c r="J42" i="85"/>
  <c r="K41" i="85"/>
  <c r="G41" i="85"/>
  <c r="F41" i="85"/>
  <c r="J41" i="85"/>
  <c r="K40" i="85"/>
  <c r="G40" i="85"/>
  <c r="F40" i="85"/>
  <c r="J40" i="85"/>
  <c r="K39" i="85"/>
  <c r="G39" i="85"/>
  <c r="F39" i="85"/>
  <c r="J39" i="85"/>
  <c r="K38" i="85"/>
  <c r="G38" i="85"/>
  <c r="F38" i="85"/>
  <c r="J38" i="85"/>
  <c r="K37" i="85"/>
  <c r="G37" i="85"/>
  <c r="F37" i="85"/>
  <c r="J37" i="85"/>
  <c r="K36" i="85"/>
  <c r="G36" i="85"/>
  <c r="F36" i="85"/>
  <c r="J36" i="85"/>
  <c r="K35" i="85"/>
  <c r="G35" i="85"/>
  <c r="F35" i="85"/>
  <c r="J35" i="85"/>
  <c r="K34" i="85"/>
  <c r="G34" i="85"/>
  <c r="F34" i="85"/>
  <c r="J34" i="85"/>
  <c r="K33" i="85"/>
  <c r="G33" i="85"/>
  <c r="F33" i="85"/>
  <c r="J33" i="85"/>
  <c r="K32" i="85"/>
  <c r="J32" i="85"/>
  <c r="G32" i="85"/>
  <c r="F32" i="85"/>
  <c r="K31" i="85"/>
  <c r="G31" i="85"/>
  <c r="F31" i="85"/>
  <c r="J31" i="85"/>
  <c r="K30" i="85"/>
  <c r="G30" i="85"/>
  <c r="F30" i="85"/>
  <c r="J30" i="85"/>
  <c r="K29" i="85"/>
  <c r="G29" i="85"/>
  <c r="F29" i="85"/>
  <c r="J29" i="85"/>
  <c r="K28" i="85"/>
  <c r="G28" i="85"/>
  <c r="F28" i="85"/>
  <c r="J28" i="85"/>
  <c r="K27" i="85"/>
  <c r="G27" i="85"/>
  <c r="F27" i="85"/>
  <c r="J27" i="85"/>
  <c r="K26" i="85"/>
  <c r="G26" i="85"/>
  <c r="F26" i="85"/>
  <c r="J26" i="85"/>
  <c r="K25" i="85"/>
  <c r="G25" i="85"/>
  <c r="F25" i="85"/>
  <c r="J25" i="85"/>
  <c r="K24" i="85"/>
  <c r="J24" i="85"/>
  <c r="G24" i="85"/>
  <c r="F24" i="85"/>
  <c r="E23" i="85"/>
  <c r="D23" i="85" s="1"/>
  <c r="H17" i="85"/>
  <c r="H13" i="85"/>
  <c r="B13" i="85"/>
  <c r="H11" i="85"/>
  <c r="B11" i="85"/>
  <c r="C9" i="85"/>
  <c r="B9" i="85"/>
  <c r="H7" i="85"/>
  <c r="B7" i="85"/>
  <c r="E2" i="85"/>
  <c r="K75" i="88" l="1"/>
  <c r="F75" i="88"/>
  <c r="F78" i="88"/>
  <c r="G23" i="88"/>
  <c r="G68" i="88"/>
  <c r="F68" i="87"/>
  <c r="G68" i="87"/>
  <c r="K68" i="87"/>
  <c r="K60" i="88"/>
  <c r="K59" i="88"/>
  <c r="F59" i="88"/>
  <c r="F23" i="88"/>
  <c r="F76" i="87"/>
  <c r="G76" i="87"/>
  <c r="K78" i="88"/>
  <c r="K68" i="88"/>
  <c r="G60" i="88"/>
  <c r="J80" i="87"/>
  <c r="K72" i="88"/>
  <c r="F72" i="88"/>
  <c r="F76" i="88"/>
  <c r="K76" i="88"/>
  <c r="G76" i="88"/>
  <c r="J80" i="88"/>
  <c r="H23" i="87"/>
  <c r="H24" i="87" s="1"/>
  <c r="H25" i="87" s="1"/>
  <c r="H26" i="87" s="1"/>
  <c r="H27" i="87" s="1"/>
  <c r="H28" i="87" s="1"/>
  <c r="H29" i="87" s="1"/>
  <c r="H30" i="87" s="1"/>
  <c r="H31" i="87" s="1"/>
  <c r="H32" i="87" s="1"/>
  <c r="H33" i="87" s="1"/>
  <c r="H34" i="87" s="1"/>
  <c r="H35" i="87" s="1"/>
  <c r="H36" i="87" s="1"/>
  <c r="H37" i="87" s="1"/>
  <c r="H38" i="87" s="1"/>
  <c r="H39" i="87" s="1"/>
  <c r="H40" i="87" s="1"/>
  <c r="H41" i="87" s="1"/>
  <c r="H42" i="87" s="1"/>
  <c r="H43" i="87" s="1"/>
  <c r="H44" i="87" s="1"/>
  <c r="H45" i="87" s="1"/>
  <c r="H46" i="87" s="1"/>
  <c r="H47" i="87" s="1"/>
  <c r="H48" i="87" s="1"/>
  <c r="H49" i="87" s="1"/>
  <c r="H50" i="87" s="1"/>
  <c r="H51" i="87" s="1"/>
  <c r="H52" i="87" s="1"/>
  <c r="H53" i="87" s="1"/>
  <c r="H54" i="87" s="1"/>
  <c r="K63" i="88"/>
  <c r="G63" i="88"/>
  <c r="F63" i="88"/>
  <c r="H23" i="88"/>
  <c r="H24" i="88" s="1"/>
  <c r="H25" i="88" s="1"/>
  <c r="H26" i="88" s="1"/>
  <c r="H27" i="88" s="1"/>
  <c r="H28" i="88" s="1"/>
  <c r="H29" i="88" s="1"/>
  <c r="H30" i="88" s="1"/>
  <c r="H31" i="88" s="1"/>
  <c r="H32" i="88" s="1"/>
  <c r="H33" i="88" s="1"/>
  <c r="H34" i="88" s="1"/>
  <c r="H35" i="88" s="1"/>
  <c r="H36" i="88" s="1"/>
  <c r="H37" i="88" s="1"/>
  <c r="H38" i="88" s="1"/>
  <c r="H39" i="88" s="1"/>
  <c r="H40" i="88" s="1"/>
  <c r="H41" i="88" s="1"/>
  <c r="H42" i="88" s="1"/>
  <c r="H43" i="88" s="1"/>
  <c r="H44" i="88" s="1"/>
  <c r="H45" i="88" s="1"/>
  <c r="H46" i="88" s="1"/>
  <c r="H47" i="88" s="1"/>
  <c r="H48" i="88" s="1"/>
  <c r="H49" i="88" s="1"/>
  <c r="H50" i="88" s="1"/>
  <c r="H51" i="88" s="1"/>
  <c r="H52" i="88" s="1"/>
  <c r="H53" i="88" s="1"/>
  <c r="H54" i="88" s="1"/>
  <c r="G55" i="88"/>
  <c r="K55" i="88"/>
  <c r="F55" i="88"/>
  <c r="G79" i="88"/>
  <c r="F79" i="88"/>
  <c r="K79" i="88"/>
  <c r="K64" i="88"/>
  <c r="G64" i="88"/>
  <c r="F64" i="88"/>
  <c r="K71" i="88"/>
  <c r="G71" i="88"/>
  <c r="F71" i="88"/>
  <c r="K56" i="88"/>
  <c r="G56" i="88"/>
  <c r="F56" i="88"/>
  <c r="K39" i="86"/>
  <c r="F39" i="86"/>
  <c r="G39" i="86"/>
  <c r="K41" i="86"/>
  <c r="F41" i="86"/>
  <c r="G41" i="86"/>
  <c r="K53" i="86"/>
  <c r="F53" i="86"/>
  <c r="G53" i="86"/>
  <c r="G27" i="86"/>
  <c r="F27" i="86"/>
  <c r="K27" i="86"/>
  <c r="K49" i="86"/>
  <c r="F49" i="86"/>
  <c r="G49" i="86"/>
  <c r="K29" i="86"/>
  <c r="F29" i="86"/>
  <c r="G29" i="86"/>
  <c r="K31" i="86"/>
  <c r="F31" i="86"/>
  <c r="G31" i="86"/>
  <c r="K37" i="86"/>
  <c r="F37" i="86"/>
  <c r="G37" i="86"/>
  <c r="K43" i="86"/>
  <c r="F43" i="86"/>
  <c r="G43" i="86"/>
  <c r="K33" i="86"/>
  <c r="F33" i="86"/>
  <c r="G33" i="86"/>
  <c r="K47" i="86"/>
  <c r="F47" i="86"/>
  <c r="G47" i="86"/>
  <c r="K45" i="86"/>
  <c r="F45" i="86"/>
  <c r="G45" i="86"/>
  <c r="K51" i="86"/>
  <c r="F51" i="86"/>
  <c r="G51" i="86"/>
  <c r="K60" i="86"/>
  <c r="G23" i="86"/>
  <c r="H23" i="86" s="1"/>
  <c r="H24" i="86" s="1"/>
  <c r="H25" i="86" s="1"/>
  <c r="H26" i="86" s="1"/>
  <c r="J64" i="86"/>
  <c r="Q74" i="2" s="1"/>
  <c r="G63" i="87"/>
  <c r="F63" i="87"/>
  <c r="K63" i="87"/>
  <c r="G55" i="87"/>
  <c r="F55" i="87"/>
  <c r="K55" i="87"/>
  <c r="G79" i="87"/>
  <c r="F79" i="87"/>
  <c r="K79" i="87"/>
  <c r="G71" i="87"/>
  <c r="F71" i="87"/>
  <c r="K71" i="87"/>
  <c r="J23" i="85"/>
  <c r="J54" i="85" s="1"/>
  <c r="G56" i="86"/>
  <c r="F56" i="86"/>
  <c r="K56" i="86"/>
  <c r="F28" i="84"/>
  <c r="K28" i="84"/>
  <c r="G28" i="84"/>
  <c r="J28" i="84"/>
  <c r="K23" i="85"/>
  <c r="F23" i="85"/>
  <c r="G23" i="85"/>
  <c r="H23" i="85" l="1"/>
  <c r="H24" i="85" s="1"/>
  <c r="H25" i="85" s="1"/>
  <c r="H26" i="85" s="1"/>
  <c r="H27" i="85" s="1"/>
  <c r="H28" i="85" s="1"/>
  <c r="H29" i="85" s="1"/>
  <c r="H30" i="85" s="1"/>
  <c r="H31" i="85" s="1"/>
  <c r="H32" i="85" s="1"/>
  <c r="H33" i="85" s="1"/>
  <c r="H34" i="85" s="1"/>
  <c r="H35" i="85" s="1"/>
  <c r="H36" i="85" s="1"/>
  <c r="H37" i="85" s="1"/>
  <c r="H38" i="85" s="1"/>
  <c r="H39" i="85" s="1"/>
  <c r="H40" i="85" s="1"/>
  <c r="H41" i="85" s="1"/>
  <c r="H42" i="85" s="1"/>
  <c r="H43" i="85" s="1"/>
  <c r="H44" i="85" s="1"/>
  <c r="H45" i="85" s="1"/>
  <c r="H46" i="85" s="1"/>
  <c r="H47" i="85" s="1"/>
  <c r="H48" i="85" s="1"/>
  <c r="H49" i="85" s="1"/>
  <c r="H50" i="85" s="1"/>
  <c r="H51" i="85" s="1"/>
  <c r="H52" i="85" s="1"/>
  <c r="H53" i="85" s="1"/>
  <c r="H54" i="85" s="1"/>
  <c r="K80" i="88"/>
  <c r="H55" i="88"/>
  <c r="H56" i="88" s="1"/>
  <c r="H57" i="88" s="1"/>
  <c r="H58" i="88" s="1"/>
  <c r="H59" i="88" s="1"/>
  <c r="H60" i="88" s="1"/>
  <c r="H61" i="88" s="1"/>
  <c r="H62" i="88" s="1"/>
  <c r="H63" i="88" s="1"/>
  <c r="H64" i="88" s="1"/>
  <c r="H65" i="88" s="1"/>
  <c r="H66" i="88" s="1"/>
  <c r="H67" i="88" s="1"/>
  <c r="H68" i="88" s="1"/>
  <c r="H69" i="88" s="1"/>
  <c r="H70" i="88" s="1"/>
  <c r="H71" i="88" s="1"/>
  <c r="H72" i="88" s="1"/>
  <c r="H73" i="88" s="1"/>
  <c r="H74" i="88" s="1"/>
  <c r="H75" i="88" s="1"/>
  <c r="H76" i="88" s="1"/>
  <c r="H77" i="88" s="1"/>
  <c r="H78" i="88" s="1"/>
  <c r="H79" i="88" s="1"/>
  <c r="H80" i="88" s="1"/>
  <c r="H27" i="86"/>
  <c r="H28" i="86" s="1"/>
  <c r="H29" i="86"/>
  <c r="H30" i="86" s="1"/>
  <c r="H31" i="86" s="1"/>
  <c r="H32" i="86" s="1"/>
  <c r="H33" i="86" s="1"/>
  <c r="H34" i="86" s="1"/>
  <c r="H35" i="86" s="1"/>
  <c r="H36" i="86" s="1"/>
  <c r="H37" i="86" s="1"/>
  <c r="H38" i="86" s="1"/>
  <c r="H39" i="86" s="1"/>
  <c r="H40" i="86" s="1"/>
  <c r="H41" i="86" s="1"/>
  <c r="H42" i="86" s="1"/>
  <c r="H43" i="86" s="1"/>
  <c r="H44" i="86" s="1"/>
  <c r="H45" i="86" s="1"/>
  <c r="H46" i="86" s="1"/>
  <c r="H47" i="86" s="1"/>
  <c r="H48" i="86" s="1"/>
  <c r="H49" i="86" s="1"/>
  <c r="H50" i="86" s="1"/>
  <c r="H51" i="86" s="1"/>
  <c r="H52" i="86" s="1"/>
  <c r="H53" i="86" s="1"/>
  <c r="H54" i="86" s="1"/>
  <c r="H55" i="86" s="1"/>
  <c r="H56" i="86" s="1"/>
  <c r="H57" i="86" s="1"/>
  <c r="H58" i="86" s="1"/>
  <c r="H59" i="86" s="1"/>
  <c r="H60" i="86" s="1"/>
  <c r="H61" i="86" s="1"/>
  <c r="H62" i="86" s="1"/>
  <c r="H63" i="86" s="1"/>
  <c r="H64" i="86" s="1"/>
  <c r="K64" i="86"/>
  <c r="K80" i="87"/>
  <c r="H55" i="87"/>
  <c r="H56" i="87" s="1"/>
  <c r="H57" i="87" s="1"/>
  <c r="H58" i="87" s="1"/>
  <c r="H59" i="87" s="1"/>
  <c r="H60" i="87" s="1"/>
  <c r="H61" i="87" s="1"/>
  <c r="H62" i="87" s="1"/>
  <c r="H63" i="87" s="1"/>
  <c r="H64" i="87" s="1"/>
  <c r="H65" i="87" s="1"/>
  <c r="H66" i="87" s="1"/>
  <c r="H67" i="87" s="1"/>
  <c r="H68" i="87" s="1"/>
  <c r="H69" i="87" s="1"/>
  <c r="H70" i="87" s="1"/>
  <c r="H71" i="87" s="1"/>
  <c r="H72" i="87" s="1"/>
  <c r="H73" i="87" s="1"/>
  <c r="H74" i="87" s="1"/>
  <c r="H75" i="87" s="1"/>
  <c r="H76" i="87" s="1"/>
  <c r="H77" i="87" s="1"/>
  <c r="H78" i="87" s="1"/>
  <c r="H79" i="87" s="1"/>
  <c r="H80" i="87" s="1"/>
  <c r="K54" i="85"/>
  <c r="F24" i="83"/>
  <c r="K33" i="83"/>
  <c r="E26" i="83"/>
  <c r="J26" i="83" s="1"/>
  <c r="K52" i="84"/>
  <c r="G52" i="84"/>
  <c r="F52" i="84"/>
  <c r="J52" i="84"/>
  <c r="K51" i="84"/>
  <c r="G51" i="84"/>
  <c r="F51" i="84"/>
  <c r="J51" i="84"/>
  <c r="K50" i="84"/>
  <c r="G50" i="84"/>
  <c r="F50" i="84"/>
  <c r="J50" i="84"/>
  <c r="K49" i="84"/>
  <c r="G49" i="84"/>
  <c r="F49" i="84"/>
  <c r="J49" i="84"/>
  <c r="K48" i="84"/>
  <c r="G48" i="84"/>
  <c r="F48" i="84"/>
  <c r="J48" i="84"/>
  <c r="K47" i="84"/>
  <c r="G47" i="84"/>
  <c r="F47" i="84"/>
  <c r="J47" i="84"/>
  <c r="K46" i="84"/>
  <c r="J46" i="84"/>
  <c r="G46" i="84"/>
  <c r="F46" i="84"/>
  <c r="K45" i="84"/>
  <c r="G45" i="84"/>
  <c r="F45" i="84"/>
  <c r="J45" i="84"/>
  <c r="K44" i="84"/>
  <c r="G44" i="84"/>
  <c r="F44" i="84"/>
  <c r="J44" i="84"/>
  <c r="K43" i="84"/>
  <c r="G43" i="84"/>
  <c r="F43" i="84"/>
  <c r="J43" i="84"/>
  <c r="K42" i="84"/>
  <c r="G42" i="84"/>
  <c r="F42" i="84"/>
  <c r="J42" i="84"/>
  <c r="K41" i="84"/>
  <c r="G41" i="84"/>
  <c r="F41" i="84"/>
  <c r="J41" i="84"/>
  <c r="K40" i="84"/>
  <c r="G40" i="84"/>
  <c r="F40" i="84"/>
  <c r="J40" i="84"/>
  <c r="K39" i="84"/>
  <c r="G39" i="84"/>
  <c r="F39" i="84"/>
  <c r="J39" i="84"/>
  <c r="K38" i="84"/>
  <c r="G38" i="84"/>
  <c r="F38" i="84"/>
  <c r="J38" i="84"/>
  <c r="K37" i="84"/>
  <c r="G37" i="84"/>
  <c r="F37" i="84"/>
  <c r="J37" i="84"/>
  <c r="K36" i="84"/>
  <c r="G36" i="84"/>
  <c r="F36" i="84"/>
  <c r="J36" i="84"/>
  <c r="K35" i="84"/>
  <c r="G35" i="84"/>
  <c r="F35" i="84"/>
  <c r="J35" i="84"/>
  <c r="K34" i="84"/>
  <c r="J34" i="84"/>
  <c r="G34" i="84"/>
  <c r="F34" i="84"/>
  <c r="K33" i="84"/>
  <c r="G33" i="84"/>
  <c r="F33" i="84"/>
  <c r="J33" i="84"/>
  <c r="K32" i="84"/>
  <c r="G32" i="84"/>
  <c r="F32" i="84"/>
  <c r="J32" i="84"/>
  <c r="K31" i="84"/>
  <c r="G31" i="84"/>
  <c r="F31" i="84"/>
  <c r="J31" i="84"/>
  <c r="K30" i="84"/>
  <c r="G30" i="84"/>
  <c r="F30" i="84"/>
  <c r="J30" i="84"/>
  <c r="K29" i="84"/>
  <c r="G29" i="84"/>
  <c r="F29" i="84"/>
  <c r="J29" i="84"/>
  <c r="K27" i="84"/>
  <c r="G27" i="84"/>
  <c r="F27" i="84"/>
  <c r="J27" i="84"/>
  <c r="K26" i="84"/>
  <c r="G26" i="84"/>
  <c r="J26" i="84"/>
  <c r="K25" i="84"/>
  <c r="G25" i="84"/>
  <c r="F25" i="84"/>
  <c r="J25" i="84"/>
  <c r="K24" i="84"/>
  <c r="G24" i="84"/>
  <c r="F24" i="84"/>
  <c r="J24" i="84"/>
  <c r="J23" i="84"/>
  <c r="H17" i="84"/>
  <c r="H13" i="84"/>
  <c r="B13" i="84"/>
  <c r="H11" i="84"/>
  <c r="B11" i="84"/>
  <c r="C9" i="84"/>
  <c r="B9" i="84"/>
  <c r="H7" i="84"/>
  <c r="B7" i="84"/>
  <c r="E2" i="84"/>
  <c r="E34" i="82"/>
  <c r="E35" i="82"/>
  <c r="E36" i="82"/>
  <c r="E37" i="82"/>
  <c r="D37" i="82" s="1"/>
  <c r="E38" i="82"/>
  <c r="D38" i="82" s="1"/>
  <c r="E39" i="82"/>
  <c r="D39" i="82" s="1"/>
  <c r="E40" i="82"/>
  <c r="D40" i="82" s="1"/>
  <c r="E41" i="82"/>
  <c r="E42" i="82"/>
  <c r="E43" i="82"/>
  <c r="E44" i="82"/>
  <c r="E45" i="82"/>
  <c r="E46" i="82"/>
  <c r="D46" i="82" s="1"/>
  <c r="E47" i="82"/>
  <c r="D47" i="82" s="1"/>
  <c r="E48" i="82"/>
  <c r="D48" i="82" s="1"/>
  <c r="E49" i="82"/>
  <c r="D49" i="82" s="1"/>
  <c r="E50" i="82"/>
  <c r="D50" i="82" s="1"/>
  <c r="E51" i="82"/>
  <c r="E52" i="82"/>
  <c r="D52" i="82" s="1"/>
  <c r="E53" i="82"/>
  <c r="D53" i="82" s="1"/>
  <c r="E54" i="82"/>
  <c r="D54" i="82" s="1"/>
  <c r="E55" i="82"/>
  <c r="D55" i="82" s="1"/>
  <c r="E56" i="82"/>
  <c r="D56" i="82" s="1"/>
  <c r="E57" i="82"/>
  <c r="D57" i="82" s="1"/>
  <c r="E58" i="82"/>
  <c r="D58" i="82" s="1"/>
  <c r="E59" i="82"/>
  <c r="E60" i="82"/>
  <c r="E61" i="82"/>
  <c r="D35" i="82"/>
  <c r="D36" i="82"/>
  <c r="D41" i="82"/>
  <c r="D42" i="82"/>
  <c r="D43" i="82"/>
  <c r="D44" i="82"/>
  <c r="D45" i="82"/>
  <c r="D51" i="82"/>
  <c r="D59" i="82"/>
  <c r="D60" i="82"/>
  <c r="K45" i="83"/>
  <c r="G45" i="83"/>
  <c r="F45" i="83"/>
  <c r="E45" i="83"/>
  <c r="J45" i="83" s="1"/>
  <c r="E44" i="83"/>
  <c r="J44" i="83" s="1"/>
  <c r="E43" i="83"/>
  <c r="J43" i="83" s="1"/>
  <c r="E42" i="83"/>
  <c r="J42" i="83" s="1"/>
  <c r="E41" i="83"/>
  <c r="J41" i="83" s="1"/>
  <c r="E40" i="83"/>
  <c r="J40" i="83" s="1"/>
  <c r="E39" i="83"/>
  <c r="J39" i="83" s="1"/>
  <c r="E38" i="83"/>
  <c r="J38" i="83" s="1"/>
  <c r="E37" i="83"/>
  <c r="J37" i="83" s="1"/>
  <c r="E36" i="83"/>
  <c r="J36" i="83" s="1"/>
  <c r="E35" i="83"/>
  <c r="J35" i="83" s="1"/>
  <c r="E34" i="83"/>
  <c r="J34" i="83" s="1"/>
  <c r="F33" i="83"/>
  <c r="E33" i="83"/>
  <c r="J33" i="83" s="1"/>
  <c r="E32" i="83"/>
  <c r="D32" i="83" s="1"/>
  <c r="E31" i="83"/>
  <c r="J31" i="83" s="1"/>
  <c r="E30" i="83"/>
  <c r="J30" i="83" s="1"/>
  <c r="E29" i="83"/>
  <c r="J29" i="83" s="1"/>
  <c r="E28" i="83"/>
  <c r="J28" i="83" s="1"/>
  <c r="E27" i="83"/>
  <c r="J27" i="83" s="1"/>
  <c r="K25" i="83"/>
  <c r="G25" i="83"/>
  <c r="F25" i="83"/>
  <c r="J25" i="83"/>
  <c r="K24" i="83"/>
  <c r="G24" i="83"/>
  <c r="J24" i="83"/>
  <c r="J23" i="83"/>
  <c r="K23" i="83"/>
  <c r="H17" i="83"/>
  <c r="H13" i="83"/>
  <c r="B13" i="83"/>
  <c r="H11" i="83"/>
  <c r="B11" i="83"/>
  <c r="C9" i="83"/>
  <c r="B9" i="83"/>
  <c r="H7" i="83"/>
  <c r="B7" i="83"/>
  <c r="E2" i="83"/>
  <c r="E27" i="81"/>
  <c r="D27" i="81" s="1"/>
  <c r="F26" i="81"/>
  <c r="J32" i="83" l="1"/>
  <c r="H83" i="88"/>
  <c r="H82" i="88"/>
  <c r="H84" i="88" s="1"/>
  <c r="H83" i="87"/>
  <c r="H82" i="87"/>
  <c r="H84" i="87" s="1"/>
  <c r="H67" i="86"/>
  <c r="H66" i="86"/>
  <c r="K23" i="84"/>
  <c r="K32" i="83"/>
  <c r="G32" i="83"/>
  <c r="F32" i="83"/>
  <c r="D40" i="83"/>
  <c r="D39" i="83"/>
  <c r="D31" i="83"/>
  <c r="D38" i="83"/>
  <c r="D30" i="83"/>
  <c r="D37" i="83"/>
  <c r="D29" i="83"/>
  <c r="D44" i="83"/>
  <c r="D36" i="83"/>
  <c r="D28" i="83"/>
  <c r="D43" i="83"/>
  <c r="D35" i="83"/>
  <c r="D27" i="83"/>
  <c r="D42" i="83"/>
  <c r="D34" i="83"/>
  <c r="D26" i="83"/>
  <c r="D41" i="83"/>
  <c r="G33" i="83"/>
  <c r="G39" i="83"/>
  <c r="G41" i="83"/>
  <c r="F23" i="83"/>
  <c r="G23" i="83"/>
  <c r="K27" i="81"/>
  <c r="F27" i="81"/>
  <c r="G27" i="81"/>
  <c r="J27" i="81"/>
  <c r="H85" i="88" l="1"/>
  <c r="H69" i="86"/>
  <c r="H85" i="87"/>
  <c r="H68" i="86"/>
  <c r="F23" i="84"/>
  <c r="K53" i="84"/>
  <c r="G23" i="84"/>
  <c r="J53" i="84"/>
  <c r="Q71" i="2" s="1"/>
  <c r="H57" i="85"/>
  <c r="H56" i="85"/>
  <c r="H58" i="85" s="1"/>
  <c r="K29" i="83"/>
  <c r="G29" i="83"/>
  <c r="F29" i="83"/>
  <c r="K37" i="83"/>
  <c r="G37" i="83"/>
  <c r="F37" i="83"/>
  <c r="K35" i="83"/>
  <c r="G35" i="83"/>
  <c r="F35" i="83"/>
  <c r="F38" i="83"/>
  <c r="K38" i="83"/>
  <c r="G38" i="83"/>
  <c r="K42" i="83"/>
  <c r="G42" i="83"/>
  <c r="F42" i="83"/>
  <c r="F31" i="83"/>
  <c r="K31" i="83"/>
  <c r="G31" i="83"/>
  <c r="G28" i="83"/>
  <c r="K28" i="83"/>
  <c r="F28" i="83"/>
  <c r="K39" i="83"/>
  <c r="F39" i="83"/>
  <c r="F26" i="83"/>
  <c r="G26" i="83"/>
  <c r="K26" i="83"/>
  <c r="K44" i="83"/>
  <c r="G44" i="83"/>
  <c r="F44" i="83"/>
  <c r="F34" i="83"/>
  <c r="K34" i="83"/>
  <c r="G34" i="83"/>
  <c r="K27" i="83"/>
  <c r="G27" i="83"/>
  <c r="F27" i="83"/>
  <c r="G30" i="83"/>
  <c r="K30" i="83"/>
  <c r="F30" i="83"/>
  <c r="F43" i="83"/>
  <c r="K43" i="83"/>
  <c r="G43" i="83"/>
  <c r="K41" i="83"/>
  <c r="F41" i="83"/>
  <c r="F36" i="83"/>
  <c r="K36" i="83"/>
  <c r="G36" i="83"/>
  <c r="K40" i="83"/>
  <c r="G40" i="83"/>
  <c r="F40" i="83"/>
  <c r="J46" i="83"/>
  <c r="Q70" i="2" s="1"/>
  <c r="H23" i="83"/>
  <c r="H24" i="83" s="1"/>
  <c r="H25" i="83" s="1"/>
  <c r="H23" i="84" l="1"/>
  <c r="H24" i="84" s="1"/>
  <c r="H25" i="84" s="1"/>
  <c r="H26" i="84" s="1"/>
  <c r="H27" i="84" s="1"/>
  <c r="H29" i="84" s="1"/>
  <c r="H30" i="84" s="1"/>
  <c r="H31" i="84" s="1"/>
  <c r="H32" i="84" s="1"/>
  <c r="H33" i="84" s="1"/>
  <c r="H34" i="84" s="1"/>
  <c r="H35" i="84" s="1"/>
  <c r="H36" i="84" s="1"/>
  <c r="H37" i="84" s="1"/>
  <c r="H38" i="84" s="1"/>
  <c r="H39" i="84" s="1"/>
  <c r="H40" i="84" s="1"/>
  <c r="H41" i="84" s="1"/>
  <c r="H42" i="84" s="1"/>
  <c r="H43" i="84" s="1"/>
  <c r="H44" i="84" s="1"/>
  <c r="H45" i="84" s="1"/>
  <c r="H46" i="84" s="1"/>
  <c r="H47" i="84" s="1"/>
  <c r="H48" i="84" s="1"/>
  <c r="H49" i="84" s="1"/>
  <c r="H50" i="84" s="1"/>
  <c r="H51" i="84" s="1"/>
  <c r="H52" i="84" s="1"/>
  <c r="H59" i="85"/>
  <c r="H27" i="83"/>
  <c r="H28" i="83" s="1"/>
  <c r="H29" i="83" s="1"/>
  <c r="H30" i="83" s="1"/>
  <c r="H31" i="83" s="1"/>
  <c r="H32" i="83" s="1"/>
  <c r="H33" i="83" s="1"/>
  <c r="H34" i="83" s="1"/>
  <c r="H35" i="83" s="1"/>
  <c r="H36" i="83" s="1"/>
  <c r="H37" i="83" s="1"/>
  <c r="H38" i="83" s="1"/>
  <c r="H39" i="83" s="1"/>
  <c r="H40" i="83" s="1"/>
  <c r="H41" i="83" s="1"/>
  <c r="H42" i="83" s="1"/>
  <c r="H43" i="83" s="1"/>
  <c r="H44" i="83" s="1"/>
  <c r="H45" i="83" s="1"/>
  <c r="H46" i="83" s="1"/>
  <c r="H26" i="83"/>
  <c r="K46" i="83"/>
  <c r="H28" i="84" l="1"/>
  <c r="H53" i="84"/>
  <c r="H56" i="84" s="1"/>
  <c r="H55" i="84"/>
  <c r="H49" i="83"/>
  <c r="H48" i="83"/>
  <c r="H57" i="84" l="1"/>
  <c r="H58" i="84"/>
  <c r="H50" i="83"/>
  <c r="H51" i="83"/>
  <c r="J61" i="82" l="1"/>
  <c r="J59" i="82"/>
  <c r="J58" i="82"/>
  <c r="J57" i="82"/>
  <c r="J55" i="82"/>
  <c r="K53" i="82"/>
  <c r="G53" i="82"/>
  <c r="F53" i="82"/>
  <c r="J53" i="82"/>
  <c r="K52" i="82"/>
  <c r="G52" i="82"/>
  <c r="F52" i="82"/>
  <c r="J52" i="82"/>
  <c r="K51" i="82"/>
  <c r="G51" i="82"/>
  <c r="F51" i="82"/>
  <c r="J51" i="82"/>
  <c r="K50" i="82"/>
  <c r="G50" i="82"/>
  <c r="F50" i="82"/>
  <c r="J50" i="82"/>
  <c r="K49" i="82"/>
  <c r="G49" i="82"/>
  <c r="F49" i="82"/>
  <c r="J49" i="82"/>
  <c r="K48" i="82"/>
  <c r="G48" i="82"/>
  <c r="F48" i="82"/>
  <c r="J48" i="82"/>
  <c r="K47" i="82"/>
  <c r="G47" i="82"/>
  <c r="F47" i="82"/>
  <c r="J47" i="82"/>
  <c r="K46" i="82"/>
  <c r="G46" i="82"/>
  <c r="F46" i="82"/>
  <c r="J46" i="82"/>
  <c r="K45" i="82"/>
  <c r="G45" i="82"/>
  <c r="F45" i="82"/>
  <c r="J45" i="82"/>
  <c r="K44" i="82"/>
  <c r="G44" i="82"/>
  <c r="F44" i="82"/>
  <c r="J44" i="82"/>
  <c r="K43" i="82"/>
  <c r="G43" i="82"/>
  <c r="F43" i="82"/>
  <c r="J43" i="82"/>
  <c r="K42" i="82"/>
  <c r="J42" i="82"/>
  <c r="G42" i="82"/>
  <c r="F42" i="82"/>
  <c r="K41" i="82"/>
  <c r="G41" i="82"/>
  <c r="F41" i="82"/>
  <c r="J41" i="82"/>
  <c r="K40" i="82"/>
  <c r="G40" i="82"/>
  <c r="F40" i="82"/>
  <c r="J40" i="82"/>
  <c r="K39" i="82"/>
  <c r="G39" i="82"/>
  <c r="F39" i="82"/>
  <c r="J39" i="82"/>
  <c r="K38" i="82"/>
  <c r="J38" i="82"/>
  <c r="G38" i="82"/>
  <c r="F38" i="82"/>
  <c r="K37" i="82"/>
  <c r="G37" i="82"/>
  <c r="F37" i="82"/>
  <c r="J37" i="82"/>
  <c r="K36" i="82"/>
  <c r="G36" i="82"/>
  <c r="F36" i="82"/>
  <c r="J36" i="82"/>
  <c r="K35" i="82"/>
  <c r="G35" i="82"/>
  <c r="F35" i="82"/>
  <c r="J35" i="82"/>
  <c r="K34" i="82"/>
  <c r="G34" i="82"/>
  <c r="F34" i="82"/>
  <c r="J34" i="82"/>
  <c r="K33" i="82"/>
  <c r="G33" i="82"/>
  <c r="F33" i="82"/>
  <c r="J33" i="82"/>
  <c r="K32" i="82"/>
  <c r="G32" i="82"/>
  <c r="F32" i="82"/>
  <c r="J32" i="82"/>
  <c r="K30" i="82"/>
  <c r="H17" i="82"/>
  <c r="H13" i="82"/>
  <c r="B13" i="82"/>
  <c r="H11" i="82"/>
  <c r="B11" i="82"/>
  <c r="C9" i="82"/>
  <c r="B9" i="82"/>
  <c r="H7" i="82"/>
  <c r="B7" i="82"/>
  <c r="E2" i="82"/>
  <c r="D33" i="80"/>
  <c r="F33" i="80" s="1"/>
  <c r="D34" i="80"/>
  <c r="G34" i="80" s="1"/>
  <c r="K35" i="80"/>
  <c r="D38" i="80"/>
  <c r="D41" i="80"/>
  <c r="F41" i="80" s="1"/>
  <c r="D42" i="80"/>
  <c r="K42" i="80" s="1"/>
  <c r="D46" i="80"/>
  <c r="G46" i="80" s="1"/>
  <c r="D49" i="80"/>
  <c r="K49" i="80" s="1"/>
  <c r="D50" i="80"/>
  <c r="K50" i="80" s="1"/>
  <c r="D54" i="80"/>
  <c r="K54" i="80" s="1"/>
  <c r="D57" i="80"/>
  <c r="D58" i="80"/>
  <c r="D62" i="80"/>
  <c r="K26" i="80"/>
  <c r="E28" i="80"/>
  <c r="J28" i="80" s="1"/>
  <c r="E31" i="80"/>
  <c r="D31" i="80" s="1"/>
  <c r="E32" i="80"/>
  <c r="D32" i="80" s="1"/>
  <c r="E33" i="80"/>
  <c r="E34" i="80"/>
  <c r="E35" i="80"/>
  <c r="E36" i="80"/>
  <c r="D36" i="80" s="1"/>
  <c r="E37" i="80"/>
  <c r="J37" i="80" s="1"/>
  <c r="E38" i="80"/>
  <c r="E39" i="80"/>
  <c r="D39" i="80" s="1"/>
  <c r="E40" i="80"/>
  <c r="D40" i="80" s="1"/>
  <c r="E41" i="80"/>
  <c r="E42" i="80"/>
  <c r="J42" i="80" s="1"/>
  <c r="E43" i="80"/>
  <c r="D43" i="80" s="1"/>
  <c r="K43" i="80" s="1"/>
  <c r="E44" i="80"/>
  <c r="D44" i="80" s="1"/>
  <c r="E45" i="80"/>
  <c r="J45" i="80" s="1"/>
  <c r="E46" i="80"/>
  <c r="E47" i="80"/>
  <c r="J47" i="80" s="1"/>
  <c r="E48" i="80"/>
  <c r="D48" i="80" s="1"/>
  <c r="E49" i="80"/>
  <c r="E50" i="80"/>
  <c r="E51" i="80"/>
  <c r="D51" i="80" s="1"/>
  <c r="E52" i="80"/>
  <c r="D52" i="80" s="1"/>
  <c r="E53" i="80"/>
  <c r="J53" i="80" s="1"/>
  <c r="E54" i="80"/>
  <c r="J54" i="80" s="1"/>
  <c r="E55" i="80"/>
  <c r="D55" i="80" s="1"/>
  <c r="E56" i="80"/>
  <c r="D56" i="80" s="1"/>
  <c r="E57" i="80"/>
  <c r="E58" i="80"/>
  <c r="J58" i="80" s="1"/>
  <c r="E59" i="80"/>
  <c r="D59" i="80" s="1"/>
  <c r="E60" i="80"/>
  <c r="D60" i="80" s="1"/>
  <c r="G60" i="80" s="1"/>
  <c r="E61" i="80"/>
  <c r="D61" i="80" s="1"/>
  <c r="E62" i="80"/>
  <c r="J62" i="80" s="1"/>
  <c r="E63" i="80"/>
  <c r="D63" i="80" s="1"/>
  <c r="E64" i="80"/>
  <c r="J64" i="80" s="1"/>
  <c r="E65" i="80"/>
  <c r="E56" i="81"/>
  <c r="E55" i="81"/>
  <c r="E54" i="81"/>
  <c r="E53" i="81"/>
  <c r="E52" i="81"/>
  <c r="E51" i="81"/>
  <c r="E50" i="81"/>
  <c r="E49" i="81"/>
  <c r="E48" i="81"/>
  <c r="D48" i="81" s="1"/>
  <c r="K48" i="81" s="1"/>
  <c r="E47" i="81"/>
  <c r="E46" i="81"/>
  <c r="E45" i="81"/>
  <c r="E44" i="81"/>
  <c r="E43" i="81"/>
  <c r="E42" i="81"/>
  <c r="E41" i="81"/>
  <c r="E40" i="81"/>
  <c r="D40" i="81" s="1"/>
  <c r="K40" i="81" s="1"/>
  <c r="E39" i="81"/>
  <c r="E38" i="81"/>
  <c r="E37" i="81"/>
  <c r="E36" i="81"/>
  <c r="D36" i="81" s="1"/>
  <c r="K36" i="81" s="1"/>
  <c r="E35" i="81"/>
  <c r="E34" i="81"/>
  <c r="E33" i="81"/>
  <c r="K32" i="81"/>
  <c r="G32" i="81"/>
  <c r="F32" i="81"/>
  <c r="E32" i="81"/>
  <c r="J32" i="81" s="1"/>
  <c r="E31" i="81"/>
  <c r="E30" i="81"/>
  <c r="E29" i="81"/>
  <c r="E28" i="81"/>
  <c r="G26" i="81"/>
  <c r="J23" i="81"/>
  <c r="H17" i="81"/>
  <c r="H13" i="81"/>
  <c r="B13" i="81"/>
  <c r="H11" i="81"/>
  <c r="B11" i="81"/>
  <c r="C9" i="81"/>
  <c r="B9" i="81"/>
  <c r="H7" i="81"/>
  <c r="B7" i="81"/>
  <c r="E2" i="81"/>
  <c r="D43" i="79"/>
  <c r="K43" i="79" s="1"/>
  <c r="E27" i="79"/>
  <c r="J27" i="79" s="1"/>
  <c r="J65" i="80"/>
  <c r="J59" i="80"/>
  <c r="J57" i="80"/>
  <c r="G54" i="80"/>
  <c r="J52" i="80"/>
  <c r="J51" i="80"/>
  <c r="J50" i="80"/>
  <c r="G49" i="80"/>
  <c r="F49" i="80"/>
  <c r="J49" i="80"/>
  <c r="J48" i="80"/>
  <c r="K46" i="80"/>
  <c r="F46" i="80"/>
  <c r="J46" i="80"/>
  <c r="J44" i="80"/>
  <c r="J43" i="80"/>
  <c r="K41" i="80"/>
  <c r="G41" i="80"/>
  <c r="J41" i="80"/>
  <c r="J40" i="80"/>
  <c r="J39" i="80"/>
  <c r="K38" i="80"/>
  <c r="G38" i="80"/>
  <c r="F38" i="80"/>
  <c r="J38" i="80"/>
  <c r="J35" i="80"/>
  <c r="K34" i="80"/>
  <c r="J34" i="80"/>
  <c r="K33" i="80"/>
  <c r="G33" i="80"/>
  <c r="J33" i="80"/>
  <c r="J32" i="80"/>
  <c r="J31" i="80"/>
  <c r="E30" i="80"/>
  <c r="J30" i="80" s="1"/>
  <c r="E29" i="80"/>
  <c r="J29" i="80" s="1"/>
  <c r="K27" i="80"/>
  <c r="G27" i="80"/>
  <c r="F27" i="80"/>
  <c r="J27" i="80"/>
  <c r="G26" i="80"/>
  <c r="J26" i="80"/>
  <c r="K25" i="80"/>
  <c r="G25" i="80"/>
  <c r="J25" i="80"/>
  <c r="K24" i="80"/>
  <c r="G24" i="80"/>
  <c r="F24" i="80"/>
  <c r="J24" i="80"/>
  <c r="J23" i="80"/>
  <c r="H17" i="80"/>
  <c r="H13" i="80"/>
  <c r="B13" i="80"/>
  <c r="H11" i="80"/>
  <c r="B11" i="80"/>
  <c r="C9" i="80"/>
  <c r="B9" i="80"/>
  <c r="H7" i="80"/>
  <c r="B7" i="80"/>
  <c r="E2" i="80"/>
  <c r="E27" i="78"/>
  <c r="D27" i="78" s="1"/>
  <c r="E69" i="79"/>
  <c r="E68" i="79"/>
  <c r="D68" i="79" s="1"/>
  <c r="E67" i="79"/>
  <c r="D67" i="79" s="1"/>
  <c r="E66" i="79"/>
  <c r="J66" i="79" s="1"/>
  <c r="E65" i="79"/>
  <c r="D65" i="79" s="1"/>
  <c r="E64" i="79"/>
  <c r="J64" i="79" s="1"/>
  <c r="E63" i="79"/>
  <c r="D63" i="79" s="1"/>
  <c r="E62" i="79"/>
  <c r="J62" i="79" s="1"/>
  <c r="E61" i="79"/>
  <c r="D61" i="79" s="1"/>
  <c r="E60" i="79"/>
  <c r="J60" i="79" s="1"/>
  <c r="E59" i="79"/>
  <c r="D59" i="79" s="1"/>
  <c r="E58" i="79"/>
  <c r="J58" i="79" s="1"/>
  <c r="E57" i="79"/>
  <c r="D57" i="79" s="1"/>
  <c r="E56" i="79"/>
  <c r="J56" i="79" s="1"/>
  <c r="E55" i="79"/>
  <c r="D55" i="79" s="1"/>
  <c r="E54" i="79"/>
  <c r="J54" i="79" s="1"/>
  <c r="E53" i="79"/>
  <c r="J53" i="79" s="1"/>
  <c r="E52" i="79"/>
  <c r="J52" i="79" s="1"/>
  <c r="E51" i="79"/>
  <c r="J51" i="79" s="1"/>
  <c r="E50" i="79"/>
  <c r="J50" i="79" s="1"/>
  <c r="E49" i="79"/>
  <c r="J49" i="79" s="1"/>
  <c r="J48" i="79"/>
  <c r="E48" i="79"/>
  <c r="D48" i="79" s="1"/>
  <c r="E47" i="79"/>
  <c r="J47" i="79" s="1"/>
  <c r="E46" i="79"/>
  <c r="J46" i="79" s="1"/>
  <c r="E45" i="79"/>
  <c r="J45" i="79" s="1"/>
  <c r="E44" i="79"/>
  <c r="J44" i="79" s="1"/>
  <c r="E43" i="79"/>
  <c r="J43" i="79" s="1"/>
  <c r="E42" i="79"/>
  <c r="J42" i="79" s="1"/>
  <c r="E41" i="79"/>
  <c r="J41" i="79" s="1"/>
  <c r="E40" i="79"/>
  <c r="J40" i="79" s="1"/>
  <c r="E39" i="79"/>
  <c r="J39" i="79" s="1"/>
  <c r="E38" i="79"/>
  <c r="J38" i="79" s="1"/>
  <c r="E37" i="79"/>
  <c r="J37" i="79" s="1"/>
  <c r="K36" i="79"/>
  <c r="G36" i="79"/>
  <c r="F36" i="79"/>
  <c r="E36" i="79"/>
  <c r="J36" i="79" s="1"/>
  <c r="E35" i="79"/>
  <c r="J35" i="79" s="1"/>
  <c r="E34" i="79"/>
  <c r="J34" i="79" s="1"/>
  <c r="E33" i="79"/>
  <c r="J33" i="79" s="1"/>
  <c r="E32" i="79"/>
  <c r="J32" i="79" s="1"/>
  <c r="E31" i="79"/>
  <c r="J31" i="79" s="1"/>
  <c r="E30" i="79"/>
  <c r="J30" i="79" s="1"/>
  <c r="E29" i="79"/>
  <c r="J29" i="79" s="1"/>
  <c r="E28" i="79"/>
  <c r="J28" i="79" s="1"/>
  <c r="K26" i="79"/>
  <c r="G26" i="79"/>
  <c r="F26" i="79"/>
  <c r="J26" i="79"/>
  <c r="K25" i="79"/>
  <c r="G25" i="79"/>
  <c r="F25" i="79"/>
  <c r="J25" i="79"/>
  <c r="K24" i="79"/>
  <c r="G24" i="79"/>
  <c r="F24" i="79"/>
  <c r="J24" i="79"/>
  <c r="J23" i="79"/>
  <c r="H17" i="79"/>
  <c r="H13" i="79"/>
  <c r="B13" i="79"/>
  <c r="H11" i="79"/>
  <c r="B11" i="79"/>
  <c r="C9" i="79"/>
  <c r="B9" i="79"/>
  <c r="H7" i="79"/>
  <c r="B7" i="79"/>
  <c r="E2" i="79"/>
  <c r="E25" i="77"/>
  <c r="D25" i="77" s="1"/>
  <c r="E26" i="77"/>
  <c r="D26" i="77" s="1"/>
  <c r="E27" i="77"/>
  <c r="J27" i="77" s="1"/>
  <c r="E28" i="77"/>
  <c r="D28" i="77" s="1"/>
  <c r="E29" i="77"/>
  <c r="D29" i="77" s="1"/>
  <c r="E30" i="77"/>
  <c r="D30" i="77" s="1"/>
  <c r="E31" i="77"/>
  <c r="J31" i="77" s="1"/>
  <c r="E32" i="77"/>
  <c r="D32" i="77" s="1"/>
  <c r="E33" i="77"/>
  <c r="D33" i="77" s="1"/>
  <c r="E34" i="77"/>
  <c r="E35" i="77"/>
  <c r="D35" i="77" s="1"/>
  <c r="E36" i="77"/>
  <c r="J36" i="77" s="1"/>
  <c r="E37" i="77"/>
  <c r="D37" i="77" s="1"/>
  <c r="E38" i="77"/>
  <c r="D38" i="77" s="1"/>
  <c r="E39" i="77"/>
  <c r="D39" i="77" s="1"/>
  <c r="E40" i="77"/>
  <c r="D40" i="77" s="1"/>
  <c r="E41" i="77"/>
  <c r="D41" i="77" s="1"/>
  <c r="E42" i="77"/>
  <c r="D42" i="77" s="1"/>
  <c r="E43" i="77"/>
  <c r="J43" i="77" s="1"/>
  <c r="E44" i="77"/>
  <c r="J44" i="77" s="1"/>
  <c r="E45" i="77"/>
  <c r="D45" i="77" s="1"/>
  <c r="E46" i="77"/>
  <c r="D46" i="77" s="1"/>
  <c r="E47" i="77"/>
  <c r="J47" i="77" s="1"/>
  <c r="E48" i="77"/>
  <c r="J48" i="77" s="1"/>
  <c r="E49" i="77"/>
  <c r="D49" i="77" s="1"/>
  <c r="E50" i="77"/>
  <c r="D50" i="77" s="1"/>
  <c r="E51" i="77"/>
  <c r="D51" i="77" s="1"/>
  <c r="E52" i="77"/>
  <c r="J52" i="77" s="1"/>
  <c r="E53" i="77"/>
  <c r="D53" i="77" s="1"/>
  <c r="E54" i="77"/>
  <c r="D54" i="77" s="1"/>
  <c r="E55" i="77"/>
  <c r="D55" i="77" s="1"/>
  <c r="E56" i="77"/>
  <c r="D56" i="77" s="1"/>
  <c r="E57" i="77"/>
  <c r="D57" i="77" s="1"/>
  <c r="E58" i="77"/>
  <c r="D58" i="77" s="1"/>
  <c r="E59" i="77"/>
  <c r="D59" i="77" s="1"/>
  <c r="G59" i="77" s="1"/>
  <c r="E60" i="77"/>
  <c r="D60" i="77" s="1"/>
  <c r="E61" i="77"/>
  <c r="E61" i="78"/>
  <c r="E60" i="78"/>
  <c r="D60" i="78" s="1"/>
  <c r="E59" i="78"/>
  <c r="D59" i="78" s="1"/>
  <c r="E58" i="78"/>
  <c r="J58" i="78" s="1"/>
  <c r="E57" i="78"/>
  <c r="J57" i="78" s="1"/>
  <c r="E56" i="78"/>
  <c r="J56" i="78" s="1"/>
  <c r="E55" i="78"/>
  <c r="J55" i="78" s="1"/>
  <c r="E54" i="78"/>
  <c r="J54" i="78" s="1"/>
  <c r="E53" i="78"/>
  <c r="J53" i="78" s="1"/>
  <c r="E52" i="78"/>
  <c r="J52" i="78" s="1"/>
  <c r="E51" i="78"/>
  <c r="J51" i="78" s="1"/>
  <c r="E50" i="78"/>
  <c r="J50" i="78" s="1"/>
  <c r="E49" i="78"/>
  <c r="D49" i="78" s="1"/>
  <c r="E48" i="78"/>
  <c r="J48" i="78" s="1"/>
  <c r="E47" i="78"/>
  <c r="J47" i="78" s="1"/>
  <c r="E46" i="78"/>
  <c r="J46" i="78" s="1"/>
  <c r="E45" i="78"/>
  <c r="J45" i="78" s="1"/>
  <c r="E44" i="78"/>
  <c r="J44" i="78" s="1"/>
  <c r="E43" i="78"/>
  <c r="J43" i="78" s="1"/>
  <c r="E42" i="78"/>
  <c r="J42" i="78" s="1"/>
  <c r="E41" i="78"/>
  <c r="J41" i="78" s="1"/>
  <c r="E40" i="78"/>
  <c r="J40" i="78" s="1"/>
  <c r="E39" i="78"/>
  <c r="J39" i="78" s="1"/>
  <c r="E38" i="78"/>
  <c r="J38" i="78" s="1"/>
  <c r="E37" i="78"/>
  <c r="J37" i="78" s="1"/>
  <c r="K36" i="78"/>
  <c r="G36" i="78"/>
  <c r="F36" i="78"/>
  <c r="E36" i="78"/>
  <c r="J36" i="78" s="1"/>
  <c r="E35" i="78"/>
  <c r="J35" i="78" s="1"/>
  <c r="E34" i="78"/>
  <c r="J34" i="78" s="1"/>
  <c r="E33" i="78"/>
  <c r="J33" i="78" s="1"/>
  <c r="E32" i="78"/>
  <c r="J32" i="78" s="1"/>
  <c r="F31" i="78"/>
  <c r="E31" i="78"/>
  <c r="J31" i="78" s="1"/>
  <c r="F30" i="78"/>
  <c r="E30" i="78"/>
  <c r="J30" i="78" s="1"/>
  <c r="E29" i="78"/>
  <c r="J29" i="78" s="1"/>
  <c r="E28" i="78"/>
  <c r="J28" i="78" s="1"/>
  <c r="J26" i="78"/>
  <c r="J25" i="78"/>
  <c r="J24" i="78"/>
  <c r="J23" i="78"/>
  <c r="H17" i="78"/>
  <c r="H13" i="78"/>
  <c r="B13" i="78"/>
  <c r="H11" i="78"/>
  <c r="B11" i="78"/>
  <c r="C9" i="78"/>
  <c r="B9" i="78"/>
  <c r="H7" i="78"/>
  <c r="B7" i="78"/>
  <c r="E2" i="78"/>
  <c r="J25" i="76"/>
  <c r="E26" i="76"/>
  <c r="D26" i="76" s="1"/>
  <c r="E27" i="76"/>
  <c r="D27" i="76" s="1"/>
  <c r="E28" i="76"/>
  <c r="D28" i="76" s="1"/>
  <c r="E29" i="76"/>
  <c r="D29" i="76" s="1"/>
  <c r="E30" i="76"/>
  <c r="D30" i="76" s="1"/>
  <c r="E31" i="76"/>
  <c r="D31" i="76" s="1"/>
  <c r="E32" i="76"/>
  <c r="D32" i="76" s="1"/>
  <c r="E33" i="76"/>
  <c r="D33" i="76" s="1"/>
  <c r="E34" i="76"/>
  <c r="D34" i="76" s="1"/>
  <c r="E35" i="76"/>
  <c r="D35" i="76" s="1"/>
  <c r="E36" i="76"/>
  <c r="E37" i="76"/>
  <c r="D37" i="76" s="1"/>
  <c r="E38" i="76"/>
  <c r="D38" i="76" s="1"/>
  <c r="E39" i="76"/>
  <c r="D39" i="76" s="1"/>
  <c r="E40" i="76"/>
  <c r="D40" i="76" s="1"/>
  <c r="E41" i="76"/>
  <c r="D41" i="76" s="1"/>
  <c r="E42" i="76"/>
  <c r="D42" i="76" s="1"/>
  <c r="E43" i="76"/>
  <c r="D43" i="76" s="1"/>
  <c r="E44" i="76"/>
  <c r="D44" i="76" s="1"/>
  <c r="E45" i="76"/>
  <c r="D45" i="76" s="1"/>
  <c r="E46" i="76"/>
  <c r="D46" i="76" s="1"/>
  <c r="E47" i="76"/>
  <c r="J47" i="76" s="1"/>
  <c r="E48" i="76"/>
  <c r="D48" i="76" s="1"/>
  <c r="E49" i="76"/>
  <c r="D49" i="76" s="1"/>
  <c r="E50" i="76"/>
  <c r="D50" i="76" s="1"/>
  <c r="E51" i="76"/>
  <c r="D51" i="76" s="1"/>
  <c r="E52" i="76"/>
  <c r="D52" i="76" s="1"/>
  <c r="E53" i="76"/>
  <c r="D53" i="76" s="1"/>
  <c r="E54" i="76"/>
  <c r="D54" i="76" s="1"/>
  <c r="E55" i="76"/>
  <c r="J55" i="76" s="1"/>
  <c r="E56" i="76"/>
  <c r="D56" i="76" s="1"/>
  <c r="E57" i="76"/>
  <c r="D57" i="76" s="1"/>
  <c r="E58" i="76"/>
  <c r="D58" i="76" s="1"/>
  <c r="K58" i="76" s="1"/>
  <c r="E59" i="76"/>
  <c r="D59" i="76" s="1"/>
  <c r="E60" i="76"/>
  <c r="D60" i="76" s="1"/>
  <c r="E61" i="76"/>
  <c r="J61" i="76" s="1"/>
  <c r="E62" i="76"/>
  <c r="D62" i="76" s="1"/>
  <c r="E63" i="76"/>
  <c r="D63" i="76" s="1"/>
  <c r="E64" i="76"/>
  <c r="D64" i="76" s="1"/>
  <c r="E65" i="76"/>
  <c r="D65" i="76" s="1"/>
  <c r="E66" i="76"/>
  <c r="K66" i="76" s="1"/>
  <c r="J24" i="76"/>
  <c r="J26" i="76"/>
  <c r="H17" i="77"/>
  <c r="H13" i="77"/>
  <c r="B13" i="77"/>
  <c r="H11" i="77"/>
  <c r="B11" i="77"/>
  <c r="C9" i="77"/>
  <c r="B9" i="77"/>
  <c r="H7" i="77"/>
  <c r="B7" i="77"/>
  <c r="E2" i="77"/>
  <c r="E24" i="75"/>
  <c r="D24" i="75" s="1"/>
  <c r="E25" i="75"/>
  <c r="D25" i="75" s="1"/>
  <c r="E26" i="75"/>
  <c r="D26" i="75" s="1"/>
  <c r="E27" i="75"/>
  <c r="J27" i="75" s="1"/>
  <c r="E28" i="75"/>
  <c r="D28" i="75" s="1"/>
  <c r="E29" i="75"/>
  <c r="D29" i="75" s="1"/>
  <c r="E30" i="75"/>
  <c r="D30" i="75" s="1"/>
  <c r="E31" i="75"/>
  <c r="J31" i="75" s="1"/>
  <c r="E32" i="75"/>
  <c r="D32" i="75" s="1"/>
  <c r="E33" i="75"/>
  <c r="J33" i="75" s="1"/>
  <c r="E34" i="75"/>
  <c r="E35" i="75"/>
  <c r="J35" i="75" s="1"/>
  <c r="E36" i="75"/>
  <c r="D36" i="75" s="1"/>
  <c r="E37" i="75"/>
  <c r="J37" i="75" s="1"/>
  <c r="E38" i="75"/>
  <c r="D38" i="75" s="1"/>
  <c r="E39" i="75"/>
  <c r="J39" i="75" s="1"/>
  <c r="E40" i="75"/>
  <c r="D40" i="75" s="1"/>
  <c r="E41" i="75"/>
  <c r="D41" i="75" s="1"/>
  <c r="E42" i="75"/>
  <c r="D42" i="75" s="1"/>
  <c r="E43" i="75"/>
  <c r="J43" i="75" s="1"/>
  <c r="E44" i="75"/>
  <c r="D44" i="75" s="1"/>
  <c r="E45" i="75"/>
  <c r="D45" i="75" s="1"/>
  <c r="E46" i="75"/>
  <c r="D46" i="75" s="1"/>
  <c r="E47" i="75"/>
  <c r="J47" i="75" s="1"/>
  <c r="E48" i="75"/>
  <c r="D48" i="75" s="1"/>
  <c r="E49" i="75"/>
  <c r="D49" i="75" s="1"/>
  <c r="E50" i="75"/>
  <c r="D50" i="75" s="1"/>
  <c r="E51" i="75"/>
  <c r="J51" i="75" s="1"/>
  <c r="E52" i="75"/>
  <c r="D52" i="75" s="1"/>
  <c r="E53" i="75"/>
  <c r="D53" i="75" s="1"/>
  <c r="E54" i="75"/>
  <c r="D54" i="75" s="1"/>
  <c r="G54" i="75" s="1"/>
  <c r="E55" i="75"/>
  <c r="J55" i="75" s="1"/>
  <c r="E56" i="75"/>
  <c r="D56" i="75" s="1"/>
  <c r="E57" i="75"/>
  <c r="D57" i="75" s="1"/>
  <c r="E58" i="75"/>
  <c r="J58" i="75" s="1"/>
  <c r="E59" i="75"/>
  <c r="J59" i="75" s="1"/>
  <c r="E60" i="75"/>
  <c r="D60" i="75" s="1"/>
  <c r="E61" i="75"/>
  <c r="D61" i="75" s="1"/>
  <c r="E62" i="75"/>
  <c r="J62" i="75" s="1"/>
  <c r="J54" i="76"/>
  <c r="J53" i="76"/>
  <c r="J50" i="76"/>
  <c r="J45" i="76"/>
  <c r="J43" i="76"/>
  <c r="J42" i="76"/>
  <c r="J38" i="76"/>
  <c r="J37" i="76"/>
  <c r="J35" i="76"/>
  <c r="J34" i="76"/>
  <c r="J33" i="76"/>
  <c r="J32" i="76"/>
  <c r="J29" i="76"/>
  <c r="J27" i="76"/>
  <c r="H17" i="76"/>
  <c r="H13" i="76"/>
  <c r="B13" i="76"/>
  <c r="H11" i="76"/>
  <c r="B11" i="76"/>
  <c r="C9" i="76"/>
  <c r="B9" i="76"/>
  <c r="H7" i="76"/>
  <c r="B7" i="76"/>
  <c r="E2" i="76"/>
  <c r="J25" i="74"/>
  <c r="J27" i="74"/>
  <c r="J29" i="74"/>
  <c r="J31" i="74"/>
  <c r="E32" i="74"/>
  <c r="E33" i="74"/>
  <c r="J33" i="74" s="1"/>
  <c r="E34" i="74"/>
  <c r="D34" i="74" s="1"/>
  <c r="E35" i="74"/>
  <c r="J35" i="74" s="1"/>
  <c r="E36" i="74"/>
  <c r="D36" i="74" s="1"/>
  <c r="E37" i="74"/>
  <c r="J37" i="74" s="1"/>
  <c r="E38" i="74"/>
  <c r="D38" i="74" s="1"/>
  <c r="E39" i="74"/>
  <c r="D39" i="74" s="1"/>
  <c r="E40" i="74"/>
  <c r="D40" i="74" s="1"/>
  <c r="E41" i="74"/>
  <c r="J41" i="74" s="1"/>
  <c r="E42" i="74"/>
  <c r="D42" i="74" s="1"/>
  <c r="E43" i="74"/>
  <c r="J43" i="74" s="1"/>
  <c r="E44" i="74"/>
  <c r="D44" i="74" s="1"/>
  <c r="E45" i="74"/>
  <c r="J45" i="74" s="1"/>
  <c r="E46" i="74"/>
  <c r="D46" i="74" s="1"/>
  <c r="E47" i="74"/>
  <c r="J47" i="74" s="1"/>
  <c r="E48" i="74"/>
  <c r="D48" i="74" s="1"/>
  <c r="E49" i="74"/>
  <c r="J49" i="74" s="1"/>
  <c r="E50" i="74"/>
  <c r="D50" i="74" s="1"/>
  <c r="E51" i="74"/>
  <c r="J51" i="74" s="1"/>
  <c r="E52" i="74"/>
  <c r="D52" i="74" s="1"/>
  <c r="E53" i="74"/>
  <c r="J53" i="74" s="1"/>
  <c r="E54" i="74"/>
  <c r="E31" i="73"/>
  <c r="E32" i="73"/>
  <c r="D32" i="73" s="1"/>
  <c r="E33" i="73"/>
  <c r="D33" i="73" s="1"/>
  <c r="E34" i="73"/>
  <c r="D34" i="73" s="1"/>
  <c r="E35" i="73"/>
  <c r="D35" i="73" s="1"/>
  <c r="E36" i="73"/>
  <c r="D36" i="73" s="1"/>
  <c r="E37" i="73"/>
  <c r="D37" i="73" s="1"/>
  <c r="E38" i="73"/>
  <c r="D38" i="73" s="1"/>
  <c r="E39" i="73"/>
  <c r="D39" i="73" s="1"/>
  <c r="E40" i="73"/>
  <c r="D40" i="73" s="1"/>
  <c r="E41" i="73"/>
  <c r="D41" i="73" s="1"/>
  <c r="E42" i="73"/>
  <c r="D42" i="73" s="1"/>
  <c r="E43" i="73"/>
  <c r="D43" i="73" s="1"/>
  <c r="E44" i="73"/>
  <c r="D44" i="73" s="1"/>
  <c r="E45" i="73"/>
  <c r="D45" i="73" s="1"/>
  <c r="E46" i="73"/>
  <c r="D46" i="73" s="1"/>
  <c r="E47" i="73"/>
  <c r="D47" i="73" s="1"/>
  <c r="E48" i="73"/>
  <c r="D48" i="73" s="1"/>
  <c r="E49" i="73"/>
  <c r="D49" i="73" s="1"/>
  <c r="E50" i="73"/>
  <c r="D50" i="73" s="1"/>
  <c r="E51" i="73"/>
  <c r="D51" i="73" s="1"/>
  <c r="E52" i="73"/>
  <c r="D52" i="73" s="1"/>
  <c r="E53" i="73"/>
  <c r="D53" i="73" s="1"/>
  <c r="E54" i="73"/>
  <c r="D54" i="73" s="1"/>
  <c r="E55" i="73"/>
  <c r="D55" i="73" s="1"/>
  <c r="E56" i="73"/>
  <c r="D56" i="73" s="1"/>
  <c r="E57" i="73"/>
  <c r="D57" i="73" s="1"/>
  <c r="E58" i="73"/>
  <c r="D58" i="73" s="1"/>
  <c r="E59" i="73"/>
  <c r="J56" i="75"/>
  <c r="J54" i="75"/>
  <c r="F28" i="75"/>
  <c r="E23" i="75"/>
  <c r="J23" i="75" s="1"/>
  <c r="H17" i="75"/>
  <c r="H13" i="75"/>
  <c r="B13" i="75"/>
  <c r="H11" i="75"/>
  <c r="B11" i="75"/>
  <c r="C9" i="75"/>
  <c r="B9" i="75"/>
  <c r="H7" i="75"/>
  <c r="B7" i="75"/>
  <c r="E2" i="75"/>
  <c r="H17" i="74"/>
  <c r="H13" i="74"/>
  <c r="B13" i="74"/>
  <c r="H11" i="74"/>
  <c r="B11" i="74"/>
  <c r="C9" i="74"/>
  <c r="B9" i="74"/>
  <c r="H7" i="74"/>
  <c r="B7" i="74"/>
  <c r="E2" i="74"/>
  <c r="F39" i="80" l="1"/>
  <c r="G39" i="80"/>
  <c r="K39" i="80"/>
  <c r="K31" i="80"/>
  <c r="G31" i="80"/>
  <c r="F31" i="80"/>
  <c r="K52" i="80"/>
  <c r="G52" i="80"/>
  <c r="F44" i="80"/>
  <c r="G44" i="80"/>
  <c r="K44" i="80"/>
  <c r="K36" i="80"/>
  <c r="G36" i="80"/>
  <c r="F36" i="80"/>
  <c r="K51" i="80"/>
  <c r="F51" i="80"/>
  <c r="K48" i="80"/>
  <c r="G48" i="80"/>
  <c r="F48" i="80"/>
  <c r="K40" i="80"/>
  <c r="G40" i="80"/>
  <c r="F40" i="80"/>
  <c r="G32" i="80"/>
  <c r="K32" i="80"/>
  <c r="F32" i="80"/>
  <c r="J49" i="78"/>
  <c r="J49" i="76"/>
  <c r="J36" i="80"/>
  <c r="F42" i="80"/>
  <c r="J60" i="80"/>
  <c r="D64" i="80"/>
  <c r="G64" i="80" s="1"/>
  <c r="G42" i="80"/>
  <c r="D47" i="80"/>
  <c r="J51" i="76"/>
  <c r="D55" i="78"/>
  <c r="F50" i="80"/>
  <c r="D30" i="80"/>
  <c r="D47" i="78"/>
  <c r="G50" i="80"/>
  <c r="G56" i="80"/>
  <c r="D53" i="80"/>
  <c r="D45" i="80"/>
  <c r="D37" i="80"/>
  <c r="D29" i="80"/>
  <c r="D39" i="78"/>
  <c r="F34" i="80"/>
  <c r="D28" i="80"/>
  <c r="J41" i="76"/>
  <c r="J30" i="76"/>
  <c r="J28" i="77"/>
  <c r="D51" i="79"/>
  <c r="J28" i="82"/>
  <c r="F30" i="82"/>
  <c r="J24" i="82"/>
  <c r="G30" i="82"/>
  <c r="J26" i="82"/>
  <c r="J30" i="82"/>
  <c r="J29" i="82"/>
  <c r="J27" i="82"/>
  <c r="J31" i="82"/>
  <c r="J25" i="82"/>
  <c r="J23" i="82"/>
  <c r="K56" i="82"/>
  <c r="G56" i="82"/>
  <c r="F56" i="82"/>
  <c r="K58" i="82"/>
  <c r="J56" i="82"/>
  <c r="K59" i="82"/>
  <c r="F36" i="81"/>
  <c r="G40" i="81"/>
  <c r="G36" i="81"/>
  <c r="F48" i="81"/>
  <c r="J36" i="81"/>
  <c r="F40" i="81"/>
  <c r="K26" i="81"/>
  <c r="J49" i="81"/>
  <c r="D49" i="81"/>
  <c r="J51" i="81"/>
  <c r="D51" i="81"/>
  <c r="J53" i="81"/>
  <c r="D53" i="81"/>
  <c r="J55" i="81"/>
  <c r="D55" i="81"/>
  <c r="J28" i="81"/>
  <c r="D28" i="81"/>
  <c r="J34" i="81"/>
  <c r="D34" i="81"/>
  <c r="J30" i="81"/>
  <c r="D30" i="81"/>
  <c r="J38" i="81"/>
  <c r="D38" i="81"/>
  <c r="J25" i="81"/>
  <c r="J44" i="81"/>
  <c r="D44" i="81"/>
  <c r="J46" i="81"/>
  <c r="D46" i="81"/>
  <c r="J42" i="81"/>
  <c r="D42" i="81"/>
  <c r="J50" i="81"/>
  <c r="D50" i="81"/>
  <c r="J52" i="81"/>
  <c r="D52" i="81"/>
  <c r="J54" i="81"/>
  <c r="D54" i="81"/>
  <c r="J33" i="81"/>
  <c r="D33" i="81"/>
  <c r="J35" i="81"/>
  <c r="D35" i="81"/>
  <c r="J40" i="81"/>
  <c r="G48" i="81"/>
  <c r="J31" i="81"/>
  <c r="D31" i="81"/>
  <c r="J37" i="81"/>
  <c r="D37" i="81"/>
  <c r="J39" i="81"/>
  <c r="D39" i="81"/>
  <c r="J48" i="81"/>
  <c r="J24" i="81"/>
  <c r="J57" i="81" s="1"/>
  <c r="Q68" i="2" s="1"/>
  <c r="J29" i="81"/>
  <c r="D29" i="81"/>
  <c r="J26" i="81"/>
  <c r="J41" i="81"/>
  <c r="D41" i="81"/>
  <c r="J43" i="81"/>
  <c r="D43" i="81"/>
  <c r="J45" i="81"/>
  <c r="D45" i="81"/>
  <c r="J47" i="81"/>
  <c r="D47" i="81"/>
  <c r="G55" i="81"/>
  <c r="J56" i="81"/>
  <c r="K60" i="82"/>
  <c r="G60" i="82"/>
  <c r="F60" i="82"/>
  <c r="G23" i="82"/>
  <c r="K23" i="82"/>
  <c r="F23" i="82"/>
  <c r="F54" i="82"/>
  <c r="G54" i="82"/>
  <c r="K54" i="82"/>
  <c r="G55" i="82"/>
  <c r="F55" i="82"/>
  <c r="K55" i="82"/>
  <c r="J54" i="82"/>
  <c r="F59" i="82"/>
  <c r="F58" i="82"/>
  <c r="G59" i="82"/>
  <c r="G58" i="82"/>
  <c r="J60" i="82"/>
  <c r="G51" i="80"/>
  <c r="K28" i="80"/>
  <c r="F43" i="80"/>
  <c r="F54" i="80"/>
  <c r="F35" i="80"/>
  <c r="G43" i="80"/>
  <c r="G35" i="80"/>
  <c r="F52" i="80"/>
  <c r="J56" i="80"/>
  <c r="K60" i="80"/>
  <c r="J61" i="80"/>
  <c r="G56" i="81"/>
  <c r="F56" i="81"/>
  <c r="K56" i="81"/>
  <c r="K55" i="81"/>
  <c r="F55" i="81"/>
  <c r="K48" i="79"/>
  <c r="G48" i="79"/>
  <c r="D66" i="79"/>
  <c r="F66" i="79" s="1"/>
  <c r="D58" i="79"/>
  <c r="D50" i="79"/>
  <c r="D42" i="79"/>
  <c r="D33" i="79"/>
  <c r="D49" i="79"/>
  <c r="D41" i="79"/>
  <c r="D32" i="79"/>
  <c r="D64" i="79"/>
  <c r="D56" i="79"/>
  <c r="D40" i="79"/>
  <c r="D31" i="79"/>
  <c r="D47" i="79"/>
  <c r="K47" i="79" s="1"/>
  <c r="D39" i="79"/>
  <c r="D30" i="79"/>
  <c r="F43" i="79"/>
  <c r="D62" i="79"/>
  <c r="F62" i="79" s="1"/>
  <c r="D54" i="79"/>
  <c r="D46" i="79"/>
  <c r="D38" i="79"/>
  <c r="D29" i="79"/>
  <c r="D53" i="79"/>
  <c r="D45" i="79"/>
  <c r="D37" i="79"/>
  <c r="D28" i="79"/>
  <c r="D34" i="79"/>
  <c r="G43" i="79"/>
  <c r="F51" i="79"/>
  <c r="D60" i="79"/>
  <c r="D52" i="79"/>
  <c r="F52" i="79" s="1"/>
  <c r="D44" i="79"/>
  <c r="D35" i="79"/>
  <c r="D27" i="79"/>
  <c r="F48" i="79"/>
  <c r="F50" i="79"/>
  <c r="F47" i="79"/>
  <c r="G55" i="79"/>
  <c r="G63" i="79"/>
  <c r="G47" i="79"/>
  <c r="G62" i="79"/>
  <c r="K58" i="79"/>
  <c r="J63" i="79"/>
  <c r="K68" i="79"/>
  <c r="F68" i="79"/>
  <c r="K65" i="79"/>
  <c r="G65" i="79"/>
  <c r="F65" i="79"/>
  <c r="J65" i="79"/>
  <c r="J68" i="79"/>
  <c r="J55" i="79"/>
  <c r="K23" i="79"/>
  <c r="J57" i="79"/>
  <c r="F61" i="80"/>
  <c r="K61" i="80"/>
  <c r="G61" i="80"/>
  <c r="G55" i="80"/>
  <c r="F55" i="80"/>
  <c r="K55" i="80"/>
  <c r="G63" i="80"/>
  <c r="F63" i="80"/>
  <c r="K63" i="80"/>
  <c r="J55" i="80"/>
  <c r="J66" i="80" s="1"/>
  <c r="Q67" i="2" s="1"/>
  <c r="K56" i="80"/>
  <c r="F60" i="80"/>
  <c r="J63" i="80"/>
  <c r="F59" i="80"/>
  <c r="F56" i="80"/>
  <c r="F62" i="80"/>
  <c r="F27" i="78"/>
  <c r="G27" i="78"/>
  <c r="K27" i="78"/>
  <c r="J27" i="78"/>
  <c r="K49" i="78"/>
  <c r="G49" i="78"/>
  <c r="F49" i="78"/>
  <c r="D30" i="78"/>
  <c r="F39" i="78"/>
  <c r="D57" i="78"/>
  <c r="D41" i="78"/>
  <c r="D32" i="78"/>
  <c r="D56" i="78"/>
  <c r="D48" i="78"/>
  <c r="D40" i="78"/>
  <c r="K40" i="78" s="1"/>
  <c r="D31" i="78"/>
  <c r="G47" i="78"/>
  <c r="D54" i="78"/>
  <c r="D46" i="78"/>
  <c r="D38" i="78"/>
  <c r="D29" i="78"/>
  <c r="D53" i="78"/>
  <c r="D45" i="78"/>
  <c r="D37" i="78"/>
  <c r="D28" i="78"/>
  <c r="D52" i="78"/>
  <c r="D44" i="78"/>
  <c r="D35" i="78"/>
  <c r="D51" i="78"/>
  <c r="D43" i="78"/>
  <c r="D34" i="78"/>
  <c r="F34" i="78" s="1"/>
  <c r="F25" i="78"/>
  <c r="D58" i="78"/>
  <c r="D50" i="78"/>
  <c r="K50" i="78" s="1"/>
  <c r="D42" i="78"/>
  <c r="F42" i="78" s="1"/>
  <c r="D33" i="78"/>
  <c r="K42" i="78"/>
  <c r="K48" i="78"/>
  <c r="G50" i="78"/>
  <c r="G42" i="78"/>
  <c r="F50" i="78"/>
  <c r="J60" i="78"/>
  <c r="K59" i="78"/>
  <c r="G59" i="78"/>
  <c r="J59" i="78"/>
  <c r="G56" i="78"/>
  <c r="J61" i="78"/>
  <c r="G55" i="78"/>
  <c r="K59" i="79"/>
  <c r="G59" i="79"/>
  <c r="F59" i="79"/>
  <c r="F69" i="79"/>
  <c r="K69" i="79"/>
  <c r="G69" i="79"/>
  <c r="K57" i="79"/>
  <c r="G57" i="79"/>
  <c r="F57" i="79"/>
  <c r="K67" i="79"/>
  <c r="G67" i="79"/>
  <c r="F67" i="79"/>
  <c r="F61" i="79"/>
  <c r="G61" i="79"/>
  <c r="K61" i="79"/>
  <c r="K55" i="79"/>
  <c r="G60" i="79"/>
  <c r="K63" i="79"/>
  <c r="G68" i="79"/>
  <c r="F23" i="79"/>
  <c r="F58" i="79"/>
  <c r="J61" i="79"/>
  <c r="K62" i="79"/>
  <c r="J69" i="79"/>
  <c r="G58" i="79"/>
  <c r="G23" i="79"/>
  <c r="J59" i="79"/>
  <c r="J67" i="79"/>
  <c r="F55" i="79"/>
  <c r="F63" i="79"/>
  <c r="F25" i="77"/>
  <c r="G25" i="77"/>
  <c r="K25" i="77"/>
  <c r="J25" i="77"/>
  <c r="J40" i="77"/>
  <c r="J32" i="77"/>
  <c r="J55" i="77"/>
  <c r="J39" i="77"/>
  <c r="D52" i="77"/>
  <c r="D48" i="77"/>
  <c r="D44" i="77"/>
  <c r="D36" i="77"/>
  <c r="J51" i="77"/>
  <c r="J35" i="77"/>
  <c r="D47" i="77"/>
  <c r="D43" i="77"/>
  <c r="D31" i="77"/>
  <c r="D27" i="77"/>
  <c r="J60" i="77"/>
  <c r="J56" i="77"/>
  <c r="J23" i="77"/>
  <c r="G49" i="77"/>
  <c r="K49" i="77"/>
  <c r="F49" i="77"/>
  <c r="F33" i="77"/>
  <c r="K33" i="77"/>
  <c r="G33" i="77"/>
  <c r="G41" i="77"/>
  <c r="K41" i="77"/>
  <c r="F41" i="77"/>
  <c r="K54" i="77"/>
  <c r="G54" i="77"/>
  <c r="F54" i="77"/>
  <c r="G46" i="77"/>
  <c r="F46" i="77"/>
  <c r="K46" i="77"/>
  <c r="K38" i="77"/>
  <c r="G38" i="77"/>
  <c r="F38" i="77"/>
  <c r="G30" i="77"/>
  <c r="K30" i="77"/>
  <c r="F30" i="77"/>
  <c r="G53" i="77"/>
  <c r="F53" i="77"/>
  <c r="K53" i="77"/>
  <c r="G45" i="77"/>
  <c r="F45" i="77"/>
  <c r="K45" i="77"/>
  <c r="F37" i="77"/>
  <c r="G37" i="77"/>
  <c r="K37" i="77"/>
  <c r="G29" i="77"/>
  <c r="F29" i="77"/>
  <c r="K29" i="77"/>
  <c r="G24" i="77"/>
  <c r="F24" i="77"/>
  <c r="K24" i="77"/>
  <c r="K50" i="77"/>
  <c r="G50" i="77"/>
  <c r="F50" i="77"/>
  <c r="G42" i="77"/>
  <c r="F42" i="77"/>
  <c r="K42" i="77"/>
  <c r="G34" i="77"/>
  <c r="F34" i="77"/>
  <c r="K34" i="77"/>
  <c r="G26" i="77"/>
  <c r="K26" i="77"/>
  <c r="J33" i="77"/>
  <c r="J37" i="77"/>
  <c r="J58" i="77"/>
  <c r="J26" i="77"/>
  <c r="J30" i="77"/>
  <c r="J34" i="77"/>
  <c r="J38" i="77"/>
  <c r="J42" i="77"/>
  <c r="J46" i="77"/>
  <c r="J50" i="77"/>
  <c r="J54" i="77"/>
  <c r="J59" i="77"/>
  <c r="J24" i="77"/>
  <c r="J29" i="77"/>
  <c r="J41" i="77"/>
  <c r="J45" i="77"/>
  <c r="J49" i="77"/>
  <c r="J53" i="77"/>
  <c r="J57" i="77"/>
  <c r="K59" i="77"/>
  <c r="K60" i="77"/>
  <c r="K60" i="78"/>
  <c r="G60" i="78"/>
  <c r="F60" i="78"/>
  <c r="F61" i="78"/>
  <c r="K61" i="78"/>
  <c r="G61" i="78"/>
  <c r="F59" i="78"/>
  <c r="F56" i="78"/>
  <c r="J52" i="76"/>
  <c r="J40" i="76"/>
  <c r="J28" i="76"/>
  <c r="J36" i="76"/>
  <c r="J44" i="76"/>
  <c r="J46" i="76"/>
  <c r="J64" i="76"/>
  <c r="J31" i="76"/>
  <c r="J39" i="76"/>
  <c r="J48" i="76"/>
  <c r="K42" i="76"/>
  <c r="G42" i="76"/>
  <c r="F42" i="76"/>
  <c r="F26" i="76"/>
  <c r="G26" i="76"/>
  <c r="K26" i="76"/>
  <c r="K41" i="76"/>
  <c r="G41" i="76"/>
  <c r="F41" i="76"/>
  <c r="K40" i="76"/>
  <c r="G40" i="76"/>
  <c r="F40" i="76"/>
  <c r="K31" i="76"/>
  <c r="G31" i="76"/>
  <c r="F31" i="76"/>
  <c r="K54" i="76"/>
  <c r="G54" i="76"/>
  <c r="F54" i="76"/>
  <c r="K46" i="76"/>
  <c r="G46" i="76"/>
  <c r="F46" i="76"/>
  <c r="K38" i="76"/>
  <c r="G38" i="76"/>
  <c r="F38" i="76"/>
  <c r="K30" i="76"/>
  <c r="G30" i="76"/>
  <c r="F30" i="76"/>
  <c r="K50" i="76"/>
  <c r="G50" i="76"/>
  <c r="F50" i="76"/>
  <c r="K34" i="76"/>
  <c r="G34" i="76"/>
  <c r="F34" i="76"/>
  <c r="K49" i="76"/>
  <c r="G49" i="76"/>
  <c r="F49" i="76"/>
  <c r="K33" i="76"/>
  <c r="G33" i="76"/>
  <c r="F33" i="76"/>
  <c r="G24" i="76"/>
  <c r="F24" i="76"/>
  <c r="K24" i="76"/>
  <c r="K53" i="76"/>
  <c r="G53" i="76"/>
  <c r="F53" i="76"/>
  <c r="K45" i="76"/>
  <c r="G45" i="76"/>
  <c r="F45" i="76"/>
  <c r="K37" i="76"/>
  <c r="G37" i="76"/>
  <c r="F37" i="76"/>
  <c r="K29" i="76"/>
  <c r="G29" i="76"/>
  <c r="F29" i="76"/>
  <c r="K51" i="76"/>
  <c r="G51" i="76"/>
  <c r="F51" i="76"/>
  <c r="K48" i="76"/>
  <c r="G48" i="76"/>
  <c r="F48" i="76"/>
  <c r="K32" i="76"/>
  <c r="G32" i="76"/>
  <c r="F32" i="76"/>
  <c r="K39" i="76"/>
  <c r="G39" i="76"/>
  <c r="F39" i="76"/>
  <c r="K52" i="76"/>
  <c r="G52" i="76"/>
  <c r="F52" i="76"/>
  <c r="K44" i="76"/>
  <c r="G44" i="76"/>
  <c r="F44" i="76"/>
  <c r="K36" i="76"/>
  <c r="G36" i="76"/>
  <c r="F36" i="76"/>
  <c r="F28" i="76"/>
  <c r="K28" i="76"/>
  <c r="G28" i="76"/>
  <c r="K43" i="76"/>
  <c r="G43" i="76"/>
  <c r="F43" i="76"/>
  <c r="K35" i="76"/>
  <c r="G35" i="76"/>
  <c r="F35" i="76"/>
  <c r="K27" i="76"/>
  <c r="G27" i="76"/>
  <c r="D55" i="76"/>
  <c r="D47" i="76"/>
  <c r="D61" i="76"/>
  <c r="K61" i="76" s="1"/>
  <c r="J60" i="76"/>
  <c r="J23" i="76"/>
  <c r="J58" i="76"/>
  <c r="J65" i="76"/>
  <c r="K60" i="76"/>
  <c r="J66" i="76"/>
  <c r="K63" i="76"/>
  <c r="G63" i="76"/>
  <c r="F63" i="76"/>
  <c r="J56" i="76"/>
  <c r="F60" i="76"/>
  <c r="J57" i="76"/>
  <c r="J63" i="76"/>
  <c r="K23" i="76"/>
  <c r="F61" i="77"/>
  <c r="K61" i="77"/>
  <c r="G61" i="77"/>
  <c r="K57" i="77"/>
  <c r="G57" i="77"/>
  <c r="F57" i="77"/>
  <c r="G23" i="77"/>
  <c r="F23" i="77"/>
  <c r="K23" i="77"/>
  <c r="F60" i="77"/>
  <c r="F59" i="77"/>
  <c r="G60" i="77"/>
  <c r="J61" i="77"/>
  <c r="K40" i="75"/>
  <c r="G40" i="75"/>
  <c r="F40" i="75"/>
  <c r="K46" i="75"/>
  <c r="F46" i="75"/>
  <c r="G46" i="75"/>
  <c r="K38" i="75"/>
  <c r="F38" i="75"/>
  <c r="G38" i="75"/>
  <c r="F30" i="75"/>
  <c r="K30" i="75"/>
  <c r="G30" i="75"/>
  <c r="K32" i="75"/>
  <c r="G32" i="75"/>
  <c r="F32" i="75"/>
  <c r="G53" i="75"/>
  <c r="F53" i="75"/>
  <c r="K53" i="75"/>
  <c r="G45" i="75"/>
  <c r="F45" i="75"/>
  <c r="K45" i="75"/>
  <c r="G29" i="75"/>
  <c r="F29" i="75"/>
  <c r="K29" i="75"/>
  <c r="K52" i="75"/>
  <c r="G52" i="75"/>
  <c r="F52" i="75"/>
  <c r="K44" i="75"/>
  <c r="G44" i="75"/>
  <c r="F44" i="75"/>
  <c r="K36" i="75"/>
  <c r="G36" i="75"/>
  <c r="F36" i="75"/>
  <c r="K28" i="75"/>
  <c r="G28" i="75"/>
  <c r="K24" i="75"/>
  <c r="F24" i="75"/>
  <c r="G24" i="75"/>
  <c r="K50" i="75"/>
  <c r="F50" i="75"/>
  <c r="G50" i="75"/>
  <c r="K42" i="75"/>
  <c r="F42" i="75"/>
  <c r="G42" i="75"/>
  <c r="K34" i="75"/>
  <c r="F34" i="75"/>
  <c r="G34" i="75"/>
  <c r="K26" i="75"/>
  <c r="G26" i="75"/>
  <c r="F26" i="75"/>
  <c r="K48" i="75"/>
  <c r="F48" i="75"/>
  <c r="G48" i="75"/>
  <c r="G49" i="75"/>
  <c r="F49" i="75"/>
  <c r="K49" i="75"/>
  <c r="G41" i="75"/>
  <c r="F41" i="75"/>
  <c r="K41" i="75"/>
  <c r="G25" i="75"/>
  <c r="F25" i="75"/>
  <c r="K25" i="75"/>
  <c r="J24" i="75"/>
  <c r="J26" i="75"/>
  <c r="J28" i="75"/>
  <c r="J30" i="75"/>
  <c r="J34" i="75"/>
  <c r="J36" i="75"/>
  <c r="J38" i="75"/>
  <c r="J42" i="75"/>
  <c r="J44" i="75"/>
  <c r="J46" i="75"/>
  <c r="J48" i="75"/>
  <c r="J50" i="75"/>
  <c r="J52" i="75"/>
  <c r="D59" i="75"/>
  <c r="D55" i="75"/>
  <c r="G55" i="75" s="1"/>
  <c r="D51" i="75"/>
  <c r="D47" i="75"/>
  <c r="D43" i="75"/>
  <c r="D39" i="75"/>
  <c r="D35" i="75"/>
  <c r="D31" i="75"/>
  <c r="D27" i="75"/>
  <c r="J32" i="75"/>
  <c r="J40" i="75"/>
  <c r="F62" i="75"/>
  <c r="D58" i="75"/>
  <c r="J25" i="75"/>
  <c r="J29" i="75"/>
  <c r="J41" i="75"/>
  <c r="J45" i="75"/>
  <c r="J49" i="75"/>
  <c r="J53" i="75"/>
  <c r="D37" i="75"/>
  <c r="D33" i="75"/>
  <c r="G60" i="75"/>
  <c r="K60" i="75"/>
  <c r="F60" i="75"/>
  <c r="J57" i="75"/>
  <c r="J60" i="75"/>
  <c r="G62" i="75"/>
  <c r="G62" i="76"/>
  <c r="F62" i="76"/>
  <c r="K62" i="76"/>
  <c r="K59" i="76"/>
  <c r="G59" i="76"/>
  <c r="F59" i="76"/>
  <c r="G56" i="76"/>
  <c r="F56" i="76"/>
  <c r="K56" i="76"/>
  <c r="K65" i="76"/>
  <c r="G65" i="76"/>
  <c r="F65" i="76"/>
  <c r="K57" i="76"/>
  <c r="G57" i="76"/>
  <c r="F57" i="76"/>
  <c r="G60" i="76"/>
  <c r="J62" i="76"/>
  <c r="F58" i="76"/>
  <c r="F66" i="76"/>
  <c r="G58" i="76"/>
  <c r="G66" i="76"/>
  <c r="J59" i="76"/>
  <c r="K48" i="74"/>
  <c r="G48" i="74"/>
  <c r="F48" i="74"/>
  <c r="K24" i="74"/>
  <c r="G24" i="74"/>
  <c r="F24" i="74"/>
  <c r="F39" i="74"/>
  <c r="G39" i="74"/>
  <c r="K39" i="74"/>
  <c r="K46" i="74"/>
  <c r="G46" i="74"/>
  <c r="F46" i="74"/>
  <c r="K38" i="74"/>
  <c r="G38" i="74"/>
  <c r="F38" i="74"/>
  <c r="K30" i="74"/>
  <c r="G30" i="74"/>
  <c r="F30" i="74"/>
  <c r="K32" i="74"/>
  <c r="G32" i="74"/>
  <c r="F32" i="74"/>
  <c r="K36" i="74"/>
  <c r="G36" i="74"/>
  <c r="F36" i="74"/>
  <c r="K40" i="74"/>
  <c r="G40" i="74"/>
  <c r="F40" i="74"/>
  <c r="K52" i="74"/>
  <c r="G52" i="74"/>
  <c r="F52" i="74"/>
  <c r="K44" i="74"/>
  <c r="G44" i="74"/>
  <c r="F44" i="74"/>
  <c r="F28" i="74"/>
  <c r="K28" i="74"/>
  <c r="G28" i="74"/>
  <c r="K50" i="74"/>
  <c r="G50" i="74"/>
  <c r="F50" i="74"/>
  <c r="K42" i="74"/>
  <c r="G42" i="74"/>
  <c r="F42" i="74"/>
  <c r="K34" i="74"/>
  <c r="G34" i="74"/>
  <c r="F34" i="74"/>
  <c r="K26" i="74"/>
  <c r="G26" i="74"/>
  <c r="F26" i="74"/>
  <c r="J39" i="74"/>
  <c r="D51" i="74"/>
  <c r="D47" i="74"/>
  <c r="D43" i="74"/>
  <c r="D35" i="74"/>
  <c r="J24" i="74"/>
  <c r="J26" i="74"/>
  <c r="J28" i="74"/>
  <c r="J30" i="74"/>
  <c r="J32" i="74"/>
  <c r="J34" i="74"/>
  <c r="J36" i="74"/>
  <c r="J38" i="74"/>
  <c r="J42" i="74"/>
  <c r="J46" i="74"/>
  <c r="J48" i="74"/>
  <c r="J50" i="74"/>
  <c r="J52" i="74"/>
  <c r="J40" i="74"/>
  <c r="J44" i="74"/>
  <c r="D53" i="74"/>
  <c r="D49" i="74"/>
  <c r="D45" i="74"/>
  <c r="D41" i="74"/>
  <c r="D37" i="74"/>
  <c r="D33" i="74"/>
  <c r="G61" i="75"/>
  <c r="F61" i="75"/>
  <c r="K61" i="75"/>
  <c r="K59" i="75"/>
  <c r="G59" i="75"/>
  <c r="F59" i="75"/>
  <c r="K57" i="75"/>
  <c r="F57" i="75"/>
  <c r="G57" i="75"/>
  <c r="D23" i="75"/>
  <c r="K55" i="75"/>
  <c r="K54" i="75"/>
  <c r="F58" i="75"/>
  <c r="J61" i="75"/>
  <c r="F54" i="75"/>
  <c r="G54" i="74"/>
  <c r="F54" i="74"/>
  <c r="K54" i="74"/>
  <c r="K23" i="74"/>
  <c r="G23" i="74"/>
  <c r="F23" i="74"/>
  <c r="H23" i="74" s="1"/>
  <c r="J23" i="74"/>
  <c r="J54" i="74"/>
  <c r="G39" i="78" l="1"/>
  <c r="K39" i="78"/>
  <c r="G30" i="80"/>
  <c r="F30" i="80"/>
  <c r="K30" i="80"/>
  <c r="K29" i="80"/>
  <c r="G29" i="80"/>
  <c r="K47" i="78"/>
  <c r="F47" i="78"/>
  <c r="J62" i="77"/>
  <c r="Q64" i="2" s="1"/>
  <c r="G51" i="79"/>
  <c r="K51" i="79"/>
  <c r="F37" i="80"/>
  <c r="G37" i="80"/>
  <c r="K37" i="80"/>
  <c r="K34" i="78"/>
  <c r="K45" i="80"/>
  <c r="G45" i="80"/>
  <c r="F45" i="80"/>
  <c r="K53" i="80"/>
  <c r="G53" i="80"/>
  <c r="F53" i="80"/>
  <c r="F47" i="80"/>
  <c r="K47" i="80"/>
  <c r="G47" i="80"/>
  <c r="H24" i="74"/>
  <c r="G34" i="78"/>
  <c r="G28" i="80"/>
  <c r="F28" i="80"/>
  <c r="K26" i="82"/>
  <c r="G26" i="82"/>
  <c r="K31" i="82"/>
  <c r="G31" i="82"/>
  <c r="F31" i="82"/>
  <c r="K27" i="82"/>
  <c r="G27" i="82"/>
  <c r="F27" i="82"/>
  <c r="K24" i="82"/>
  <c r="G24" i="82"/>
  <c r="F24" i="82"/>
  <c r="K29" i="82"/>
  <c r="G29" i="82"/>
  <c r="F29" i="82"/>
  <c r="K28" i="82"/>
  <c r="G28" i="82"/>
  <c r="F28" i="82"/>
  <c r="K25" i="82"/>
  <c r="K62" i="82" s="1"/>
  <c r="G25" i="82"/>
  <c r="F25" i="82"/>
  <c r="K61" i="82"/>
  <c r="G61" i="82"/>
  <c r="F61" i="82"/>
  <c r="F57" i="82"/>
  <c r="K57" i="82"/>
  <c r="G57" i="82"/>
  <c r="H23" i="82"/>
  <c r="J62" i="82"/>
  <c r="Q69" i="2" s="1"/>
  <c r="G29" i="81"/>
  <c r="F29" i="81"/>
  <c r="K29" i="81"/>
  <c r="K45" i="81"/>
  <c r="G45" i="81"/>
  <c r="F45" i="81"/>
  <c r="G31" i="81"/>
  <c r="F31" i="81"/>
  <c r="K31" i="81"/>
  <c r="K54" i="81"/>
  <c r="G54" i="81"/>
  <c r="F54" i="81"/>
  <c r="K46" i="81"/>
  <c r="G46" i="81"/>
  <c r="F46" i="81"/>
  <c r="K30" i="81"/>
  <c r="F30" i="81"/>
  <c r="G30" i="81"/>
  <c r="K53" i="81"/>
  <c r="G53" i="81"/>
  <c r="F53" i="81"/>
  <c r="G24" i="81"/>
  <c r="F24" i="81"/>
  <c r="K24" i="81"/>
  <c r="K43" i="81"/>
  <c r="G43" i="81"/>
  <c r="F43" i="81"/>
  <c r="K52" i="81"/>
  <c r="G52" i="81"/>
  <c r="F52" i="81"/>
  <c r="K44" i="81"/>
  <c r="G44" i="81"/>
  <c r="F44" i="81"/>
  <c r="K34" i="81"/>
  <c r="F34" i="81"/>
  <c r="G34" i="81"/>
  <c r="K51" i="81"/>
  <c r="G51" i="81"/>
  <c r="F51" i="81"/>
  <c r="K41" i="81"/>
  <c r="G41" i="81"/>
  <c r="F41" i="81"/>
  <c r="F39" i="81"/>
  <c r="K39" i="81"/>
  <c r="G39" i="81"/>
  <c r="G35" i="81"/>
  <c r="F35" i="81"/>
  <c r="K35" i="81"/>
  <c r="K50" i="81"/>
  <c r="G50" i="81"/>
  <c r="F50" i="81"/>
  <c r="K25" i="81"/>
  <c r="F25" i="81"/>
  <c r="G25" i="81"/>
  <c r="K28" i="81"/>
  <c r="F28" i="81"/>
  <c r="G28" i="81"/>
  <c r="K49" i="81"/>
  <c r="G49" i="81"/>
  <c r="F49" i="81"/>
  <c r="K47" i="81"/>
  <c r="G47" i="81"/>
  <c r="F47" i="81"/>
  <c r="F37" i="81"/>
  <c r="K37" i="81"/>
  <c r="G37" i="81"/>
  <c r="G33" i="81"/>
  <c r="F33" i="81"/>
  <c r="K33" i="81"/>
  <c r="K42" i="81"/>
  <c r="G42" i="81"/>
  <c r="F42" i="81"/>
  <c r="F38" i="81"/>
  <c r="K38" i="81"/>
  <c r="G38" i="81"/>
  <c r="F64" i="80"/>
  <c r="K64" i="80"/>
  <c r="G62" i="80"/>
  <c r="K62" i="80"/>
  <c r="K59" i="80"/>
  <c r="G59" i="80"/>
  <c r="K23" i="81"/>
  <c r="G23" i="81"/>
  <c r="F23" i="81"/>
  <c r="K52" i="79"/>
  <c r="G52" i="79"/>
  <c r="K53" i="79"/>
  <c r="G53" i="79"/>
  <c r="F53" i="79"/>
  <c r="K39" i="79"/>
  <c r="G39" i="79"/>
  <c r="F39" i="79"/>
  <c r="F49" i="79"/>
  <c r="K49" i="79"/>
  <c r="G49" i="79"/>
  <c r="G66" i="79"/>
  <c r="K29" i="79"/>
  <c r="G29" i="79"/>
  <c r="F33" i="79"/>
  <c r="G33" i="79"/>
  <c r="K33" i="79"/>
  <c r="K66" i="79"/>
  <c r="K38" i="79"/>
  <c r="G38" i="79"/>
  <c r="F38" i="79"/>
  <c r="K42" i="79"/>
  <c r="G42" i="79"/>
  <c r="F42" i="79"/>
  <c r="F46" i="79"/>
  <c r="K46" i="79"/>
  <c r="G46" i="79"/>
  <c r="K40" i="79"/>
  <c r="G40" i="79"/>
  <c r="F40" i="79"/>
  <c r="K50" i="79"/>
  <c r="G50" i="79"/>
  <c r="F31" i="79"/>
  <c r="G31" i="79"/>
  <c r="K31" i="79"/>
  <c r="K34" i="79"/>
  <c r="G34" i="79"/>
  <c r="F34" i="79"/>
  <c r="F54" i="79"/>
  <c r="K54" i="79"/>
  <c r="G54" i="79"/>
  <c r="F27" i="79"/>
  <c r="G27" i="79"/>
  <c r="K27" i="79"/>
  <c r="K70" i="79" s="1"/>
  <c r="K28" i="79"/>
  <c r="G28" i="79"/>
  <c r="G35" i="79"/>
  <c r="F35" i="79"/>
  <c r="K35" i="79"/>
  <c r="G37" i="79"/>
  <c r="F37" i="79"/>
  <c r="K37" i="79"/>
  <c r="K32" i="79"/>
  <c r="G32" i="79"/>
  <c r="F32" i="79"/>
  <c r="F44" i="79"/>
  <c r="K44" i="79"/>
  <c r="G44" i="79"/>
  <c r="K45" i="79"/>
  <c r="G45" i="79"/>
  <c r="F45" i="79"/>
  <c r="K30" i="79"/>
  <c r="G30" i="79"/>
  <c r="K41" i="79"/>
  <c r="G41" i="79"/>
  <c r="F41" i="79"/>
  <c r="H23" i="79"/>
  <c r="H24" i="79" s="1"/>
  <c r="H25" i="79" s="1"/>
  <c r="H26" i="79" s="1"/>
  <c r="K60" i="79"/>
  <c r="F60" i="79"/>
  <c r="J70" i="79"/>
  <c r="Q66" i="2" s="1"/>
  <c r="K57" i="80"/>
  <c r="G57" i="80"/>
  <c r="F57" i="80"/>
  <c r="F58" i="80"/>
  <c r="K58" i="80"/>
  <c r="G58" i="80"/>
  <c r="K65" i="80"/>
  <c r="G65" i="80"/>
  <c r="F65" i="80"/>
  <c r="K23" i="80"/>
  <c r="G23" i="80"/>
  <c r="F23" i="80"/>
  <c r="J62" i="78"/>
  <c r="Q65" i="2" s="1"/>
  <c r="G35" i="78"/>
  <c r="K35" i="78"/>
  <c r="F35" i="78"/>
  <c r="G38" i="78"/>
  <c r="K38" i="78"/>
  <c r="F38" i="78"/>
  <c r="K32" i="78"/>
  <c r="G32" i="78"/>
  <c r="F32" i="78"/>
  <c r="K52" i="78"/>
  <c r="G52" i="78"/>
  <c r="F52" i="78"/>
  <c r="F44" i="78"/>
  <c r="K44" i="78"/>
  <c r="G44" i="78"/>
  <c r="K46" i="78"/>
  <c r="F46" i="78"/>
  <c r="G46" i="78"/>
  <c r="G41" i="78"/>
  <c r="F41" i="78"/>
  <c r="K41" i="78"/>
  <c r="K28" i="78"/>
  <c r="G28" i="78"/>
  <c r="F28" i="78"/>
  <c r="K25" i="78"/>
  <c r="G37" i="78"/>
  <c r="K37" i="78"/>
  <c r="F37" i="78"/>
  <c r="G31" i="78"/>
  <c r="K31" i="78"/>
  <c r="K30" i="78"/>
  <c r="G30" i="78"/>
  <c r="G25" i="78"/>
  <c r="K43" i="78"/>
  <c r="G43" i="78"/>
  <c r="F43" i="78"/>
  <c r="K45" i="78"/>
  <c r="G45" i="78"/>
  <c r="F45" i="78"/>
  <c r="F40" i="78"/>
  <c r="G40" i="78"/>
  <c r="F24" i="78"/>
  <c r="K24" i="78"/>
  <c r="G24" i="78"/>
  <c r="G51" i="78"/>
  <c r="F51" i="78"/>
  <c r="K51" i="78"/>
  <c r="G53" i="78"/>
  <c r="F53" i="78"/>
  <c r="K53" i="78"/>
  <c r="F48" i="78"/>
  <c r="G48" i="78"/>
  <c r="G54" i="78"/>
  <c r="K54" i="78"/>
  <c r="F54" i="78"/>
  <c r="K33" i="78"/>
  <c r="G33" i="78"/>
  <c r="F33" i="78"/>
  <c r="G26" i="78"/>
  <c r="K26" i="78"/>
  <c r="F26" i="78"/>
  <c r="G29" i="78"/>
  <c r="K29" i="78"/>
  <c r="F29" i="78"/>
  <c r="K56" i="78"/>
  <c r="F55" i="78"/>
  <c r="K55" i="78"/>
  <c r="G64" i="79"/>
  <c r="K64" i="79"/>
  <c r="F64" i="79"/>
  <c r="G56" i="79"/>
  <c r="F56" i="79"/>
  <c r="K56" i="79"/>
  <c r="K32" i="77"/>
  <c r="G32" i="77"/>
  <c r="F32" i="77"/>
  <c r="G43" i="77"/>
  <c r="F43" i="77"/>
  <c r="K43" i="77"/>
  <c r="G36" i="77"/>
  <c r="F36" i="77"/>
  <c r="K36" i="77"/>
  <c r="G40" i="77"/>
  <c r="F40" i="77"/>
  <c r="K40" i="77"/>
  <c r="G51" i="77"/>
  <c r="F51" i="77"/>
  <c r="K51" i="77"/>
  <c r="K44" i="77"/>
  <c r="G44" i="77"/>
  <c r="F44" i="77"/>
  <c r="G48" i="77"/>
  <c r="F48" i="77"/>
  <c r="K48" i="77"/>
  <c r="G27" i="77"/>
  <c r="K27" i="77"/>
  <c r="F27" i="77"/>
  <c r="G52" i="77"/>
  <c r="F52" i="77"/>
  <c r="K52" i="77"/>
  <c r="G47" i="77"/>
  <c r="F47" i="77"/>
  <c r="K47" i="77"/>
  <c r="G31" i="77"/>
  <c r="K31" i="77"/>
  <c r="F31" i="77"/>
  <c r="G39" i="77"/>
  <c r="F39" i="77"/>
  <c r="K39" i="77"/>
  <c r="G35" i="77"/>
  <c r="F35" i="77"/>
  <c r="K35" i="77"/>
  <c r="F28" i="77"/>
  <c r="G28" i="77"/>
  <c r="K28" i="77"/>
  <c r="K55" i="77"/>
  <c r="G55" i="77"/>
  <c r="F55" i="77"/>
  <c r="F58" i="77"/>
  <c r="K58" i="77"/>
  <c r="G58" i="77"/>
  <c r="K57" i="78"/>
  <c r="F57" i="78"/>
  <c r="G57" i="78"/>
  <c r="K23" i="78"/>
  <c r="F23" i="78"/>
  <c r="G23" i="78"/>
  <c r="K58" i="78"/>
  <c r="G58" i="78"/>
  <c r="F58" i="78"/>
  <c r="K47" i="76"/>
  <c r="G47" i="76"/>
  <c r="F47" i="76"/>
  <c r="K25" i="76"/>
  <c r="G25" i="76"/>
  <c r="F25" i="76"/>
  <c r="G23" i="76"/>
  <c r="K55" i="76"/>
  <c r="G55" i="76"/>
  <c r="F55" i="76"/>
  <c r="F23" i="76"/>
  <c r="F61" i="76"/>
  <c r="G61" i="76"/>
  <c r="J67" i="76"/>
  <c r="Q63" i="2" s="1"/>
  <c r="F64" i="76"/>
  <c r="G64" i="76"/>
  <c r="K64" i="76"/>
  <c r="G56" i="77"/>
  <c r="F56" i="77"/>
  <c r="K56" i="77"/>
  <c r="H23" i="77"/>
  <c r="H24" i="77" s="1"/>
  <c r="H26" i="77" s="1"/>
  <c r="F55" i="75"/>
  <c r="G47" i="75"/>
  <c r="F47" i="75"/>
  <c r="K47" i="75"/>
  <c r="J63" i="75"/>
  <c r="G51" i="75"/>
  <c r="F51" i="75"/>
  <c r="K51" i="75"/>
  <c r="G33" i="75"/>
  <c r="F33" i="75"/>
  <c r="K33" i="75"/>
  <c r="G27" i="75"/>
  <c r="F27" i="75"/>
  <c r="K27" i="75"/>
  <c r="G37" i="75"/>
  <c r="F37" i="75"/>
  <c r="K37" i="75"/>
  <c r="G31" i="75"/>
  <c r="F31" i="75"/>
  <c r="K31" i="75"/>
  <c r="G35" i="75"/>
  <c r="F35" i="75"/>
  <c r="K35" i="75"/>
  <c r="G39" i="75"/>
  <c r="F39" i="75"/>
  <c r="K39" i="75"/>
  <c r="G43" i="75"/>
  <c r="F43" i="75"/>
  <c r="K43" i="75"/>
  <c r="K62" i="75"/>
  <c r="K58" i="75"/>
  <c r="G58" i="75"/>
  <c r="K53" i="74"/>
  <c r="G53" i="74"/>
  <c r="F53" i="74"/>
  <c r="F31" i="74"/>
  <c r="K31" i="74"/>
  <c r="G31" i="74"/>
  <c r="K29" i="74"/>
  <c r="G29" i="74"/>
  <c r="F35" i="74"/>
  <c r="K35" i="74"/>
  <c r="G35" i="74"/>
  <c r="F33" i="74"/>
  <c r="K33" i="74"/>
  <c r="G33" i="74"/>
  <c r="F43" i="74"/>
  <c r="K43" i="74"/>
  <c r="G43" i="74"/>
  <c r="F37" i="74"/>
  <c r="K37" i="74"/>
  <c r="G37" i="74"/>
  <c r="F47" i="74"/>
  <c r="K47" i="74"/>
  <c r="G47" i="74"/>
  <c r="F49" i="74"/>
  <c r="K49" i="74"/>
  <c r="G49" i="74"/>
  <c r="F25" i="74"/>
  <c r="K25" i="74"/>
  <c r="G25" i="74"/>
  <c r="H25" i="74" s="1"/>
  <c r="H26" i="74" s="1"/>
  <c r="F41" i="74"/>
  <c r="K41" i="74"/>
  <c r="G41" i="74"/>
  <c r="K51" i="74"/>
  <c r="G51" i="74"/>
  <c r="F51" i="74"/>
  <c r="F27" i="74"/>
  <c r="K27" i="74"/>
  <c r="G27" i="74"/>
  <c r="F45" i="74"/>
  <c r="K45" i="74"/>
  <c r="G45" i="74"/>
  <c r="K23" i="75"/>
  <c r="G23" i="75"/>
  <c r="F23" i="75"/>
  <c r="K56" i="75"/>
  <c r="G56" i="75"/>
  <c r="F56" i="75"/>
  <c r="J55" i="74"/>
  <c r="Q61" i="2" s="1"/>
  <c r="K57" i="81" l="1"/>
  <c r="H25" i="77"/>
  <c r="H27" i="79"/>
  <c r="H28" i="79" s="1"/>
  <c r="H29" i="79" s="1"/>
  <c r="H30" i="79" s="1"/>
  <c r="H31" i="79" s="1"/>
  <c r="H32" i="79" s="1"/>
  <c r="H33" i="79" s="1"/>
  <c r="H34" i="79" s="1"/>
  <c r="H35" i="79" s="1"/>
  <c r="H36" i="79" s="1"/>
  <c r="H37" i="79" s="1"/>
  <c r="H38" i="79" s="1"/>
  <c r="H39" i="79" s="1"/>
  <c r="H40" i="79" s="1"/>
  <c r="H41" i="79" s="1"/>
  <c r="H42" i="79" s="1"/>
  <c r="H43" i="79" s="1"/>
  <c r="H44" i="79" s="1"/>
  <c r="H45" i="79" s="1"/>
  <c r="H46" i="79" s="1"/>
  <c r="H47" i="79" s="1"/>
  <c r="H48" i="79" s="1"/>
  <c r="H49" i="79" s="1"/>
  <c r="H50" i="79" s="1"/>
  <c r="H51" i="79" s="1"/>
  <c r="H52" i="79" s="1"/>
  <c r="H53" i="79" s="1"/>
  <c r="H54" i="79" s="1"/>
  <c r="H55" i="79" s="1"/>
  <c r="H56" i="79" s="1"/>
  <c r="H57" i="79" s="1"/>
  <c r="H58" i="79" s="1"/>
  <c r="H59" i="79" s="1"/>
  <c r="H60" i="79" s="1"/>
  <c r="H61" i="79" s="1"/>
  <c r="H62" i="79" s="1"/>
  <c r="H63" i="79" s="1"/>
  <c r="H64" i="79" s="1"/>
  <c r="H65" i="79" s="1"/>
  <c r="H66" i="79" s="1"/>
  <c r="H67" i="79" s="1"/>
  <c r="H68" i="79" s="1"/>
  <c r="H69" i="79" s="1"/>
  <c r="H70" i="79" s="1"/>
  <c r="H24" i="82"/>
  <c r="H25" i="82" s="1"/>
  <c r="H26" i="82" s="1"/>
  <c r="H27" i="82" s="1"/>
  <c r="H28" i="82" s="1"/>
  <c r="H29" i="82" s="1"/>
  <c r="H30" i="82" s="1"/>
  <c r="H31" i="82" s="1"/>
  <c r="H32" i="82" s="1"/>
  <c r="H33" i="82" s="1"/>
  <c r="H34" i="82" s="1"/>
  <c r="H35" i="82" s="1"/>
  <c r="H36" i="82" s="1"/>
  <c r="H37" i="82" s="1"/>
  <c r="H38" i="82" s="1"/>
  <c r="H39" i="82" s="1"/>
  <c r="H40" i="82" s="1"/>
  <c r="H41" i="82" s="1"/>
  <c r="H42" i="82" s="1"/>
  <c r="H43" i="82" s="1"/>
  <c r="H44" i="82" s="1"/>
  <c r="H45" i="82" s="1"/>
  <c r="H46" i="82" s="1"/>
  <c r="H47" i="82" s="1"/>
  <c r="H48" i="82" s="1"/>
  <c r="H49" i="82" s="1"/>
  <c r="H50" i="82" s="1"/>
  <c r="H51" i="82" s="1"/>
  <c r="H52" i="82" s="1"/>
  <c r="H53" i="82" s="1"/>
  <c r="H54" i="82" s="1"/>
  <c r="H55" i="82" s="1"/>
  <c r="H56" i="82" s="1"/>
  <c r="H57" i="82" s="1"/>
  <c r="H58" i="82" s="1"/>
  <c r="H59" i="82" s="1"/>
  <c r="H60" i="82" s="1"/>
  <c r="H61" i="82" s="1"/>
  <c r="H62" i="82" s="1"/>
  <c r="H23" i="80"/>
  <c r="H24" i="80" s="1"/>
  <c r="H25" i="80" s="1"/>
  <c r="H26" i="80" s="1"/>
  <c r="H27" i="80" s="1"/>
  <c r="H23" i="81"/>
  <c r="H24" i="81" s="1"/>
  <c r="H25" i="81" s="1"/>
  <c r="H26" i="81" s="1"/>
  <c r="K66" i="80"/>
  <c r="H27" i="77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K62" i="77"/>
  <c r="H23" i="78"/>
  <c r="H24" i="78" s="1"/>
  <c r="H25" i="78" s="1"/>
  <c r="H26" i="78" s="1"/>
  <c r="K62" i="78"/>
  <c r="H23" i="76"/>
  <c r="H24" i="76" s="1"/>
  <c r="H25" i="76" s="1"/>
  <c r="H26" i="76" s="1"/>
  <c r="K67" i="76"/>
  <c r="K63" i="75"/>
  <c r="H23" i="75"/>
  <c r="H24" i="75" s="1"/>
  <c r="H25" i="75" s="1"/>
  <c r="H26" i="75" s="1"/>
  <c r="H27" i="75" s="1"/>
  <c r="H28" i="75" s="1"/>
  <c r="H29" i="75" s="1"/>
  <c r="H30" i="75" s="1"/>
  <c r="H31" i="75" s="1"/>
  <c r="H32" i="75" s="1"/>
  <c r="H33" i="75" s="1"/>
  <c r="H34" i="75" s="1"/>
  <c r="H35" i="75" s="1"/>
  <c r="H36" i="75" s="1"/>
  <c r="H37" i="75" s="1"/>
  <c r="H38" i="75" s="1"/>
  <c r="H39" i="75" s="1"/>
  <c r="H40" i="75" s="1"/>
  <c r="H41" i="75" s="1"/>
  <c r="H42" i="75" s="1"/>
  <c r="H43" i="75" s="1"/>
  <c r="H44" i="75" s="1"/>
  <c r="H45" i="75" s="1"/>
  <c r="H46" i="75" s="1"/>
  <c r="H47" i="75" s="1"/>
  <c r="H48" i="75" s="1"/>
  <c r="H49" i="75" s="1"/>
  <c r="H50" i="75" s="1"/>
  <c r="H51" i="75" s="1"/>
  <c r="H52" i="75" s="1"/>
  <c r="H53" i="75" s="1"/>
  <c r="H54" i="75" s="1"/>
  <c r="H55" i="75" s="1"/>
  <c r="H56" i="75" s="1"/>
  <c r="H57" i="75" s="1"/>
  <c r="H58" i="75" s="1"/>
  <c r="H59" i="75" s="1"/>
  <c r="H60" i="75" s="1"/>
  <c r="H61" i="75" s="1"/>
  <c r="H62" i="75" s="1"/>
  <c r="H63" i="75" s="1"/>
  <c r="K55" i="74"/>
  <c r="H27" i="74"/>
  <c r="H28" i="74" s="1"/>
  <c r="H29" i="74" s="1"/>
  <c r="H30" i="74" s="1"/>
  <c r="H31" i="74" s="1"/>
  <c r="H32" i="74" s="1"/>
  <c r="H33" i="74" s="1"/>
  <c r="H34" i="74" s="1"/>
  <c r="H35" i="74" s="1"/>
  <c r="H36" i="74" s="1"/>
  <c r="H37" i="74" s="1"/>
  <c r="H38" i="74" s="1"/>
  <c r="H39" i="74" s="1"/>
  <c r="H40" i="74" s="1"/>
  <c r="H41" i="74" s="1"/>
  <c r="H42" i="74" s="1"/>
  <c r="H43" i="74" s="1"/>
  <c r="H44" i="74" s="1"/>
  <c r="H45" i="74" s="1"/>
  <c r="H46" i="74" s="1"/>
  <c r="H47" i="74" s="1"/>
  <c r="H48" i="74" s="1"/>
  <c r="H49" i="74" s="1"/>
  <c r="H50" i="74" s="1"/>
  <c r="H51" i="74" s="1"/>
  <c r="H52" i="74" s="1"/>
  <c r="H53" i="74" s="1"/>
  <c r="H54" i="74" s="1"/>
  <c r="H55" i="74" s="1"/>
  <c r="H27" i="76" l="1"/>
  <c r="H28" i="76" s="1"/>
  <c r="H29" i="76" s="1"/>
  <c r="H30" i="76" s="1"/>
  <c r="H31" i="76" s="1"/>
  <c r="H32" i="76" s="1"/>
  <c r="H33" i="76" s="1"/>
  <c r="H34" i="76" s="1"/>
  <c r="H35" i="76" s="1"/>
  <c r="H36" i="76" s="1"/>
  <c r="H37" i="76" s="1"/>
  <c r="H38" i="76" s="1"/>
  <c r="H39" i="76" s="1"/>
  <c r="H40" i="76" s="1"/>
  <c r="H41" i="76" s="1"/>
  <c r="H42" i="76" s="1"/>
  <c r="H43" i="76" s="1"/>
  <c r="H44" i="76" s="1"/>
  <c r="H45" i="76" s="1"/>
  <c r="H46" i="76" s="1"/>
  <c r="H47" i="76" s="1"/>
  <c r="H48" i="76" s="1"/>
  <c r="H49" i="76" s="1"/>
  <c r="H50" i="76" s="1"/>
  <c r="H51" i="76" s="1"/>
  <c r="H52" i="76" s="1"/>
  <c r="H53" i="76" s="1"/>
  <c r="H54" i="76" s="1"/>
  <c r="H55" i="76" s="1"/>
  <c r="H56" i="76" s="1"/>
  <c r="H57" i="76" s="1"/>
  <c r="H58" i="76" s="1"/>
  <c r="H59" i="76" s="1"/>
  <c r="H60" i="76" s="1"/>
  <c r="H61" i="76" s="1"/>
  <c r="H62" i="76" s="1"/>
  <c r="H63" i="76" s="1"/>
  <c r="H64" i="76" s="1"/>
  <c r="H65" i="76" s="1"/>
  <c r="H66" i="76" s="1"/>
  <c r="H67" i="76" s="1"/>
  <c r="H70" i="76" s="1"/>
  <c r="H28" i="81"/>
  <c r="H29" i="81" s="1"/>
  <c r="H30" i="81" s="1"/>
  <c r="H31" i="81" s="1"/>
  <c r="H32" i="81" s="1"/>
  <c r="H33" i="81" s="1"/>
  <c r="H34" i="81" s="1"/>
  <c r="H35" i="81" s="1"/>
  <c r="H36" i="81" s="1"/>
  <c r="H37" i="81" s="1"/>
  <c r="H38" i="81" s="1"/>
  <c r="H39" i="81" s="1"/>
  <c r="H40" i="81" s="1"/>
  <c r="H41" i="81" s="1"/>
  <c r="H42" i="81" s="1"/>
  <c r="H43" i="81" s="1"/>
  <c r="H44" i="81" s="1"/>
  <c r="H45" i="81" s="1"/>
  <c r="H46" i="81" s="1"/>
  <c r="H47" i="81" s="1"/>
  <c r="H48" i="81" s="1"/>
  <c r="H49" i="81" s="1"/>
  <c r="H50" i="81" s="1"/>
  <c r="H51" i="81" s="1"/>
  <c r="H52" i="81" s="1"/>
  <c r="H53" i="81" s="1"/>
  <c r="H54" i="81" s="1"/>
  <c r="H55" i="81" s="1"/>
  <c r="H56" i="81" s="1"/>
  <c r="H57" i="81" s="1"/>
  <c r="H60" i="81" s="1"/>
  <c r="H27" i="81"/>
  <c r="H65" i="82"/>
  <c r="H64" i="82"/>
  <c r="H29" i="80"/>
  <c r="H30" i="80" s="1"/>
  <c r="H31" i="80" s="1"/>
  <c r="H32" i="80" s="1"/>
  <c r="H33" i="80" s="1"/>
  <c r="H34" i="80" s="1"/>
  <c r="H35" i="80" s="1"/>
  <c r="H36" i="80" s="1"/>
  <c r="H37" i="80" s="1"/>
  <c r="H38" i="80" s="1"/>
  <c r="H39" i="80" s="1"/>
  <c r="H40" i="80" s="1"/>
  <c r="H41" i="80" s="1"/>
  <c r="H42" i="80" s="1"/>
  <c r="H43" i="80" s="1"/>
  <c r="H44" i="80" s="1"/>
  <c r="H45" i="80" s="1"/>
  <c r="H46" i="80" s="1"/>
  <c r="H47" i="80" s="1"/>
  <c r="H48" i="80" s="1"/>
  <c r="H49" i="80" s="1"/>
  <c r="H50" i="80" s="1"/>
  <c r="H51" i="80" s="1"/>
  <c r="H52" i="80" s="1"/>
  <c r="H53" i="80" s="1"/>
  <c r="H54" i="80" s="1"/>
  <c r="H55" i="80" s="1"/>
  <c r="H56" i="80" s="1"/>
  <c r="H57" i="80" s="1"/>
  <c r="H58" i="80" s="1"/>
  <c r="H59" i="80" s="1"/>
  <c r="H60" i="80" s="1"/>
  <c r="H61" i="80" s="1"/>
  <c r="H62" i="80" s="1"/>
  <c r="H63" i="80" s="1"/>
  <c r="H64" i="80" s="1"/>
  <c r="H65" i="80" s="1"/>
  <c r="H66" i="80" s="1"/>
  <c r="H69" i="80" s="1"/>
  <c r="H28" i="80"/>
  <c r="H28" i="78"/>
  <c r="H29" i="78" s="1"/>
  <c r="H30" i="78" s="1"/>
  <c r="H31" i="78" s="1"/>
  <c r="H32" i="78" s="1"/>
  <c r="H33" i="78" s="1"/>
  <c r="H34" i="78" s="1"/>
  <c r="H35" i="78" s="1"/>
  <c r="H36" i="78" s="1"/>
  <c r="H37" i="78" s="1"/>
  <c r="H38" i="78" s="1"/>
  <c r="H39" i="78" s="1"/>
  <c r="H40" i="78" s="1"/>
  <c r="H41" i="78" s="1"/>
  <c r="H42" i="78" s="1"/>
  <c r="H43" i="78" s="1"/>
  <c r="H44" i="78" s="1"/>
  <c r="H45" i="78" s="1"/>
  <c r="H46" i="78" s="1"/>
  <c r="H47" i="78" s="1"/>
  <c r="H48" i="78" s="1"/>
  <c r="H49" i="78" s="1"/>
  <c r="H50" i="78" s="1"/>
  <c r="H51" i="78" s="1"/>
  <c r="H52" i="78" s="1"/>
  <c r="H53" i="78" s="1"/>
  <c r="H54" i="78" s="1"/>
  <c r="H55" i="78" s="1"/>
  <c r="H56" i="78" s="1"/>
  <c r="H57" i="78" s="1"/>
  <c r="H58" i="78" s="1"/>
  <c r="H59" i="78" s="1"/>
  <c r="H60" i="78" s="1"/>
  <c r="H61" i="78" s="1"/>
  <c r="H62" i="78" s="1"/>
  <c r="H65" i="78" s="1"/>
  <c r="H27" i="78"/>
  <c r="H73" i="79"/>
  <c r="H72" i="79"/>
  <c r="H65" i="77"/>
  <c r="H64" i="77"/>
  <c r="H66" i="75"/>
  <c r="H65" i="75"/>
  <c r="H58" i="74"/>
  <c r="H57" i="74"/>
  <c r="H69" i="76" l="1"/>
  <c r="H64" i="78"/>
  <c r="H67" i="82"/>
  <c r="H59" i="81"/>
  <c r="H62" i="81" s="1"/>
  <c r="H66" i="82"/>
  <c r="H68" i="80"/>
  <c r="H70" i="80" s="1"/>
  <c r="H61" i="81"/>
  <c r="H75" i="79"/>
  <c r="H66" i="78"/>
  <c r="H74" i="79"/>
  <c r="H67" i="77"/>
  <c r="H67" i="78"/>
  <c r="H72" i="76"/>
  <c r="H66" i="77"/>
  <c r="H67" i="75"/>
  <c r="H71" i="76"/>
  <c r="H59" i="74"/>
  <c r="H68" i="75"/>
  <c r="H60" i="74"/>
  <c r="H71" i="80" l="1"/>
  <c r="J59" i="73"/>
  <c r="K57" i="73"/>
  <c r="J55" i="73"/>
  <c r="J54" i="73"/>
  <c r="K53" i="73"/>
  <c r="G53" i="73"/>
  <c r="F53" i="73"/>
  <c r="J53" i="73"/>
  <c r="K52" i="73"/>
  <c r="G52" i="73"/>
  <c r="F52" i="73"/>
  <c r="J52" i="73"/>
  <c r="K51" i="73"/>
  <c r="G51" i="73"/>
  <c r="F51" i="73"/>
  <c r="J51" i="73"/>
  <c r="K50" i="73"/>
  <c r="G50" i="73"/>
  <c r="F50" i="73"/>
  <c r="J50" i="73"/>
  <c r="K49" i="73"/>
  <c r="G49" i="73"/>
  <c r="F49" i="73"/>
  <c r="J49" i="73"/>
  <c r="K48" i="73"/>
  <c r="G48" i="73"/>
  <c r="F48" i="73"/>
  <c r="J48" i="73"/>
  <c r="K47" i="73"/>
  <c r="G47" i="73"/>
  <c r="F47" i="73"/>
  <c r="J47" i="73"/>
  <c r="K46" i="73"/>
  <c r="G46" i="73"/>
  <c r="F46" i="73"/>
  <c r="J46" i="73"/>
  <c r="K45" i="73"/>
  <c r="G45" i="73"/>
  <c r="F45" i="73"/>
  <c r="J45" i="73"/>
  <c r="K44" i="73"/>
  <c r="J44" i="73"/>
  <c r="G44" i="73"/>
  <c r="F44" i="73"/>
  <c r="K43" i="73"/>
  <c r="G43" i="73"/>
  <c r="F43" i="73"/>
  <c r="J43" i="73"/>
  <c r="K42" i="73"/>
  <c r="G42" i="73"/>
  <c r="F42" i="73"/>
  <c r="J42" i="73"/>
  <c r="K41" i="73"/>
  <c r="G41" i="73"/>
  <c r="F41" i="73"/>
  <c r="J41" i="73"/>
  <c r="K40" i="73"/>
  <c r="G40" i="73"/>
  <c r="F40" i="73"/>
  <c r="J40" i="73"/>
  <c r="K39" i="73"/>
  <c r="J39" i="73"/>
  <c r="G39" i="73"/>
  <c r="F39" i="73"/>
  <c r="K38" i="73"/>
  <c r="G38" i="73"/>
  <c r="F38" i="73"/>
  <c r="J38" i="73"/>
  <c r="K37" i="73"/>
  <c r="G37" i="73"/>
  <c r="F37" i="73"/>
  <c r="J37" i="73"/>
  <c r="K36" i="73"/>
  <c r="G36" i="73"/>
  <c r="F36" i="73"/>
  <c r="J36" i="73"/>
  <c r="K35" i="73"/>
  <c r="G35" i="73"/>
  <c r="F35" i="73"/>
  <c r="J35" i="73"/>
  <c r="K34" i="73"/>
  <c r="G34" i="73"/>
  <c r="F34" i="73"/>
  <c r="J34" i="73"/>
  <c r="K33" i="73"/>
  <c r="G33" i="73"/>
  <c r="F33" i="73"/>
  <c r="J33" i="73"/>
  <c r="K32" i="73"/>
  <c r="G32" i="73"/>
  <c r="F32" i="73"/>
  <c r="J32" i="73"/>
  <c r="K31" i="73"/>
  <c r="J31" i="73"/>
  <c r="G31" i="73"/>
  <c r="F31" i="73"/>
  <c r="K30" i="73"/>
  <c r="G30" i="73"/>
  <c r="F30" i="73"/>
  <c r="J30" i="73"/>
  <c r="K29" i="73"/>
  <c r="G29" i="73"/>
  <c r="F29" i="73"/>
  <c r="J29" i="73"/>
  <c r="K28" i="73"/>
  <c r="G28" i="73"/>
  <c r="F28" i="73"/>
  <c r="J28" i="73"/>
  <c r="K27" i="73"/>
  <c r="G27" i="73"/>
  <c r="F27" i="73"/>
  <c r="J27" i="73"/>
  <c r="K26" i="73"/>
  <c r="G26" i="73"/>
  <c r="F26" i="73"/>
  <c r="J26" i="73"/>
  <c r="K25" i="73"/>
  <c r="G25" i="73"/>
  <c r="F25" i="73"/>
  <c r="J25" i="73"/>
  <c r="K24" i="73"/>
  <c r="G24" i="73"/>
  <c r="F24" i="73"/>
  <c r="J24" i="73"/>
  <c r="J23" i="73"/>
  <c r="H17" i="73"/>
  <c r="H13" i="73"/>
  <c r="B13" i="73"/>
  <c r="H11" i="73"/>
  <c r="B11" i="73"/>
  <c r="C9" i="73"/>
  <c r="B9" i="73"/>
  <c r="H7" i="73"/>
  <c r="B7" i="73"/>
  <c r="E2" i="73"/>
  <c r="E28" i="71"/>
  <c r="D28" i="71" s="1"/>
  <c r="E55" i="72"/>
  <c r="E54" i="72"/>
  <c r="J54" i="72" s="1"/>
  <c r="E53" i="72"/>
  <c r="J53" i="72" s="1"/>
  <c r="E52" i="72"/>
  <c r="J52" i="72" s="1"/>
  <c r="E51" i="72"/>
  <c r="J51" i="72" s="1"/>
  <c r="E50" i="72"/>
  <c r="J50" i="72" s="1"/>
  <c r="E49" i="72"/>
  <c r="J49" i="72" s="1"/>
  <c r="E48" i="72"/>
  <c r="D48" i="72" s="1"/>
  <c r="K48" i="72" s="1"/>
  <c r="E47" i="72"/>
  <c r="J47" i="72" s="1"/>
  <c r="E46" i="72"/>
  <c r="J46" i="72" s="1"/>
  <c r="E45" i="72"/>
  <c r="J45" i="72" s="1"/>
  <c r="E44" i="72"/>
  <c r="J44" i="72" s="1"/>
  <c r="E43" i="72"/>
  <c r="J43" i="72" s="1"/>
  <c r="E42" i="72"/>
  <c r="J42" i="72" s="1"/>
  <c r="E41" i="72"/>
  <c r="J41" i="72" s="1"/>
  <c r="E40" i="72"/>
  <c r="J40" i="72" s="1"/>
  <c r="E39" i="72"/>
  <c r="J39" i="72" s="1"/>
  <c r="E38" i="72"/>
  <c r="J38" i="72" s="1"/>
  <c r="E37" i="72"/>
  <c r="J37" i="72" s="1"/>
  <c r="E36" i="72"/>
  <c r="J36" i="72" s="1"/>
  <c r="E35" i="72"/>
  <c r="J35" i="72" s="1"/>
  <c r="E34" i="72"/>
  <c r="J34" i="72" s="1"/>
  <c r="E33" i="72"/>
  <c r="J33" i="72" s="1"/>
  <c r="E32" i="72"/>
  <c r="J32" i="72" s="1"/>
  <c r="E31" i="72"/>
  <c r="J31" i="72" s="1"/>
  <c r="E30" i="72"/>
  <c r="J30" i="72" s="1"/>
  <c r="E29" i="72"/>
  <c r="J29" i="72" s="1"/>
  <c r="E28" i="72"/>
  <c r="J28" i="72" s="1"/>
  <c r="J26" i="72"/>
  <c r="J24" i="72"/>
  <c r="J23" i="72"/>
  <c r="H17" i="72"/>
  <c r="H13" i="72"/>
  <c r="B13" i="72"/>
  <c r="H11" i="72"/>
  <c r="B11" i="72"/>
  <c r="C9" i="72"/>
  <c r="B9" i="72"/>
  <c r="H7" i="72"/>
  <c r="B7" i="72"/>
  <c r="E2" i="72"/>
  <c r="K23" i="73" l="1"/>
  <c r="J57" i="73"/>
  <c r="J56" i="73"/>
  <c r="F27" i="72"/>
  <c r="G27" i="72"/>
  <c r="K27" i="72"/>
  <c r="J27" i="72"/>
  <c r="J48" i="72"/>
  <c r="D32" i="72"/>
  <c r="K32" i="72" s="1"/>
  <c r="K25" i="72"/>
  <c r="G25" i="72"/>
  <c r="F25" i="72"/>
  <c r="D47" i="72"/>
  <c r="D39" i="72"/>
  <c r="D31" i="72"/>
  <c r="D54" i="72"/>
  <c r="F54" i="72" s="1"/>
  <c r="D46" i="72"/>
  <c r="D38" i="72"/>
  <c r="D30" i="72"/>
  <c r="D53" i="72"/>
  <c r="D45" i="72"/>
  <c r="D37" i="72"/>
  <c r="D29" i="72"/>
  <c r="D40" i="72"/>
  <c r="D52" i="72"/>
  <c r="D44" i="72"/>
  <c r="D36" i="72"/>
  <c r="D28" i="72"/>
  <c r="D51" i="72"/>
  <c r="D43" i="72"/>
  <c r="D35" i="72"/>
  <c r="J25" i="72"/>
  <c r="D50" i="72"/>
  <c r="D42" i="72"/>
  <c r="D34" i="72"/>
  <c r="F48" i="72"/>
  <c r="D49" i="72"/>
  <c r="D41" i="72"/>
  <c r="G48" i="72"/>
  <c r="K56" i="73"/>
  <c r="G56" i="73"/>
  <c r="F56" i="73"/>
  <c r="K58" i="73"/>
  <c r="G58" i="73"/>
  <c r="F58" i="73"/>
  <c r="K54" i="73"/>
  <c r="F23" i="73"/>
  <c r="F57" i="73"/>
  <c r="G57" i="73"/>
  <c r="G23" i="73"/>
  <c r="J58" i="73"/>
  <c r="G55" i="72"/>
  <c r="F55" i="72"/>
  <c r="K55" i="72"/>
  <c r="J55" i="72"/>
  <c r="E62" i="71"/>
  <c r="J62" i="71" s="1"/>
  <c r="E61" i="71"/>
  <c r="D61" i="71" s="1"/>
  <c r="E60" i="71"/>
  <c r="E59" i="71"/>
  <c r="D59" i="71" s="1"/>
  <c r="E58" i="71"/>
  <c r="E57" i="71"/>
  <c r="D57" i="71" s="1"/>
  <c r="E56" i="71"/>
  <c r="E55" i="71"/>
  <c r="D55" i="71" s="1"/>
  <c r="E54" i="71"/>
  <c r="E53" i="71"/>
  <c r="E52" i="71"/>
  <c r="E51" i="71"/>
  <c r="E50" i="71"/>
  <c r="E49" i="71"/>
  <c r="E48" i="71"/>
  <c r="E47" i="71"/>
  <c r="E46" i="71"/>
  <c r="E45" i="71"/>
  <c r="E44" i="71"/>
  <c r="E43" i="71"/>
  <c r="D43" i="71" s="1"/>
  <c r="G43" i="71" s="1"/>
  <c r="E42" i="71"/>
  <c r="E41" i="71"/>
  <c r="E40" i="71"/>
  <c r="E39" i="71"/>
  <c r="E38" i="71"/>
  <c r="E37" i="71"/>
  <c r="E36" i="71"/>
  <c r="E35" i="71"/>
  <c r="E34" i="71"/>
  <c r="E33" i="71"/>
  <c r="E32" i="71"/>
  <c r="K31" i="71"/>
  <c r="G31" i="71"/>
  <c r="F31" i="71"/>
  <c r="E31" i="71"/>
  <c r="J31" i="71" s="1"/>
  <c r="E30" i="71"/>
  <c r="E29" i="71"/>
  <c r="K28" i="71"/>
  <c r="G28" i="71"/>
  <c r="F28" i="71"/>
  <c r="J28" i="71"/>
  <c r="K27" i="71"/>
  <c r="G27" i="71"/>
  <c r="F27" i="71"/>
  <c r="J27" i="71"/>
  <c r="K26" i="71"/>
  <c r="G26" i="71"/>
  <c r="F26" i="71"/>
  <c r="J26" i="71"/>
  <c r="K25" i="71"/>
  <c r="G25" i="71"/>
  <c r="F25" i="71"/>
  <c r="J25" i="71"/>
  <c r="K24" i="71"/>
  <c r="G24" i="71"/>
  <c r="F24" i="71"/>
  <c r="J24" i="71"/>
  <c r="H17" i="71"/>
  <c r="H13" i="71"/>
  <c r="B13" i="71"/>
  <c r="H11" i="71"/>
  <c r="B11" i="71"/>
  <c r="C9" i="71"/>
  <c r="B9" i="71"/>
  <c r="H7" i="71"/>
  <c r="B7" i="71"/>
  <c r="E2" i="71"/>
  <c r="K54" i="69"/>
  <c r="E25" i="69"/>
  <c r="J25" i="69" s="1"/>
  <c r="E79" i="70"/>
  <c r="J79" i="70" s="1"/>
  <c r="E78" i="70"/>
  <c r="D78" i="70" s="1"/>
  <c r="E77" i="70"/>
  <c r="J77" i="70" s="1"/>
  <c r="E76" i="70"/>
  <c r="J76" i="70" s="1"/>
  <c r="E75" i="70"/>
  <c r="D75" i="70" s="1"/>
  <c r="E74" i="70"/>
  <c r="D74" i="70" s="1"/>
  <c r="E73" i="70"/>
  <c r="J73" i="70" s="1"/>
  <c r="D73" i="70"/>
  <c r="K73" i="70" s="1"/>
  <c r="E72" i="70"/>
  <c r="J72" i="70" s="1"/>
  <c r="E71" i="70"/>
  <c r="J71" i="70" s="1"/>
  <c r="E70" i="70"/>
  <c r="J70" i="70" s="1"/>
  <c r="D70" i="70"/>
  <c r="G70" i="70" s="1"/>
  <c r="E69" i="70"/>
  <c r="D69" i="70" s="1"/>
  <c r="E68" i="70"/>
  <c r="D68" i="70" s="1"/>
  <c r="E67" i="70"/>
  <c r="J67" i="70" s="1"/>
  <c r="D67" i="70"/>
  <c r="K67" i="70" s="1"/>
  <c r="E66" i="70"/>
  <c r="D66" i="70" s="1"/>
  <c r="E65" i="70"/>
  <c r="J65" i="70" s="1"/>
  <c r="E64" i="70"/>
  <c r="J64" i="70" s="1"/>
  <c r="E63" i="70"/>
  <c r="J63" i="70" s="1"/>
  <c r="E62" i="70"/>
  <c r="J62" i="70" s="1"/>
  <c r="E61" i="70"/>
  <c r="D61" i="70" s="1"/>
  <c r="E60" i="70"/>
  <c r="J60" i="70" s="1"/>
  <c r="J59" i="70"/>
  <c r="E59" i="70"/>
  <c r="D59" i="70" s="1"/>
  <c r="E58" i="70"/>
  <c r="D58" i="70" s="1"/>
  <c r="E57" i="70"/>
  <c r="J57" i="70" s="1"/>
  <c r="E56" i="70"/>
  <c r="D56" i="70" s="1"/>
  <c r="K56" i="70" s="1"/>
  <c r="E55" i="70"/>
  <c r="J55" i="70" s="1"/>
  <c r="E54" i="70"/>
  <c r="D54" i="70" s="1"/>
  <c r="K53" i="70"/>
  <c r="J53" i="70"/>
  <c r="G53" i="70"/>
  <c r="F53" i="70"/>
  <c r="E53" i="70"/>
  <c r="K52" i="70"/>
  <c r="J52" i="70"/>
  <c r="G52" i="70"/>
  <c r="F52" i="70"/>
  <c r="E52" i="70"/>
  <c r="K51" i="70"/>
  <c r="G51" i="70"/>
  <c r="F51" i="70"/>
  <c r="E51" i="70"/>
  <c r="J51" i="70" s="1"/>
  <c r="K50" i="70"/>
  <c r="G50" i="70"/>
  <c r="F50" i="70"/>
  <c r="E50" i="70"/>
  <c r="J50" i="70" s="1"/>
  <c r="K49" i="70"/>
  <c r="G49" i="70"/>
  <c r="F49" i="70"/>
  <c r="E49" i="70"/>
  <c r="J49" i="70" s="1"/>
  <c r="K48" i="70"/>
  <c r="J48" i="70"/>
  <c r="G48" i="70"/>
  <c r="F48" i="70"/>
  <c r="E48" i="70"/>
  <c r="K47" i="70"/>
  <c r="G47" i="70"/>
  <c r="F47" i="70"/>
  <c r="E47" i="70"/>
  <c r="J47" i="70" s="1"/>
  <c r="K46" i="70"/>
  <c r="G46" i="70"/>
  <c r="F46" i="70"/>
  <c r="E46" i="70"/>
  <c r="J46" i="70" s="1"/>
  <c r="K45" i="70"/>
  <c r="G45" i="70"/>
  <c r="F45" i="70"/>
  <c r="E45" i="70"/>
  <c r="J45" i="70" s="1"/>
  <c r="K44" i="70"/>
  <c r="G44" i="70"/>
  <c r="F44" i="70"/>
  <c r="E44" i="70"/>
  <c r="J44" i="70" s="1"/>
  <c r="K43" i="70"/>
  <c r="G43" i="70"/>
  <c r="F43" i="70"/>
  <c r="E43" i="70"/>
  <c r="J43" i="70" s="1"/>
  <c r="K42" i="70"/>
  <c r="G42" i="70"/>
  <c r="F42" i="70"/>
  <c r="E42" i="70"/>
  <c r="J42" i="70" s="1"/>
  <c r="K41" i="70"/>
  <c r="G41" i="70"/>
  <c r="F41" i="70"/>
  <c r="E41" i="70"/>
  <c r="J41" i="70" s="1"/>
  <c r="K40" i="70"/>
  <c r="G40" i="70"/>
  <c r="F40" i="70"/>
  <c r="E40" i="70"/>
  <c r="J40" i="70" s="1"/>
  <c r="K39" i="70"/>
  <c r="G39" i="70"/>
  <c r="F39" i="70"/>
  <c r="E39" i="70"/>
  <c r="J39" i="70" s="1"/>
  <c r="K38" i="70"/>
  <c r="G38" i="70"/>
  <c r="F38" i="70"/>
  <c r="E38" i="70"/>
  <c r="J38" i="70" s="1"/>
  <c r="K37" i="70"/>
  <c r="G37" i="70"/>
  <c r="F37" i="70"/>
  <c r="E37" i="70"/>
  <c r="J37" i="70" s="1"/>
  <c r="K36" i="70"/>
  <c r="J36" i="70"/>
  <c r="G36" i="70"/>
  <c r="F36" i="70"/>
  <c r="E36" i="70"/>
  <c r="K35" i="70"/>
  <c r="G35" i="70"/>
  <c r="F35" i="70"/>
  <c r="E35" i="70"/>
  <c r="J35" i="70" s="1"/>
  <c r="K34" i="70"/>
  <c r="G34" i="70"/>
  <c r="F34" i="70"/>
  <c r="E34" i="70"/>
  <c r="J34" i="70" s="1"/>
  <c r="K33" i="70"/>
  <c r="G33" i="70"/>
  <c r="F33" i="70"/>
  <c r="E33" i="70"/>
  <c r="J33" i="70" s="1"/>
  <c r="K32" i="70"/>
  <c r="G32" i="70"/>
  <c r="F32" i="70"/>
  <c r="E32" i="70"/>
  <c r="J32" i="70" s="1"/>
  <c r="K31" i="70"/>
  <c r="G31" i="70"/>
  <c r="F31" i="70"/>
  <c r="E31" i="70"/>
  <c r="J31" i="70" s="1"/>
  <c r="K30" i="70"/>
  <c r="G30" i="70"/>
  <c r="F30" i="70"/>
  <c r="E30" i="70"/>
  <c r="J30" i="70" s="1"/>
  <c r="K29" i="70"/>
  <c r="J29" i="70"/>
  <c r="G29" i="70"/>
  <c r="F29" i="70"/>
  <c r="E29" i="70"/>
  <c r="K28" i="70"/>
  <c r="G28" i="70"/>
  <c r="F28" i="70"/>
  <c r="E28" i="70"/>
  <c r="J28" i="70" s="1"/>
  <c r="K27" i="70"/>
  <c r="G27" i="70"/>
  <c r="F27" i="70"/>
  <c r="E27" i="70"/>
  <c r="J27" i="70" s="1"/>
  <c r="K26" i="70"/>
  <c r="G26" i="70"/>
  <c r="F26" i="70"/>
  <c r="E26" i="70"/>
  <c r="J26" i="70" s="1"/>
  <c r="K25" i="70"/>
  <c r="J25" i="70"/>
  <c r="G25" i="70"/>
  <c r="F25" i="70"/>
  <c r="E25" i="70"/>
  <c r="K24" i="70"/>
  <c r="G24" i="70"/>
  <c r="F24" i="70"/>
  <c r="E24" i="70"/>
  <c r="J24" i="70" s="1"/>
  <c r="E23" i="70"/>
  <c r="J23" i="70" s="1"/>
  <c r="D23" i="70"/>
  <c r="K23" i="70" s="1"/>
  <c r="H17" i="70"/>
  <c r="H13" i="70"/>
  <c r="B13" i="70"/>
  <c r="H11" i="70"/>
  <c r="B11" i="70"/>
  <c r="C9" i="70"/>
  <c r="B9" i="70"/>
  <c r="H7" i="70"/>
  <c r="B7" i="70"/>
  <c r="E2" i="70"/>
  <c r="G54" i="69"/>
  <c r="F54" i="69"/>
  <c r="E54" i="69"/>
  <c r="J54" i="69" s="1"/>
  <c r="E53" i="69"/>
  <c r="J53" i="69" s="1"/>
  <c r="E52" i="69"/>
  <c r="J52" i="69" s="1"/>
  <c r="E51" i="69"/>
  <c r="J51" i="69" s="1"/>
  <c r="E50" i="69"/>
  <c r="J50" i="69" s="1"/>
  <c r="E49" i="69"/>
  <c r="J49" i="69" s="1"/>
  <c r="E48" i="69"/>
  <c r="J48" i="69" s="1"/>
  <c r="E47" i="69"/>
  <c r="J47" i="69" s="1"/>
  <c r="E46" i="69"/>
  <c r="J46" i="69" s="1"/>
  <c r="E45" i="69"/>
  <c r="J45" i="69" s="1"/>
  <c r="E44" i="69"/>
  <c r="J44" i="69" s="1"/>
  <c r="E43" i="69"/>
  <c r="J43" i="69" s="1"/>
  <c r="E42" i="69"/>
  <c r="J42" i="69" s="1"/>
  <c r="E41" i="69"/>
  <c r="J41" i="69" s="1"/>
  <c r="E40" i="69"/>
  <c r="J40" i="69" s="1"/>
  <c r="E39" i="69"/>
  <c r="J39" i="69" s="1"/>
  <c r="E38" i="69"/>
  <c r="J38" i="69" s="1"/>
  <c r="E37" i="69"/>
  <c r="J37" i="69" s="1"/>
  <c r="E36" i="69"/>
  <c r="J36" i="69" s="1"/>
  <c r="E35" i="69"/>
  <c r="J35" i="69" s="1"/>
  <c r="K34" i="69"/>
  <c r="G34" i="69"/>
  <c r="F34" i="69"/>
  <c r="E34" i="69"/>
  <c r="J34" i="69" s="1"/>
  <c r="E33" i="69"/>
  <c r="J33" i="69" s="1"/>
  <c r="E32" i="69"/>
  <c r="J32" i="69" s="1"/>
  <c r="E31" i="69"/>
  <c r="J31" i="69" s="1"/>
  <c r="E30" i="69"/>
  <c r="J30" i="69" s="1"/>
  <c r="E29" i="69"/>
  <c r="J29" i="69" s="1"/>
  <c r="F28" i="69"/>
  <c r="E28" i="69"/>
  <c r="J28" i="69" s="1"/>
  <c r="E27" i="69"/>
  <c r="J27" i="69" s="1"/>
  <c r="E26" i="69"/>
  <c r="J26" i="69" s="1"/>
  <c r="K24" i="69"/>
  <c r="G24" i="69"/>
  <c r="F24" i="69"/>
  <c r="J24" i="69"/>
  <c r="J23" i="69"/>
  <c r="H17" i="69"/>
  <c r="H13" i="69"/>
  <c r="B13" i="69"/>
  <c r="H11" i="69"/>
  <c r="B11" i="69"/>
  <c r="C9" i="69"/>
  <c r="B9" i="69"/>
  <c r="H7" i="69"/>
  <c r="B7" i="69"/>
  <c r="E2" i="69"/>
  <c r="F43" i="71" l="1"/>
  <c r="J56" i="70"/>
  <c r="J43" i="71"/>
  <c r="D77" i="70"/>
  <c r="G77" i="70" s="1"/>
  <c r="K43" i="71"/>
  <c r="J60" i="73"/>
  <c r="Q60" i="2" s="1"/>
  <c r="K59" i="73"/>
  <c r="F59" i="73"/>
  <c r="G59" i="73"/>
  <c r="F54" i="73"/>
  <c r="G54" i="73"/>
  <c r="F32" i="72"/>
  <c r="G32" i="72"/>
  <c r="K33" i="72"/>
  <c r="G33" i="72"/>
  <c r="F33" i="72"/>
  <c r="F26" i="72"/>
  <c r="G26" i="72"/>
  <c r="K26" i="72"/>
  <c r="K40" i="72"/>
  <c r="F40" i="72"/>
  <c r="F46" i="72"/>
  <c r="G46" i="72"/>
  <c r="K46" i="72"/>
  <c r="K41" i="72"/>
  <c r="G41" i="72"/>
  <c r="F41" i="72"/>
  <c r="K35" i="72"/>
  <c r="G35" i="72"/>
  <c r="F35" i="72"/>
  <c r="F29" i="72"/>
  <c r="G29" i="72"/>
  <c r="K29" i="72"/>
  <c r="K54" i="72"/>
  <c r="G54" i="72"/>
  <c r="K49" i="72"/>
  <c r="G49" i="72"/>
  <c r="F49" i="72"/>
  <c r="K43" i="72"/>
  <c r="G43" i="72"/>
  <c r="F43" i="72"/>
  <c r="K37" i="72"/>
  <c r="G37" i="72"/>
  <c r="F37" i="72"/>
  <c r="F31" i="72"/>
  <c r="G31" i="72"/>
  <c r="K31" i="72"/>
  <c r="G24" i="72"/>
  <c r="F24" i="72"/>
  <c r="K24" i="72"/>
  <c r="K38" i="72"/>
  <c r="G38" i="72"/>
  <c r="F38" i="72"/>
  <c r="K51" i="72"/>
  <c r="G51" i="72"/>
  <c r="F51" i="72"/>
  <c r="K45" i="72"/>
  <c r="G45" i="72"/>
  <c r="F45" i="72"/>
  <c r="K39" i="72"/>
  <c r="G39" i="72"/>
  <c r="F39" i="72"/>
  <c r="K34" i="72"/>
  <c r="G34" i="72"/>
  <c r="F34" i="72"/>
  <c r="G28" i="72"/>
  <c r="K28" i="72"/>
  <c r="F28" i="72"/>
  <c r="K53" i="72"/>
  <c r="G53" i="72"/>
  <c r="F53" i="72"/>
  <c r="K47" i="72"/>
  <c r="G47" i="72"/>
  <c r="F47" i="72"/>
  <c r="K52" i="72"/>
  <c r="G52" i="72"/>
  <c r="F52" i="72"/>
  <c r="J56" i="72"/>
  <c r="G40" i="72"/>
  <c r="F42" i="72"/>
  <c r="G42" i="72"/>
  <c r="K42" i="72"/>
  <c r="K36" i="72"/>
  <c r="G36" i="72"/>
  <c r="F36" i="72"/>
  <c r="K50" i="72"/>
  <c r="G50" i="72"/>
  <c r="F50" i="72"/>
  <c r="F44" i="72"/>
  <c r="G44" i="72"/>
  <c r="K44" i="72"/>
  <c r="G30" i="72"/>
  <c r="K30" i="72"/>
  <c r="F30" i="72"/>
  <c r="G55" i="73"/>
  <c r="F55" i="73"/>
  <c r="K55" i="73"/>
  <c r="H23" i="73"/>
  <c r="H24" i="73" s="1"/>
  <c r="H25" i="73" s="1"/>
  <c r="H26" i="73" s="1"/>
  <c r="H27" i="73" s="1"/>
  <c r="H28" i="73" s="1"/>
  <c r="H29" i="73" s="1"/>
  <c r="H30" i="73" s="1"/>
  <c r="H31" i="73" s="1"/>
  <c r="H32" i="73" s="1"/>
  <c r="H33" i="73" s="1"/>
  <c r="H34" i="73" s="1"/>
  <c r="H35" i="73" s="1"/>
  <c r="H36" i="73" s="1"/>
  <c r="H37" i="73" s="1"/>
  <c r="H38" i="73" s="1"/>
  <c r="H39" i="73" s="1"/>
  <c r="H40" i="73" s="1"/>
  <c r="H41" i="73" s="1"/>
  <c r="H42" i="73" s="1"/>
  <c r="H43" i="73" s="1"/>
  <c r="H44" i="73" s="1"/>
  <c r="H45" i="73" s="1"/>
  <c r="H46" i="73" s="1"/>
  <c r="H47" i="73" s="1"/>
  <c r="H48" i="73" s="1"/>
  <c r="H49" i="73" s="1"/>
  <c r="H50" i="73" s="1"/>
  <c r="H51" i="73" s="1"/>
  <c r="H52" i="73" s="1"/>
  <c r="H53" i="73" s="1"/>
  <c r="H54" i="73" s="1"/>
  <c r="J30" i="71"/>
  <c r="D30" i="71"/>
  <c r="J34" i="71"/>
  <c r="D34" i="71"/>
  <c r="J33" i="71"/>
  <c r="D33" i="71"/>
  <c r="J35" i="71"/>
  <c r="D35" i="71"/>
  <c r="J37" i="71"/>
  <c r="D37" i="71"/>
  <c r="J39" i="71"/>
  <c r="D39" i="71"/>
  <c r="J41" i="71"/>
  <c r="D41" i="71"/>
  <c r="J36" i="71"/>
  <c r="D36" i="71"/>
  <c r="J29" i="71"/>
  <c r="D29" i="71"/>
  <c r="J47" i="71"/>
  <c r="D47" i="71"/>
  <c r="J51" i="71"/>
  <c r="D51" i="71"/>
  <c r="J58" i="71"/>
  <c r="D58" i="71"/>
  <c r="F58" i="71" s="1"/>
  <c r="J44" i="71"/>
  <c r="D44" i="71"/>
  <c r="J56" i="71"/>
  <c r="D56" i="71"/>
  <c r="J45" i="71"/>
  <c r="D45" i="71"/>
  <c r="J49" i="71"/>
  <c r="D49" i="71"/>
  <c r="J53" i="71"/>
  <c r="D53" i="71"/>
  <c r="J60" i="71"/>
  <c r="D60" i="71"/>
  <c r="J38" i="71"/>
  <c r="D38" i="71"/>
  <c r="J40" i="71"/>
  <c r="D40" i="71"/>
  <c r="J42" i="71"/>
  <c r="D42" i="71"/>
  <c r="J48" i="71"/>
  <c r="D48" i="71"/>
  <c r="J52" i="71"/>
  <c r="D52" i="71"/>
  <c r="J54" i="71"/>
  <c r="D54" i="71"/>
  <c r="F54" i="71" s="1"/>
  <c r="J32" i="71"/>
  <c r="D32" i="71"/>
  <c r="J46" i="71"/>
  <c r="D46" i="71"/>
  <c r="J50" i="71"/>
  <c r="D50" i="71"/>
  <c r="G62" i="71"/>
  <c r="K23" i="72"/>
  <c r="G23" i="72"/>
  <c r="F23" i="72"/>
  <c r="K59" i="70"/>
  <c r="G59" i="70"/>
  <c r="F59" i="70"/>
  <c r="G54" i="70"/>
  <c r="K54" i="70"/>
  <c r="D64" i="70"/>
  <c r="K64" i="70" s="1"/>
  <c r="F67" i="70"/>
  <c r="J57" i="71"/>
  <c r="J23" i="71"/>
  <c r="G67" i="70"/>
  <c r="K70" i="70"/>
  <c r="K58" i="71"/>
  <c r="J54" i="70"/>
  <c r="J61" i="70"/>
  <c r="J75" i="70"/>
  <c r="J78" i="70"/>
  <c r="D62" i="70"/>
  <c r="D65" i="70"/>
  <c r="K65" i="70" s="1"/>
  <c r="D72" i="70"/>
  <c r="K72" i="70" s="1"/>
  <c r="D76" i="70"/>
  <c r="D57" i="70"/>
  <c r="K57" i="70" s="1"/>
  <c r="D60" i="70"/>
  <c r="J69" i="70"/>
  <c r="F61" i="71"/>
  <c r="K61" i="71"/>
  <c r="G61" i="71"/>
  <c r="G55" i="71"/>
  <c r="F55" i="71"/>
  <c r="K55" i="71"/>
  <c r="K59" i="71"/>
  <c r="G59" i="71"/>
  <c r="F59" i="71"/>
  <c r="K23" i="71"/>
  <c r="G23" i="71"/>
  <c r="F23" i="71"/>
  <c r="K57" i="71"/>
  <c r="G57" i="71"/>
  <c r="F57" i="71"/>
  <c r="J55" i="71"/>
  <c r="J61" i="71"/>
  <c r="K62" i="71"/>
  <c r="G58" i="71"/>
  <c r="J59" i="71"/>
  <c r="F62" i="71"/>
  <c r="D49" i="69"/>
  <c r="D41" i="69"/>
  <c r="D32" i="69"/>
  <c r="D48" i="69"/>
  <c r="K48" i="69" s="1"/>
  <c r="D40" i="69"/>
  <c r="D31" i="69"/>
  <c r="D47" i="69"/>
  <c r="D39" i="69"/>
  <c r="D30" i="69"/>
  <c r="D46" i="69"/>
  <c r="D38" i="69"/>
  <c r="D29" i="69"/>
  <c r="D53" i="69"/>
  <c r="D45" i="69"/>
  <c r="D37" i="69"/>
  <c r="D28" i="69"/>
  <c r="D52" i="69"/>
  <c r="D44" i="69"/>
  <c r="D36" i="69"/>
  <c r="D27" i="69"/>
  <c r="D51" i="69"/>
  <c r="D43" i="69"/>
  <c r="D35" i="69"/>
  <c r="D26" i="69"/>
  <c r="D50" i="69"/>
  <c r="D42" i="69"/>
  <c r="D33" i="69"/>
  <c r="D25" i="69"/>
  <c r="G25" i="69" s="1"/>
  <c r="F51" i="69"/>
  <c r="F48" i="69"/>
  <c r="G40" i="69"/>
  <c r="K23" i="69"/>
  <c r="K58" i="70"/>
  <c r="G58" i="70"/>
  <c r="F58" i="70"/>
  <c r="G69" i="70"/>
  <c r="F69" i="70"/>
  <c r="K69" i="70"/>
  <c r="K66" i="70"/>
  <c r="G66" i="70"/>
  <c r="F66" i="70"/>
  <c r="K74" i="70"/>
  <c r="G74" i="70"/>
  <c r="F74" i="70"/>
  <c r="G61" i="70"/>
  <c r="F61" i="70"/>
  <c r="K61" i="70"/>
  <c r="K75" i="70"/>
  <c r="G75" i="70"/>
  <c r="F75" i="70"/>
  <c r="G78" i="70"/>
  <c r="F78" i="70"/>
  <c r="K78" i="70"/>
  <c r="F68" i="70"/>
  <c r="G68" i="70"/>
  <c r="K68" i="70"/>
  <c r="F23" i="70"/>
  <c r="D55" i="70"/>
  <c r="F57" i="70"/>
  <c r="D63" i="70"/>
  <c r="F65" i="70"/>
  <c r="J68" i="70"/>
  <c r="D71" i="70"/>
  <c r="F73" i="70"/>
  <c r="K77" i="70"/>
  <c r="D79" i="70"/>
  <c r="F56" i="70"/>
  <c r="G57" i="70"/>
  <c r="F64" i="70"/>
  <c r="G65" i="70"/>
  <c r="G73" i="70"/>
  <c r="G56" i="70"/>
  <c r="J58" i="70"/>
  <c r="G64" i="70"/>
  <c r="J66" i="70"/>
  <c r="G72" i="70"/>
  <c r="J74" i="70"/>
  <c r="G23" i="70"/>
  <c r="F54" i="70"/>
  <c r="F62" i="70"/>
  <c r="F70" i="70"/>
  <c r="F77" i="70"/>
  <c r="F23" i="69"/>
  <c r="F72" i="70" l="1"/>
  <c r="G48" i="69"/>
  <c r="K60" i="73"/>
  <c r="K56" i="72"/>
  <c r="H55" i="73"/>
  <c r="H56" i="73" s="1"/>
  <c r="H57" i="73" s="1"/>
  <c r="H58" i="73" s="1"/>
  <c r="H59" i="73" s="1"/>
  <c r="H60" i="73" s="1"/>
  <c r="G40" i="71"/>
  <c r="K40" i="71"/>
  <c r="F40" i="71"/>
  <c r="K49" i="71"/>
  <c r="G49" i="71"/>
  <c r="F49" i="71"/>
  <c r="G36" i="71"/>
  <c r="K36" i="71"/>
  <c r="F36" i="71"/>
  <c r="K35" i="71"/>
  <c r="G35" i="71"/>
  <c r="F35" i="71"/>
  <c r="G54" i="71"/>
  <c r="F50" i="71"/>
  <c r="G50" i="71"/>
  <c r="K50" i="71"/>
  <c r="K51" i="71"/>
  <c r="G51" i="71"/>
  <c r="F51" i="71"/>
  <c r="K41" i="71"/>
  <c r="G41" i="71"/>
  <c r="F41" i="71"/>
  <c r="F46" i="71"/>
  <c r="G46" i="71"/>
  <c r="K46" i="71"/>
  <c r="F48" i="71"/>
  <c r="G48" i="71"/>
  <c r="K48" i="71"/>
  <c r="K47" i="71"/>
  <c r="G47" i="71"/>
  <c r="F47" i="71"/>
  <c r="K39" i="71"/>
  <c r="G39" i="71"/>
  <c r="F39" i="71"/>
  <c r="G34" i="71"/>
  <c r="K34" i="71"/>
  <c r="F34" i="71"/>
  <c r="F52" i="71"/>
  <c r="G52" i="71"/>
  <c r="K52" i="71"/>
  <c r="K45" i="71"/>
  <c r="G45" i="71"/>
  <c r="F45" i="71"/>
  <c r="K33" i="71"/>
  <c r="G33" i="71"/>
  <c r="F33" i="71"/>
  <c r="G38" i="71"/>
  <c r="K38" i="71"/>
  <c r="F38" i="71"/>
  <c r="K54" i="71"/>
  <c r="G32" i="71"/>
  <c r="K32" i="71"/>
  <c r="F32" i="71"/>
  <c r="G42" i="71"/>
  <c r="K42" i="71"/>
  <c r="F42" i="71"/>
  <c r="K53" i="71"/>
  <c r="G53" i="71"/>
  <c r="F53" i="71"/>
  <c r="F44" i="71"/>
  <c r="G44" i="71"/>
  <c r="K44" i="71"/>
  <c r="K29" i="71"/>
  <c r="F29" i="71"/>
  <c r="G29" i="71"/>
  <c r="K37" i="71"/>
  <c r="G37" i="71"/>
  <c r="F37" i="71"/>
  <c r="G30" i="71"/>
  <c r="K30" i="71"/>
  <c r="F30" i="71"/>
  <c r="G60" i="71"/>
  <c r="K60" i="71"/>
  <c r="F60" i="71"/>
  <c r="H23" i="72"/>
  <c r="H24" i="72" s="1"/>
  <c r="H25" i="72" s="1"/>
  <c r="H26" i="72" s="1"/>
  <c r="F76" i="70"/>
  <c r="G76" i="70"/>
  <c r="J80" i="70"/>
  <c r="K76" i="70"/>
  <c r="H23" i="70"/>
  <c r="H24" i="70" s="1"/>
  <c r="H25" i="70" s="1"/>
  <c r="H26" i="70" s="1"/>
  <c r="H27" i="70" s="1"/>
  <c r="H28" i="70" s="1"/>
  <c r="H29" i="70" s="1"/>
  <c r="H30" i="70" s="1"/>
  <c r="H31" i="70" s="1"/>
  <c r="H32" i="70" s="1"/>
  <c r="H33" i="70" s="1"/>
  <c r="H34" i="70" s="1"/>
  <c r="H35" i="70" s="1"/>
  <c r="H36" i="70" s="1"/>
  <c r="H37" i="70" s="1"/>
  <c r="H38" i="70" s="1"/>
  <c r="H39" i="70" s="1"/>
  <c r="H40" i="70" s="1"/>
  <c r="H41" i="70" s="1"/>
  <c r="H42" i="70" s="1"/>
  <c r="H43" i="70" s="1"/>
  <c r="H44" i="70" s="1"/>
  <c r="H45" i="70" s="1"/>
  <c r="H46" i="70" s="1"/>
  <c r="H47" i="70" s="1"/>
  <c r="H48" i="70" s="1"/>
  <c r="H49" i="70" s="1"/>
  <c r="H50" i="70" s="1"/>
  <c r="H51" i="70" s="1"/>
  <c r="H52" i="70" s="1"/>
  <c r="H53" i="70" s="1"/>
  <c r="F60" i="70"/>
  <c r="G60" i="70"/>
  <c r="K60" i="70"/>
  <c r="G62" i="70"/>
  <c r="K62" i="70"/>
  <c r="J63" i="71"/>
  <c r="Q58" i="2" s="1"/>
  <c r="G56" i="71"/>
  <c r="F56" i="71"/>
  <c r="K56" i="71"/>
  <c r="H23" i="71"/>
  <c r="H24" i="71" s="1"/>
  <c r="H25" i="71" s="1"/>
  <c r="H26" i="71" s="1"/>
  <c r="H27" i="71" s="1"/>
  <c r="H28" i="71" s="1"/>
  <c r="H29" i="71" s="1"/>
  <c r="H30" i="71" s="1"/>
  <c r="H31" i="71" s="1"/>
  <c r="K35" i="69"/>
  <c r="G35" i="69"/>
  <c r="F35" i="69"/>
  <c r="F37" i="69"/>
  <c r="K37" i="69"/>
  <c r="G37" i="69"/>
  <c r="K47" i="69"/>
  <c r="G47" i="69"/>
  <c r="F47" i="69"/>
  <c r="K43" i="69"/>
  <c r="G43" i="69"/>
  <c r="F43" i="69"/>
  <c r="K31" i="69"/>
  <c r="G31" i="69"/>
  <c r="F31" i="69"/>
  <c r="F39" i="69"/>
  <c r="K39" i="69"/>
  <c r="G39" i="69"/>
  <c r="K40" i="69"/>
  <c r="F40" i="69"/>
  <c r="G26" i="69"/>
  <c r="F26" i="69"/>
  <c r="K26" i="69"/>
  <c r="G28" i="69"/>
  <c r="K28" i="69"/>
  <c r="K45" i="69"/>
  <c r="G45" i="69"/>
  <c r="F45" i="69"/>
  <c r="K51" i="69"/>
  <c r="G51" i="69"/>
  <c r="F25" i="69"/>
  <c r="K25" i="69"/>
  <c r="K27" i="69"/>
  <c r="G27" i="69"/>
  <c r="F27" i="69"/>
  <c r="K33" i="69"/>
  <c r="G33" i="69"/>
  <c r="F33" i="69"/>
  <c r="F36" i="69"/>
  <c r="K36" i="69"/>
  <c r="G36" i="69"/>
  <c r="F38" i="69"/>
  <c r="K38" i="69"/>
  <c r="G38" i="69"/>
  <c r="K32" i="69"/>
  <c r="G32" i="69"/>
  <c r="F32" i="69"/>
  <c r="K53" i="69"/>
  <c r="G53" i="69"/>
  <c r="F53" i="69"/>
  <c r="K29" i="69"/>
  <c r="G29" i="69"/>
  <c r="F29" i="69"/>
  <c r="K42" i="69"/>
  <c r="G42" i="69"/>
  <c r="F42" i="69"/>
  <c r="K44" i="69"/>
  <c r="G44" i="69"/>
  <c r="F44" i="69"/>
  <c r="K46" i="69"/>
  <c r="G46" i="69"/>
  <c r="F46" i="69"/>
  <c r="G41" i="69"/>
  <c r="F41" i="69"/>
  <c r="K41" i="69"/>
  <c r="K50" i="69"/>
  <c r="G50" i="69"/>
  <c r="F50" i="69"/>
  <c r="K52" i="69"/>
  <c r="G52" i="69"/>
  <c r="F52" i="69"/>
  <c r="G30" i="69"/>
  <c r="F30" i="69"/>
  <c r="K30" i="69"/>
  <c r="K49" i="69"/>
  <c r="G49" i="69"/>
  <c r="F49" i="69"/>
  <c r="J55" i="69"/>
  <c r="Q56" i="2" s="1"/>
  <c r="G23" i="69"/>
  <c r="H23" i="69" s="1"/>
  <c r="H24" i="69" s="1"/>
  <c r="G79" i="70"/>
  <c r="F79" i="70"/>
  <c r="K79" i="70"/>
  <c r="H54" i="70"/>
  <c r="G71" i="70"/>
  <c r="K71" i="70"/>
  <c r="F71" i="70"/>
  <c r="G63" i="70"/>
  <c r="F63" i="70"/>
  <c r="K63" i="70"/>
  <c r="G55" i="70"/>
  <c r="F55" i="70"/>
  <c r="H55" i="70" s="1"/>
  <c r="H56" i="70" s="1"/>
  <c r="H57" i="70" s="1"/>
  <c r="H58" i="70" s="1"/>
  <c r="H59" i="70" s="1"/>
  <c r="K55" i="70"/>
  <c r="H32" i="71" l="1"/>
  <c r="H33" i="71" s="1"/>
  <c r="H34" i="71" s="1"/>
  <c r="H35" i="71" s="1"/>
  <c r="H36" i="71" s="1"/>
  <c r="H37" i="71" s="1"/>
  <c r="H38" i="71" s="1"/>
  <c r="H39" i="71" s="1"/>
  <c r="H40" i="71" s="1"/>
  <c r="H41" i="71" s="1"/>
  <c r="H42" i="71" s="1"/>
  <c r="H43" i="71" s="1"/>
  <c r="H44" i="71" s="1"/>
  <c r="H45" i="71" s="1"/>
  <c r="H46" i="71" s="1"/>
  <c r="H47" i="71" s="1"/>
  <c r="H48" i="71" s="1"/>
  <c r="H49" i="71" s="1"/>
  <c r="H50" i="71" s="1"/>
  <c r="H51" i="71" s="1"/>
  <c r="H52" i="71" s="1"/>
  <c r="H53" i="71" s="1"/>
  <c r="H54" i="71" s="1"/>
  <c r="H55" i="71" s="1"/>
  <c r="H56" i="71" s="1"/>
  <c r="H57" i="71" s="1"/>
  <c r="H58" i="71" s="1"/>
  <c r="H59" i="71" s="1"/>
  <c r="H60" i="71" s="1"/>
  <c r="H61" i="71" s="1"/>
  <c r="H62" i="71" s="1"/>
  <c r="H60" i="70"/>
  <c r="H61" i="70" s="1"/>
  <c r="H62" i="70" s="1"/>
  <c r="H28" i="72"/>
  <c r="H29" i="72" s="1"/>
  <c r="H30" i="72" s="1"/>
  <c r="H31" i="72" s="1"/>
  <c r="H32" i="72" s="1"/>
  <c r="H33" i="72" s="1"/>
  <c r="H34" i="72" s="1"/>
  <c r="H35" i="72" s="1"/>
  <c r="H36" i="72" s="1"/>
  <c r="H37" i="72" s="1"/>
  <c r="H38" i="72" s="1"/>
  <c r="H39" i="72" s="1"/>
  <c r="H40" i="72" s="1"/>
  <c r="H41" i="72" s="1"/>
  <c r="H42" i="72" s="1"/>
  <c r="H43" i="72" s="1"/>
  <c r="H44" i="72" s="1"/>
  <c r="H45" i="72" s="1"/>
  <c r="H46" i="72" s="1"/>
  <c r="H47" i="72" s="1"/>
  <c r="H48" i="72" s="1"/>
  <c r="H49" i="72" s="1"/>
  <c r="H50" i="72" s="1"/>
  <c r="H51" i="72" s="1"/>
  <c r="H52" i="72" s="1"/>
  <c r="H53" i="72" s="1"/>
  <c r="H54" i="72" s="1"/>
  <c r="H55" i="72" s="1"/>
  <c r="H56" i="72" s="1"/>
  <c r="H59" i="72" s="1"/>
  <c r="H27" i="72"/>
  <c r="H63" i="73"/>
  <c r="H62" i="73"/>
  <c r="H64" i="73" s="1"/>
  <c r="K63" i="71"/>
  <c r="K80" i="70"/>
  <c r="H26" i="69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H53" i="69" s="1"/>
  <c r="H54" i="69" s="1"/>
  <c r="H55" i="69" s="1"/>
  <c r="H25" i="69"/>
  <c r="H63" i="70"/>
  <c r="H64" i="70" s="1"/>
  <c r="H65" i="70" s="1"/>
  <c r="H66" i="70" s="1"/>
  <c r="H67" i="70" s="1"/>
  <c r="H68" i="70" s="1"/>
  <c r="H69" i="70" s="1"/>
  <c r="H70" i="70" s="1"/>
  <c r="H71" i="70" s="1"/>
  <c r="H72" i="70" s="1"/>
  <c r="H73" i="70" s="1"/>
  <c r="H74" i="70" s="1"/>
  <c r="H75" i="70" s="1"/>
  <c r="H76" i="70" s="1"/>
  <c r="H77" i="70" s="1"/>
  <c r="H78" i="70" s="1"/>
  <c r="H79" i="70" s="1"/>
  <c r="H80" i="70" s="1"/>
  <c r="K55" i="69"/>
  <c r="H63" i="71" l="1"/>
  <c r="H66" i="71" s="1"/>
  <c r="H58" i="72"/>
  <c r="H60" i="72" s="1"/>
  <c r="H65" i="73"/>
  <c r="H65" i="71"/>
  <c r="H83" i="70"/>
  <c r="H82" i="70"/>
  <c r="H84" i="70" s="1"/>
  <c r="H58" i="69"/>
  <c r="H57" i="69"/>
  <c r="H67" i="71" l="1"/>
  <c r="H61" i="72"/>
  <c r="H68" i="71"/>
  <c r="H59" i="69"/>
  <c r="H85" i="70"/>
  <c r="H60" i="69"/>
  <c r="F25" i="57" l="1"/>
  <c r="F26" i="57"/>
  <c r="F27" i="57"/>
  <c r="E28" i="57"/>
  <c r="D28" i="57" s="1"/>
  <c r="F28" i="57" s="1"/>
  <c r="E25" i="67"/>
  <c r="J25" i="67" s="1"/>
  <c r="K51" i="68"/>
  <c r="G51" i="68"/>
  <c r="F51" i="68"/>
  <c r="E51" i="68"/>
  <c r="J51" i="68" s="1"/>
  <c r="E50" i="68"/>
  <c r="E49" i="68"/>
  <c r="E48" i="68"/>
  <c r="E47" i="68"/>
  <c r="E46" i="68"/>
  <c r="E45" i="68"/>
  <c r="E44" i="68"/>
  <c r="E43" i="68"/>
  <c r="E42" i="68"/>
  <c r="E41" i="68"/>
  <c r="E40" i="68"/>
  <c r="E39" i="68"/>
  <c r="E38" i="68"/>
  <c r="E37" i="68"/>
  <c r="E36" i="68"/>
  <c r="E35" i="68"/>
  <c r="E34" i="68"/>
  <c r="E33" i="68"/>
  <c r="E32" i="68"/>
  <c r="E31" i="68"/>
  <c r="E30" i="68"/>
  <c r="F29" i="68"/>
  <c r="E29" i="68"/>
  <c r="E28" i="68"/>
  <c r="E27" i="68"/>
  <c r="E26" i="68"/>
  <c r="E25" i="68"/>
  <c r="E24" i="68"/>
  <c r="E23" i="68"/>
  <c r="J23" i="68" s="1"/>
  <c r="H17" i="68"/>
  <c r="H13" i="68"/>
  <c r="B13" i="68"/>
  <c r="H11" i="68"/>
  <c r="B11" i="68"/>
  <c r="C9" i="68"/>
  <c r="B9" i="68"/>
  <c r="H7" i="68"/>
  <c r="B7" i="68"/>
  <c r="E2" i="68"/>
  <c r="W50" i="2"/>
  <c r="K50" i="67"/>
  <c r="G50" i="67"/>
  <c r="F50" i="67"/>
  <c r="E50" i="67"/>
  <c r="J50" i="67" s="1"/>
  <c r="E49" i="67"/>
  <c r="J49" i="67" s="1"/>
  <c r="E48" i="67"/>
  <c r="J48" i="67" s="1"/>
  <c r="E47" i="67"/>
  <c r="J47" i="67" s="1"/>
  <c r="E46" i="67"/>
  <c r="J46" i="67" s="1"/>
  <c r="E45" i="67"/>
  <c r="J45" i="67" s="1"/>
  <c r="E44" i="67"/>
  <c r="J44" i="67" s="1"/>
  <c r="E43" i="67"/>
  <c r="J43" i="67" s="1"/>
  <c r="E42" i="67"/>
  <c r="J42" i="67" s="1"/>
  <c r="E41" i="67"/>
  <c r="J41" i="67" s="1"/>
  <c r="E40" i="67"/>
  <c r="J40" i="67" s="1"/>
  <c r="E39" i="67"/>
  <c r="J39" i="67" s="1"/>
  <c r="E38" i="67"/>
  <c r="J38" i="67" s="1"/>
  <c r="E37" i="67"/>
  <c r="J37" i="67" s="1"/>
  <c r="E36" i="67"/>
  <c r="J36" i="67" s="1"/>
  <c r="K35" i="67"/>
  <c r="G35" i="67"/>
  <c r="F35" i="67"/>
  <c r="E35" i="67"/>
  <c r="J35" i="67" s="1"/>
  <c r="E34" i="67"/>
  <c r="J34" i="67" s="1"/>
  <c r="E33" i="67"/>
  <c r="J33" i="67" s="1"/>
  <c r="E32" i="67"/>
  <c r="J32" i="67" s="1"/>
  <c r="E31" i="67"/>
  <c r="J31" i="67" s="1"/>
  <c r="E30" i="67"/>
  <c r="J30" i="67" s="1"/>
  <c r="E29" i="67"/>
  <c r="J29" i="67" s="1"/>
  <c r="E28" i="67"/>
  <c r="J28" i="67" s="1"/>
  <c r="E27" i="67"/>
  <c r="J27" i="67" s="1"/>
  <c r="E26" i="67"/>
  <c r="J26" i="67" s="1"/>
  <c r="K24" i="67"/>
  <c r="G24" i="67"/>
  <c r="F24" i="67"/>
  <c r="J24" i="67"/>
  <c r="J23" i="67"/>
  <c r="H17" i="67"/>
  <c r="H13" i="67"/>
  <c r="B13" i="67"/>
  <c r="H11" i="67"/>
  <c r="B11" i="67"/>
  <c r="C9" i="67"/>
  <c r="B9" i="67"/>
  <c r="H7" i="67"/>
  <c r="B7" i="67"/>
  <c r="E2" i="67"/>
  <c r="E26" i="65"/>
  <c r="D26" i="65" s="1"/>
  <c r="K26" i="65" s="1"/>
  <c r="E59" i="66"/>
  <c r="E58" i="66"/>
  <c r="D58" i="66" s="1"/>
  <c r="E57" i="66"/>
  <c r="J57" i="66" s="1"/>
  <c r="E56" i="66"/>
  <c r="J56" i="66" s="1"/>
  <c r="E55" i="66"/>
  <c r="J55" i="66" s="1"/>
  <c r="E54" i="66"/>
  <c r="J54" i="66" s="1"/>
  <c r="E53" i="66"/>
  <c r="J53" i="66" s="1"/>
  <c r="E52" i="66"/>
  <c r="J52" i="66" s="1"/>
  <c r="E51" i="66"/>
  <c r="J51" i="66" s="1"/>
  <c r="E50" i="66"/>
  <c r="J50" i="66" s="1"/>
  <c r="E49" i="66"/>
  <c r="J49" i="66" s="1"/>
  <c r="E48" i="66"/>
  <c r="J48" i="66" s="1"/>
  <c r="E47" i="66"/>
  <c r="J47" i="66" s="1"/>
  <c r="E46" i="66"/>
  <c r="J46" i="66" s="1"/>
  <c r="E45" i="66"/>
  <c r="J45" i="66" s="1"/>
  <c r="E44" i="66"/>
  <c r="J44" i="66" s="1"/>
  <c r="E43" i="66"/>
  <c r="J43" i="66" s="1"/>
  <c r="E42" i="66"/>
  <c r="J42" i="66" s="1"/>
  <c r="E41" i="66"/>
  <c r="J41" i="66" s="1"/>
  <c r="E40" i="66"/>
  <c r="J40" i="66" s="1"/>
  <c r="E39" i="66"/>
  <c r="J39" i="66" s="1"/>
  <c r="E38" i="66"/>
  <c r="J38" i="66" s="1"/>
  <c r="E37" i="66"/>
  <c r="J37" i="66" s="1"/>
  <c r="E36" i="66"/>
  <c r="J36" i="66" s="1"/>
  <c r="E35" i="66"/>
  <c r="J35" i="66" s="1"/>
  <c r="E34" i="66"/>
  <c r="J34" i="66" s="1"/>
  <c r="E33" i="66"/>
  <c r="J33" i="66" s="1"/>
  <c r="E32" i="66"/>
  <c r="D32" i="66" s="1"/>
  <c r="E31" i="66"/>
  <c r="J31" i="66" s="1"/>
  <c r="E30" i="66"/>
  <c r="J30" i="66" s="1"/>
  <c r="F29" i="66"/>
  <c r="E29" i="66"/>
  <c r="J29" i="66" s="1"/>
  <c r="E28" i="66"/>
  <c r="J28" i="66" s="1"/>
  <c r="E27" i="66"/>
  <c r="J27" i="66" s="1"/>
  <c r="E26" i="66"/>
  <c r="J26" i="66" s="1"/>
  <c r="E25" i="66"/>
  <c r="J25" i="66" s="1"/>
  <c r="E24" i="66"/>
  <c r="J24" i="66" s="1"/>
  <c r="E23" i="66"/>
  <c r="J23" i="66" s="1"/>
  <c r="H17" i="66"/>
  <c r="H13" i="66"/>
  <c r="B13" i="66"/>
  <c r="H11" i="66"/>
  <c r="B11" i="66"/>
  <c r="C9" i="66"/>
  <c r="B9" i="66"/>
  <c r="H7" i="66"/>
  <c r="B7" i="66"/>
  <c r="E2" i="66"/>
  <c r="E29" i="64"/>
  <c r="D29" i="64" s="1"/>
  <c r="K29" i="64" s="1"/>
  <c r="K49" i="65"/>
  <c r="G49" i="65"/>
  <c r="F49" i="65"/>
  <c r="E49" i="65"/>
  <c r="J49" i="65" s="1"/>
  <c r="E48" i="65"/>
  <c r="J48" i="65" s="1"/>
  <c r="E47" i="65"/>
  <c r="J47" i="65" s="1"/>
  <c r="E46" i="65"/>
  <c r="J46" i="65" s="1"/>
  <c r="E45" i="65"/>
  <c r="J45" i="65" s="1"/>
  <c r="E44" i="65"/>
  <c r="J44" i="65" s="1"/>
  <c r="E43" i="65"/>
  <c r="J43" i="65" s="1"/>
  <c r="E42" i="65"/>
  <c r="D42" i="65" s="1"/>
  <c r="E41" i="65"/>
  <c r="J41" i="65" s="1"/>
  <c r="E40" i="65"/>
  <c r="J40" i="65" s="1"/>
  <c r="E39" i="65"/>
  <c r="J39" i="65" s="1"/>
  <c r="E38" i="65"/>
  <c r="J38" i="65" s="1"/>
  <c r="E37" i="65"/>
  <c r="J37" i="65" s="1"/>
  <c r="E36" i="65"/>
  <c r="J36" i="65" s="1"/>
  <c r="E35" i="65"/>
  <c r="J35" i="65" s="1"/>
  <c r="E34" i="65"/>
  <c r="J34" i="65" s="1"/>
  <c r="E33" i="65"/>
  <c r="J33" i="65" s="1"/>
  <c r="E32" i="65"/>
  <c r="J32" i="65" s="1"/>
  <c r="E31" i="65"/>
  <c r="J31" i="65" s="1"/>
  <c r="E30" i="65"/>
  <c r="J30" i="65" s="1"/>
  <c r="E29" i="65"/>
  <c r="J29" i="65" s="1"/>
  <c r="E28" i="65"/>
  <c r="J28" i="65" s="1"/>
  <c r="E27" i="65"/>
  <c r="J27" i="65" s="1"/>
  <c r="J25" i="65"/>
  <c r="J24" i="65"/>
  <c r="J23" i="65"/>
  <c r="H17" i="65"/>
  <c r="H13" i="65"/>
  <c r="B13" i="65"/>
  <c r="H11" i="65"/>
  <c r="B11" i="65"/>
  <c r="C9" i="65"/>
  <c r="B9" i="65"/>
  <c r="H7" i="65"/>
  <c r="B7" i="65"/>
  <c r="E2" i="65"/>
  <c r="D42" i="67" l="1"/>
  <c r="G42" i="67" s="1"/>
  <c r="D33" i="67"/>
  <c r="K33" i="67" s="1"/>
  <c r="D39" i="66"/>
  <c r="F39" i="66" s="1"/>
  <c r="D25" i="67"/>
  <c r="K25" i="67" s="1"/>
  <c r="J25" i="68"/>
  <c r="D25" i="68"/>
  <c r="J27" i="68"/>
  <c r="D27" i="68"/>
  <c r="J31" i="68"/>
  <c r="D31" i="68"/>
  <c r="J33" i="68"/>
  <c r="D33" i="68"/>
  <c r="J35" i="68"/>
  <c r="D35" i="68"/>
  <c r="J37" i="68"/>
  <c r="D37" i="68"/>
  <c r="J39" i="68"/>
  <c r="D39" i="68"/>
  <c r="J41" i="68"/>
  <c r="D41" i="68"/>
  <c r="J43" i="68"/>
  <c r="D43" i="68"/>
  <c r="J45" i="68"/>
  <c r="D45" i="68"/>
  <c r="J47" i="68"/>
  <c r="D47" i="68"/>
  <c r="J49" i="68"/>
  <c r="D49" i="68"/>
  <c r="D49" i="67"/>
  <c r="D41" i="67"/>
  <c r="D32" i="67"/>
  <c r="J29" i="68"/>
  <c r="D29" i="68"/>
  <c r="F33" i="67"/>
  <c r="D54" i="66"/>
  <c r="G54" i="66" s="1"/>
  <c r="D48" i="67"/>
  <c r="D40" i="67"/>
  <c r="D31" i="67"/>
  <c r="G33" i="67"/>
  <c r="D47" i="66"/>
  <c r="K47" i="66" s="1"/>
  <c r="D47" i="67"/>
  <c r="G47" i="67" s="1"/>
  <c r="D39" i="67"/>
  <c r="D30" i="67"/>
  <c r="F42" i="67"/>
  <c r="D46" i="66"/>
  <c r="D46" i="67"/>
  <c r="D38" i="67"/>
  <c r="D29" i="67"/>
  <c r="J28" i="68"/>
  <c r="D28" i="68"/>
  <c r="J30" i="68"/>
  <c r="D30" i="68"/>
  <c r="J32" i="68"/>
  <c r="D32" i="68"/>
  <c r="J34" i="68"/>
  <c r="D34" i="68"/>
  <c r="J36" i="68"/>
  <c r="D36" i="68"/>
  <c r="J38" i="68"/>
  <c r="D38" i="68"/>
  <c r="J40" i="68"/>
  <c r="D40" i="68"/>
  <c r="J42" i="68"/>
  <c r="D42" i="68"/>
  <c r="J44" i="68"/>
  <c r="D44" i="68"/>
  <c r="J46" i="68"/>
  <c r="D46" i="68"/>
  <c r="J48" i="68"/>
  <c r="D48" i="68"/>
  <c r="J50" i="68"/>
  <c r="D50" i="68"/>
  <c r="G25" i="67"/>
  <c r="D45" i="67"/>
  <c r="D37" i="67"/>
  <c r="D28" i="67"/>
  <c r="J24" i="68"/>
  <c r="D24" i="68"/>
  <c r="K42" i="67"/>
  <c r="D31" i="66"/>
  <c r="F31" i="66" s="1"/>
  <c r="F25" i="67"/>
  <c r="D44" i="67"/>
  <c r="D36" i="67"/>
  <c r="D27" i="67"/>
  <c r="J26" i="68"/>
  <c r="D26" i="68"/>
  <c r="D43" i="67"/>
  <c r="D34" i="67"/>
  <c r="D26" i="67"/>
  <c r="D23" i="68"/>
  <c r="K23" i="68" s="1"/>
  <c r="G28" i="57"/>
  <c r="K28" i="57"/>
  <c r="J28" i="57"/>
  <c r="G49" i="67"/>
  <c r="G31" i="67"/>
  <c r="K23" i="67"/>
  <c r="F23" i="68"/>
  <c r="K32" i="66"/>
  <c r="F32" i="66"/>
  <c r="G32" i="66"/>
  <c r="D38" i="66"/>
  <c r="D30" i="66"/>
  <c r="D53" i="66"/>
  <c r="D45" i="66"/>
  <c r="D37" i="66"/>
  <c r="D29" i="66"/>
  <c r="J32" i="66"/>
  <c r="D23" i="66"/>
  <c r="D52" i="66"/>
  <c r="D44" i="66"/>
  <c r="D36" i="66"/>
  <c r="D28" i="66"/>
  <c r="D51" i="66"/>
  <c r="D43" i="66"/>
  <c r="D35" i="66"/>
  <c r="D27" i="66"/>
  <c r="G39" i="66"/>
  <c r="D50" i="66"/>
  <c r="K50" i="66" s="1"/>
  <c r="D42" i="66"/>
  <c r="D34" i="66"/>
  <c r="D26" i="66"/>
  <c r="K39" i="66"/>
  <c r="F46" i="66"/>
  <c r="D57" i="66"/>
  <c r="K57" i="66" s="1"/>
  <c r="D49" i="66"/>
  <c r="D41" i="66"/>
  <c r="D25" i="66"/>
  <c r="D55" i="66"/>
  <c r="D56" i="66"/>
  <c r="D48" i="66"/>
  <c r="D40" i="66"/>
  <c r="D24" i="66"/>
  <c r="F50" i="66"/>
  <c r="J59" i="66"/>
  <c r="J26" i="65"/>
  <c r="J29" i="64"/>
  <c r="G26" i="65"/>
  <c r="F26" i="65"/>
  <c r="J42" i="65"/>
  <c r="D48" i="65"/>
  <c r="G48" i="65" s="1"/>
  <c r="D40" i="65"/>
  <c r="G40" i="65" s="1"/>
  <c r="K42" i="65"/>
  <c r="G42" i="65"/>
  <c r="F42" i="65"/>
  <c r="D32" i="65"/>
  <c r="D47" i="65"/>
  <c r="D39" i="65"/>
  <c r="D31" i="65"/>
  <c r="D46" i="65"/>
  <c r="D38" i="65"/>
  <c r="D30" i="65"/>
  <c r="D45" i="65"/>
  <c r="D37" i="65"/>
  <c r="D29" i="65"/>
  <c r="D44" i="65"/>
  <c r="D36" i="65"/>
  <c r="D28" i="65"/>
  <c r="D43" i="65"/>
  <c r="D35" i="65"/>
  <c r="D27" i="65"/>
  <c r="G23" i="65"/>
  <c r="D41" i="65"/>
  <c r="D33" i="65"/>
  <c r="K58" i="66"/>
  <c r="G58" i="66"/>
  <c r="F58" i="66"/>
  <c r="F59" i="66"/>
  <c r="K59" i="66"/>
  <c r="G59" i="66"/>
  <c r="J58" i="66"/>
  <c r="F29" i="64"/>
  <c r="G29" i="64"/>
  <c r="E27" i="63"/>
  <c r="D27" i="63" s="1"/>
  <c r="E28" i="63"/>
  <c r="D28" i="63" s="1"/>
  <c r="E29" i="63"/>
  <c r="D29" i="63" s="1"/>
  <c r="E30" i="63"/>
  <c r="D30" i="63" s="1"/>
  <c r="E31" i="63"/>
  <c r="D31" i="63" s="1"/>
  <c r="E32" i="63"/>
  <c r="D32" i="63" s="1"/>
  <c r="E33" i="63"/>
  <c r="D33" i="63" s="1"/>
  <c r="E34" i="63"/>
  <c r="D34" i="63" s="1"/>
  <c r="E35" i="63"/>
  <c r="E36" i="63"/>
  <c r="D36" i="63" s="1"/>
  <c r="E37" i="63"/>
  <c r="D37" i="63" s="1"/>
  <c r="E38" i="63"/>
  <c r="D38" i="63" s="1"/>
  <c r="E39" i="63"/>
  <c r="D39" i="63" s="1"/>
  <c r="E40" i="63"/>
  <c r="D40" i="63" s="1"/>
  <c r="E41" i="63"/>
  <c r="D41" i="63" s="1"/>
  <c r="E42" i="63"/>
  <c r="D42" i="63" s="1"/>
  <c r="E43" i="63"/>
  <c r="D43" i="63" s="1"/>
  <c r="E44" i="63"/>
  <c r="D44" i="63" s="1"/>
  <c r="E45" i="63"/>
  <c r="D45" i="63" s="1"/>
  <c r="E46" i="63"/>
  <c r="D46" i="63" s="1"/>
  <c r="E47" i="63"/>
  <c r="D47" i="63" s="1"/>
  <c r="E48" i="63"/>
  <c r="D48" i="63" s="1"/>
  <c r="E49" i="63"/>
  <c r="D49" i="63" s="1"/>
  <c r="E50" i="63"/>
  <c r="D50" i="63" s="1"/>
  <c r="E51" i="63"/>
  <c r="D51" i="63" s="1"/>
  <c r="E52" i="63"/>
  <c r="D52" i="63" s="1"/>
  <c r="E53" i="63"/>
  <c r="D53" i="63" s="1"/>
  <c r="E54" i="63"/>
  <c r="D54" i="63" s="1"/>
  <c r="J23" i="63"/>
  <c r="K23" i="63"/>
  <c r="J24" i="63"/>
  <c r="K24" i="63"/>
  <c r="J25" i="63"/>
  <c r="K25" i="63"/>
  <c r="J26" i="63"/>
  <c r="K26" i="63"/>
  <c r="J55" i="63"/>
  <c r="E55" i="63"/>
  <c r="E56" i="63"/>
  <c r="J56" i="63" s="1"/>
  <c r="E57" i="63"/>
  <c r="J57" i="63" s="1"/>
  <c r="E58" i="63"/>
  <c r="J58" i="63" s="1"/>
  <c r="E59" i="63"/>
  <c r="D59" i="63" s="1"/>
  <c r="E60" i="63"/>
  <c r="J60" i="63" s="1"/>
  <c r="E61" i="63"/>
  <c r="D61" i="63" s="1"/>
  <c r="F61" i="63" s="1"/>
  <c r="E62" i="63"/>
  <c r="D62" i="63" s="1"/>
  <c r="E63" i="63"/>
  <c r="J63" i="63" s="1"/>
  <c r="E64" i="63"/>
  <c r="J64" i="63" s="1"/>
  <c r="E65" i="63"/>
  <c r="J65" i="63" s="1"/>
  <c r="E66" i="63"/>
  <c r="D66" i="63" s="1"/>
  <c r="K66" i="63" s="1"/>
  <c r="E67" i="63"/>
  <c r="D67" i="63" s="1"/>
  <c r="E68" i="63"/>
  <c r="J68" i="63" s="1"/>
  <c r="E69" i="63"/>
  <c r="D69" i="63" s="1"/>
  <c r="E70" i="63"/>
  <c r="D70" i="63" s="1"/>
  <c r="E71" i="63"/>
  <c r="J71" i="63" s="1"/>
  <c r="E72" i="63"/>
  <c r="D72" i="63" s="1"/>
  <c r="G72" i="63" s="1"/>
  <c r="K47" i="64"/>
  <c r="G47" i="64"/>
  <c r="F47" i="64"/>
  <c r="E47" i="64"/>
  <c r="J47" i="64" s="1"/>
  <c r="E46" i="64"/>
  <c r="E45" i="64"/>
  <c r="E44" i="64"/>
  <c r="E43" i="64"/>
  <c r="E42" i="64"/>
  <c r="E41" i="64"/>
  <c r="E40" i="64"/>
  <c r="E39" i="64"/>
  <c r="E38" i="64"/>
  <c r="E37" i="64"/>
  <c r="E36" i="64"/>
  <c r="E35" i="64"/>
  <c r="E34" i="64"/>
  <c r="E33" i="64"/>
  <c r="E32" i="64"/>
  <c r="E31" i="64"/>
  <c r="E30" i="64"/>
  <c r="K23" i="64"/>
  <c r="F23" i="64"/>
  <c r="G23" i="64"/>
  <c r="H17" i="64"/>
  <c r="H13" i="64"/>
  <c r="B13" i="64"/>
  <c r="H11" i="64"/>
  <c r="B11" i="64"/>
  <c r="C9" i="64"/>
  <c r="B9" i="64"/>
  <c r="H7" i="64"/>
  <c r="B7" i="64"/>
  <c r="E2" i="64"/>
  <c r="E27" i="62"/>
  <c r="D27" i="62" s="1"/>
  <c r="J26" i="62"/>
  <c r="E73" i="63"/>
  <c r="J73" i="63" s="1"/>
  <c r="F30" i="63"/>
  <c r="G26" i="63"/>
  <c r="F26" i="63"/>
  <c r="G25" i="63"/>
  <c r="F25" i="63"/>
  <c r="G24" i="63"/>
  <c r="F24" i="63"/>
  <c r="G23" i="63"/>
  <c r="F23" i="63"/>
  <c r="H17" i="63"/>
  <c r="H13" i="63"/>
  <c r="B13" i="63"/>
  <c r="H11" i="63"/>
  <c r="B11" i="63"/>
  <c r="C9" i="63"/>
  <c r="B9" i="63"/>
  <c r="H7" i="63"/>
  <c r="B7" i="63"/>
  <c r="E2" i="63"/>
  <c r="V49" i="2"/>
  <c r="J23" i="61"/>
  <c r="K23" i="61"/>
  <c r="J24" i="61"/>
  <c r="K24" i="61"/>
  <c r="J25" i="61"/>
  <c r="K25" i="61"/>
  <c r="J26" i="61"/>
  <c r="K26" i="61"/>
  <c r="J27" i="61"/>
  <c r="K27" i="61"/>
  <c r="E28" i="61"/>
  <c r="D28" i="61" s="1"/>
  <c r="E63" i="62"/>
  <c r="E62" i="62"/>
  <c r="J62" i="62" s="1"/>
  <c r="E61" i="62"/>
  <c r="D61" i="62" s="1"/>
  <c r="E60" i="62"/>
  <c r="D60" i="62" s="1"/>
  <c r="E59" i="62"/>
  <c r="D59" i="62" s="1"/>
  <c r="E58" i="62"/>
  <c r="D58" i="62" s="1"/>
  <c r="E57" i="62"/>
  <c r="D57" i="62" s="1"/>
  <c r="E56" i="62"/>
  <c r="J56" i="62" s="1"/>
  <c r="E55" i="62"/>
  <c r="D55" i="62" s="1"/>
  <c r="E54" i="62"/>
  <c r="J54" i="62" s="1"/>
  <c r="E53" i="62"/>
  <c r="J53" i="62" s="1"/>
  <c r="E52" i="62"/>
  <c r="J52" i="62" s="1"/>
  <c r="E51" i="62"/>
  <c r="J51" i="62" s="1"/>
  <c r="E50" i="62"/>
  <c r="J50" i="62" s="1"/>
  <c r="E49" i="62"/>
  <c r="J49" i="62" s="1"/>
  <c r="E48" i="62"/>
  <c r="J48" i="62" s="1"/>
  <c r="E47" i="62"/>
  <c r="J47" i="62" s="1"/>
  <c r="E46" i="62"/>
  <c r="J46" i="62" s="1"/>
  <c r="E45" i="62"/>
  <c r="J45" i="62" s="1"/>
  <c r="E44" i="62"/>
  <c r="J44" i="62" s="1"/>
  <c r="E43" i="62"/>
  <c r="J43" i="62" s="1"/>
  <c r="E42" i="62"/>
  <c r="J42" i="62" s="1"/>
  <c r="E41" i="62"/>
  <c r="J41" i="62" s="1"/>
  <c r="E40" i="62"/>
  <c r="J40" i="62" s="1"/>
  <c r="E39" i="62"/>
  <c r="J39" i="62" s="1"/>
  <c r="E38" i="62"/>
  <c r="J38" i="62" s="1"/>
  <c r="E37" i="62"/>
  <c r="J37" i="62" s="1"/>
  <c r="E36" i="62"/>
  <c r="D36" i="62" s="1"/>
  <c r="K35" i="62"/>
  <c r="G35" i="62"/>
  <c r="F35" i="62"/>
  <c r="E35" i="62"/>
  <c r="J35" i="62" s="1"/>
  <c r="E34" i="62"/>
  <c r="J34" i="62" s="1"/>
  <c r="E33" i="62"/>
  <c r="J33" i="62" s="1"/>
  <c r="E32" i="62"/>
  <c r="J32" i="62" s="1"/>
  <c r="E31" i="62"/>
  <c r="J31" i="62" s="1"/>
  <c r="E30" i="62"/>
  <c r="J30" i="62" s="1"/>
  <c r="E29" i="62"/>
  <c r="J29" i="62" s="1"/>
  <c r="F28" i="62"/>
  <c r="E28" i="62"/>
  <c r="D28" i="62" s="1"/>
  <c r="J25" i="62"/>
  <c r="J24" i="62"/>
  <c r="J23" i="62"/>
  <c r="H17" i="62"/>
  <c r="H13" i="62"/>
  <c r="B13" i="62"/>
  <c r="H11" i="62"/>
  <c r="B11" i="62"/>
  <c r="C9" i="62"/>
  <c r="B9" i="62"/>
  <c r="H7" i="62"/>
  <c r="B7" i="62"/>
  <c r="E2" i="62"/>
  <c r="K31" i="66" l="1"/>
  <c r="G31" i="66"/>
  <c r="G47" i="66"/>
  <c r="F47" i="66"/>
  <c r="G23" i="68"/>
  <c r="J52" i="68"/>
  <c r="H23" i="68"/>
  <c r="G36" i="67"/>
  <c r="F36" i="67"/>
  <c r="K36" i="67"/>
  <c r="K37" i="67"/>
  <c r="G37" i="67"/>
  <c r="F37" i="67"/>
  <c r="F30" i="67"/>
  <c r="K30" i="67"/>
  <c r="G30" i="67"/>
  <c r="G44" i="67"/>
  <c r="K44" i="67"/>
  <c r="F44" i="67"/>
  <c r="F45" i="67"/>
  <c r="K45" i="67"/>
  <c r="G45" i="67"/>
  <c r="G44" i="68"/>
  <c r="F44" i="68"/>
  <c r="K44" i="68"/>
  <c r="G36" i="68"/>
  <c r="F36" i="68"/>
  <c r="K36" i="68"/>
  <c r="G28" i="68"/>
  <c r="F28" i="68"/>
  <c r="K28" i="68"/>
  <c r="K39" i="67"/>
  <c r="F39" i="67"/>
  <c r="K47" i="68"/>
  <c r="G47" i="68"/>
  <c r="F47" i="68"/>
  <c r="K39" i="68"/>
  <c r="G39" i="68"/>
  <c r="F39" i="68"/>
  <c r="K31" i="68"/>
  <c r="G31" i="68"/>
  <c r="F31" i="68"/>
  <c r="K49" i="68"/>
  <c r="G49" i="68"/>
  <c r="F49" i="68"/>
  <c r="K33" i="68"/>
  <c r="G33" i="68"/>
  <c r="F33" i="68"/>
  <c r="K26" i="67"/>
  <c r="G26" i="67"/>
  <c r="K47" i="67"/>
  <c r="F47" i="67"/>
  <c r="K29" i="68"/>
  <c r="G29" i="68"/>
  <c r="K27" i="67"/>
  <c r="G27" i="67"/>
  <c r="F27" i="67"/>
  <c r="F28" i="67"/>
  <c r="K28" i="67"/>
  <c r="G28" i="67"/>
  <c r="G46" i="68"/>
  <c r="F46" i="68"/>
  <c r="K46" i="68"/>
  <c r="G38" i="68"/>
  <c r="F38" i="68"/>
  <c r="K38" i="68"/>
  <c r="G30" i="68"/>
  <c r="F30" i="68"/>
  <c r="K30" i="68"/>
  <c r="K48" i="67"/>
  <c r="G48" i="67"/>
  <c r="F48" i="67"/>
  <c r="K41" i="68"/>
  <c r="G41" i="68"/>
  <c r="F41" i="68"/>
  <c r="G34" i="67"/>
  <c r="F34" i="67"/>
  <c r="K34" i="67"/>
  <c r="G50" i="68"/>
  <c r="F50" i="68"/>
  <c r="K50" i="68"/>
  <c r="G42" i="68"/>
  <c r="F42" i="68"/>
  <c r="K42" i="68"/>
  <c r="G34" i="68"/>
  <c r="F34" i="68"/>
  <c r="K34" i="68"/>
  <c r="K29" i="67"/>
  <c r="G29" i="67"/>
  <c r="F29" i="67"/>
  <c r="K45" i="68"/>
  <c r="G45" i="68"/>
  <c r="F45" i="68"/>
  <c r="K37" i="68"/>
  <c r="G37" i="68"/>
  <c r="F37" i="68"/>
  <c r="K27" i="68"/>
  <c r="G27" i="68"/>
  <c r="F27" i="68"/>
  <c r="F43" i="67"/>
  <c r="K43" i="67"/>
  <c r="G43" i="67"/>
  <c r="G38" i="67"/>
  <c r="F38" i="67"/>
  <c r="K38" i="67"/>
  <c r="G32" i="67"/>
  <c r="F32" i="67"/>
  <c r="K32" i="67"/>
  <c r="K48" i="65"/>
  <c r="G39" i="67"/>
  <c r="G26" i="68"/>
  <c r="F26" i="68"/>
  <c r="K26" i="68"/>
  <c r="G24" i="68"/>
  <c r="F24" i="68"/>
  <c r="K24" i="68"/>
  <c r="G48" i="68"/>
  <c r="F48" i="68"/>
  <c r="K48" i="68"/>
  <c r="G40" i="68"/>
  <c r="F40" i="68"/>
  <c r="K40" i="68"/>
  <c r="G32" i="68"/>
  <c r="F32" i="68"/>
  <c r="K32" i="68"/>
  <c r="G46" i="67"/>
  <c r="K46" i="67"/>
  <c r="F46" i="67"/>
  <c r="K31" i="67"/>
  <c r="F31" i="67"/>
  <c r="F41" i="67"/>
  <c r="K41" i="67"/>
  <c r="G41" i="67"/>
  <c r="K43" i="68"/>
  <c r="G43" i="68"/>
  <c r="F43" i="68"/>
  <c r="K35" i="68"/>
  <c r="G35" i="68"/>
  <c r="F35" i="68"/>
  <c r="K25" i="68"/>
  <c r="G25" i="68"/>
  <c r="F25" i="68"/>
  <c r="G50" i="66"/>
  <c r="G46" i="66"/>
  <c r="K46" i="66"/>
  <c r="G40" i="67"/>
  <c r="K40" i="67"/>
  <c r="F40" i="67"/>
  <c r="K49" i="67"/>
  <c r="F49" i="67"/>
  <c r="J51" i="67"/>
  <c r="Q54" i="2" s="1"/>
  <c r="G23" i="67"/>
  <c r="F23" i="67"/>
  <c r="K51" i="66"/>
  <c r="G51" i="66"/>
  <c r="F51" i="66"/>
  <c r="G33" i="66"/>
  <c r="F33" i="66"/>
  <c r="K33" i="66"/>
  <c r="K34" i="66"/>
  <c r="G34" i="66"/>
  <c r="F34" i="66"/>
  <c r="K37" i="66"/>
  <c r="G37" i="66"/>
  <c r="F37" i="66"/>
  <c r="K24" i="66"/>
  <c r="G24" i="66"/>
  <c r="F24" i="66"/>
  <c r="K41" i="66"/>
  <c r="G41" i="66"/>
  <c r="F41" i="66"/>
  <c r="K45" i="66"/>
  <c r="G45" i="66"/>
  <c r="F45" i="66"/>
  <c r="K40" i="66"/>
  <c r="F40" i="66"/>
  <c r="G40" i="66"/>
  <c r="F49" i="66"/>
  <c r="K49" i="66"/>
  <c r="G49" i="66"/>
  <c r="G44" i="66"/>
  <c r="F44" i="66"/>
  <c r="K44" i="66"/>
  <c r="K53" i="66"/>
  <c r="G53" i="66"/>
  <c r="F53" i="66"/>
  <c r="K28" i="66"/>
  <c r="G28" i="66"/>
  <c r="F28" i="66"/>
  <c r="K42" i="66"/>
  <c r="F42" i="66"/>
  <c r="G42" i="66"/>
  <c r="K36" i="66"/>
  <c r="F36" i="66"/>
  <c r="G36" i="66"/>
  <c r="G48" i="66"/>
  <c r="K48" i="66"/>
  <c r="F48" i="66"/>
  <c r="G52" i="66"/>
  <c r="K52" i="66"/>
  <c r="F52" i="66"/>
  <c r="K30" i="66"/>
  <c r="G30" i="66"/>
  <c r="F30" i="66"/>
  <c r="G29" i="66"/>
  <c r="K29" i="66"/>
  <c r="K26" i="66"/>
  <c r="G26" i="66"/>
  <c r="F26" i="66"/>
  <c r="G23" i="66"/>
  <c r="F23" i="66"/>
  <c r="K23" i="66"/>
  <c r="K35" i="66"/>
  <c r="G35" i="66"/>
  <c r="F35" i="66"/>
  <c r="G25" i="66"/>
  <c r="F25" i="66"/>
  <c r="K25" i="66"/>
  <c r="G27" i="66"/>
  <c r="F27" i="66"/>
  <c r="K27" i="66"/>
  <c r="K38" i="66"/>
  <c r="F38" i="66"/>
  <c r="G38" i="66"/>
  <c r="K43" i="66"/>
  <c r="G43" i="66"/>
  <c r="F43" i="66"/>
  <c r="K54" i="66"/>
  <c r="F54" i="66"/>
  <c r="J60" i="66"/>
  <c r="G57" i="66"/>
  <c r="F57" i="66"/>
  <c r="D58" i="63"/>
  <c r="K58" i="63" s="1"/>
  <c r="D62" i="62"/>
  <c r="K62" i="62" s="1"/>
  <c r="D54" i="62"/>
  <c r="K54" i="62" s="1"/>
  <c r="J50" i="65"/>
  <c r="Q51" i="2" s="1"/>
  <c r="J36" i="62"/>
  <c r="F48" i="65"/>
  <c r="K40" i="65"/>
  <c r="F40" i="65"/>
  <c r="K36" i="65"/>
  <c r="G36" i="65"/>
  <c r="F36" i="65"/>
  <c r="K44" i="65"/>
  <c r="G44" i="65"/>
  <c r="F44" i="65"/>
  <c r="F25" i="65"/>
  <c r="K25" i="65"/>
  <c r="G25" i="65"/>
  <c r="K31" i="65"/>
  <c r="G31" i="65"/>
  <c r="F31" i="65"/>
  <c r="K43" i="65"/>
  <c r="F43" i="65"/>
  <c r="K46" i="65"/>
  <c r="G46" i="65"/>
  <c r="F46" i="65"/>
  <c r="F34" i="65"/>
  <c r="G34" i="65"/>
  <c r="K34" i="65"/>
  <c r="K29" i="65"/>
  <c r="G29" i="65"/>
  <c r="F29" i="65"/>
  <c r="K39" i="65"/>
  <c r="G39" i="65"/>
  <c r="F39" i="65"/>
  <c r="K33" i="65"/>
  <c r="G33" i="65"/>
  <c r="F33" i="65"/>
  <c r="F41" i="65"/>
  <c r="K41" i="65"/>
  <c r="G41" i="65"/>
  <c r="F30" i="65"/>
  <c r="G30" i="65"/>
  <c r="K30" i="65"/>
  <c r="K23" i="65"/>
  <c r="F23" i="65"/>
  <c r="H23" i="65" s="1"/>
  <c r="G38" i="65"/>
  <c r="F38" i="65"/>
  <c r="K38" i="65"/>
  <c r="G43" i="65"/>
  <c r="K27" i="65"/>
  <c r="G27" i="65"/>
  <c r="F27" i="65"/>
  <c r="K37" i="65"/>
  <c r="G37" i="65"/>
  <c r="F37" i="65"/>
  <c r="F47" i="65"/>
  <c r="K47" i="65"/>
  <c r="G47" i="65"/>
  <c r="K24" i="65"/>
  <c r="G24" i="65"/>
  <c r="F24" i="65"/>
  <c r="G35" i="65"/>
  <c r="K35" i="65"/>
  <c r="F35" i="65"/>
  <c r="F45" i="65"/>
  <c r="K45" i="65"/>
  <c r="G45" i="65"/>
  <c r="F32" i="65"/>
  <c r="K32" i="65"/>
  <c r="G32" i="65"/>
  <c r="F28" i="65"/>
  <c r="G28" i="65"/>
  <c r="K28" i="65"/>
  <c r="G55" i="66"/>
  <c r="F55" i="66"/>
  <c r="K55" i="66"/>
  <c r="K56" i="66"/>
  <c r="G56" i="66"/>
  <c r="F56" i="66"/>
  <c r="J24" i="64"/>
  <c r="J31" i="64"/>
  <c r="J35" i="64"/>
  <c r="D35" i="64"/>
  <c r="J45" i="64"/>
  <c r="D45" i="64"/>
  <c r="J37" i="64"/>
  <c r="D37" i="64"/>
  <c r="J39" i="64"/>
  <c r="D39" i="64"/>
  <c r="J43" i="64"/>
  <c r="D43" i="64"/>
  <c r="J26" i="64"/>
  <c r="J41" i="64"/>
  <c r="D41" i="64"/>
  <c r="J33" i="64"/>
  <c r="D33" i="64"/>
  <c r="J30" i="64"/>
  <c r="D30" i="64"/>
  <c r="J46" i="64"/>
  <c r="D46" i="64"/>
  <c r="J25" i="64"/>
  <c r="J38" i="64"/>
  <c r="D38" i="64"/>
  <c r="J42" i="64"/>
  <c r="D42" i="64"/>
  <c r="J28" i="64"/>
  <c r="J27" i="64"/>
  <c r="J32" i="64"/>
  <c r="D32" i="64"/>
  <c r="J34" i="64"/>
  <c r="D34" i="64"/>
  <c r="J36" i="64"/>
  <c r="D36" i="64"/>
  <c r="J40" i="64"/>
  <c r="D40" i="64"/>
  <c r="J44" i="64"/>
  <c r="D44" i="64"/>
  <c r="J23" i="64"/>
  <c r="H23" i="64"/>
  <c r="F53" i="63"/>
  <c r="K53" i="63"/>
  <c r="G53" i="63"/>
  <c r="F37" i="63"/>
  <c r="K37" i="63"/>
  <c r="G37" i="63"/>
  <c r="G52" i="63"/>
  <c r="F52" i="63"/>
  <c r="K52" i="63"/>
  <c r="G36" i="63"/>
  <c r="F36" i="63"/>
  <c r="K36" i="63"/>
  <c r="K27" i="63"/>
  <c r="F27" i="63"/>
  <c r="G27" i="63"/>
  <c r="K34" i="63"/>
  <c r="G34" i="63"/>
  <c r="F34" i="63"/>
  <c r="F49" i="63"/>
  <c r="K49" i="63"/>
  <c r="G49" i="63"/>
  <c r="F41" i="63"/>
  <c r="K41" i="63"/>
  <c r="G41" i="63"/>
  <c r="F33" i="63"/>
  <c r="K33" i="63"/>
  <c r="G33" i="63"/>
  <c r="F29" i="63"/>
  <c r="K29" i="63"/>
  <c r="G29" i="63"/>
  <c r="G28" i="63"/>
  <c r="F28" i="63"/>
  <c r="K28" i="63"/>
  <c r="K51" i="63"/>
  <c r="G51" i="63"/>
  <c r="F51" i="63"/>
  <c r="K35" i="63"/>
  <c r="G35" i="63"/>
  <c r="F35" i="63"/>
  <c r="K42" i="63"/>
  <c r="G42" i="63"/>
  <c r="F42" i="63"/>
  <c r="G48" i="63"/>
  <c r="F48" i="63"/>
  <c r="K48" i="63"/>
  <c r="G40" i="63"/>
  <c r="F40" i="63"/>
  <c r="K40" i="63"/>
  <c r="K47" i="63"/>
  <c r="G47" i="63"/>
  <c r="F47" i="63"/>
  <c r="K39" i="63"/>
  <c r="G39" i="63"/>
  <c r="F39" i="63"/>
  <c r="K31" i="63"/>
  <c r="G31" i="63"/>
  <c r="F31" i="63"/>
  <c r="F45" i="63"/>
  <c r="K45" i="63"/>
  <c r="G45" i="63"/>
  <c r="G44" i="63"/>
  <c r="F44" i="63"/>
  <c r="K44" i="63"/>
  <c r="K43" i="63"/>
  <c r="G43" i="63"/>
  <c r="F43" i="63"/>
  <c r="K50" i="63"/>
  <c r="G50" i="63"/>
  <c r="F50" i="63"/>
  <c r="G32" i="63"/>
  <c r="F32" i="63"/>
  <c r="K32" i="63"/>
  <c r="K54" i="63"/>
  <c r="G54" i="63"/>
  <c r="F54" i="63"/>
  <c r="K46" i="63"/>
  <c r="G46" i="63"/>
  <c r="F46" i="63"/>
  <c r="K38" i="63"/>
  <c r="G38" i="63"/>
  <c r="F38" i="63"/>
  <c r="K30" i="63"/>
  <c r="G30" i="63"/>
  <c r="J54" i="63"/>
  <c r="J50" i="63"/>
  <c r="J46" i="63"/>
  <c r="J42" i="63"/>
  <c r="J38" i="63"/>
  <c r="J34" i="63"/>
  <c r="J30" i="63"/>
  <c r="J53" i="63"/>
  <c r="J49" i="63"/>
  <c r="J45" i="63"/>
  <c r="J41" i="63"/>
  <c r="J37" i="63"/>
  <c r="J33" i="63"/>
  <c r="J29" i="63"/>
  <c r="J52" i="63"/>
  <c r="J48" i="63"/>
  <c r="J44" i="63"/>
  <c r="J40" i="63"/>
  <c r="J36" i="63"/>
  <c r="J32" i="63"/>
  <c r="J28" i="63"/>
  <c r="J51" i="63"/>
  <c r="J47" i="63"/>
  <c r="J43" i="63"/>
  <c r="J39" i="63"/>
  <c r="J35" i="63"/>
  <c r="J31" i="63"/>
  <c r="J27" i="63"/>
  <c r="J61" i="63"/>
  <c r="J72" i="63"/>
  <c r="K72" i="63"/>
  <c r="D63" i="63"/>
  <c r="G63" i="63" s="1"/>
  <c r="J69" i="63"/>
  <c r="D56" i="63"/>
  <c r="F56" i="63" s="1"/>
  <c r="D60" i="63"/>
  <c r="G60" i="63" s="1"/>
  <c r="F69" i="63"/>
  <c r="K69" i="63"/>
  <c r="G69" i="63"/>
  <c r="J66" i="63"/>
  <c r="D55" i="63"/>
  <c r="D64" i="63"/>
  <c r="D68" i="63"/>
  <c r="G68" i="63" s="1"/>
  <c r="G61" i="63"/>
  <c r="D71" i="63"/>
  <c r="G71" i="63" s="1"/>
  <c r="K61" i="63"/>
  <c r="H23" i="63"/>
  <c r="H24" i="63" s="1"/>
  <c r="H25" i="63" s="1"/>
  <c r="H26" i="63" s="1"/>
  <c r="G27" i="62"/>
  <c r="F27" i="62"/>
  <c r="K27" i="62"/>
  <c r="K28" i="62"/>
  <c r="G28" i="62"/>
  <c r="K36" i="62"/>
  <c r="F36" i="62"/>
  <c r="G36" i="62"/>
  <c r="J28" i="62"/>
  <c r="D46" i="62"/>
  <c r="K46" i="62" s="1"/>
  <c r="D38" i="62"/>
  <c r="D29" i="62"/>
  <c r="D53" i="62"/>
  <c r="D45" i="62"/>
  <c r="D37" i="62"/>
  <c r="J27" i="62"/>
  <c r="D52" i="62"/>
  <c r="D44" i="62"/>
  <c r="D51" i="62"/>
  <c r="G51" i="62" s="1"/>
  <c r="D43" i="62"/>
  <c r="D34" i="62"/>
  <c r="D50" i="62"/>
  <c r="D42" i="62"/>
  <c r="D33" i="62"/>
  <c r="D49" i="62"/>
  <c r="D41" i="62"/>
  <c r="D32" i="62"/>
  <c r="D56" i="62"/>
  <c r="D48" i="62"/>
  <c r="D40" i="62"/>
  <c r="D31" i="62"/>
  <c r="D47" i="62"/>
  <c r="K47" i="62" s="1"/>
  <c r="D39" i="62"/>
  <c r="F39" i="62" s="1"/>
  <c r="D30" i="62"/>
  <c r="G31" i="62"/>
  <c r="F54" i="62"/>
  <c r="G54" i="62"/>
  <c r="J60" i="62"/>
  <c r="F58" i="62"/>
  <c r="K58" i="62"/>
  <c r="G58" i="62"/>
  <c r="G60" i="62"/>
  <c r="K60" i="62"/>
  <c r="J58" i="62"/>
  <c r="J59" i="62"/>
  <c r="J57" i="62"/>
  <c r="K67" i="63"/>
  <c r="G67" i="63"/>
  <c r="F67" i="63"/>
  <c r="G70" i="63"/>
  <c r="F70" i="63"/>
  <c r="K70" i="63"/>
  <c r="K59" i="63"/>
  <c r="G59" i="63"/>
  <c r="F59" i="63"/>
  <c r="G62" i="63"/>
  <c r="F62" i="63"/>
  <c r="K62" i="63"/>
  <c r="D57" i="63"/>
  <c r="J62" i="63"/>
  <c r="D65" i="63"/>
  <c r="J70" i="63"/>
  <c r="G58" i="63"/>
  <c r="G66" i="63"/>
  <c r="J59" i="63"/>
  <c r="J67" i="63"/>
  <c r="F72" i="63"/>
  <c r="F58" i="63"/>
  <c r="F66" i="63"/>
  <c r="F55" i="63"/>
  <c r="K28" i="61"/>
  <c r="F28" i="61"/>
  <c r="G28" i="61"/>
  <c r="J28" i="61"/>
  <c r="K57" i="62"/>
  <c r="F57" i="62"/>
  <c r="G57" i="62"/>
  <c r="F61" i="62"/>
  <c r="K61" i="62"/>
  <c r="G61" i="62"/>
  <c r="G55" i="62"/>
  <c r="F55" i="62"/>
  <c r="K55" i="62"/>
  <c r="G63" i="62"/>
  <c r="F63" i="62"/>
  <c r="K63" i="62"/>
  <c r="K59" i="62"/>
  <c r="G59" i="62"/>
  <c r="F59" i="62"/>
  <c r="J55" i="62"/>
  <c r="F60" i="62"/>
  <c r="J63" i="62"/>
  <c r="J61" i="62"/>
  <c r="K39" i="62" l="1"/>
  <c r="K52" i="68"/>
  <c r="K51" i="67"/>
  <c r="G62" i="62"/>
  <c r="H23" i="67"/>
  <c r="H24" i="67" s="1"/>
  <c r="H26" i="67" s="1"/>
  <c r="H27" i="67" s="1"/>
  <c r="H28" i="67" s="1"/>
  <c r="H29" i="67" s="1"/>
  <c r="H30" i="67" s="1"/>
  <c r="H31" i="67" s="1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G46" i="62"/>
  <c r="F62" i="62"/>
  <c r="F63" i="63"/>
  <c r="F46" i="62"/>
  <c r="H24" i="68"/>
  <c r="H25" i="68" s="1"/>
  <c r="H26" i="68" s="1"/>
  <c r="H27" i="68" s="1"/>
  <c r="H28" i="68" s="1"/>
  <c r="H29" i="68" s="1"/>
  <c r="H30" i="68" s="1"/>
  <c r="H31" i="68" s="1"/>
  <c r="H32" i="68" s="1"/>
  <c r="H33" i="68" s="1"/>
  <c r="H34" i="68" s="1"/>
  <c r="H35" i="68" s="1"/>
  <c r="H36" i="68" s="1"/>
  <c r="H37" i="68" s="1"/>
  <c r="H38" i="68" s="1"/>
  <c r="H39" i="68" s="1"/>
  <c r="H40" i="68" s="1"/>
  <c r="H41" i="68" s="1"/>
  <c r="H42" i="68" s="1"/>
  <c r="H43" i="68" s="1"/>
  <c r="H44" i="68" s="1"/>
  <c r="H45" i="68" s="1"/>
  <c r="H46" i="68" s="1"/>
  <c r="H47" i="68" s="1"/>
  <c r="H48" i="68" s="1"/>
  <c r="H49" i="68" s="1"/>
  <c r="H50" i="68" s="1"/>
  <c r="H51" i="68" s="1"/>
  <c r="H52" i="68" s="1"/>
  <c r="H25" i="67"/>
  <c r="H23" i="66"/>
  <c r="H24" i="66" s="1"/>
  <c r="H25" i="66" s="1"/>
  <c r="H26" i="66" s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H52" i="66" s="1"/>
  <c r="H53" i="66" s="1"/>
  <c r="H54" i="66" s="1"/>
  <c r="H55" i="66" s="1"/>
  <c r="H56" i="66" s="1"/>
  <c r="H57" i="66" s="1"/>
  <c r="H58" i="66" s="1"/>
  <c r="H59" i="66" s="1"/>
  <c r="H60" i="66" s="1"/>
  <c r="G47" i="62"/>
  <c r="F47" i="62"/>
  <c r="G55" i="63"/>
  <c r="K55" i="63"/>
  <c r="H24" i="65"/>
  <c r="H25" i="65" s="1"/>
  <c r="K60" i="66"/>
  <c r="J48" i="64"/>
  <c r="Q52" i="2" s="1"/>
  <c r="G46" i="64"/>
  <c r="F46" i="64"/>
  <c r="K46" i="64"/>
  <c r="K28" i="64"/>
  <c r="G28" i="64"/>
  <c r="F28" i="64"/>
  <c r="K45" i="64"/>
  <c r="G45" i="64"/>
  <c r="F45" i="64"/>
  <c r="G44" i="64"/>
  <c r="F44" i="64"/>
  <c r="K44" i="64"/>
  <c r="G32" i="64"/>
  <c r="F32" i="64"/>
  <c r="K32" i="64"/>
  <c r="K39" i="64"/>
  <c r="G39" i="64"/>
  <c r="F39" i="64"/>
  <c r="K31" i="64"/>
  <c r="G31" i="64"/>
  <c r="F31" i="64"/>
  <c r="G36" i="64"/>
  <c r="F36" i="64"/>
  <c r="K36" i="64"/>
  <c r="K26" i="64"/>
  <c r="G26" i="64"/>
  <c r="F26" i="64"/>
  <c r="G30" i="64"/>
  <c r="F30" i="64"/>
  <c r="K30" i="64"/>
  <c r="K35" i="64"/>
  <c r="G35" i="64"/>
  <c r="F35" i="64"/>
  <c r="K33" i="64"/>
  <c r="G33" i="64"/>
  <c r="F33" i="64"/>
  <c r="G34" i="64"/>
  <c r="F34" i="64"/>
  <c r="K34" i="64"/>
  <c r="G42" i="64"/>
  <c r="F42" i="64"/>
  <c r="K42" i="64"/>
  <c r="K43" i="64"/>
  <c r="G43" i="64"/>
  <c r="F43" i="64"/>
  <c r="G38" i="64"/>
  <c r="F38" i="64"/>
  <c r="K38" i="64"/>
  <c r="G40" i="64"/>
  <c r="F40" i="64"/>
  <c r="K40" i="64"/>
  <c r="G27" i="64"/>
  <c r="F27" i="64"/>
  <c r="K27" i="64"/>
  <c r="G25" i="64"/>
  <c r="F25" i="64"/>
  <c r="K25" i="64"/>
  <c r="K41" i="64"/>
  <c r="G41" i="64"/>
  <c r="F41" i="64"/>
  <c r="K37" i="64"/>
  <c r="G37" i="64"/>
  <c r="F37" i="64"/>
  <c r="K24" i="64"/>
  <c r="G24" i="64"/>
  <c r="F24" i="64"/>
  <c r="H24" i="64" s="1"/>
  <c r="K50" i="65"/>
  <c r="K63" i="63"/>
  <c r="K71" i="63"/>
  <c r="F71" i="63"/>
  <c r="H28" i="63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H53" i="63" s="1"/>
  <c r="H54" i="63" s="1"/>
  <c r="H55" i="63" s="1"/>
  <c r="H27" i="63"/>
  <c r="G56" i="63"/>
  <c r="K56" i="63"/>
  <c r="J74" i="63"/>
  <c r="Q48" i="2" s="1"/>
  <c r="K60" i="63"/>
  <c r="F60" i="63"/>
  <c r="K68" i="63"/>
  <c r="F68" i="63"/>
  <c r="G64" i="63"/>
  <c r="K64" i="63"/>
  <c r="F64" i="63"/>
  <c r="K30" i="62"/>
  <c r="G30" i="62"/>
  <c r="F30" i="62"/>
  <c r="F24" i="62"/>
  <c r="K24" i="62"/>
  <c r="G24" i="62"/>
  <c r="K26" i="62"/>
  <c r="F26" i="62"/>
  <c r="G26" i="62"/>
  <c r="K45" i="62"/>
  <c r="G45" i="62"/>
  <c r="F45" i="62"/>
  <c r="K50" i="62"/>
  <c r="G50" i="62"/>
  <c r="F50" i="62"/>
  <c r="K32" i="62"/>
  <c r="F32" i="62"/>
  <c r="G32" i="62"/>
  <c r="K34" i="62"/>
  <c r="F34" i="62"/>
  <c r="G34" i="62"/>
  <c r="K53" i="62"/>
  <c r="G53" i="62"/>
  <c r="F53" i="62"/>
  <c r="K37" i="62"/>
  <c r="G37" i="62"/>
  <c r="F37" i="62"/>
  <c r="K41" i="62"/>
  <c r="G41" i="62"/>
  <c r="F41" i="62"/>
  <c r="K43" i="62"/>
  <c r="G43" i="62"/>
  <c r="F43" i="62"/>
  <c r="K29" i="62"/>
  <c r="G29" i="62"/>
  <c r="F29" i="62"/>
  <c r="G23" i="62"/>
  <c r="K23" i="62"/>
  <c r="F23" i="62"/>
  <c r="G49" i="62"/>
  <c r="F49" i="62"/>
  <c r="K49" i="62"/>
  <c r="K51" i="62"/>
  <c r="F51" i="62"/>
  <c r="G38" i="62"/>
  <c r="K38" i="62"/>
  <c r="F38" i="62"/>
  <c r="K31" i="62"/>
  <c r="F31" i="62"/>
  <c r="K25" i="62"/>
  <c r="F25" i="62"/>
  <c r="G25" i="62"/>
  <c r="K44" i="62"/>
  <c r="G44" i="62"/>
  <c r="F44" i="62"/>
  <c r="G39" i="62"/>
  <c r="K40" i="62"/>
  <c r="G40" i="62"/>
  <c r="F40" i="62"/>
  <c r="F33" i="62"/>
  <c r="K33" i="62"/>
  <c r="G33" i="62"/>
  <c r="K52" i="62"/>
  <c r="G52" i="62"/>
  <c r="F52" i="62"/>
  <c r="K48" i="62"/>
  <c r="G48" i="62"/>
  <c r="F48" i="62"/>
  <c r="K42" i="62"/>
  <c r="G42" i="62"/>
  <c r="F42" i="62"/>
  <c r="J64" i="62"/>
  <c r="Q47" i="2" s="1"/>
  <c r="K65" i="63"/>
  <c r="G65" i="63"/>
  <c r="F65" i="63"/>
  <c r="K73" i="63"/>
  <c r="G73" i="63"/>
  <c r="F73" i="63"/>
  <c r="K57" i="63"/>
  <c r="G57" i="63"/>
  <c r="F57" i="63"/>
  <c r="G56" i="62"/>
  <c r="K56" i="62"/>
  <c r="F56" i="62"/>
  <c r="H55" i="68" l="1"/>
  <c r="H54" i="68"/>
  <c r="H54" i="67"/>
  <c r="H53" i="67"/>
  <c r="H25" i="64"/>
  <c r="H26" i="64" s="1"/>
  <c r="H27" i="64" s="1"/>
  <c r="H28" i="64" s="1"/>
  <c r="H27" i="65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50" i="65" s="1"/>
  <c r="H52" i="65" s="1"/>
  <c r="H26" i="65"/>
  <c r="H63" i="66"/>
  <c r="H62" i="66"/>
  <c r="H64" i="66" s="1"/>
  <c r="K48" i="64"/>
  <c r="H56" i="63"/>
  <c r="H57" i="63" s="1"/>
  <c r="H58" i="63" s="1"/>
  <c r="H59" i="63" s="1"/>
  <c r="H60" i="63" s="1"/>
  <c r="H61" i="63" s="1"/>
  <c r="H62" i="63" s="1"/>
  <c r="H63" i="63" s="1"/>
  <c r="H64" i="63" s="1"/>
  <c r="H65" i="63" s="1"/>
  <c r="H66" i="63" s="1"/>
  <c r="H67" i="63" s="1"/>
  <c r="H68" i="63" s="1"/>
  <c r="H69" i="63" s="1"/>
  <c r="H70" i="63" s="1"/>
  <c r="H71" i="63" s="1"/>
  <c r="H72" i="63" s="1"/>
  <c r="H73" i="63" s="1"/>
  <c r="H74" i="63" s="1"/>
  <c r="K74" i="63"/>
  <c r="K64" i="62"/>
  <c r="H23" i="62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43" i="62" s="1"/>
  <c r="H44" i="62" s="1"/>
  <c r="H45" i="62" s="1"/>
  <c r="H46" i="62" s="1"/>
  <c r="H47" i="62" s="1"/>
  <c r="H48" i="62" s="1"/>
  <c r="H49" i="62" s="1"/>
  <c r="H50" i="62" s="1"/>
  <c r="H51" i="62" s="1"/>
  <c r="H52" i="62" s="1"/>
  <c r="H53" i="62" s="1"/>
  <c r="H54" i="62" s="1"/>
  <c r="H55" i="62" s="1"/>
  <c r="H56" i="62" s="1"/>
  <c r="H57" i="62" s="1"/>
  <c r="H58" i="62" s="1"/>
  <c r="H59" i="62" s="1"/>
  <c r="H60" i="62" s="1"/>
  <c r="H61" i="62" s="1"/>
  <c r="H62" i="62" s="1"/>
  <c r="H63" i="62" s="1"/>
  <c r="H64" i="62" s="1"/>
  <c r="H57" i="68" l="1"/>
  <c r="H56" i="68"/>
  <c r="H56" i="67"/>
  <c r="H55" i="67"/>
  <c r="H53" i="65"/>
  <c r="H55" i="65" s="1"/>
  <c r="H65" i="66"/>
  <c r="H30" i="64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51" i="64" s="1"/>
  <c r="H29" i="64"/>
  <c r="H77" i="63"/>
  <c r="H76" i="63"/>
  <c r="H67" i="62"/>
  <c r="H66" i="62"/>
  <c r="H54" i="65" l="1"/>
  <c r="H50" i="64"/>
  <c r="H52" i="64" s="1"/>
  <c r="H78" i="63"/>
  <c r="H68" i="62"/>
  <c r="H79" i="63"/>
  <c r="H69" i="62"/>
  <c r="H53" i="64" l="1"/>
  <c r="E28" i="55"/>
  <c r="J28" i="55" s="1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D28" i="55" l="1"/>
  <c r="G28" i="55" l="1"/>
  <c r="K28" i="55"/>
  <c r="F28" i="55"/>
  <c r="L81" i="2" l="1"/>
  <c r="P81" i="2" s="1"/>
  <c r="R81" i="2" s="1"/>
  <c r="T81" i="2" s="1"/>
  <c r="L82" i="2"/>
  <c r="P82" i="2" s="1"/>
  <c r="R82" i="2" s="1"/>
  <c r="T82" i="2" s="1"/>
  <c r="L83" i="2"/>
  <c r="P83" i="2" s="1"/>
  <c r="R83" i="2" s="1"/>
  <c r="T83" i="2" s="1"/>
  <c r="L84" i="2"/>
  <c r="P84" i="2" s="1"/>
  <c r="R84" i="2" s="1"/>
  <c r="T84" i="2" s="1"/>
  <c r="L85" i="2"/>
  <c r="P85" i="2" s="1"/>
  <c r="R85" i="2" s="1"/>
  <c r="T85" i="2" s="1"/>
  <c r="L86" i="2"/>
  <c r="P86" i="2" s="1"/>
  <c r="R86" i="2" s="1"/>
  <c r="T86" i="2" s="1"/>
  <c r="L87" i="2"/>
  <c r="P87" i="2" s="1"/>
  <c r="R87" i="2" s="1"/>
  <c r="T87" i="2" s="1"/>
  <c r="L88" i="2"/>
  <c r="P88" i="2" s="1"/>
  <c r="R88" i="2" s="1"/>
  <c r="T88" i="2" s="1"/>
  <c r="L89" i="2"/>
  <c r="P89" i="2" s="1"/>
  <c r="R89" i="2" s="1"/>
  <c r="T89" i="2" s="1"/>
  <c r="L90" i="2"/>
  <c r="P90" i="2" s="1"/>
  <c r="R90" i="2" s="1"/>
  <c r="T90" i="2" s="1"/>
  <c r="L91" i="2"/>
  <c r="P91" i="2" s="1"/>
  <c r="R91" i="2" s="1"/>
  <c r="T91" i="2" s="1"/>
  <c r="L92" i="2"/>
  <c r="P92" i="2" s="1"/>
  <c r="R92" i="2" s="1"/>
  <c r="T92" i="2" s="1"/>
  <c r="L93" i="2"/>
  <c r="P93" i="2" s="1"/>
  <c r="R93" i="2" s="1"/>
  <c r="T93" i="2" s="1"/>
  <c r="L94" i="2"/>
  <c r="P94" i="2" s="1"/>
  <c r="R94" i="2" s="1"/>
  <c r="T94" i="2" s="1"/>
  <c r="L95" i="2"/>
  <c r="P95" i="2" s="1"/>
  <c r="R95" i="2" s="1"/>
  <c r="T95" i="2" s="1"/>
  <c r="L96" i="2"/>
  <c r="P96" i="2" s="1"/>
  <c r="R96" i="2" s="1"/>
  <c r="T96" i="2" s="1"/>
  <c r="L97" i="2"/>
  <c r="P97" i="2" s="1"/>
  <c r="R97" i="2" s="1"/>
  <c r="T97" i="2" s="1"/>
  <c r="L98" i="2"/>
  <c r="P98" i="2" s="1"/>
  <c r="R98" i="2" s="1"/>
  <c r="T98" i="2" s="1"/>
  <c r="L99" i="2"/>
  <c r="P99" i="2" s="1"/>
  <c r="R99" i="2" s="1"/>
  <c r="T99" i="2" s="1"/>
  <c r="L100" i="2"/>
  <c r="P100" i="2" s="1"/>
  <c r="R100" i="2" s="1"/>
  <c r="T100" i="2" s="1"/>
  <c r="L101" i="2"/>
  <c r="P101" i="2" s="1"/>
  <c r="R101" i="2" s="1"/>
  <c r="T101" i="2" s="1"/>
  <c r="L102" i="2"/>
  <c r="P102" i="2" s="1"/>
  <c r="R102" i="2" s="1"/>
  <c r="T102" i="2" s="1"/>
  <c r="L103" i="2"/>
  <c r="P103" i="2" s="1"/>
  <c r="R103" i="2" s="1"/>
  <c r="T103" i="2" s="1"/>
  <c r="L104" i="2"/>
  <c r="P104" i="2" s="1"/>
  <c r="R104" i="2" s="1"/>
  <c r="T104" i="2" s="1"/>
  <c r="L105" i="2"/>
  <c r="P105" i="2" s="1"/>
  <c r="R105" i="2" s="1"/>
  <c r="T105" i="2" s="1"/>
  <c r="L106" i="2"/>
  <c r="P106" i="2" s="1"/>
  <c r="R106" i="2" s="1"/>
  <c r="T106" i="2" s="1"/>
  <c r="L107" i="2"/>
  <c r="P107" i="2" s="1"/>
  <c r="R107" i="2" s="1"/>
  <c r="T107" i="2" s="1"/>
  <c r="L108" i="2"/>
  <c r="P108" i="2" s="1"/>
  <c r="R108" i="2" s="1"/>
  <c r="T108" i="2" s="1"/>
  <c r="L109" i="2"/>
  <c r="P109" i="2" s="1"/>
  <c r="R109" i="2" s="1"/>
  <c r="T109" i="2" s="1"/>
  <c r="L110" i="2"/>
  <c r="P110" i="2" s="1"/>
  <c r="R110" i="2" s="1"/>
  <c r="T110" i="2" s="1"/>
  <c r="E26" i="59"/>
  <c r="D26" i="59" s="1"/>
  <c r="K26" i="59" s="1"/>
  <c r="E29" i="60"/>
  <c r="J29" i="60" s="1"/>
  <c r="E30" i="60"/>
  <c r="D30" i="60" s="1"/>
  <c r="E31" i="60"/>
  <c r="E32" i="60"/>
  <c r="D32" i="60" s="1"/>
  <c r="E33" i="60"/>
  <c r="E34" i="60"/>
  <c r="E35" i="60"/>
  <c r="E36" i="60"/>
  <c r="E37" i="60"/>
  <c r="J37" i="60" s="1"/>
  <c r="E38" i="60"/>
  <c r="J38" i="60" s="1"/>
  <c r="E39" i="60"/>
  <c r="E40" i="60"/>
  <c r="J40" i="60" s="1"/>
  <c r="E41" i="60"/>
  <c r="E42" i="60"/>
  <c r="E43" i="60"/>
  <c r="D43" i="60" s="1"/>
  <c r="E44" i="60"/>
  <c r="E45" i="60"/>
  <c r="J45" i="60" s="1"/>
  <c r="E46" i="60"/>
  <c r="J46" i="60" s="1"/>
  <c r="E47" i="60"/>
  <c r="D47" i="60" s="1"/>
  <c r="G47" i="60" s="1"/>
  <c r="E48" i="60"/>
  <c r="E49" i="60"/>
  <c r="J49" i="60" s="1"/>
  <c r="E50" i="60"/>
  <c r="J50" i="60" s="1"/>
  <c r="E51" i="60"/>
  <c r="D51" i="60" s="1"/>
  <c r="E52" i="60"/>
  <c r="D52" i="60" s="1"/>
  <c r="E53" i="60"/>
  <c r="J53" i="60" s="1"/>
  <c r="K25" i="60"/>
  <c r="W46" i="2"/>
  <c r="L46" i="2" s="1"/>
  <c r="P46" i="2" s="1"/>
  <c r="E72" i="61"/>
  <c r="J72" i="61" s="1"/>
  <c r="E71" i="61"/>
  <c r="D71" i="61" s="1"/>
  <c r="G71" i="61" s="1"/>
  <c r="E70" i="61"/>
  <c r="D70" i="61" s="1"/>
  <c r="E69" i="61"/>
  <c r="J69" i="61" s="1"/>
  <c r="E68" i="61"/>
  <c r="J68" i="61" s="1"/>
  <c r="E67" i="61"/>
  <c r="D67" i="61" s="1"/>
  <c r="E66" i="61"/>
  <c r="J66" i="61" s="1"/>
  <c r="E65" i="61"/>
  <c r="D65" i="61" s="1"/>
  <c r="E64" i="61"/>
  <c r="J64" i="61" s="1"/>
  <c r="E63" i="61"/>
  <c r="J63" i="61" s="1"/>
  <c r="E62" i="61"/>
  <c r="D62" i="61" s="1"/>
  <c r="E61" i="61"/>
  <c r="D61" i="61" s="1"/>
  <c r="E60" i="61"/>
  <c r="J60" i="61" s="1"/>
  <c r="E59" i="61"/>
  <c r="D59" i="61" s="1"/>
  <c r="E58" i="61"/>
  <c r="J58" i="61" s="1"/>
  <c r="E57" i="61"/>
  <c r="J57" i="61" s="1"/>
  <c r="E56" i="61"/>
  <c r="J56" i="61" s="1"/>
  <c r="E55" i="61"/>
  <c r="D55" i="61" s="1"/>
  <c r="G55" i="61" s="1"/>
  <c r="E54" i="61"/>
  <c r="D54" i="61" s="1"/>
  <c r="E53" i="61"/>
  <c r="E52" i="61"/>
  <c r="D52" i="61" s="1"/>
  <c r="E51" i="61"/>
  <c r="D51" i="61" s="1"/>
  <c r="E50" i="61"/>
  <c r="E49" i="61"/>
  <c r="E48" i="61"/>
  <c r="E47" i="61"/>
  <c r="E46" i="61"/>
  <c r="D46" i="61" s="1"/>
  <c r="E45" i="61"/>
  <c r="E44" i="61"/>
  <c r="D44" i="61" s="1"/>
  <c r="E43" i="61"/>
  <c r="D43" i="61" s="1"/>
  <c r="E42" i="61"/>
  <c r="E41" i="61"/>
  <c r="E40" i="61"/>
  <c r="E39" i="61"/>
  <c r="E38" i="61"/>
  <c r="E37" i="61"/>
  <c r="E36" i="61"/>
  <c r="E35" i="61"/>
  <c r="D35" i="61" s="1"/>
  <c r="E34" i="61"/>
  <c r="J34" i="61" s="1"/>
  <c r="G34" i="61"/>
  <c r="E33" i="61"/>
  <c r="E32" i="61"/>
  <c r="E31" i="61"/>
  <c r="E30" i="61"/>
  <c r="E29" i="61"/>
  <c r="G27" i="61"/>
  <c r="F27" i="61"/>
  <c r="H17" i="61"/>
  <c r="H13" i="61"/>
  <c r="B13" i="61"/>
  <c r="H11" i="61"/>
  <c r="B11" i="61"/>
  <c r="C9" i="61"/>
  <c r="B9" i="61"/>
  <c r="H7" i="61"/>
  <c r="B7" i="61"/>
  <c r="E2" i="61"/>
  <c r="E54" i="60"/>
  <c r="J54" i="60" s="1"/>
  <c r="J48" i="60"/>
  <c r="D44" i="60"/>
  <c r="J42" i="60"/>
  <c r="D42" i="60"/>
  <c r="K42" i="60" s="1"/>
  <c r="J41" i="60"/>
  <c r="D39" i="60"/>
  <c r="G39" i="60" s="1"/>
  <c r="D36" i="60"/>
  <c r="J35" i="60"/>
  <c r="J34" i="60"/>
  <c r="J33" i="60"/>
  <c r="J31" i="60"/>
  <c r="E28" i="60"/>
  <c r="D28" i="60" s="1"/>
  <c r="J27" i="60"/>
  <c r="J26" i="60"/>
  <c r="J24" i="60"/>
  <c r="H17" i="60"/>
  <c r="H13" i="60"/>
  <c r="B13" i="60"/>
  <c r="H11" i="60"/>
  <c r="B11" i="60"/>
  <c r="C9" i="60"/>
  <c r="B9" i="60"/>
  <c r="H7" i="60"/>
  <c r="B7" i="60"/>
  <c r="E2" i="60"/>
  <c r="J31" i="61" l="1"/>
  <c r="D31" i="61"/>
  <c r="F31" i="61" s="1"/>
  <c r="J41" i="61"/>
  <c r="D41" i="61"/>
  <c r="K41" i="61" s="1"/>
  <c r="J39" i="61"/>
  <c r="D39" i="61"/>
  <c r="G39" i="61" s="1"/>
  <c r="J48" i="61"/>
  <c r="D48" i="61"/>
  <c r="F48" i="61" s="1"/>
  <c r="J53" i="61"/>
  <c r="D53" i="61"/>
  <c r="J32" i="61"/>
  <c r="D32" i="61"/>
  <c r="J40" i="61"/>
  <c r="D40" i="61"/>
  <c r="J45" i="61"/>
  <c r="D45" i="61"/>
  <c r="K45" i="61" s="1"/>
  <c r="D60" i="61"/>
  <c r="K60" i="61" s="1"/>
  <c r="J37" i="61"/>
  <c r="D37" i="61"/>
  <c r="J33" i="61"/>
  <c r="D33" i="61"/>
  <c r="K33" i="61" s="1"/>
  <c r="J49" i="61"/>
  <c r="D49" i="61"/>
  <c r="D29" i="61"/>
  <c r="K29" i="61" s="1"/>
  <c r="J29" i="61"/>
  <c r="J30" i="61"/>
  <c r="D30" i="61"/>
  <c r="J50" i="61"/>
  <c r="D50" i="61"/>
  <c r="K50" i="61" s="1"/>
  <c r="J42" i="61"/>
  <c r="D42" i="61"/>
  <c r="K42" i="61" s="1"/>
  <c r="J47" i="61"/>
  <c r="D47" i="61"/>
  <c r="F47" i="61" s="1"/>
  <c r="J36" i="61"/>
  <c r="D36" i="61"/>
  <c r="J38" i="61"/>
  <c r="D38" i="61"/>
  <c r="D58" i="61"/>
  <c r="K58" i="61" s="1"/>
  <c r="D68" i="61"/>
  <c r="K68" i="61" s="1"/>
  <c r="D69" i="61"/>
  <c r="F69" i="61" s="1"/>
  <c r="G65" i="61"/>
  <c r="F65" i="61"/>
  <c r="K65" i="61"/>
  <c r="J55" i="61"/>
  <c r="J65" i="61"/>
  <c r="D63" i="61"/>
  <c r="G63" i="61" s="1"/>
  <c r="J71" i="61"/>
  <c r="D57" i="61"/>
  <c r="D66" i="61"/>
  <c r="K66" i="61" s="1"/>
  <c r="J26" i="59"/>
  <c r="F26" i="59"/>
  <c r="G26" i="59"/>
  <c r="H9" i="60"/>
  <c r="J25" i="60"/>
  <c r="F25" i="60"/>
  <c r="G25" i="60"/>
  <c r="J47" i="60"/>
  <c r="J30" i="60"/>
  <c r="D45" i="60"/>
  <c r="G46" i="61"/>
  <c r="F46" i="61"/>
  <c r="K46" i="61"/>
  <c r="F29" i="61"/>
  <c r="G29" i="61"/>
  <c r="G70" i="61"/>
  <c r="F70" i="61"/>
  <c r="K70" i="61"/>
  <c r="G62" i="61"/>
  <c r="F62" i="61"/>
  <c r="K62" i="61"/>
  <c r="G31" i="61"/>
  <c r="K35" i="61"/>
  <c r="G35" i="61"/>
  <c r="F35" i="61"/>
  <c r="K52" i="61"/>
  <c r="F52" i="61"/>
  <c r="G52" i="61"/>
  <c r="G54" i="61"/>
  <c r="F54" i="61"/>
  <c r="K54" i="61"/>
  <c r="K67" i="61"/>
  <c r="G67" i="61"/>
  <c r="F67" i="61"/>
  <c r="F61" i="61"/>
  <c r="G61" i="61"/>
  <c r="K61" i="61"/>
  <c r="F44" i="61"/>
  <c r="K44" i="61"/>
  <c r="G44" i="61"/>
  <c r="K59" i="61"/>
  <c r="G59" i="61"/>
  <c r="F59" i="61"/>
  <c r="F26" i="61"/>
  <c r="G26" i="61"/>
  <c r="G30" i="61"/>
  <c r="K43" i="61"/>
  <c r="G43" i="61"/>
  <c r="F43" i="61"/>
  <c r="K51" i="61"/>
  <c r="G51" i="61"/>
  <c r="F51" i="61"/>
  <c r="G38" i="61"/>
  <c r="F38" i="61"/>
  <c r="K38" i="61"/>
  <c r="K39" i="61"/>
  <c r="J46" i="61"/>
  <c r="J54" i="61"/>
  <c r="K55" i="61"/>
  <c r="J62" i="61"/>
  <c r="K63" i="61"/>
  <c r="G68" i="61"/>
  <c r="J70" i="61"/>
  <c r="K71" i="61"/>
  <c r="F34" i="61"/>
  <c r="F42" i="61"/>
  <c r="F50" i="61"/>
  <c r="D56" i="61"/>
  <c r="F58" i="61"/>
  <c r="J61" i="61"/>
  <c r="D64" i="61"/>
  <c r="F41" i="61"/>
  <c r="G42" i="61"/>
  <c r="J44" i="61"/>
  <c r="G50" i="61"/>
  <c r="J52" i="61"/>
  <c r="K53" i="61"/>
  <c r="G58" i="61"/>
  <c r="G33" i="61"/>
  <c r="J35" i="61"/>
  <c r="G41" i="61"/>
  <c r="J43" i="61"/>
  <c r="J51" i="61"/>
  <c r="J59" i="61"/>
  <c r="J67" i="61"/>
  <c r="F39" i="61"/>
  <c r="F55" i="61"/>
  <c r="F63" i="61"/>
  <c r="F71" i="61"/>
  <c r="K34" i="61"/>
  <c r="F33" i="61"/>
  <c r="F30" i="60"/>
  <c r="G30" i="60"/>
  <c r="K54" i="60"/>
  <c r="D34" i="60"/>
  <c r="K34" i="60" s="1"/>
  <c r="J39" i="60"/>
  <c r="D46" i="60"/>
  <c r="D49" i="60"/>
  <c r="D29" i="60"/>
  <c r="J52" i="60"/>
  <c r="D31" i="60"/>
  <c r="G31" i="60" s="1"/>
  <c r="K26" i="60"/>
  <c r="K35" i="60"/>
  <c r="D38" i="60"/>
  <c r="K38" i="60" s="1"/>
  <c r="D41" i="60"/>
  <c r="J44" i="60"/>
  <c r="D53" i="60"/>
  <c r="J32" i="60"/>
  <c r="J23" i="60"/>
  <c r="D33" i="60"/>
  <c r="D37" i="60"/>
  <c r="D50" i="60"/>
  <c r="K50" i="60" s="1"/>
  <c r="K51" i="60"/>
  <c r="G51" i="60"/>
  <c r="F51" i="60"/>
  <c r="K43" i="60"/>
  <c r="G43" i="60"/>
  <c r="F43" i="60"/>
  <c r="F52" i="60"/>
  <c r="K52" i="60"/>
  <c r="G52" i="60"/>
  <c r="F44" i="60"/>
  <c r="K44" i="60"/>
  <c r="G44" i="60"/>
  <c r="G32" i="60"/>
  <c r="K32" i="60"/>
  <c r="F32" i="60"/>
  <c r="F23" i="60"/>
  <c r="G23" i="60"/>
  <c r="K23" i="60"/>
  <c r="K36" i="60"/>
  <c r="F36" i="60"/>
  <c r="G36" i="60"/>
  <c r="K28" i="60"/>
  <c r="F28" i="60"/>
  <c r="G28" i="60"/>
  <c r="K39" i="60"/>
  <c r="K47" i="60"/>
  <c r="K30" i="60"/>
  <c r="D40" i="60"/>
  <c r="F42" i="60"/>
  <c r="K46" i="60"/>
  <c r="D48" i="60"/>
  <c r="J36" i="60"/>
  <c r="J43" i="60"/>
  <c r="J51" i="60"/>
  <c r="F31" i="60"/>
  <c r="F39" i="60"/>
  <c r="F47" i="60"/>
  <c r="J28" i="60"/>
  <c r="G42" i="60"/>
  <c r="K31" i="61" l="1"/>
  <c r="G60" i="61"/>
  <c r="J55" i="60"/>
  <c r="Q46" i="2" s="1"/>
  <c r="R46" i="2" s="1"/>
  <c r="G66" i="61"/>
  <c r="F66" i="61"/>
  <c r="F50" i="60"/>
  <c r="K31" i="60"/>
  <c r="F60" i="61"/>
  <c r="G45" i="61"/>
  <c r="F45" i="61"/>
  <c r="K48" i="61"/>
  <c r="G48" i="61"/>
  <c r="F68" i="61"/>
  <c r="G69" i="61"/>
  <c r="K36" i="61"/>
  <c r="G36" i="61"/>
  <c r="F36" i="61"/>
  <c r="K30" i="61"/>
  <c r="F30" i="61"/>
  <c r="G37" i="61"/>
  <c r="F37" i="61"/>
  <c r="K37" i="61"/>
  <c r="G53" i="61"/>
  <c r="F53" i="61"/>
  <c r="K47" i="61"/>
  <c r="G47" i="61"/>
  <c r="K69" i="61"/>
  <c r="G57" i="61"/>
  <c r="K57" i="61"/>
  <c r="F57" i="61"/>
  <c r="J73" i="61"/>
  <c r="Q49" i="2" s="1"/>
  <c r="F26" i="60"/>
  <c r="G26" i="60"/>
  <c r="G50" i="60"/>
  <c r="G34" i="60"/>
  <c r="G35" i="60"/>
  <c r="F35" i="60"/>
  <c r="F34" i="60"/>
  <c r="G45" i="60"/>
  <c r="F45" i="60"/>
  <c r="K45" i="60"/>
  <c r="G23" i="61"/>
  <c r="F23" i="61"/>
  <c r="G64" i="61"/>
  <c r="K64" i="61"/>
  <c r="F64" i="61"/>
  <c r="G32" i="61"/>
  <c r="F32" i="61"/>
  <c r="K32" i="61"/>
  <c r="G25" i="61"/>
  <c r="F25" i="61"/>
  <c r="G24" i="61"/>
  <c r="F24" i="61"/>
  <c r="G56" i="61"/>
  <c r="F56" i="61"/>
  <c r="K56" i="61"/>
  <c r="K49" i="61"/>
  <c r="G49" i="61"/>
  <c r="F49" i="61"/>
  <c r="G72" i="61"/>
  <c r="F72" i="61"/>
  <c r="K72" i="61"/>
  <c r="G40" i="61"/>
  <c r="K40" i="61"/>
  <c r="F40" i="61"/>
  <c r="G53" i="60"/>
  <c r="K53" i="60"/>
  <c r="F53" i="60"/>
  <c r="K29" i="60"/>
  <c r="G29" i="60"/>
  <c r="F29" i="60"/>
  <c r="G49" i="60"/>
  <c r="K49" i="60"/>
  <c r="F49" i="60"/>
  <c r="G41" i="60"/>
  <c r="K41" i="60"/>
  <c r="F41" i="60"/>
  <c r="F46" i="60"/>
  <c r="G46" i="60"/>
  <c r="K37" i="60"/>
  <c r="F37" i="60"/>
  <c r="G37" i="60"/>
  <c r="F38" i="60"/>
  <c r="G38" i="60"/>
  <c r="F24" i="60"/>
  <c r="K24" i="60"/>
  <c r="G24" i="60"/>
  <c r="G33" i="60"/>
  <c r="F33" i="60"/>
  <c r="K33" i="60"/>
  <c r="F54" i="60"/>
  <c r="G54" i="60"/>
  <c r="K27" i="60"/>
  <c r="G27" i="60"/>
  <c r="F27" i="60"/>
  <c r="K48" i="60"/>
  <c r="G48" i="60"/>
  <c r="F48" i="60"/>
  <c r="G40" i="60"/>
  <c r="K40" i="60"/>
  <c r="F40" i="60"/>
  <c r="H23" i="60"/>
  <c r="K55" i="60" l="1"/>
  <c r="S46" i="2"/>
  <c r="U46" i="2" s="1"/>
  <c r="T46" i="2"/>
  <c r="V46" i="2" s="1"/>
  <c r="K73" i="61"/>
  <c r="H23" i="61"/>
  <c r="H24" i="61" s="1"/>
  <c r="H25" i="61" s="1"/>
  <c r="H26" i="61" s="1"/>
  <c r="H27" i="61" s="1"/>
  <c r="H24" i="60"/>
  <c r="H28" i="61" l="1"/>
  <c r="H29" i="61" s="1"/>
  <c r="H30" i="61" s="1"/>
  <c r="H31" i="61" s="1"/>
  <c r="H32" i="61" s="1"/>
  <c r="H33" i="61" s="1"/>
  <c r="H34" i="61" s="1"/>
  <c r="H35" i="61" s="1"/>
  <c r="H36" i="61" s="1"/>
  <c r="H37" i="61" s="1"/>
  <c r="H38" i="61" s="1"/>
  <c r="H39" i="61" s="1"/>
  <c r="H40" i="61" s="1"/>
  <c r="H41" i="61" s="1"/>
  <c r="H42" i="61" s="1"/>
  <c r="H43" i="61" s="1"/>
  <c r="H44" i="61" s="1"/>
  <c r="H45" i="61" s="1"/>
  <c r="H46" i="61" s="1"/>
  <c r="H47" i="61" s="1"/>
  <c r="H48" i="61" s="1"/>
  <c r="H49" i="61" s="1"/>
  <c r="H50" i="61" s="1"/>
  <c r="H51" i="61" s="1"/>
  <c r="H52" i="61" s="1"/>
  <c r="H53" i="61" s="1"/>
  <c r="H54" i="61" s="1"/>
  <c r="H55" i="61" s="1"/>
  <c r="H56" i="61" s="1"/>
  <c r="H57" i="61" s="1"/>
  <c r="H58" i="61" s="1"/>
  <c r="H59" i="61" s="1"/>
  <c r="H60" i="61" s="1"/>
  <c r="H61" i="61" s="1"/>
  <c r="H62" i="61" s="1"/>
  <c r="H63" i="61" s="1"/>
  <c r="H64" i="61" s="1"/>
  <c r="H65" i="61" s="1"/>
  <c r="H66" i="61" s="1"/>
  <c r="H67" i="61" s="1"/>
  <c r="H68" i="61" s="1"/>
  <c r="H69" i="61" s="1"/>
  <c r="H70" i="61" s="1"/>
  <c r="H71" i="61" s="1"/>
  <c r="H72" i="61" s="1"/>
  <c r="H26" i="60"/>
  <c r="H27" i="60" s="1"/>
  <c r="H28" i="60" s="1"/>
  <c r="H29" i="60" s="1"/>
  <c r="H30" i="60" s="1"/>
  <c r="H31" i="60" s="1"/>
  <c r="H32" i="60" s="1"/>
  <c r="H33" i="60" s="1"/>
  <c r="H34" i="60" s="1"/>
  <c r="H35" i="60" s="1"/>
  <c r="H36" i="60" s="1"/>
  <c r="H37" i="60" s="1"/>
  <c r="H38" i="60" s="1"/>
  <c r="H39" i="60" s="1"/>
  <c r="H40" i="60" s="1"/>
  <c r="H41" i="60" s="1"/>
  <c r="H42" i="60" s="1"/>
  <c r="H43" i="60" s="1"/>
  <c r="H44" i="60" s="1"/>
  <c r="H45" i="60" s="1"/>
  <c r="H46" i="60" s="1"/>
  <c r="H47" i="60" s="1"/>
  <c r="H48" i="60" s="1"/>
  <c r="H49" i="60" s="1"/>
  <c r="H50" i="60" s="1"/>
  <c r="H51" i="60" s="1"/>
  <c r="H52" i="60" s="1"/>
  <c r="H53" i="60" s="1"/>
  <c r="H54" i="60" s="1"/>
  <c r="H25" i="60"/>
  <c r="H73" i="61" l="1"/>
  <c r="H75" i="61" s="1"/>
  <c r="H55" i="60"/>
  <c r="H58" i="60" s="1"/>
  <c r="H76" i="61" l="1"/>
  <c r="H77" i="61"/>
  <c r="H78" i="61"/>
  <c r="H57" i="60"/>
  <c r="H59" i="60" s="1"/>
  <c r="H60" i="60" l="1"/>
  <c r="E28" i="58" l="1"/>
  <c r="D28" i="58" s="1"/>
  <c r="K28" i="58" s="1"/>
  <c r="J28" i="58" l="1"/>
  <c r="G28" i="58"/>
  <c r="F28" i="58"/>
  <c r="F24" i="57" l="1"/>
  <c r="E29" i="57"/>
  <c r="J29" i="57" s="1"/>
  <c r="E57" i="59"/>
  <c r="J57" i="59" s="1"/>
  <c r="E56" i="59"/>
  <c r="J56" i="59" s="1"/>
  <c r="E55" i="59"/>
  <c r="D55" i="59" s="1"/>
  <c r="E54" i="59"/>
  <c r="D54" i="59" s="1"/>
  <c r="E53" i="59"/>
  <c r="D53" i="59" s="1"/>
  <c r="E52" i="59"/>
  <c r="J52" i="59" s="1"/>
  <c r="E51" i="59"/>
  <c r="D51" i="59" s="1"/>
  <c r="E50" i="59"/>
  <c r="J50" i="59" s="1"/>
  <c r="E49" i="59"/>
  <c r="J49" i="59" s="1"/>
  <c r="E48" i="59"/>
  <c r="J48" i="59" s="1"/>
  <c r="E47" i="59"/>
  <c r="D47" i="59" s="1"/>
  <c r="J46" i="59"/>
  <c r="E46" i="59"/>
  <c r="D46" i="59" s="1"/>
  <c r="E45" i="59"/>
  <c r="J45" i="59" s="1"/>
  <c r="E44" i="59"/>
  <c r="J44" i="59" s="1"/>
  <c r="E43" i="59"/>
  <c r="D43" i="59" s="1"/>
  <c r="E42" i="59"/>
  <c r="J42" i="59" s="1"/>
  <c r="E41" i="59"/>
  <c r="J41" i="59" s="1"/>
  <c r="E40" i="59"/>
  <c r="J40" i="59" s="1"/>
  <c r="E39" i="59"/>
  <c r="D39" i="59" s="1"/>
  <c r="E38" i="59"/>
  <c r="D38" i="59" s="1"/>
  <c r="E37" i="59"/>
  <c r="J37" i="59" s="1"/>
  <c r="E36" i="59"/>
  <c r="D36" i="59" s="1"/>
  <c r="E35" i="59"/>
  <c r="E34" i="59"/>
  <c r="J34" i="59" s="1"/>
  <c r="E33" i="59"/>
  <c r="J33" i="59" s="1"/>
  <c r="E32" i="59"/>
  <c r="J32" i="59" s="1"/>
  <c r="E31" i="59"/>
  <c r="D31" i="59" s="1"/>
  <c r="E30" i="59"/>
  <c r="D30" i="59" s="1"/>
  <c r="E29" i="59"/>
  <c r="D29" i="59" s="1"/>
  <c r="E28" i="59"/>
  <c r="J28" i="59" s="1"/>
  <c r="E27" i="59"/>
  <c r="D27" i="59" s="1"/>
  <c r="J25" i="59"/>
  <c r="J24" i="59"/>
  <c r="J23" i="59"/>
  <c r="H17" i="59"/>
  <c r="H13" i="59"/>
  <c r="B13" i="59"/>
  <c r="H11" i="59"/>
  <c r="B11" i="59"/>
  <c r="C9" i="59"/>
  <c r="B9" i="59"/>
  <c r="H7" i="59"/>
  <c r="B7" i="59"/>
  <c r="E2" i="59"/>
  <c r="E48" i="58"/>
  <c r="J48" i="58" s="1"/>
  <c r="E47" i="58"/>
  <c r="D47" i="58" s="1"/>
  <c r="E46" i="58"/>
  <c r="J46" i="58" s="1"/>
  <c r="E45" i="58"/>
  <c r="D45" i="58" s="1"/>
  <c r="E44" i="58"/>
  <c r="D44" i="58" s="1"/>
  <c r="E43" i="58"/>
  <c r="D43" i="58" s="1"/>
  <c r="E42" i="58"/>
  <c r="J42" i="58" s="1"/>
  <c r="E41" i="58"/>
  <c r="J41" i="58" s="1"/>
  <c r="E40" i="58"/>
  <c r="J40" i="58" s="1"/>
  <c r="E39" i="58"/>
  <c r="D39" i="58" s="1"/>
  <c r="J38" i="58"/>
  <c r="E38" i="58"/>
  <c r="D38" i="58" s="1"/>
  <c r="E37" i="58"/>
  <c r="D37" i="58" s="1"/>
  <c r="E36" i="58"/>
  <c r="D36" i="58" s="1"/>
  <c r="E35" i="58"/>
  <c r="D35" i="58" s="1"/>
  <c r="E34" i="58"/>
  <c r="J34" i="58" s="1"/>
  <c r="E33" i="58"/>
  <c r="J33" i="58" s="1"/>
  <c r="E32" i="58"/>
  <c r="J32" i="58" s="1"/>
  <c r="E31" i="58"/>
  <c r="E30" i="58"/>
  <c r="J30" i="58" s="1"/>
  <c r="E29" i="58"/>
  <c r="D29" i="58" s="1"/>
  <c r="J27" i="58"/>
  <c r="J25" i="58"/>
  <c r="J24" i="58"/>
  <c r="J23" i="58"/>
  <c r="H17" i="58"/>
  <c r="H13" i="58"/>
  <c r="B13" i="58"/>
  <c r="H11" i="58"/>
  <c r="B11" i="58"/>
  <c r="C9" i="58"/>
  <c r="B9" i="58"/>
  <c r="H7" i="58"/>
  <c r="B7" i="58"/>
  <c r="E2" i="58"/>
  <c r="E68" i="57"/>
  <c r="E67" i="57"/>
  <c r="J67" i="57" s="1"/>
  <c r="E66" i="57"/>
  <c r="D66" i="57" s="1"/>
  <c r="K66" i="57" s="1"/>
  <c r="E65" i="57"/>
  <c r="J65" i="57" s="1"/>
  <c r="E64" i="57"/>
  <c r="D64" i="57" s="1"/>
  <c r="E63" i="57"/>
  <c r="D63" i="57" s="1"/>
  <c r="E62" i="57"/>
  <c r="J62" i="57" s="1"/>
  <c r="E61" i="57"/>
  <c r="J61" i="57" s="1"/>
  <c r="E60" i="57"/>
  <c r="D60" i="57" s="1"/>
  <c r="E59" i="57"/>
  <c r="J59" i="57" s="1"/>
  <c r="E58" i="57"/>
  <c r="J58" i="57" s="1"/>
  <c r="E57" i="57"/>
  <c r="J57" i="57" s="1"/>
  <c r="E56" i="57"/>
  <c r="D56" i="57" s="1"/>
  <c r="E55" i="57"/>
  <c r="D55" i="57" s="1"/>
  <c r="E54" i="57"/>
  <c r="J54" i="57" s="1"/>
  <c r="E53" i="57"/>
  <c r="D53" i="57" s="1"/>
  <c r="E52" i="57"/>
  <c r="D52" i="57" s="1"/>
  <c r="E51" i="57"/>
  <c r="J51" i="57" s="1"/>
  <c r="E50" i="57"/>
  <c r="D50" i="57" s="1"/>
  <c r="K50" i="57" s="1"/>
  <c r="E49" i="57"/>
  <c r="J49" i="57" s="1"/>
  <c r="E48" i="57"/>
  <c r="D48" i="57" s="1"/>
  <c r="E47" i="57"/>
  <c r="D47" i="57" s="1"/>
  <c r="E46" i="57"/>
  <c r="J46" i="57" s="1"/>
  <c r="E45" i="57"/>
  <c r="J45" i="57" s="1"/>
  <c r="E44" i="57"/>
  <c r="D44" i="57" s="1"/>
  <c r="E43" i="57"/>
  <c r="J43" i="57" s="1"/>
  <c r="E42" i="57"/>
  <c r="J42" i="57" s="1"/>
  <c r="E41" i="57"/>
  <c r="J41" i="57" s="1"/>
  <c r="E40" i="57"/>
  <c r="D40" i="57" s="1"/>
  <c r="E39" i="57"/>
  <c r="D39" i="57" s="1"/>
  <c r="E38" i="57"/>
  <c r="J38" i="57" s="1"/>
  <c r="E37" i="57"/>
  <c r="D37" i="57" s="1"/>
  <c r="E36" i="57"/>
  <c r="D36" i="57" s="1"/>
  <c r="E35" i="57"/>
  <c r="J35" i="57" s="1"/>
  <c r="K35" i="57"/>
  <c r="E34" i="57"/>
  <c r="D34" i="57" s="1"/>
  <c r="K34" i="57" s="1"/>
  <c r="E33" i="57"/>
  <c r="J33" i="57" s="1"/>
  <c r="E32" i="57"/>
  <c r="D32" i="57" s="1"/>
  <c r="E31" i="57"/>
  <c r="D31" i="57" s="1"/>
  <c r="F31" i="57" s="1"/>
  <c r="E30" i="57"/>
  <c r="J30" i="57" s="1"/>
  <c r="K27" i="57"/>
  <c r="J26" i="57"/>
  <c r="J24" i="57"/>
  <c r="K24" i="57"/>
  <c r="J23" i="57"/>
  <c r="H17" i="57"/>
  <c r="H13" i="57"/>
  <c r="B13" i="57"/>
  <c r="H11" i="57"/>
  <c r="B11" i="57"/>
  <c r="C9" i="57"/>
  <c r="B9" i="57"/>
  <c r="H7" i="57"/>
  <c r="B7" i="57"/>
  <c r="E2" i="57"/>
  <c r="O24" i="54"/>
  <c r="O25" i="54" s="1"/>
  <c r="O26" i="54" s="1"/>
  <c r="O27" i="54" s="1"/>
  <c r="O28" i="54" s="1"/>
  <c r="O29" i="54" s="1"/>
  <c r="O30" i="54" s="1"/>
  <c r="O31" i="54" s="1"/>
  <c r="O32" i="54" s="1"/>
  <c r="O33" i="54" s="1"/>
  <c r="O34" i="54" s="1"/>
  <c r="O35" i="54" s="1"/>
  <c r="O36" i="54" s="1"/>
  <c r="O37" i="54" s="1"/>
  <c r="O38" i="54" s="1"/>
  <c r="O39" i="54" s="1"/>
  <c r="O40" i="54" s="1"/>
  <c r="O41" i="54" s="1"/>
  <c r="O42" i="54" s="1"/>
  <c r="O43" i="54" s="1"/>
  <c r="O44" i="54" s="1"/>
  <c r="O45" i="54" s="1"/>
  <c r="O46" i="54" s="1"/>
  <c r="O47" i="54" s="1"/>
  <c r="O48" i="54" s="1"/>
  <c r="O49" i="54" s="1"/>
  <c r="O50" i="54" s="1"/>
  <c r="O51" i="54" s="1"/>
  <c r="O52" i="54" s="1"/>
  <c r="O23" i="54"/>
  <c r="E26" i="54"/>
  <c r="D26" i="54" s="1"/>
  <c r="K26" i="54" s="1"/>
  <c r="E32" i="53"/>
  <c r="J32" i="53" s="1"/>
  <c r="E33" i="53"/>
  <c r="J33" i="53" s="1"/>
  <c r="E34" i="53"/>
  <c r="D34" i="53" s="1"/>
  <c r="E35" i="53"/>
  <c r="E36" i="53"/>
  <c r="E37" i="53"/>
  <c r="D37" i="53" s="1"/>
  <c r="E38" i="53"/>
  <c r="E39" i="53"/>
  <c r="J39" i="53" s="1"/>
  <c r="E40" i="53"/>
  <c r="E41" i="53"/>
  <c r="J41" i="53" s="1"/>
  <c r="E42" i="53"/>
  <c r="D42" i="53" s="1"/>
  <c r="E43" i="53"/>
  <c r="D43" i="53" s="1"/>
  <c r="E44" i="53"/>
  <c r="D44" i="53" s="1"/>
  <c r="E45" i="53"/>
  <c r="D45" i="53" s="1"/>
  <c r="E46" i="53"/>
  <c r="J46" i="53" s="1"/>
  <c r="E79" i="56"/>
  <c r="J79" i="56" s="1"/>
  <c r="E78" i="56"/>
  <c r="D78" i="56" s="1"/>
  <c r="E77" i="56"/>
  <c r="J77" i="56" s="1"/>
  <c r="E76" i="56"/>
  <c r="J76" i="56" s="1"/>
  <c r="E75" i="56"/>
  <c r="D75" i="56" s="1"/>
  <c r="E74" i="56"/>
  <c r="D74" i="56" s="1"/>
  <c r="E73" i="56"/>
  <c r="J73" i="56" s="1"/>
  <c r="E72" i="56"/>
  <c r="D72" i="56" s="1"/>
  <c r="E71" i="56"/>
  <c r="J71" i="56" s="1"/>
  <c r="E70" i="56"/>
  <c r="J70" i="56" s="1"/>
  <c r="E69" i="56"/>
  <c r="J69" i="56" s="1"/>
  <c r="E68" i="56"/>
  <c r="J68" i="56" s="1"/>
  <c r="E67" i="56"/>
  <c r="D67" i="56" s="1"/>
  <c r="E66" i="56"/>
  <c r="D66" i="56" s="1"/>
  <c r="E65" i="56"/>
  <c r="J65" i="56" s="1"/>
  <c r="E64" i="56"/>
  <c r="J64" i="56" s="1"/>
  <c r="D64" i="56"/>
  <c r="K64" i="56" s="1"/>
  <c r="E63" i="56"/>
  <c r="J63" i="56" s="1"/>
  <c r="E62" i="56"/>
  <c r="D62" i="56" s="1"/>
  <c r="G62" i="56" s="1"/>
  <c r="E61" i="56"/>
  <c r="J61" i="56" s="1"/>
  <c r="E60" i="56"/>
  <c r="J60" i="56" s="1"/>
  <c r="J59" i="56"/>
  <c r="E59" i="56"/>
  <c r="D59" i="56" s="1"/>
  <c r="E58" i="56"/>
  <c r="D58" i="56" s="1"/>
  <c r="E57" i="56"/>
  <c r="J57" i="56" s="1"/>
  <c r="E56" i="56"/>
  <c r="D56" i="56" s="1"/>
  <c r="E55" i="56"/>
  <c r="J55" i="56" s="1"/>
  <c r="E54" i="56"/>
  <c r="D54" i="56" s="1"/>
  <c r="G54" i="56" s="1"/>
  <c r="E53" i="56"/>
  <c r="J53" i="56" s="1"/>
  <c r="E52" i="56"/>
  <c r="J52" i="56" s="1"/>
  <c r="E51" i="56"/>
  <c r="E50" i="56"/>
  <c r="D50" i="56" s="1"/>
  <c r="E49" i="56"/>
  <c r="J49" i="56" s="1"/>
  <c r="E48" i="56"/>
  <c r="J48" i="56" s="1"/>
  <c r="E47" i="56"/>
  <c r="J47" i="56" s="1"/>
  <c r="E46" i="56"/>
  <c r="J46" i="56" s="1"/>
  <c r="E45" i="56"/>
  <c r="D45" i="56" s="1"/>
  <c r="E44" i="56"/>
  <c r="J44" i="56" s="1"/>
  <c r="E43" i="56"/>
  <c r="D43" i="56" s="1"/>
  <c r="E42" i="56"/>
  <c r="D42" i="56" s="1"/>
  <c r="E41" i="56"/>
  <c r="J41" i="56" s="1"/>
  <c r="E40" i="56"/>
  <c r="J40" i="56" s="1"/>
  <c r="E39" i="56"/>
  <c r="J39" i="56" s="1"/>
  <c r="E38" i="56"/>
  <c r="D38" i="56" s="1"/>
  <c r="E37" i="56"/>
  <c r="D37" i="56" s="1"/>
  <c r="E36" i="56"/>
  <c r="J36" i="56" s="1"/>
  <c r="E35" i="56"/>
  <c r="D35" i="56" s="1"/>
  <c r="E34" i="56"/>
  <c r="D34" i="56" s="1"/>
  <c r="E33" i="56"/>
  <c r="J33" i="56" s="1"/>
  <c r="E32" i="56"/>
  <c r="J32" i="56" s="1"/>
  <c r="E31" i="56"/>
  <c r="J31" i="56" s="1"/>
  <c r="E30" i="56"/>
  <c r="J30" i="56" s="1"/>
  <c r="E29" i="56"/>
  <c r="D29" i="56" s="1"/>
  <c r="E28" i="56"/>
  <c r="J28" i="56" s="1"/>
  <c r="E27" i="56"/>
  <c r="D27" i="56" s="1"/>
  <c r="E26" i="56"/>
  <c r="D26" i="56" s="1"/>
  <c r="E25" i="56"/>
  <c r="J25" i="56" s="1"/>
  <c r="E24" i="56"/>
  <c r="J24" i="56" s="1"/>
  <c r="E23" i="56"/>
  <c r="J23" i="56" s="1"/>
  <c r="H17" i="56"/>
  <c r="H13" i="56"/>
  <c r="B13" i="56"/>
  <c r="H11" i="56"/>
  <c r="B11" i="56"/>
  <c r="C9" i="56"/>
  <c r="B9" i="56"/>
  <c r="H7" i="56"/>
  <c r="B7" i="56"/>
  <c r="E2" i="56"/>
  <c r="E46" i="55"/>
  <c r="J46" i="55" s="1"/>
  <c r="E45" i="55"/>
  <c r="D45" i="55" s="1"/>
  <c r="E44" i="55"/>
  <c r="D44" i="55" s="1"/>
  <c r="E43" i="55"/>
  <c r="D43" i="55" s="1"/>
  <c r="E42" i="55"/>
  <c r="J42" i="55" s="1"/>
  <c r="E41" i="55"/>
  <c r="J41" i="55" s="1"/>
  <c r="E40" i="55"/>
  <c r="J40" i="55" s="1"/>
  <c r="E39" i="55"/>
  <c r="D39" i="55" s="1"/>
  <c r="E38" i="55"/>
  <c r="J38" i="55" s="1"/>
  <c r="E37" i="55"/>
  <c r="D37" i="55" s="1"/>
  <c r="E36" i="55"/>
  <c r="J36" i="55" s="1"/>
  <c r="E35" i="55"/>
  <c r="D35" i="55" s="1"/>
  <c r="E34" i="55"/>
  <c r="J34" i="55" s="1"/>
  <c r="E33" i="55"/>
  <c r="J33" i="55" s="1"/>
  <c r="E32" i="55"/>
  <c r="J32" i="55" s="1"/>
  <c r="E31" i="55"/>
  <c r="E30" i="55"/>
  <c r="D30" i="55" s="1"/>
  <c r="G30" i="55" s="1"/>
  <c r="E29" i="55"/>
  <c r="D29" i="55" s="1"/>
  <c r="J27" i="55"/>
  <c r="J25" i="55"/>
  <c r="K25" i="55"/>
  <c r="J24" i="55"/>
  <c r="H17" i="55"/>
  <c r="H13" i="55"/>
  <c r="B13" i="55"/>
  <c r="H11" i="55"/>
  <c r="B11" i="55"/>
  <c r="C9" i="55"/>
  <c r="B9" i="55"/>
  <c r="H7" i="55"/>
  <c r="B7" i="55"/>
  <c r="E2" i="55"/>
  <c r="E53" i="54"/>
  <c r="J53" i="54" s="1"/>
  <c r="E52" i="54"/>
  <c r="D52" i="54" s="1"/>
  <c r="K52" i="54" s="1"/>
  <c r="E51" i="54"/>
  <c r="J51" i="54" s="1"/>
  <c r="E50" i="54"/>
  <c r="J50" i="54" s="1"/>
  <c r="E49" i="54"/>
  <c r="J49" i="54" s="1"/>
  <c r="E48" i="54"/>
  <c r="J48" i="54" s="1"/>
  <c r="E47" i="54"/>
  <c r="D47" i="54" s="1"/>
  <c r="E46" i="54"/>
  <c r="D46" i="54" s="1"/>
  <c r="G46" i="54" s="1"/>
  <c r="E45" i="54"/>
  <c r="J45" i="54" s="1"/>
  <c r="E44" i="54"/>
  <c r="D44" i="54" s="1"/>
  <c r="E43" i="54"/>
  <c r="J43" i="54" s="1"/>
  <c r="E42" i="54"/>
  <c r="J42" i="54" s="1"/>
  <c r="E41" i="54"/>
  <c r="J41" i="54" s="1"/>
  <c r="E40" i="54"/>
  <c r="J40" i="54" s="1"/>
  <c r="E39" i="54"/>
  <c r="D39" i="54" s="1"/>
  <c r="E38" i="54"/>
  <c r="D38" i="54" s="1"/>
  <c r="G38" i="54" s="1"/>
  <c r="E37" i="54"/>
  <c r="J37" i="54" s="1"/>
  <c r="E36" i="54"/>
  <c r="D36" i="54" s="1"/>
  <c r="E35" i="54"/>
  <c r="J35" i="54" s="1"/>
  <c r="E34" i="54"/>
  <c r="J34" i="54" s="1"/>
  <c r="E33" i="54"/>
  <c r="J33" i="54" s="1"/>
  <c r="E32" i="54"/>
  <c r="J32" i="54" s="1"/>
  <c r="E31" i="54"/>
  <c r="D31" i="54" s="1"/>
  <c r="E30" i="54"/>
  <c r="D30" i="54" s="1"/>
  <c r="G30" i="54" s="1"/>
  <c r="E29" i="54"/>
  <c r="J29" i="54" s="1"/>
  <c r="E28" i="54"/>
  <c r="D28" i="54" s="1"/>
  <c r="E27" i="54"/>
  <c r="J27" i="54" s="1"/>
  <c r="J23" i="54"/>
  <c r="H17" i="54"/>
  <c r="H13" i="54"/>
  <c r="B13" i="54"/>
  <c r="H11" i="54"/>
  <c r="B11" i="54"/>
  <c r="C9" i="54"/>
  <c r="B9" i="54"/>
  <c r="H7" i="54"/>
  <c r="B7" i="54"/>
  <c r="E2" i="54"/>
  <c r="J26" i="52"/>
  <c r="E27" i="52"/>
  <c r="D27" i="52" s="1"/>
  <c r="F27" i="52" s="1"/>
  <c r="J43" i="53"/>
  <c r="D40" i="53"/>
  <c r="J38" i="53"/>
  <c r="D36" i="53"/>
  <c r="D35" i="53"/>
  <c r="J31" i="53"/>
  <c r="G30" i="53"/>
  <c r="J27" i="53"/>
  <c r="K25" i="53"/>
  <c r="J23" i="53"/>
  <c r="H17" i="53"/>
  <c r="H13" i="53"/>
  <c r="B13" i="53"/>
  <c r="H11" i="53"/>
  <c r="B11" i="53"/>
  <c r="C9" i="53"/>
  <c r="B9" i="53"/>
  <c r="H7" i="53"/>
  <c r="B7" i="53"/>
  <c r="E2" i="53"/>
  <c r="E52" i="52"/>
  <c r="E51" i="52"/>
  <c r="D51" i="52" s="1"/>
  <c r="E50" i="52"/>
  <c r="J50" i="52" s="1"/>
  <c r="E49" i="52"/>
  <c r="J49" i="52" s="1"/>
  <c r="E48" i="52"/>
  <c r="J48" i="52" s="1"/>
  <c r="E47" i="52"/>
  <c r="J47" i="52" s="1"/>
  <c r="E46" i="52"/>
  <c r="D46" i="52" s="1"/>
  <c r="E45" i="52"/>
  <c r="J45" i="52" s="1"/>
  <c r="E44" i="52"/>
  <c r="D44" i="52" s="1"/>
  <c r="E43" i="52"/>
  <c r="D43" i="52" s="1"/>
  <c r="E42" i="52"/>
  <c r="D42" i="52" s="1"/>
  <c r="K42" i="52" s="1"/>
  <c r="E41" i="52"/>
  <c r="J41" i="52" s="1"/>
  <c r="E40" i="52"/>
  <c r="J40" i="52" s="1"/>
  <c r="E39" i="52"/>
  <c r="D39" i="52" s="1"/>
  <c r="G39" i="52" s="1"/>
  <c r="E38" i="52"/>
  <c r="D38" i="52" s="1"/>
  <c r="E37" i="52"/>
  <c r="J37" i="52" s="1"/>
  <c r="E36" i="52"/>
  <c r="D36" i="52" s="1"/>
  <c r="E35" i="52"/>
  <c r="D35" i="52" s="1"/>
  <c r="E34" i="52"/>
  <c r="J34" i="52" s="1"/>
  <c r="E33" i="52"/>
  <c r="J33" i="52" s="1"/>
  <c r="E32" i="52"/>
  <c r="J32" i="52" s="1"/>
  <c r="E31" i="52"/>
  <c r="J31" i="52" s="1"/>
  <c r="E30" i="52"/>
  <c r="D30" i="52" s="1"/>
  <c r="E29" i="52"/>
  <c r="D29" i="52" s="1"/>
  <c r="E28" i="52"/>
  <c r="D28" i="52" s="1"/>
  <c r="K28" i="52" s="1"/>
  <c r="J25" i="52"/>
  <c r="F25" i="52"/>
  <c r="J24" i="52"/>
  <c r="J23" i="52"/>
  <c r="H17" i="52"/>
  <c r="H13" i="52"/>
  <c r="B13" i="52"/>
  <c r="H11" i="52"/>
  <c r="B11" i="52"/>
  <c r="C9" i="52"/>
  <c r="B9" i="52"/>
  <c r="H7" i="52"/>
  <c r="B7" i="52"/>
  <c r="E2" i="52"/>
  <c r="E26" i="50"/>
  <c r="D26" i="50" s="1"/>
  <c r="G26" i="50" s="1"/>
  <c r="E54" i="51"/>
  <c r="J53" i="51"/>
  <c r="D52" i="51"/>
  <c r="J51" i="51"/>
  <c r="D50" i="51"/>
  <c r="D49" i="51"/>
  <c r="K49" i="51" s="1"/>
  <c r="J48" i="51"/>
  <c r="J47" i="51"/>
  <c r="D46" i="51"/>
  <c r="J45" i="51"/>
  <c r="D44" i="51"/>
  <c r="J43" i="51"/>
  <c r="D42" i="51"/>
  <c r="J41" i="51"/>
  <c r="J40" i="51"/>
  <c r="J39" i="51"/>
  <c r="D38" i="51"/>
  <c r="J37" i="51"/>
  <c r="D37" i="51"/>
  <c r="G37" i="51" s="1"/>
  <c r="D36" i="51"/>
  <c r="J35" i="51"/>
  <c r="D34" i="51"/>
  <c r="J33" i="51"/>
  <c r="J32" i="51"/>
  <c r="J31" i="51"/>
  <c r="J30" i="51"/>
  <c r="J29" i="51"/>
  <c r="J27" i="51"/>
  <c r="J25" i="51"/>
  <c r="J23" i="51"/>
  <c r="H17" i="51"/>
  <c r="H13" i="51"/>
  <c r="B13" i="51"/>
  <c r="H11" i="51"/>
  <c r="B11" i="51"/>
  <c r="C9" i="51"/>
  <c r="B9" i="51"/>
  <c r="H7" i="51"/>
  <c r="B7" i="51"/>
  <c r="E2" i="51"/>
  <c r="E27" i="49"/>
  <c r="D27" i="49" s="1"/>
  <c r="F27" i="49" s="1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L80" i="2" s="1"/>
  <c r="W79" i="2"/>
  <c r="L79" i="2" s="1"/>
  <c r="W78" i="2"/>
  <c r="L78" i="2" s="1"/>
  <c r="P78" i="2" s="1"/>
  <c r="R78" i="2" s="1"/>
  <c r="T78" i="2" s="1"/>
  <c r="W77" i="2"/>
  <c r="L77" i="2" s="1"/>
  <c r="W76" i="2"/>
  <c r="L76" i="2" s="1"/>
  <c r="P76" i="2" s="1"/>
  <c r="R76" i="2" s="1"/>
  <c r="T76" i="2" s="1"/>
  <c r="W75" i="2"/>
  <c r="L75" i="2" s="1"/>
  <c r="W74" i="2"/>
  <c r="L74" i="2" s="1"/>
  <c r="W73" i="2"/>
  <c r="L73" i="2" s="1"/>
  <c r="W72" i="2"/>
  <c r="L72" i="2" s="1"/>
  <c r="W71" i="2"/>
  <c r="L71" i="2" s="1"/>
  <c r="W70" i="2"/>
  <c r="L70" i="2" s="1"/>
  <c r="W69" i="2"/>
  <c r="L69" i="2" s="1"/>
  <c r="W68" i="2"/>
  <c r="L68" i="2" s="1"/>
  <c r="W67" i="2"/>
  <c r="L67" i="2" s="1"/>
  <c r="W66" i="2"/>
  <c r="L66" i="2" s="1"/>
  <c r="W65" i="2"/>
  <c r="L65" i="2" s="1"/>
  <c r="W64" i="2"/>
  <c r="L64" i="2" s="1"/>
  <c r="W63" i="2"/>
  <c r="L63" i="2" s="1"/>
  <c r="W62" i="2"/>
  <c r="L62" i="2" s="1"/>
  <c r="W61" i="2"/>
  <c r="L61" i="2" s="1"/>
  <c r="W60" i="2"/>
  <c r="L60" i="2" s="1"/>
  <c r="W59" i="2"/>
  <c r="L59" i="2" s="1"/>
  <c r="W58" i="2"/>
  <c r="L58" i="2" s="1"/>
  <c r="W57" i="2"/>
  <c r="L57" i="2" s="1"/>
  <c r="W56" i="2"/>
  <c r="L56" i="2" s="1"/>
  <c r="W55" i="2"/>
  <c r="L55" i="2" s="1"/>
  <c r="W54" i="2"/>
  <c r="L54" i="2" s="1"/>
  <c r="W53" i="2"/>
  <c r="L53" i="2" s="1"/>
  <c r="W52" i="2"/>
  <c r="L52" i="2" s="1"/>
  <c r="W51" i="2"/>
  <c r="L51" i="2" s="1"/>
  <c r="W49" i="2"/>
  <c r="L49" i="2" s="1"/>
  <c r="W48" i="2"/>
  <c r="L48" i="2" s="1"/>
  <c r="W47" i="2"/>
  <c r="L47" i="2" s="1"/>
  <c r="W45" i="2"/>
  <c r="L45" i="2" s="1"/>
  <c r="P45" i="2" s="1"/>
  <c r="W44" i="2"/>
  <c r="L44" i="2" s="1"/>
  <c r="P44" i="2" s="1"/>
  <c r="W43" i="2"/>
  <c r="L43" i="2" s="1"/>
  <c r="P43" i="2" s="1"/>
  <c r="W42" i="2"/>
  <c r="W41" i="2"/>
  <c r="W40" i="2"/>
  <c r="W39" i="2"/>
  <c r="W38" i="2"/>
  <c r="W37" i="2"/>
  <c r="W36" i="2"/>
  <c r="L36" i="2" s="1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L15" i="2" s="1"/>
  <c r="W14" i="2"/>
  <c r="L14" i="2" s="1"/>
  <c r="W13" i="2"/>
  <c r="L13" i="2" s="1"/>
  <c r="W12" i="2"/>
  <c r="L12" i="2" s="1"/>
  <c r="W11" i="2"/>
  <c r="E39" i="50"/>
  <c r="J39" i="50" s="1"/>
  <c r="E38" i="50"/>
  <c r="J38" i="50" s="1"/>
  <c r="E37" i="50"/>
  <c r="J37" i="50" s="1"/>
  <c r="E36" i="50"/>
  <c r="D36" i="50" s="1"/>
  <c r="E35" i="50"/>
  <c r="D35" i="50" s="1"/>
  <c r="E34" i="50"/>
  <c r="D34" i="50" s="1"/>
  <c r="K34" i="50" s="1"/>
  <c r="E33" i="50"/>
  <c r="J33" i="50" s="1"/>
  <c r="E32" i="50"/>
  <c r="J32" i="50" s="1"/>
  <c r="E31" i="50"/>
  <c r="J31" i="50" s="1"/>
  <c r="E30" i="50"/>
  <c r="J30" i="50" s="1"/>
  <c r="E29" i="50"/>
  <c r="D29" i="50" s="1"/>
  <c r="F29" i="50" s="1"/>
  <c r="E28" i="50"/>
  <c r="D28" i="50" s="1"/>
  <c r="E27" i="50"/>
  <c r="J27" i="50" s="1"/>
  <c r="J25" i="50"/>
  <c r="J24" i="50"/>
  <c r="J23" i="50"/>
  <c r="H17" i="50"/>
  <c r="H13" i="50"/>
  <c r="B13" i="50"/>
  <c r="H11" i="50"/>
  <c r="B11" i="50"/>
  <c r="C9" i="50"/>
  <c r="B9" i="50"/>
  <c r="H7" i="50"/>
  <c r="B7" i="50"/>
  <c r="E2" i="50"/>
  <c r="E43" i="49"/>
  <c r="E42" i="49"/>
  <c r="J42" i="49" s="1"/>
  <c r="E41" i="49"/>
  <c r="J41" i="49" s="1"/>
  <c r="E40" i="49"/>
  <c r="J40" i="49" s="1"/>
  <c r="E39" i="49"/>
  <c r="J39" i="49" s="1"/>
  <c r="E38" i="49"/>
  <c r="D38" i="49" s="1"/>
  <c r="E37" i="49"/>
  <c r="J37" i="49" s="1"/>
  <c r="E36" i="49"/>
  <c r="J36" i="49" s="1"/>
  <c r="E35" i="49"/>
  <c r="D35" i="49" s="1"/>
  <c r="E34" i="49"/>
  <c r="J34" i="49" s="1"/>
  <c r="E33" i="49"/>
  <c r="J33" i="49" s="1"/>
  <c r="E32" i="49"/>
  <c r="J32" i="49" s="1"/>
  <c r="E31" i="49"/>
  <c r="D31" i="49" s="1"/>
  <c r="E30" i="49"/>
  <c r="D30" i="49" s="1"/>
  <c r="E29" i="49"/>
  <c r="D29" i="49" s="1"/>
  <c r="E28" i="49"/>
  <c r="J28" i="49" s="1"/>
  <c r="F25" i="49"/>
  <c r="J24" i="49"/>
  <c r="J23" i="49"/>
  <c r="H17" i="49"/>
  <c r="H13" i="49"/>
  <c r="B13" i="49"/>
  <c r="H11" i="49"/>
  <c r="B11" i="49"/>
  <c r="C9" i="49"/>
  <c r="B9" i="49"/>
  <c r="H7" i="49"/>
  <c r="B7" i="49"/>
  <c r="E2" i="49"/>
  <c r="E42" i="48"/>
  <c r="E41" i="48"/>
  <c r="D41" i="48" s="1"/>
  <c r="E40" i="48"/>
  <c r="J40" i="48" s="1"/>
  <c r="E39" i="48"/>
  <c r="J39" i="48" s="1"/>
  <c r="E38" i="48"/>
  <c r="J38" i="48" s="1"/>
  <c r="E37" i="48"/>
  <c r="D37" i="48" s="1"/>
  <c r="E36" i="48"/>
  <c r="J36" i="48" s="1"/>
  <c r="E35" i="48"/>
  <c r="D35" i="48" s="1"/>
  <c r="E34" i="48"/>
  <c r="D34" i="48" s="1"/>
  <c r="E33" i="48"/>
  <c r="J33" i="48" s="1"/>
  <c r="E32" i="48"/>
  <c r="J32" i="48" s="1"/>
  <c r="E31" i="48"/>
  <c r="J31" i="48" s="1"/>
  <c r="E30" i="48"/>
  <c r="J30" i="48" s="1"/>
  <c r="E29" i="48"/>
  <c r="E28" i="48"/>
  <c r="D28" i="48" s="1"/>
  <c r="E27" i="48"/>
  <c r="J27" i="48" s="1"/>
  <c r="E26" i="48"/>
  <c r="D26" i="48" s="1"/>
  <c r="E25" i="48"/>
  <c r="J25" i="48" s="1"/>
  <c r="E24" i="48"/>
  <c r="J24" i="48" s="1"/>
  <c r="E23" i="48"/>
  <c r="J23" i="48" s="1"/>
  <c r="H17" i="48"/>
  <c r="H13" i="48"/>
  <c r="B13" i="48"/>
  <c r="H11" i="48"/>
  <c r="B11" i="48"/>
  <c r="C9" i="48"/>
  <c r="B9" i="48"/>
  <c r="H7" i="48"/>
  <c r="B7" i="48"/>
  <c r="E2" i="48"/>
  <c r="E79" i="47"/>
  <c r="J79" i="47" s="1"/>
  <c r="E78" i="47"/>
  <c r="J78" i="47" s="1"/>
  <c r="E77" i="47"/>
  <c r="D77" i="47" s="1"/>
  <c r="E76" i="47"/>
  <c r="D76" i="47" s="1"/>
  <c r="E75" i="47"/>
  <c r="J75" i="47" s="1"/>
  <c r="D75" i="47"/>
  <c r="K75" i="47" s="1"/>
  <c r="E74" i="47"/>
  <c r="D74" i="47" s="1"/>
  <c r="E73" i="47"/>
  <c r="D73" i="47" s="1"/>
  <c r="E72" i="47"/>
  <c r="J72" i="47" s="1"/>
  <c r="E71" i="47"/>
  <c r="J71" i="47" s="1"/>
  <c r="E70" i="47"/>
  <c r="J70" i="47" s="1"/>
  <c r="E69" i="47"/>
  <c r="D69" i="47" s="1"/>
  <c r="E68" i="47"/>
  <c r="D68" i="47" s="1"/>
  <c r="E67" i="47"/>
  <c r="J67" i="47" s="1"/>
  <c r="E66" i="47"/>
  <c r="J66" i="47" s="1"/>
  <c r="E65" i="47"/>
  <c r="D65" i="47" s="1"/>
  <c r="E64" i="47"/>
  <c r="J64" i="47" s="1"/>
  <c r="E63" i="47"/>
  <c r="J63" i="47" s="1"/>
  <c r="E62" i="47"/>
  <c r="J62" i="47" s="1"/>
  <c r="D62" i="47"/>
  <c r="F62" i="47" s="1"/>
  <c r="E61" i="47"/>
  <c r="D61" i="47" s="1"/>
  <c r="E60" i="47"/>
  <c r="D60" i="47" s="1"/>
  <c r="E59" i="47"/>
  <c r="J59" i="47" s="1"/>
  <c r="E58" i="47"/>
  <c r="J58" i="47" s="1"/>
  <c r="E57" i="47"/>
  <c r="D57" i="47" s="1"/>
  <c r="E56" i="47"/>
  <c r="J56" i="47" s="1"/>
  <c r="E55" i="47"/>
  <c r="J55" i="47" s="1"/>
  <c r="D55" i="47"/>
  <c r="G55" i="47" s="1"/>
  <c r="E54" i="47"/>
  <c r="J54" i="47" s="1"/>
  <c r="E53" i="47"/>
  <c r="D53" i="47" s="1"/>
  <c r="E52" i="47"/>
  <c r="D52" i="47" s="1"/>
  <c r="E51" i="47"/>
  <c r="J51" i="47" s="1"/>
  <c r="D51" i="47"/>
  <c r="K51" i="47" s="1"/>
  <c r="E50" i="47"/>
  <c r="J50" i="47" s="1"/>
  <c r="E49" i="47"/>
  <c r="D49" i="47" s="1"/>
  <c r="E48" i="47"/>
  <c r="J48" i="47" s="1"/>
  <c r="E47" i="47"/>
  <c r="J47" i="47" s="1"/>
  <c r="E46" i="47"/>
  <c r="J46" i="47" s="1"/>
  <c r="D46" i="47"/>
  <c r="F46" i="47" s="1"/>
  <c r="E45" i="47"/>
  <c r="D45" i="47" s="1"/>
  <c r="E44" i="47"/>
  <c r="D44" i="47" s="1"/>
  <c r="E43" i="47"/>
  <c r="J43" i="47" s="1"/>
  <c r="D43" i="47"/>
  <c r="K43" i="47" s="1"/>
  <c r="E42" i="47"/>
  <c r="D42" i="47" s="1"/>
  <c r="E41" i="47"/>
  <c r="D41" i="47" s="1"/>
  <c r="E40" i="47"/>
  <c r="J40" i="47" s="1"/>
  <c r="E39" i="47"/>
  <c r="J39" i="47" s="1"/>
  <c r="E38" i="47"/>
  <c r="J38" i="47" s="1"/>
  <c r="E37" i="47"/>
  <c r="D37" i="47" s="1"/>
  <c r="E36" i="47"/>
  <c r="D36" i="47" s="1"/>
  <c r="E35" i="47"/>
  <c r="J35" i="47" s="1"/>
  <c r="E34" i="47"/>
  <c r="D34" i="47" s="1"/>
  <c r="E33" i="47"/>
  <c r="D33" i="47" s="1"/>
  <c r="E32" i="47"/>
  <c r="J32" i="47" s="1"/>
  <c r="E31" i="47"/>
  <c r="J31" i="47" s="1"/>
  <c r="E30" i="47"/>
  <c r="J30" i="47" s="1"/>
  <c r="E29" i="47"/>
  <c r="D29" i="47" s="1"/>
  <c r="E28" i="47"/>
  <c r="D28" i="47" s="1"/>
  <c r="E27" i="47"/>
  <c r="J27" i="47" s="1"/>
  <c r="E26" i="47"/>
  <c r="D26" i="47" s="1"/>
  <c r="E25" i="47"/>
  <c r="D25" i="47" s="1"/>
  <c r="E24" i="47"/>
  <c r="J24" i="47" s="1"/>
  <c r="E23" i="47"/>
  <c r="D23" i="47" s="1"/>
  <c r="G23" i="47" s="1"/>
  <c r="H17" i="47"/>
  <c r="H13" i="47"/>
  <c r="B13" i="47"/>
  <c r="H11" i="47"/>
  <c r="B11" i="47"/>
  <c r="C9" i="47"/>
  <c r="B9" i="47"/>
  <c r="H7" i="47"/>
  <c r="B7" i="47"/>
  <c r="E2" i="47"/>
  <c r="E48" i="27"/>
  <c r="P80" i="2" l="1"/>
  <c r="R80" i="2" s="1"/>
  <c r="T80" i="2" s="1"/>
  <c r="H9" i="93"/>
  <c r="P79" i="2"/>
  <c r="R79" i="2" s="1"/>
  <c r="T79" i="2" s="1"/>
  <c r="H9" i="91"/>
  <c r="P77" i="2"/>
  <c r="R77" i="2" s="1"/>
  <c r="T77" i="2" s="1"/>
  <c r="H9" i="90"/>
  <c r="D79" i="47"/>
  <c r="G79" i="47" s="1"/>
  <c r="P70" i="2"/>
  <c r="R70" i="2" s="1"/>
  <c r="T70" i="2" s="1"/>
  <c r="H9" i="83"/>
  <c r="D47" i="47"/>
  <c r="G47" i="47" s="1"/>
  <c r="D66" i="47"/>
  <c r="K66" i="47" s="1"/>
  <c r="D32" i="53"/>
  <c r="D54" i="47"/>
  <c r="F54" i="47" s="1"/>
  <c r="P73" i="2"/>
  <c r="R73" i="2" s="1"/>
  <c r="T73" i="2" s="1"/>
  <c r="H9" i="88"/>
  <c r="P68" i="2"/>
  <c r="R68" i="2" s="1"/>
  <c r="T68" i="2" s="1"/>
  <c r="H9" i="81"/>
  <c r="P69" i="2"/>
  <c r="R69" i="2" s="1"/>
  <c r="T69" i="2" s="1"/>
  <c r="H9" i="82"/>
  <c r="P71" i="2"/>
  <c r="R71" i="2" s="1"/>
  <c r="S71" i="2" s="1"/>
  <c r="U71" i="2" s="1"/>
  <c r="H9" i="84"/>
  <c r="P72" i="2"/>
  <c r="R72" i="2" s="1"/>
  <c r="T72" i="2" s="1"/>
  <c r="H9" i="85"/>
  <c r="P74" i="2"/>
  <c r="R74" i="2" s="1"/>
  <c r="T74" i="2" s="1"/>
  <c r="H9" i="86"/>
  <c r="P75" i="2"/>
  <c r="R75" i="2" s="1"/>
  <c r="T75" i="2" s="1"/>
  <c r="H9" i="87"/>
  <c r="P67" i="2"/>
  <c r="R67" i="2" s="1"/>
  <c r="T67" i="2" s="1"/>
  <c r="H9" i="80"/>
  <c r="P66" i="2"/>
  <c r="R66" i="2" s="1"/>
  <c r="T66" i="2" s="1"/>
  <c r="H9" i="79"/>
  <c r="P65" i="2"/>
  <c r="R65" i="2" s="1"/>
  <c r="T65" i="2" s="1"/>
  <c r="H9" i="78"/>
  <c r="P59" i="2"/>
  <c r="R59" i="2" s="1"/>
  <c r="T59" i="2" s="1"/>
  <c r="H9" i="72"/>
  <c r="P62" i="2"/>
  <c r="R62" i="2" s="1"/>
  <c r="T62" i="2" s="1"/>
  <c r="H9" i="75"/>
  <c r="P63" i="2"/>
  <c r="R63" i="2" s="1"/>
  <c r="T63" i="2" s="1"/>
  <c r="H9" i="76"/>
  <c r="P64" i="2"/>
  <c r="R64" i="2" s="1"/>
  <c r="T64" i="2" s="1"/>
  <c r="H9" i="77"/>
  <c r="P60" i="2"/>
  <c r="R60" i="2" s="1"/>
  <c r="T60" i="2" s="1"/>
  <c r="H9" i="73"/>
  <c r="P61" i="2"/>
  <c r="R61" i="2" s="1"/>
  <c r="T61" i="2" s="1"/>
  <c r="H9" i="74"/>
  <c r="P57" i="2"/>
  <c r="R57" i="2" s="1"/>
  <c r="T57" i="2" s="1"/>
  <c r="H9" i="70"/>
  <c r="P58" i="2"/>
  <c r="R58" i="2" s="1"/>
  <c r="T58" i="2" s="1"/>
  <c r="H9" i="71"/>
  <c r="D58" i="47"/>
  <c r="K58" i="47" s="1"/>
  <c r="D40" i="56"/>
  <c r="K40" i="56" s="1"/>
  <c r="J42" i="47"/>
  <c r="J35" i="56"/>
  <c r="G66" i="47"/>
  <c r="D36" i="48"/>
  <c r="F36" i="48" s="1"/>
  <c r="P54" i="2"/>
  <c r="R54" i="2" s="1"/>
  <c r="T54" i="2" s="1"/>
  <c r="H9" i="67"/>
  <c r="D27" i="47"/>
  <c r="K27" i="47" s="1"/>
  <c r="P55" i="2"/>
  <c r="R55" i="2" s="1"/>
  <c r="T55" i="2" s="1"/>
  <c r="H9" i="68"/>
  <c r="P56" i="2"/>
  <c r="R56" i="2" s="1"/>
  <c r="T56" i="2" s="1"/>
  <c r="H9" i="69"/>
  <c r="D45" i="59"/>
  <c r="F45" i="59" s="1"/>
  <c r="P53" i="2"/>
  <c r="R53" i="2" s="1"/>
  <c r="T53" i="2" s="1"/>
  <c r="H9" i="66"/>
  <c r="J52" i="47"/>
  <c r="P52" i="2"/>
  <c r="R52" i="2" s="1"/>
  <c r="T52" i="2" s="1"/>
  <c r="H9" i="64"/>
  <c r="F26" i="54"/>
  <c r="J36" i="47"/>
  <c r="J57" i="47"/>
  <c r="J74" i="47"/>
  <c r="D46" i="56"/>
  <c r="G46" i="56" s="1"/>
  <c r="H9" i="50"/>
  <c r="P36" i="2"/>
  <c r="J49" i="47"/>
  <c r="D30" i="48"/>
  <c r="G30" i="48" s="1"/>
  <c r="J54" i="56"/>
  <c r="K27" i="49"/>
  <c r="J26" i="47"/>
  <c r="G46" i="47"/>
  <c r="J60" i="47"/>
  <c r="D78" i="47"/>
  <c r="G78" i="47" s="1"/>
  <c r="J27" i="49"/>
  <c r="J29" i="56"/>
  <c r="D57" i="56"/>
  <c r="K57" i="56" s="1"/>
  <c r="J39" i="59"/>
  <c r="P51" i="2"/>
  <c r="R51" i="2" s="1"/>
  <c r="T51" i="2" s="1"/>
  <c r="H9" i="65"/>
  <c r="P47" i="2"/>
  <c r="R47" i="2" s="1"/>
  <c r="H9" i="62"/>
  <c r="P48" i="2"/>
  <c r="R48" i="2" s="1"/>
  <c r="H9" i="63"/>
  <c r="H9" i="61"/>
  <c r="P49" i="2"/>
  <c r="R49" i="2" s="1"/>
  <c r="J39" i="55"/>
  <c r="D34" i="55"/>
  <c r="K34" i="55" s="1"/>
  <c r="H9" i="59"/>
  <c r="D40" i="59"/>
  <c r="G40" i="59" s="1"/>
  <c r="J36" i="59"/>
  <c r="D41" i="59"/>
  <c r="K41" i="59" s="1"/>
  <c r="J38" i="59"/>
  <c r="D50" i="59"/>
  <c r="K50" i="59" s="1"/>
  <c r="D44" i="59"/>
  <c r="K44" i="59" s="1"/>
  <c r="J31" i="59"/>
  <c r="D37" i="59"/>
  <c r="F37" i="59" s="1"/>
  <c r="D48" i="59"/>
  <c r="D52" i="59"/>
  <c r="J54" i="59"/>
  <c r="J55" i="59"/>
  <c r="D34" i="59"/>
  <c r="K34" i="59" s="1"/>
  <c r="D42" i="59"/>
  <c r="K42" i="59" s="1"/>
  <c r="G45" i="59"/>
  <c r="D49" i="59"/>
  <c r="K49" i="59" s="1"/>
  <c r="K25" i="51"/>
  <c r="J56" i="56"/>
  <c r="J67" i="56"/>
  <c r="J72" i="56"/>
  <c r="J62" i="56"/>
  <c r="D68" i="56"/>
  <c r="F68" i="56" s="1"/>
  <c r="D73" i="56"/>
  <c r="K73" i="56" s="1"/>
  <c r="D60" i="56"/>
  <c r="D70" i="56"/>
  <c r="G70" i="56" s="1"/>
  <c r="D52" i="56"/>
  <c r="D33" i="58"/>
  <c r="K33" i="58" s="1"/>
  <c r="G38" i="58"/>
  <c r="K38" i="58"/>
  <c r="K25" i="58"/>
  <c r="J31" i="58"/>
  <c r="J36" i="58"/>
  <c r="J39" i="58"/>
  <c r="J45" i="58"/>
  <c r="J37" i="58"/>
  <c r="D42" i="58"/>
  <c r="F42" i="58" s="1"/>
  <c r="J47" i="58"/>
  <c r="D34" i="58"/>
  <c r="F34" i="58" s="1"/>
  <c r="J29" i="58"/>
  <c r="K24" i="58"/>
  <c r="K74" i="47"/>
  <c r="G74" i="47"/>
  <c r="K56" i="56"/>
  <c r="F56" i="56"/>
  <c r="F29" i="59"/>
  <c r="G29" i="59"/>
  <c r="K36" i="59"/>
  <c r="F36" i="59"/>
  <c r="G36" i="59"/>
  <c r="F53" i="59"/>
  <c r="G53" i="59"/>
  <c r="K36" i="58"/>
  <c r="G36" i="58"/>
  <c r="F36" i="58"/>
  <c r="K72" i="56"/>
  <c r="F72" i="56"/>
  <c r="G44" i="58"/>
  <c r="F44" i="58"/>
  <c r="K44" i="58"/>
  <c r="K42" i="47"/>
  <c r="G42" i="47"/>
  <c r="D59" i="47"/>
  <c r="K59" i="47" s="1"/>
  <c r="D63" i="47"/>
  <c r="G63" i="47" s="1"/>
  <c r="D38" i="48"/>
  <c r="G38" i="48" s="1"/>
  <c r="D41" i="56"/>
  <c r="G41" i="56" s="1"/>
  <c r="G52" i="56"/>
  <c r="D69" i="56"/>
  <c r="G69" i="56" s="1"/>
  <c r="D30" i="58"/>
  <c r="F30" i="58" s="1"/>
  <c r="J44" i="58"/>
  <c r="D28" i="59"/>
  <c r="J29" i="59"/>
  <c r="D33" i="59"/>
  <c r="K33" i="59" s="1"/>
  <c r="J53" i="59"/>
  <c r="K57" i="59"/>
  <c r="G27" i="57"/>
  <c r="G26" i="54"/>
  <c r="D31" i="47"/>
  <c r="G31" i="47" s="1"/>
  <c r="D50" i="47"/>
  <c r="D67" i="47"/>
  <c r="K67" i="47" s="1"/>
  <c r="D71" i="47"/>
  <c r="G71" i="47" s="1"/>
  <c r="D33" i="56"/>
  <c r="G33" i="56" s="1"/>
  <c r="D53" i="56"/>
  <c r="G53" i="56" s="1"/>
  <c r="D77" i="56"/>
  <c r="G77" i="56" s="1"/>
  <c r="J30" i="59"/>
  <c r="K24" i="59"/>
  <c r="J38" i="51"/>
  <c r="J38" i="56"/>
  <c r="K60" i="56"/>
  <c r="D40" i="58"/>
  <c r="D46" i="58"/>
  <c r="G37" i="59"/>
  <c r="K40" i="59"/>
  <c r="G54" i="47"/>
  <c r="J65" i="47"/>
  <c r="J68" i="47"/>
  <c r="J34" i="50"/>
  <c r="J46" i="51"/>
  <c r="J51" i="56"/>
  <c r="D61" i="56"/>
  <c r="G61" i="56" s="1"/>
  <c r="F64" i="56"/>
  <c r="J78" i="56"/>
  <c r="F25" i="59"/>
  <c r="D32" i="59"/>
  <c r="D56" i="59"/>
  <c r="F56" i="59" s="1"/>
  <c r="G31" i="57"/>
  <c r="G58" i="47"/>
  <c r="G29" i="51"/>
  <c r="D35" i="51"/>
  <c r="K35" i="51" s="1"/>
  <c r="D32" i="58"/>
  <c r="F32" i="58" s="1"/>
  <c r="J47" i="59"/>
  <c r="J28" i="47"/>
  <c r="J41" i="47"/>
  <c r="J44" i="47"/>
  <c r="G62" i="47"/>
  <c r="D70" i="47"/>
  <c r="J73" i="47"/>
  <c r="J76" i="47"/>
  <c r="D32" i="49"/>
  <c r="G32" i="49" s="1"/>
  <c r="D39" i="49"/>
  <c r="G39" i="49" s="1"/>
  <c r="J29" i="50"/>
  <c r="D36" i="56"/>
  <c r="G36" i="56" s="1"/>
  <c r="D65" i="56"/>
  <c r="K65" i="56" s="1"/>
  <c r="D76" i="56"/>
  <c r="J39" i="57"/>
  <c r="D41" i="58"/>
  <c r="K41" i="58" s="1"/>
  <c r="D46" i="57"/>
  <c r="F46" i="57" s="1"/>
  <c r="J27" i="57"/>
  <c r="D58" i="57"/>
  <c r="K58" i="57" s="1"/>
  <c r="K25" i="57"/>
  <c r="J25" i="57"/>
  <c r="G25" i="57"/>
  <c r="D54" i="57"/>
  <c r="F54" i="57" s="1"/>
  <c r="D67" i="57"/>
  <c r="K67" i="57" s="1"/>
  <c r="D42" i="57"/>
  <c r="K42" i="57" s="1"/>
  <c r="D38" i="57"/>
  <c r="F38" i="57" s="1"/>
  <c r="J55" i="57"/>
  <c r="D51" i="57"/>
  <c r="K51" i="57" s="1"/>
  <c r="F53" i="57"/>
  <c r="K53" i="57"/>
  <c r="G53" i="57"/>
  <c r="F37" i="57"/>
  <c r="K37" i="57"/>
  <c r="G37" i="57"/>
  <c r="D29" i="57"/>
  <c r="G29" i="57" s="1"/>
  <c r="J34" i="57"/>
  <c r="J37" i="57"/>
  <c r="J40" i="57"/>
  <c r="D45" i="57"/>
  <c r="J50" i="57"/>
  <c r="J53" i="57"/>
  <c r="J56" i="57"/>
  <c r="D61" i="57"/>
  <c r="J66" i="57"/>
  <c r="J63" i="57"/>
  <c r="J31" i="57"/>
  <c r="J47" i="57"/>
  <c r="J32" i="57"/>
  <c r="J48" i="57"/>
  <c r="J64" i="57"/>
  <c r="D43" i="57"/>
  <c r="K43" i="57" s="1"/>
  <c r="D59" i="57"/>
  <c r="K59" i="57" s="1"/>
  <c r="D30" i="57"/>
  <c r="F30" i="57" s="1"/>
  <c r="D62" i="57"/>
  <c r="K62" i="57" s="1"/>
  <c r="G38" i="56"/>
  <c r="K38" i="56"/>
  <c r="D48" i="56"/>
  <c r="J37" i="56"/>
  <c r="J27" i="56"/>
  <c r="D28" i="56"/>
  <c r="J45" i="56"/>
  <c r="D49" i="56"/>
  <c r="K49" i="56" s="1"/>
  <c r="D24" i="56"/>
  <c r="K24" i="56" s="1"/>
  <c r="D25" i="56"/>
  <c r="K25" i="56" s="1"/>
  <c r="D32" i="56"/>
  <c r="K32" i="56" s="1"/>
  <c r="J43" i="56"/>
  <c r="D44" i="56"/>
  <c r="G47" i="59"/>
  <c r="F47" i="59"/>
  <c r="K47" i="59"/>
  <c r="K35" i="59"/>
  <c r="G35" i="59"/>
  <c r="F35" i="59"/>
  <c r="G38" i="59"/>
  <c r="F38" i="59"/>
  <c r="K38" i="59"/>
  <c r="K51" i="59"/>
  <c r="G51" i="59"/>
  <c r="F51" i="59"/>
  <c r="G27" i="59"/>
  <c r="K27" i="59"/>
  <c r="G39" i="59"/>
  <c r="F39" i="59"/>
  <c r="K39" i="59"/>
  <c r="G30" i="59"/>
  <c r="K30" i="59"/>
  <c r="F30" i="59"/>
  <c r="K43" i="59"/>
  <c r="G43" i="59"/>
  <c r="F43" i="59"/>
  <c r="G54" i="59"/>
  <c r="F54" i="59"/>
  <c r="K54" i="59"/>
  <c r="G31" i="59"/>
  <c r="F31" i="59"/>
  <c r="K31" i="59"/>
  <c r="G46" i="59"/>
  <c r="F46" i="59"/>
  <c r="K46" i="59"/>
  <c r="G55" i="59"/>
  <c r="F55" i="59"/>
  <c r="K55" i="59"/>
  <c r="G25" i="59"/>
  <c r="K29" i="59"/>
  <c r="F33" i="59"/>
  <c r="K37" i="59"/>
  <c r="F41" i="59"/>
  <c r="G42" i="59"/>
  <c r="K45" i="59"/>
  <c r="F49" i="59"/>
  <c r="K53" i="59"/>
  <c r="F50" i="59"/>
  <c r="F23" i="59"/>
  <c r="J27" i="59"/>
  <c r="F32" i="59"/>
  <c r="G33" i="59"/>
  <c r="J35" i="59"/>
  <c r="F40" i="59"/>
  <c r="G41" i="59"/>
  <c r="J43" i="59"/>
  <c r="F48" i="59"/>
  <c r="G49" i="59"/>
  <c r="J51" i="59"/>
  <c r="G57" i="59"/>
  <c r="K25" i="59"/>
  <c r="F29" i="58"/>
  <c r="G29" i="58"/>
  <c r="K29" i="58"/>
  <c r="K26" i="58"/>
  <c r="G26" i="58"/>
  <c r="F26" i="58"/>
  <c r="G47" i="58"/>
  <c r="F47" i="58"/>
  <c r="K47" i="58"/>
  <c r="G35" i="58"/>
  <c r="K35" i="58"/>
  <c r="F35" i="58"/>
  <c r="G39" i="58"/>
  <c r="F39" i="58"/>
  <c r="K39" i="58"/>
  <c r="F45" i="58"/>
  <c r="G45" i="58"/>
  <c r="K45" i="58"/>
  <c r="G43" i="58"/>
  <c r="F43" i="58"/>
  <c r="K43" i="58"/>
  <c r="G31" i="58"/>
  <c r="K31" i="58"/>
  <c r="F31" i="58"/>
  <c r="F37" i="58"/>
  <c r="G37" i="58"/>
  <c r="K37" i="58"/>
  <c r="F24" i="58"/>
  <c r="F41" i="58"/>
  <c r="F23" i="58"/>
  <c r="J26" i="58"/>
  <c r="J35" i="58"/>
  <c r="F40" i="58"/>
  <c r="G41" i="58"/>
  <c r="J43" i="58"/>
  <c r="F48" i="58"/>
  <c r="G24" i="58"/>
  <c r="K34" i="58"/>
  <c r="F38" i="58"/>
  <c r="F46" i="58"/>
  <c r="K31" i="57"/>
  <c r="G47" i="57"/>
  <c r="F47" i="57"/>
  <c r="K47" i="57"/>
  <c r="G63" i="57"/>
  <c r="F63" i="57"/>
  <c r="K63" i="57"/>
  <c r="G32" i="57"/>
  <c r="F32" i="57"/>
  <c r="K32" i="57"/>
  <c r="K36" i="57"/>
  <c r="G36" i="57"/>
  <c r="F36" i="57"/>
  <c r="G48" i="57"/>
  <c r="F48" i="57"/>
  <c r="K48" i="57"/>
  <c r="G64" i="57"/>
  <c r="F64" i="57"/>
  <c r="K64" i="57"/>
  <c r="K68" i="57"/>
  <c r="G68" i="57"/>
  <c r="F68" i="57"/>
  <c r="G39" i="57"/>
  <c r="F39" i="57"/>
  <c r="K39" i="57"/>
  <c r="G55" i="57"/>
  <c r="F55" i="57"/>
  <c r="K55" i="57"/>
  <c r="K52" i="57"/>
  <c r="G52" i="57"/>
  <c r="F52" i="57"/>
  <c r="G40" i="57"/>
  <c r="F40" i="57"/>
  <c r="K40" i="57"/>
  <c r="K44" i="57"/>
  <c r="G44" i="57"/>
  <c r="F44" i="57"/>
  <c r="G56" i="57"/>
  <c r="F56" i="57"/>
  <c r="K56" i="57"/>
  <c r="K60" i="57"/>
  <c r="G60" i="57"/>
  <c r="F60" i="57"/>
  <c r="D33" i="57"/>
  <c r="F35" i="57"/>
  <c r="D41" i="57"/>
  <c r="F43" i="57"/>
  <c r="D49" i="57"/>
  <c r="D57" i="57"/>
  <c r="F59" i="57"/>
  <c r="D65" i="57"/>
  <c r="F67" i="57"/>
  <c r="F34" i="57"/>
  <c r="G35" i="57"/>
  <c r="F42" i="57"/>
  <c r="K46" i="57"/>
  <c r="F50" i="57"/>
  <c r="F58" i="57"/>
  <c r="G59" i="57"/>
  <c r="F66" i="57"/>
  <c r="G67" i="57"/>
  <c r="G24" i="57"/>
  <c r="G34" i="57"/>
  <c r="J36" i="57"/>
  <c r="G42" i="57"/>
  <c r="J44" i="57"/>
  <c r="G50" i="57"/>
  <c r="J52" i="57"/>
  <c r="G58" i="57"/>
  <c r="J60" i="57"/>
  <c r="G66" i="57"/>
  <c r="J68" i="57"/>
  <c r="G39" i="55"/>
  <c r="K39" i="55"/>
  <c r="K44" i="55"/>
  <c r="G44" i="55"/>
  <c r="F44" i="55"/>
  <c r="D38" i="55"/>
  <c r="G38" i="55" s="1"/>
  <c r="D41" i="55"/>
  <c r="K41" i="55" s="1"/>
  <c r="K24" i="55"/>
  <c r="J31" i="55"/>
  <c r="D36" i="55"/>
  <c r="J44" i="55"/>
  <c r="D42" i="55"/>
  <c r="K42" i="55" s="1"/>
  <c r="J30" i="55"/>
  <c r="J23" i="55"/>
  <c r="D33" i="55"/>
  <c r="K33" i="55" s="1"/>
  <c r="G46" i="55"/>
  <c r="J26" i="54"/>
  <c r="G53" i="54"/>
  <c r="D35" i="54"/>
  <c r="K35" i="54" s="1"/>
  <c r="J24" i="54"/>
  <c r="J25" i="54"/>
  <c r="D43" i="54"/>
  <c r="K43" i="54" s="1"/>
  <c r="D51" i="54"/>
  <c r="K51" i="54" s="1"/>
  <c r="J30" i="54"/>
  <c r="J46" i="54"/>
  <c r="F24" i="54"/>
  <c r="D27" i="54"/>
  <c r="G27" i="54" s="1"/>
  <c r="J38" i="54"/>
  <c r="D33" i="54"/>
  <c r="F33" i="54" s="1"/>
  <c r="D41" i="54"/>
  <c r="F41" i="54" s="1"/>
  <c r="D49" i="54"/>
  <c r="F49" i="54" s="1"/>
  <c r="D29" i="54"/>
  <c r="F29" i="54" s="1"/>
  <c r="D37" i="54"/>
  <c r="F37" i="54" s="1"/>
  <c r="D45" i="54"/>
  <c r="F45" i="54" s="1"/>
  <c r="F53" i="54"/>
  <c r="J35" i="53"/>
  <c r="J40" i="53"/>
  <c r="J25" i="53"/>
  <c r="J30" i="53"/>
  <c r="D41" i="53"/>
  <c r="K41" i="53" s="1"/>
  <c r="G46" i="53"/>
  <c r="D33" i="53"/>
  <c r="K33" i="53" s="1"/>
  <c r="D38" i="53"/>
  <c r="G38" i="53" s="1"/>
  <c r="J24" i="53"/>
  <c r="K34" i="56"/>
  <c r="G34" i="56"/>
  <c r="F34" i="56"/>
  <c r="K59" i="56"/>
  <c r="F59" i="56"/>
  <c r="G59" i="56"/>
  <c r="K43" i="56"/>
  <c r="G43" i="56"/>
  <c r="F43" i="56"/>
  <c r="K35" i="56"/>
  <c r="G35" i="56"/>
  <c r="F35" i="56"/>
  <c r="G45" i="56"/>
  <c r="F45" i="56"/>
  <c r="K45" i="56"/>
  <c r="K66" i="56"/>
  <c r="G66" i="56"/>
  <c r="F66" i="56"/>
  <c r="K50" i="56"/>
  <c r="G50" i="56"/>
  <c r="F50" i="56"/>
  <c r="K42" i="56"/>
  <c r="G42" i="56"/>
  <c r="F42" i="56"/>
  <c r="G29" i="56"/>
  <c r="F29" i="56"/>
  <c r="K29" i="56"/>
  <c r="F51" i="56"/>
  <c r="K51" i="56"/>
  <c r="G51" i="56"/>
  <c r="G78" i="56"/>
  <c r="F78" i="56"/>
  <c r="K78" i="56"/>
  <c r="F67" i="56"/>
  <c r="K67" i="56"/>
  <c r="G67" i="56"/>
  <c r="K26" i="56"/>
  <c r="G26" i="56"/>
  <c r="F26" i="56"/>
  <c r="K74" i="56"/>
  <c r="G74" i="56"/>
  <c r="F74" i="56"/>
  <c r="F27" i="56"/>
  <c r="K27" i="56"/>
  <c r="G27" i="56"/>
  <c r="G37" i="56"/>
  <c r="F37" i="56"/>
  <c r="K37" i="56"/>
  <c r="K58" i="56"/>
  <c r="G58" i="56"/>
  <c r="F58" i="56"/>
  <c r="F75" i="56"/>
  <c r="K75" i="56"/>
  <c r="G75" i="56"/>
  <c r="K54" i="56"/>
  <c r="K62" i="56"/>
  <c r="D23" i="56"/>
  <c r="D31" i="56"/>
  <c r="D39" i="56"/>
  <c r="F41" i="56"/>
  <c r="D47" i="56"/>
  <c r="D55" i="56"/>
  <c r="D63" i="56"/>
  <c r="K69" i="56"/>
  <c r="D71" i="56"/>
  <c r="D79" i="56"/>
  <c r="J75" i="56"/>
  <c r="K76" i="56"/>
  <c r="J26" i="56"/>
  <c r="G32" i="56"/>
  <c r="J34" i="56"/>
  <c r="G40" i="56"/>
  <c r="J42" i="56"/>
  <c r="G48" i="56"/>
  <c r="J50" i="56"/>
  <c r="G56" i="56"/>
  <c r="J58" i="56"/>
  <c r="G64" i="56"/>
  <c r="J66" i="56"/>
  <c r="G72" i="56"/>
  <c r="J74" i="56"/>
  <c r="F30" i="56"/>
  <c r="F38" i="56"/>
  <c r="F54" i="56"/>
  <c r="F62" i="56"/>
  <c r="F70" i="56"/>
  <c r="K33" i="56"/>
  <c r="K41" i="56"/>
  <c r="F69" i="56"/>
  <c r="F32" i="56"/>
  <c r="F40" i="56"/>
  <c r="G31" i="55"/>
  <c r="F31" i="55"/>
  <c r="K31" i="55"/>
  <c r="F35" i="55"/>
  <c r="K35" i="55"/>
  <c r="G35" i="55"/>
  <c r="F45" i="55"/>
  <c r="K45" i="55"/>
  <c r="G45" i="55"/>
  <c r="F29" i="55"/>
  <c r="G29" i="55"/>
  <c r="K29" i="55"/>
  <c r="K43" i="55"/>
  <c r="G43" i="55"/>
  <c r="F43" i="55"/>
  <c r="G23" i="55"/>
  <c r="F23" i="55"/>
  <c r="K23" i="55"/>
  <c r="K26" i="55"/>
  <c r="F26" i="55"/>
  <c r="G26" i="55"/>
  <c r="F37" i="55"/>
  <c r="K37" i="55"/>
  <c r="G37" i="55"/>
  <c r="F25" i="55"/>
  <c r="J29" i="55"/>
  <c r="K30" i="55"/>
  <c r="D32" i="55"/>
  <c r="J37" i="55"/>
  <c r="K38" i="55"/>
  <c r="D40" i="55"/>
  <c r="F42" i="55"/>
  <c r="J45" i="55"/>
  <c r="G25" i="55"/>
  <c r="J26" i="55"/>
  <c r="J35" i="55"/>
  <c r="J43" i="55"/>
  <c r="F39" i="55"/>
  <c r="F30" i="55"/>
  <c r="F38" i="55"/>
  <c r="G31" i="54"/>
  <c r="F31" i="54"/>
  <c r="K31" i="54"/>
  <c r="G39" i="54"/>
  <c r="F39" i="54"/>
  <c r="K39" i="54"/>
  <c r="G47" i="54"/>
  <c r="F47" i="54"/>
  <c r="K47" i="54"/>
  <c r="K36" i="54"/>
  <c r="G36" i="54"/>
  <c r="F36" i="54"/>
  <c r="K44" i="54"/>
  <c r="G44" i="54"/>
  <c r="F44" i="54"/>
  <c r="G52" i="54"/>
  <c r="F52" i="54"/>
  <c r="K28" i="54"/>
  <c r="G28" i="54"/>
  <c r="F28" i="54"/>
  <c r="J31" i="54"/>
  <c r="D34" i="54"/>
  <c r="G37" i="54"/>
  <c r="J39" i="54"/>
  <c r="D42" i="54"/>
  <c r="J47" i="54"/>
  <c r="D50" i="54"/>
  <c r="K50" i="54" s="1"/>
  <c r="K30" i="54"/>
  <c r="K38" i="54"/>
  <c r="D40" i="54"/>
  <c r="K46" i="54"/>
  <c r="D48" i="54"/>
  <c r="J28" i="54"/>
  <c r="J36" i="54"/>
  <c r="K37" i="54"/>
  <c r="J44" i="54"/>
  <c r="J52" i="54"/>
  <c r="K53" i="54"/>
  <c r="F30" i="54"/>
  <c r="F38" i="54"/>
  <c r="F46" i="54"/>
  <c r="J28" i="52"/>
  <c r="J27" i="52"/>
  <c r="D40" i="52"/>
  <c r="G40" i="52" s="1"/>
  <c r="K27" i="52"/>
  <c r="G27" i="52"/>
  <c r="J42" i="52"/>
  <c r="D50" i="52"/>
  <c r="K50" i="52" s="1"/>
  <c r="D47" i="52"/>
  <c r="G47" i="52" s="1"/>
  <c r="F29" i="52"/>
  <c r="K29" i="52"/>
  <c r="G29" i="52"/>
  <c r="D32" i="52"/>
  <c r="F32" i="52" s="1"/>
  <c r="J36" i="52"/>
  <c r="J39" i="52"/>
  <c r="J29" i="52"/>
  <c r="D37" i="52"/>
  <c r="K37" i="52" s="1"/>
  <c r="J44" i="52"/>
  <c r="K34" i="52"/>
  <c r="K40" i="52"/>
  <c r="D45" i="52"/>
  <c r="K45" i="52" s="1"/>
  <c r="D48" i="52"/>
  <c r="F48" i="52" s="1"/>
  <c r="J52" i="52"/>
  <c r="D31" i="52"/>
  <c r="G31" i="52" s="1"/>
  <c r="K24" i="53"/>
  <c r="G24" i="53"/>
  <c r="F24" i="53"/>
  <c r="F43" i="53"/>
  <c r="K43" i="53"/>
  <c r="G43" i="53"/>
  <c r="K34" i="53"/>
  <c r="G34" i="53"/>
  <c r="F34" i="53"/>
  <c r="F35" i="53"/>
  <c r="K35" i="53"/>
  <c r="G35" i="53"/>
  <c r="K40" i="53"/>
  <c r="G40" i="53"/>
  <c r="F40" i="53"/>
  <c r="F44" i="53"/>
  <c r="K44" i="53"/>
  <c r="G44" i="53"/>
  <c r="K42" i="53"/>
  <c r="G42" i="53"/>
  <c r="F42" i="53"/>
  <c r="G45" i="53"/>
  <c r="F45" i="53"/>
  <c r="K45" i="53"/>
  <c r="K27" i="53"/>
  <c r="G27" i="53"/>
  <c r="F27" i="53"/>
  <c r="K32" i="53"/>
  <c r="G32" i="53"/>
  <c r="F32" i="53"/>
  <c r="F36" i="53"/>
  <c r="G36" i="53"/>
  <c r="K36" i="53"/>
  <c r="F28" i="53"/>
  <c r="K28" i="53"/>
  <c r="G28" i="53"/>
  <c r="G29" i="53"/>
  <c r="F29" i="53"/>
  <c r="K29" i="53"/>
  <c r="K26" i="53"/>
  <c r="G26" i="53"/>
  <c r="F26" i="53"/>
  <c r="G37" i="53"/>
  <c r="F37" i="53"/>
  <c r="K37" i="53"/>
  <c r="J29" i="53"/>
  <c r="K30" i="53"/>
  <c r="J37" i="53"/>
  <c r="J45" i="53"/>
  <c r="K46" i="53"/>
  <c r="F25" i="53"/>
  <c r="J28" i="53"/>
  <c r="J36" i="53"/>
  <c r="D39" i="53"/>
  <c r="J44" i="53"/>
  <c r="G25" i="53"/>
  <c r="J26" i="53"/>
  <c r="J34" i="53"/>
  <c r="J42" i="53"/>
  <c r="F30" i="53"/>
  <c r="F38" i="53"/>
  <c r="F46" i="53"/>
  <c r="F24" i="51"/>
  <c r="G24" i="51"/>
  <c r="K24" i="51"/>
  <c r="D32" i="51"/>
  <c r="D40" i="51"/>
  <c r="D43" i="51"/>
  <c r="G43" i="51" s="1"/>
  <c r="J49" i="51"/>
  <c r="D48" i="51"/>
  <c r="J54" i="51"/>
  <c r="J24" i="51"/>
  <c r="D51" i="51"/>
  <c r="D33" i="51"/>
  <c r="K33" i="51" s="1"/>
  <c r="D45" i="51"/>
  <c r="G45" i="51" s="1"/>
  <c r="D41" i="51"/>
  <c r="K41" i="51" s="1"/>
  <c r="D53" i="51"/>
  <c r="G53" i="51" s="1"/>
  <c r="K43" i="52"/>
  <c r="G43" i="52"/>
  <c r="F43" i="52"/>
  <c r="K44" i="52"/>
  <c r="F44" i="52"/>
  <c r="G44" i="52"/>
  <c r="G26" i="52"/>
  <c r="K26" i="52"/>
  <c r="F26" i="52"/>
  <c r="G30" i="52"/>
  <c r="K30" i="52"/>
  <c r="F30" i="52"/>
  <c r="K52" i="52"/>
  <c r="F52" i="52"/>
  <c r="G52" i="52"/>
  <c r="K51" i="52"/>
  <c r="G51" i="52"/>
  <c r="F51" i="52"/>
  <c r="G28" i="52"/>
  <c r="F28" i="52"/>
  <c r="G38" i="52"/>
  <c r="F38" i="52"/>
  <c r="K38" i="52"/>
  <c r="K35" i="52"/>
  <c r="G35" i="52"/>
  <c r="F35" i="52"/>
  <c r="K36" i="52"/>
  <c r="F36" i="52"/>
  <c r="G36" i="52"/>
  <c r="G46" i="52"/>
  <c r="F46" i="52"/>
  <c r="K46" i="52"/>
  <c r="J30" i="52"/>
  <c r="D33" i="52"/>
  <c r="J38" i="52"/>
  <c r="K39" i="52"/>
  <c r="D41" i="52"/>
  <c r="J46" i="52"/>
  <c r="D49" i="52"/>
  <c r="F34" i="52"/>
  <c r="F42" i="52"/>
  <c r="F50" i="52"/>
  <c r="G25" i="52"/>
  <c r="G34" i="52"/>
  <c r="G42" i="52"/>
  <c r="J35" i="52"/>
  <c r="J43" i="52"/>
  <c r="J51" i="52"/>
  <c r="F39" i="52"/>
  <c r="K25" i="52"/>
  <c r="J26" i="50"/>
  <c r="F26" i="50"/>
  <c r="G30" i="50"/>
  <c r="D27" i="50"/>
  <c r="G23" i="50"/>
  <c r="K35" i="50"/>
  <c r="G35" i="50"/>
  <c r="K29" i="50"/>
  <c r="D38" i="50"/>
  <c r="F38" i="50" s="1"/>
  <c r="J35" i="50"/>
  <c r="F34" i="50"/>
  <c r="J36" i="50"/>
  <c r="G39" i="50"/>
  <c r="J28" i="50"/>
  <c r="D31" i="50"/>
  <c r="G31" i="50" s="1"/>
  <c r="G34" i="50"/>
  <c r="D37" i="50"/>
  <c r="G37" i="50" s="1"/>
  <c r="D32" i="50"/>
  <c r="G32" i="50" s="1"/>
  <c r="G46" i="51"/>
  <c r="F46" i="51"/>
  <c r="K46" i="51"/>
  <c r="K42" i="51"/>
  <c r="G42" i="51"/>
  <c r="F42" i="51"/>
  <c r="K34" i="51"/>
  <c r="G34" i="51"/>
  <c r="F34" i="51"/>
  <c r="G54" i="51"/>
  <c r="F54" i="51"/>
  <c r="K54" i="51"/>
  <c r="F28" i="51"/>
  <c r="G28" i="51"/>
  <c r="K28" i="51"/>
  <c r="K50" i="51"/>
  <c r="G50" i="51"/>
  <c r="F50" i="51"/>
  <c r="G38" i="51"/>
  <c r="F38" i="51"/>
  <c r="K38" i="51"/>
  <c r="F36" i="51"/>
  <c r="G36" i="51"/>
  <c r="K36" i="51"/>
  <c r="F44" i="51"/>
  <c r="G44" i="51"/>
  <c r="K44" i="51"/>
  <c r="G30" i="51"/>
  <c r="F30" i="51"/>
  <c r="K30" i="51"/>
  <c r="K26" i="51"/>
  <c r="G26" i="51"/>
  <c r="F26" i="51"/>
  <c r="F52" i="51"/>
  <c r="G52" i="51"/>
  <c r="K52" i="51"/>
  <c r="G27" i="51"/>
  <c r="G51" i="51"/>
  <c r="F25" i="51"/>
  <c r="J28" i="51"/>
  <c r="K29" i="51"/>
  <c r="D31" i="51"/>
  <c r="J36" i="51"/>
  <c r="K37" i="51"/>
  <c r="D39" i="51"/>
  <c r="J44" i="51"/>
  <c r="D47" i="51"/>
  <c r="F49" i="51"/>
  <c r="J52" i="51"/>
  <c r="G25" i="51"/>
  <c r="G49" i="51"/>
  <c r="J26" i="51"/>
  <c r="J34" i="51"/>
  <c r="J42" i="51"/>
  <c r="J50" i="51"/>
  <c r="F29" i="51"/>
  <c r="F37" i="51"/>
  <c r="J31" i="49"/>
  <c r="G27" i="49"/>
  <c r="D36" i="49"/>
  <c r="K36" i="49" s="1"/>
  <c r="D42" i="49"/>
  <c r="K42" i="49" s="1"/>
  <c r="F29" i="49"/>
  <c r="G29" i="49"/>
  <c r="K31" i="49"/>
  <c r="G31" i="49"/>
  <c r="F31" i="49"/>
  <c r="J25" i="49"/>
  <c r="J29" i="49"/>
  <c r="K32" i="49"/>
  <c r="F39" i="49"/>
  <c r="D28" i="49"/>
  <c r="K28" i="49" s="1"/>
  <c r="D37" i="49"/>
  <c r="K37" i="49" s="1"/>
  <c r="D34" i="49"/>
  <c r="K34" i="49" s="1"/>
  <c r="D40" i="49"/>
  <c r="F40" i="49" s="1"/>
  <c r="K36" i="50"/>
  <c r="G36" i="50"/>
  <c r="F36" i="50"/>
  <c r="G28" i="50"/>
  <c r="F28" i="50"/>
  <c r="K28" i="50"/>
  <c r="K23" i="50"/>
  <c r="G29" i="50"/>
  <c r="K32" i="50"/>
  <c r="D33" i="50"/>
  <c r="F35" i="50"/>
  <c r="K39" i="50"/>
  <c r="F39" i="50"/>
  <c r="F30" i="50"/>
  <c r="J28" i="48"/>
  <c r="J35" i="48"/>
  <c r="K41" i="48"/>
  <c r="F41" i="48"/>
  <c r="F28" i="48"/>
  <c r="G28" i="48"/>
  <c r="K28" i="48"/>
  <c r="G35" i="48"/>
  <c r="K35" i="48"/>
  <c r="F35" i="48"/>
  <c r="D23" i="48"/>
  <c r="G23" i="48" s="1"/>
  <c r="D27" i="48"/>
  <c r="J41" i="48"/>
  <c r="D33" i="48"/>
  <c r="G33" i="48" s="1"/>
  <c r="D25" i="48"/>
  <c r="D39" i="48"/>
  <c r="G39" i="48" s="1"/>
  <c r="G36" i="48"/>
  <c r="D31" i="48"/>
  <c r="G31" i="48" s="1"/>
  <c r="K36" i="48"/>
  <c r="G26" i="49"/>
  <c r="K26" i="49"/>
  <c r="F26" i="49"/>
  <c r="G30" i="49"/>
  <c r="K30" i="49"/>
  <c r="F30" i="49"/>
  <c r="K43" i="49"/>
  <c r="G43" i="49"/>
  <c r="F43" i="49"/>
  <c r="G35" i="49"/>
  <c r="K35" i="49"/>
  <c r="F35" i="49"/>
  <c r="G38" i="49"/>
  <c r="F38" i="49"/>
  <c r="K38" i="49"/>
  <c r="J30" i="49"/>
  <c r="J38" i="49"/>
  <c r="K39" i="49"/>
  <c r="D41" i="49"/>
  <c r="G25" i="49"/>
  <c r="K29" i="49"/>
  <c r="F23" i="49"/>
  <c r="J26" i="49"/>
  <c r="F32" i="49"/>
  <c r="J35" i="49"/>
  <c r="J43" i="49"/>
  <c r="K25" i="49"/>
  <c r="K26" i="47"/>
  <c r="G26" i="47"/>
  <c r="K34" i="47"/>
  <c r="G34" i="47"/>
  <c r="J34" i="47"/>
  <c r="D35" i="47"/>
  <c r="K35" i="47" s="1"/>
  <c r="D39" i="47"/>
  <c r="G39" i="47" s="1"/>
  <c r="J25" i="47"/>
  <c r="D30" i="47"/>
  <c r="K30" i="47" s="1"/>
  <c r="J33" i="47"/>
  <c r="D38" i="47"/>
  <c r="K38" i="47" s="1"/>
  <c r="J23" i="47"/>
  <c r="K26" i="48"/>
  <c r="G26" i="48"/>
  <c r="F26" i="48"/>
  <c r="G37" i="48"/>
  <c r="F37" i="48"/>
  <c r="K37" i="48"/>
  <c r="G29" i="48"/>
  <c r="F29" i="48"/>
  <c r="K29" i="48"/>
  <c r="K42" i="48"/>
  <c r="G42" i="48"/>
  <c r="F42" i="48"/>
  <c r="K34" i="48"/>
  <c r="G34" i="48"/>
  <c r="F34" i="48"/>
  <c r="D24" i="48"/>
  <c r="J29" i="48"/>
  <c r="D32" i="48"/>
  <c r="J37" i="48"/>
  <c r="K38" i="48"/>
  <c r="D40" i="48"/>
  <c r="G41" i="48"/>
  <c r="J26" i="48"/>
  <c r="J34" i="48"/>
  <c r="J42" i="48"/>
  <c r="F30" i="48"/>
  <c r="F38" i="48"/>
  <c r="G61" i="47"/>
  <c r="F61" i="47"/>
  <c r="K61" i="47"/>
  <c r="K65" i="47"/>
  <c r="F65" i="47"/>
  <c r="G65" i="47"/>
  <c r="K41" i="47"/>
  <c r="G41" i="47"/>
  <c r="F41" i="47"/>
  <c r="F44" i="47"/>
  <c r="K44" i="47"/>
  <c r="G44" i="47"/>
  <c r="G69" i="47"/>
  <c r="F69" i="47"/>
  <c r="K69" i="47"/>
  <c r="K73" i="47"/>
  <c r="G73" i="47"/>
  <c r="F73" i="47"/>
  <c r="F76" i="47"/>
  <c r="K76" i="47"/>
  <c r="G76" i="47"/>
  <c r="F36" i="47"/>
  <c r="K36" i="47"/>
  <c r="G36" i="47"/>
  <c r="G37" i="47"/>
  <c r="F37" i="47"/>
  <c r="K37" i="47"/>
  <c r="K33" i="47"/>
  <c r="G33" i="47"/>
  <c r="F33" i="47"/>
  <c r="G45" i="47"/>
  <c r="K45" i="47"/>
  <c r="F45" i="47"/>
  <c r="K49" i="47"/>
  <c r="F49" i="47"/>
  <c r="G49" i="47"/>
  <c r="F52" i="47"/>
  <c r="K52" i="47"/>
  <c r="G52" i="47"/>
  <c r="G77" i="47"/>
  <c r="F77" i="47"/>
  <c r="K77" i="47"/>
  <c r="G29" i="47"/>
  <c r="F29" i="47"/>
  <c r="K29" i="47"/>
  <c r="F68" i="47"/>
  <c r="K68" i="47"/>
  <c r="G68" i="47"/>
  <c r="K25" i="47"/>
  <c r="G25" i="47"/>
  <c r="F25" i="47"/>
  <c r="F28" i="47"/>
  <c r="K28" i="47"/>
  <c r="G28" i="47"/>
  <c r="G53" i="47"/>
  <c r="F53" i="47"/>
  <c r="K53" i="47"/>
  <c r="K57" i="47"/>
  <c r="G57" i="47"/>
  <c r="F57" i="47"/>
  <c r="F60" i="47"/>
  <c r="K60" i="47"/>
  <c r="G60" i="47"/>
  <c r="K23" i="47"/>
  <c r="F27" i="47"/>
  <c r="K31" i="47"/>
  <c r="F43" i="47"/>
  <c r="K47" i="47"/>
  <c r="F51" i="47"/>
  <c r="K55" i="47"/>
  <c r="K71" i="47"/>
  <c r="F75" i="47"/>
  <c r="K79" i="47"/>
  <c r="D24" i="47"/>
  <c r="F26" i="47"/>
  <c r="G27" i="47"/>
  <c r="J29" i="47"/>
  <c r="D32" i="47"/>
  <c r="F34" i="47"/>
  <c r="J37" i="47"/>
  <c r="D40" i="47"/>
  <c r="F42" i="47"/>
  <c r="G43" i="47"/>
  <c r="J45" i="47"/>
  <c r="K46" i="47"/>
  <c r="D48" i="47"/>
  <c r="F50" i="47"/>
  <c r="G51" i="47"/>
  <c r="J53" i="47"/>
  <c r="K54" i="47"/>
  <c r="D56" i="47"/>
  <c r="F58" i="47"/>
  <c r="J61" i="47"/>
  <c r="K62" i="47"/>
  <c r="D64" i="47"/>
  <c r="F66" i="47"/>
  <c r="J69" i="47"/>
  <c r="K70" i="47"/>
  <c r="D72" i="47"/>
  <c r="F74" i="47"/>
  <c r="G75" i="47"/>
  <c r="J77" i="47"/>
  <c r="K78" i="47"/>
  <c r="F23" i="47"/>
  <c r="H23" i="47" s="1"/>
  <c r="F31" i="47"/>
  <c r="F47" i="47"/>
  <c r="F55" i="47"/>
  <c r="F71" i="47"/>
  <c r="F79" i="47"/>
  <c r="F78" i="47"/>
  <c r="F41" i="53" l="1"/>
  <c r="F43" i="54"/>
  <c r="K30" i="57"/>
  <c r="F35" i="47"/>
  <c r="G41" i="53"/>
  <c r="T71" i="2"/>
  <c r="F46" i="56"/>
  <c r="K68" i="56"/>
  <c r="F44" i="59"/>
  <c r="F63" i="47"/>
  <c r="F67" i="47"/>
  <c r="G59" i="47"/>
  <c r="K63" i="47"/>
  <c r="F59" i="47"/>
  <c r="K45" i="51"/>
  <c r="G73" i="56"/>
  <c r="G35" i="51"/>
  <c r="G42" i="55"/>
  <c r="F73" i="56"/>
  <c r="F42" i="59"/>
  <c r="G34" i="55"/>
  <c r="G44" i="59"/>
  <c r="G67" i="47"/>
  <c r="G28" i="49"/>
  <c r="F35" i="51"/>
  <c r="K46" i="56"/>
  <c r="G46" i="57"/>
  <c r="G43" i="57"/>
  <c r="K31" i="50"/>
  <c r="F33" i="53"/>
  <c r="J54" i="54"/>
  <c r="Q40" i="2" s="1"/>
  <c r="K42" i="58"/>
  <c r="G42" i="49"/>
  <c r="F61" i="56"/>
  <c r="F53" i="56"/>
  <c r="F65" i="56"/>
  <c r="G51" i="57"/>
  <c r="K30" i="48"/>
  <c r="F40" i="52"/>
  <c r="F25" i="56"/>
  <c r="G65" i="56"/>
  <c r="K61" i="56"/>
  <c r="G33" i="53"/>
  <c r="G25" i="56"/>
  <c r="G57" i="56"/>
  <c r="F57" i="56"/>
  <c r="S47" i="2"/>
  <c r="T47" i="2"/>
  <c r="S49" i="2"/>
  <c r="T49" i="2"/>
  <c r="S48" i="2"/>
  <c r="T48" i="2"/>
  <c r="F34" i="55"/>
  <c r="F34" i="59"/>
  <c r="F57" i="59"/>
  <c r="G34" i="59"/>
  <c r="G50" i="59"/>
  <c r="G52" i="59"/>
  <c r="F52" i="59"/>
  <c r="K52" i="59"/>
  <c r="G48" i="59"/>
  <c r="K48" i="59"/>
  <c r="F33" i="51"/>
  <c r="G33" i="51"/>
  <c r="F60" i="56"/>
  <c r="G60" i="56"/>
  <c r="K77" i="56"/>
  <c r="F77" i="56"/>
  <c r="G24" i="56"/>
  <c r="K53" i="56"/>
  <c r="K70" i="56"/>
  <c r="G68" i="56"/>
  <c r="F52" i="56"/>
  <c r="K52" i="56"/>
  <c r="G42" i="58"/>
  <c r="G33" i="58"/>
  <c r="G25" i="58"/>
  <c r="F25" i="58"/>
  <c r="G34" i="58"/>
  <c r="F33" i="58"/>
  <c r="F42" i="49"/>
  <c r="G49" i="56"/>
  <c r="J49" i="58"/>
  <c r="Q44" i="2" s="1"/>
  <c r="R44" i="2" s="1"/>
  <c r="G56" i="59"/>
  <c r="K56" i="59"/>
  <c r="G30" i="58"/>
  <c r="K30" i="58"/>
  <c r="F33" i="56"/>
  <c r="J58" i="59"/>
  <c r="Q45" i="2" s="1"/>
  <c r="R45" i="2" s="1"/>
  <c r="G30" i="57"/>
  <c r="F36" i="56"/>
  <c r="K36" i="56"/>
  <c r="K28" i="59"/>
  <c r="G28" i="59"/>
  <c r="K27" i="58"/>
  <c r="G27" i="58"/>
  <c r="F27" i="58"/>
  <c r="F23" i="48"/>
  <c r="H23" i="48" s="1"/>
  <c r="F41" i="55"/>
  <c r="G24" i="59"/>
  <c r="F24" i="59"/>
  <c r="G32" i="59"/>
  <c r="K32" i="59"/>
  <c r="G46" i="58"/>
  <c r="K46" i="58"/>
  <c r="G23" i="59"/>
  <c r="H23" i="59" s="1"/>
  <c r="K23" i="59"/>
  <c r="G23" i="58"/>
  <c r="H23" i="58" s="1"/>
  <c r="H24" i="58" s="1"/>
  <c r="K23" i="58"/>
  <c r="G38" i="57"/>
  <c r="K23" i="48"/>
  <c r="G40" i="58"/>
  <c r="K40" i="58"/>
  <c r="F33" i="55"/>
  <c r="J80" i="56"/>
  <c r="K26" i="57"/>
  <c r="F70" i="47"/>
  <c r="G70" i="47"/>
  <c r="G48" i="58"/>
  <c r="K48" i="58"/>
  <c r="K50" i="47"/>
  <c r="G50" i="47"/>
  <c r="G43" i="54"/>
  <c r="G32" i="58"/>
  <c r="K32" i="58"/>
  <c r="G41" i="55"/>
  <c r="F76" i="56"/>
  <c r="G76" i="56"/>
  <c r="K38" i="57"/>
  <c r="F51" i="57"/>
  <c r="K54" i="57"/>
  <c r="G26" i="57"/>
  <c r="G54" i="57"/>
  <c r="K61" i="57"/>
  <c r="G61" i="57"/>
  <c r="F61" i="57"/>
  <c r="K29" i="57"/>
  <c r="F62" i="57"/>
  <c r="G62" i="57"/>
  <c r="K45" i="57"/>
  <c r="G45" i="57"/>
  <c r="F45" i="57"/>
  <c r="J69" i="57"/>
  <c r="Q43" i="2" s="1"/>
  <c r="R43" i="2" s="1"/>
  <c r="F49" i="56"/>
  <c r="F44" i="56"/>
  <c r="K44" i="56"/>
  <c r="G44" i="56"/>
  <c r="F28" i="56"/>
  <c r="K28" i="56"/>
  <c r="G28" i="56"/>
  <c r="F24" i="56"/>
  <c r="K48" i="56"/>
  <c r="F48" i="56"/>
  <c r="G30" i="56"/>
  <c r="K30" i="56"/>
  <c r="G49" i="57"/>
  <c r="F49" i="57"/>
  <c r="K49" i="57"/>
  <c r="K41" i="57"/>
  <c r="G41" i="57"/>
  <c r="F41" i="57"/>
  <c r="K65" i="57"/>
  <c r="G65" i="57"/>
  <c r="F65" i="57"/>
  <c r="G33" i="57"/>
  <c r="F33" i="57"/>
  <c r="K33" i="57"/>
  <c r="G57" i="57"/>
  <c r="F57" i="57"/>
  <c r="K57" i="57"/>
  <c r="G23" i="57"/>
  <c r="F23" i="57"/>
  <c r="K23" i="57"/>
  <c r="F46" i="55"/>
  <c r="K27" i="55"/>
  <c r="G27" i="55"/>
  <c r="F27" i="55"/>
  <c r="G33" i="55"/>
  <c r="F24" i="55"/>
  <c r="K46" i="55"/>
  <c r="J47" i="55"/>
  <c r="Q41" i="2" s="1"/>
  <c r="G24" i="55"/>
  <c r="K36" i="55"/>
  <c r="G36" i="55"/>
  <c r="F36" i="55"/>
  <c r="K45" i="54"/>
  <c r="G45" i="54"/>
  <c r="G35" i="54"/>
  <c r="G29" i="54"/>
  <c r="F35" i="54"/>
  <c r="F51" i="54"/>
  <c r="G51" i="54"/>
  <c r="K29" i="54"/>
  <c r="K27" i="54"/>
  <c r="F27" i="54"/>
  <c r="K49" i="54"/>
  <c r="G49" i="54"/>
  <c r="K24" i="54"/>
  <c r="G24" i="54"/>
  <c r="K41" i="54"/>
  <c r="G41" i="54"/>
  <c r="K33" i="54"/>
  <c r="G33" i="54"/>
  <c r="K38" i="53"/>
  <c r="J47" i="53"/>
  <c r="Q39" i="2" s="1"/>
  <c r="G55" i="56"/>
  <c r="F55" i="56"/>
  <c r="K55" i="56"/>
  <c r="K23" i="56"/>
  <c r="G23" i="56"/>
  <c r="F23" i="56"/>
  <c r="K71" i="56"/>
  <c r="G71" i="56"/>
  <c r="F71" i="56"/>
  <c r="G63" i="56"/>
  <c r="F63" i="56"/>
  <c r="K63" i="56"/>
  <c r="G39" i="56"/>
  <c r="F39" i="56"/>
  <c r="K39" i="56"/>
  <c r="G47" i="56"/>
  <c r="F47" i="56"/>
  <c r="K47" i="56"/>
  <c r="G79" i="56"/>
  <c r="K79" i="56"/>
  <c r="F79" i="56"/>
  <c r="G31" i="56"/>
  <c r="K31" i="56"/>
  <c r="F31" i="56"/>
  <c r="G32" i="55"/>
  <c r="F32" i="55"/>
  <c r="K32" i="55"/>
  <c r="G40" i="55"/>
  <c r="F40" i="55"/>
  <c r="K40" i="55"/>
  <c r="H23" i="55"/>
  <c r="K42" i="54"/>
  <c r="G42" i="54"/>
  <c r="F42" i="54"/>
  <c r="G23" i="54"/>
  <c r="F23" i="54"/>
  <c r="K23" i="54"/>
  <c r="G40" i="54"/>
  <c r="F40" i="54"/>
  <c r="K40" i="54"/>
  <c r="K34" i="54"/>
  <c r="G34" i="54"/>
  <c r="F34" i="54"/>
  <c r="G32" i="54"/>
  <c r="F32" i="54"/>
  <c r="K32" i="54"/>
  <c r="G50" i="54"/>
  <c r="F50" i="54"/>
  <c r="G48" i="54"/>
  <c r="F48" i="54"/>
  <c r="K48" i="54"/>
  <c r="K25" i="54"/>
  <c r="G25" i="54"/>
  <c r="F25" i="54"/>
  <c r="F47" i="52"/>
  <c r="F31" i="52"/>
  <c r="G50" i="52"/>
  <c r="K47" i="52"/>
  <c r="G48" i="52"/>
  <c r="K48" i="52"/>
  <c r="F45" i="52"/>
  <c r="G45" i="52"/>
  <c r="F37" i="52"/>
  <c r="G37" i="52"/>
  <c r="G32" i="52"/>
  <c r="K32" i="52"/>
  <c r="K31" i="52"/>
  <c r="J53" i="52"/>
  <c r="Q38" i="2" s="1"/>
  <c r="K31" i="53"/>
  <c r="G31" i="53"/>
  <c r="F31" i="53"/>
  <c r="K23" i="53"/>
  <c r="G23" i="53"/>
  <c r="F23" i="53"/>
  <c r="G39" i="53"/>
  <c r="F39" i="53"/>
  <c r="K39" i="53"/>
  <c r="K43" i="51"/>
  <c r="F43" i="51"/>
  <c r="F48" i="51"/>
  <c r="K48" i="51"/>
  <c r="G48" i="51"/>
  <c r="F41" i="51"/>
  <c r="K27" i="51"/>
  <c r="F27" i="51"/>
  <c r="F40" i="51"/>
  <c r="K40" i="51"/>
  <c r="G40" i="51"/>
  <c r="F53" i="51"/>
  <c r="G41" i="51"/>
  <c r="K53" i="51"/>
  <c r="F45" i="51"/>
  <c r="K51" i="51"/>
  <c r="F51" i="51"/>
  <c r="F32" i="51"/>
  <c r="K32" i="51"/>
  <c r="G32" i="51"/>
  <c r="J55" i="51"/>
  <c r="K41" i="52"/>
  <c r="G41" i="52"/>
  <c r="F41" i="52"/>
  <c r="K33" i="52"/>
  <c r="G33" i="52"/>
  <c r="F33" i="52"/>
  <c r="G23" i="52"/>
  <c r="F23" i="52"/>
  <c r="K23" i="52"/>
  <c r="K49" i="52"/>
  <c r="G49" i="52"/>
  <c r="F49" i="52"/>
  <c r="K24" i="52"/>
  <c r="G24" i="52"/>
  <c r="F24" i="52"/>
  <c r="F31" i="50"/>
  <c r="K27" i="50"/>
  <c r="F27" i="50"/>
  <c r="G27" i="50"/>
  <c r="F23" i="50"/>
  <c r="H23" i="50" s="1"/>
  <c r="J40" i="50"/>
  <c r="Q36" i="2" s="1"/>
  <c r="R36" i="2" s="1"/>
  <c r="K30" i="50"/>
  <c r="F37" i="50"/>
  <c r="K37" i="50"/>
  <c r="K25" i="50"/>
  <c r="F25" i="50"/>
  <c r="G25" i="50"/>
  <c r="F32" i="50"/>
  <c r="G38" i="50"/>
  <c r="K38" i="50"/>
  <c r="K39" i="51"/>
  <c r="G39" i="51"/>
  <c r="F39" i="51"/>
  <c r="G23" i="51"/>
  <c r="F23" i="51"/>
  <c r="K23" i="51"/>
  <c r="K47" i="51"/>
  <c r="G47" i="51"/>
  <c r="F47" i="51"/>
  <c r="G31" i="51"/>
  <c r="F31" i="51"/>
  <c r="K31" i="51"/>
  <c r="F36" i="49"/>
  <c r="F34" i="49"/>
  <c r="G36" i="49"/>
  <c r="G40" i="49"/>
  <c r="K40" i="49"/>
  <c r="F37" i="49"/>
  <c r="G37" i="49"/>
  <c r="F28" i="49"/>
  <c r="J44" i="49"/>
  <c r="Q35" i="2" s="1"/>
  <c r="G34" i="49"/>
  <c r="G23" i="49"/>
  <c r="H23" i="49" s="1"/>
  <c r="K23" i="49"/>
  <c r="K24" i="50"/>
  <c r="F24" i="50"/>
  <c r="G24" i="50"/>
  <c r="K33" i="50"/>
  <c r="F33" i="50"/>
  <c r="G33" i="50"/>
  <c r="F31" i="48"/>
  <c r="K31" i="48"/>
  <c r="K33" i="48"/>
  <c r="F33" i="48"/>
  <c r="G27" i="48"/>
  <c r="F27" i="48"/>
  <c r="K27" i="48"/>
  <c r="K25" i="48"/>
  <c r="F25" i="48"/>
  <c r="F39" i="48"/>
  <c r="G25" i="48"/>
  <c r="K39" i="48"/>
  <c r="J43" i="48"/>
  <c r="K24" i="49"/>
  <c r="G24" i="49"/>
  <c r="F24" i="49"/>
  <c r="K41" i="49"/>
  <c r="G41" i="49"/>
  <c r="F41" i="49"/>
  <c r="K33" i="49"/>
  <c r="G33" i="49"/>
  <c r="F33" i="49"/>
  <c r="J80" i="47"/>
  <c r="G35" i="47"/>
  <c r="F38" i="47"/>
  <c r="G38" i="47"/>
  <c r="F39" i="47"/>
  <c r="K39" i="47"/>
  <c r="F30" i="47"/>
  <c r="G30" i="47"/>
  <c r="K24" i="48"/>
  <c r="G24" i="48"/>
  <c r="F24" i="48"/>
  <c r="K40" i="48"/>
  <c r="G40" i="48"/>
  <c r="F40" i="48"/>
  <c r="K32" i="48"/>
  <c r="G32" i="48"/>
  <c r="F32" i="48"/>
  <c r="K40" i="47"/>
  <c r="G40" i="47"/>
  <c r="F40" i="47"/>
  <c r="K64" i="47"/>
  <c r="G64" i="47"/>
  <c r="F64" i="47"/>
  <c r="G24" i="47"/>
  <c r="F24" i="47"/>
  <c r="K24" i="47"/>
  <c r="K48" i="47"/>
  <c r="G48" i="47"/>
  <c r="F48" i="47"/>
  <c r="K72" i="47"/>
  <c r="G72" i="47"/>
  <c r="F72" i="47"/>
  <c r="K32" i="47"/>
  <c r="G32" i="47"/>
  <c r="F32" i="47"/>
  <c r="K56" i="47"/>
  <c r="G56" i="47"/>
  <c r="F56" i="47"/>
  <c r="H23" i="57" l="1"/>
  <c r="K58" i="59"/>
  <c r="H23" i="54"/>
  <c r="T36" i="2"/>
  <c r="S36" i="2"/>
  <c r="T44" i="2"/>
  <c r="S44" i="2"/>
  <c r="H24" i="54"/>
  <c r="H25" i="54" s="1"/>
  <c r="H26" i="54" s="1"/>
  <c r="H27" i="54" s="1"/>
  <c r="H28" i="54" s="1"/>
  <c r="H29" i="54" s="1"/>
  <c r="H30" i="54" s="1"/>
  <c r="H31" i="54" s="1"/>
  <c r="H32" i="54" s="1"/>
  <c r="H33" i="54" s="1"/>
  <c r="H34" i="54" s="1"/>
  <c r="H35" i="54" s="1"/>
  <c r="H36" i="54" s="1"/>
  <c r="H37" i="54" s="1"/>
  <c r="H38" i="54" s="1"/>
  <c r="H39" i="54" s="1"/>
  <c r="H40" i="54" s="1"/>
  <c r="H41" i="54" s="1"/>
  <c r="H42" i="54" s="1"/>
  <c r="H43" i="54" s="1"/>
  <c r="H44" i="54" s="1"/>
  <c r="H45" i="54" s="1"/>
  <c r="H46" i="54" s="1"/>
  <c r="H47" i="54" s="1"/>
  <c r="H48" i="54" s="1"/>
  <c r="H49" i="54" s="1"/>
  <c r="H50" i="54" s="1"/>
  <c r="H51" i="54" s="1"/>
  <c r="H52" i="54" s="1"/>
  <c r="H53" i="54" s="1"/>
  <c r="H54" i="54" s="1"/>
  <c r="H56" i="54" s="1"/>
  <c r="T43" i="2"/>
  <c r="S43" i="2"/>
  <c r="S45" i="2"/>
  <c r="T45" i="2"/>
  <c r="K54" i="54"/>
  <c r="J56" i="54" s="1"/>
  <c r="H24" i="59"/>
  <c r="H25" i="59" s="1"/>
  <c r="H25" i="58"/>
  <c r="H26" i="58" s="1"/>
  <c r="H27" i="58" s="1"/>
  <c r="K49" i="58"/>
  <c r="K44" i="49"/>
  <c r="H23" i="51"/>
  <c r="H24" i="51" s="1"/>
  <c r="H25" i="51" s="1"/>
  <c r="H26" i="51" s="1"/>
  <c r="H27" i="51" s="1"/>
  <c r="H28" i="51" s="1"/>
  <c r="H29" i="51" s="1"/>
  <c r="H30" i="51" s="1"/>
  <c r="H31" i="51" s="1"/>
  <c r="H32" i="51" s="1"/>
  <c r="H33" i="51" s="1"/>
  <c r="H34" i="51" s="1"/>
  <c r="H35" i="51" s="1"/>
  <c r="H36" i="51" s="1"/>
  <c r="H37" i="51" s="1"/>
  <c r="H38" i="51" s="1"/>
  <c r="H39" i="51" s="1"/>
  <c r="H40" i="51" s="1"/>
  <c r="H41" i="51" s="1"/>
  <c r="H42" i="51" s="1"/>
  <c r="H43" i="51" s="1"/>
  <c r="H44" i="51" s="1"/>
  <c r="H45" i="51" s="1"/>
  <c r="H46" i="51" s="1"/>
  <c r="H47" i="51" s="1"/>
  <c r="H48" i="51" s="1"/>
  <c r="H49" i="51" s="1"/>
  <c r="H50" i="51" s="1"/>
  <c r="H51" i="51" s="1"/>
  <c r="H52" i="51" s="1"/>
  <c r="H53" i="51" s="1"/>
  <c r="H54" i="51" s="1"/>
  <c r="H55" i="51" s="1"/>
  <c r="H24" i="57"/>
  <c r="K69" i="57"/>
  <c r="H24" i="55"/>
  <c r="H25" i="55" s="1"/>
  <c r="H26" i="55" s="1"/>
  <c r="H27" i="55" s="1"/>
  <c r="K47" i="55"/>
  <c r="H23" i="56"/>
  <c r="H24" i="56" s="1"/>
  <c r="H25" i="56" s="1"/>
  <c r="H26" i="56" s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H42" i="56" s="1"/>
  <c r="H43" i="56" s="1"/>
  <c r="H44" i="56" s="1"/>
  <c r="H45" i="56" s="1"/>
  <c r="H46" i="56" s="1"/>
  <c r="H47" i="56" s="1"/>
  <c r="H48" i="56" s="1"/>
  <c r="H49" i="56" s="1"/>
  <c r="H50" i="56" s="1"/>
  <c r="H51" i="56" s="1"/>
  <c r="K80" i="56"/>
  <c r="H23" i="52"/>
  <c r="H24" i="52" s="1"/>
  <c r="H25" i="52" s="1"/>
  <c r="H26" i="52" s="1"/>
  <c r="H27" i="52" s="1"/>
  <c r="H28" i="52" s="1"/>
  <c r="H29" i="52" s="1"/>
  <c r="H30" i="52" s="1"/>
  <c r="H31" i="52" s="1"/>
  <c r="H32" i="52" s="1"/>
  <c r="H23" i="53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K47" i="53"/>
  <c r="K55" i="51"/>
  <c r="K53" i="52"/>
  <c r="K40" i="50"/>
  <c r="H24" i="50"/>
  <c r="H25" i="50" s="1"/>
  <c r="K43" i="48"/>
  <c r="H24" i="48"/>
  <c r="H25" i="48" s="1"/>
  <c r="H26" i="48" s="1"/>
  <c r="H27" i="48" s="1"/>
  <c r="H28" i="48" s="1"/>
  <c r="H29" i="48" s="1"/>
  <c r="H30" i="48" s="1"/>
  <c r="H31" i="48" s="1"/>
  <c r="H32" i="48" s="1"/>
  <c r="H33" i="48" s="1"/>
  <c r="H34" i="48" s="1"/>
  <c r="H35" i="48" s="1"/>
  <c r="H36" i="48" s="1"/>
  <c r="H37" i="48" s="1"/>
  <c r="H38" i="48" s="1"/>
  <c r="H39" i="48" s="1"/>
  <c r="H40" i="48" s="1"/>
  <c r="H41" i="48" s="1"/>
  <c r="H42" i="48" s="1"/>
  <c r="H43" i="48" s="1"/>
  <c r="H24" i="49"/>
  <c r="H25" i="49" s="1"/>
  <c r="H26" i="49" s="1"/>
  <c r="K80" i="47"/>
  <c r="H24" i="47"/>
  <c r="H25" i="47" s="1"/>
  <c r="H26" i="47" s="1"/>
  <c r="H27" i="47" s="1"/>
  <c r="H28" i="47" s="1"/>
  <c r="H29" i="47" s="1"/>
  <c r="H30" i="47" s="1"/>
  <c r="H31" i="47" s="1"/>
  <c r="H32" i="47" s="1"/>
  <c r="H33" i="47" s="1"/>
  <c r="H34" i="47" s="1"/>
  <c r="H35" i="47" s="1"/>
  <c r="H36" i="47" s="1"/>
  <c r="H37" i="47" s="1"/>
  <c r="H38" i="47" s="1"/>
  <c r="H39" i="47" s="1"/>
  <c r="H40" i="47" s="1"/>
  <c r="H41" i="47" s="1"/>
  <c r="H42" i="47" s="1"/>
  <c r="H43" i="47" s="1"/>
  <c r="H44" i="47" s="1"/>
  <c r="H45" i="47" s="1"/>
  <c r="H46" i="47" s="1"/>
  <c r="H47" i="47" s="1"/>
  <c r="H48" i="47" s="1"/>
  <c r="H49" i="47" s="1"/>
  <c r="H50" i="47" s="1"/>
  <c r="H51" i="47" s="1"/>
  <c r="H52" i="47" s="1"/>
  <c r="H53" i="47" s="1"/>
  <c r="H54" i="47" s="1"/>
  <c r="H55" i="47" s="1"/>
  <c r="H56" i="47" s="1"/>
  <c r="H57" i="47" s="1"/>
  <c r="H58" i="47" s="1"/>
  <c r="H59" i="47" s="1"/>
  <c r="H60" i="47" s="1"/>
  <c r="H61" i="47" s="1"/>
  <c r="H62" i="47" s="1"/>
  <c r="H63" i="47" s="1"/>
  <c r="H64" i="47" s="1"/>
  <c r="H65" i="47" s="1"/>
  <c r="H66" i="47" s="1"/>
  <c r="H67" i="47" s="1"/>
  <c r="H68" i="47" s="1"/>
  <c r="H69" i="47" s="1"/>
  <c r="H70" i="47" s="1"/>
  <c r="H71" i="47" s="1"/>
  <c r="H72" i="47" s="1"/>
  <c r="H73" i="47" s="1"/>
  <c r="H74" i="47" s="1"/>
  <c r="H75" i="47" s="1"/>
  <c r="H76" i="47" s="1"/>
  <c r="H77" i="47" s="1"/>
  <c r="H78" i="47" s="1"/>
  <c r="H79" i="47" s="1"/>
  <c r="H80" i="47" s="1"/>
  <c r="H29" i="55" l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28" i="55"/>
  <c r="H27" i="59"/>
  <c r="H28" i="59" s="1"/>
  <c r="H29" i="59" s="1"/>
  <c r="H30" i="59" s="1"/>
  <c r="H31" i="59" s="1"/>
  <c r="H32" i="59" s="1"/>
  <c r="H33" i="59" s="1"/>
  <c r="H34" i="59" s="1"/>
  <c r="H35" i="59" s="1"/>
  <c r="H36" i="59" s="1"/>
  <c r="H37" i="59" s="1"/>
  <c r="H38" i="59" s="1"/>
  <c r="H39" i="59" s="1"/>
  <c r="H40" i="59" s="1"/>
  <c r="H41" i="59" s="1"/>
  <c r="H42" i="59" s="1"/>
  <c r="H43" i="59" s="1"/>
  <c r="H44" i="59" s="1"/>
  <c r="H45" i="59" s="1"/>
  <c r="H46" i="59" s="1"/>
  <c r="H47" i="59" s="1"/>
  <c r="H48" i="59" s="1"/>
  <c r="H49" i="59" s="1"/>
  <c r="H50" i="59" s="1"/>
  <c r="H51" i="59" s="1"/>
  <c r="H52" i="59" s="1"/>
  <c r="H53" i="59" s="1"/>
  <c r="H54" i="59" s="1"/>
  <c r="H55" i="59" s="1"/>
  <c r="H56" i="59" s="1"/>
  <c r="H57" i="59" s="1"/>
  <c r="H58" i="59" s="1"/>
  <c r="H26" i="59"/>
  <c r="H52" i="56"/>
  <c r="H53" i="56" s="1"/>
  <c r="H54" i="56" s="1"/>
  <c r="H55" i="56" s="1"/>
  <c r="H56" i="56" s="1"/>
  <c r="H57" i="56" s="1"/>
  <c r="H58" i="56" s="1"/>
  <c r="H59" i="56" s="1"/>
  <c r="H60" i="56" s="1"/>
  <c r="H61" i="56" s="1"/>
  <c r="H62" i="56" s="1"/>
  <c r="H63" i="56" s="1"/>
  <c r="H64" i="56" s="1"/>
  <c r="H65" i="56" s="1"/>
  <c r="H66" i="56" s="1"/>
  <c r="H67" i="56" s="1"/>
  <c r="H68" i="56" s="1"/>
  <c r="H69" i="56" s="1"/>
  <c r="H70" i="56" s="1"/>
  <c r="H71" i="56" s="1"/>
  <c r="H72" i="56" s="1"/>
  <c r="H73" i="56" s="1"/>
  <c r="H74" i="56" s="1"/>
  <c r="H75" i="56" s="1"/>
  <c r="H76" i="56" s="1"/>
  <c r="H77" i="56" s="1"/>
  <c r="H78" i="56" s="1"/>
  <c r="H79" i="56" s="1"/>
  <c r="H80" i="56"/>
  <c r="H83" i="56" s="1"/>
  <c r="H29" i="58"/>
  <c r="H30" i="58" s="1"/>
  <c r="H31" i="58" s="1"/>
  <c r="H32" i="58" s="1"/>
  <c r="H33" i="58" s="1"/>
  <c r="H34" i="58" s="1"/>
  <c r="H35" i="58" s="1"/>
  <c r="H36" i="58" s="1"/>
  <c r="H37" i="58" s="1"/>
  <c r="H38" i="58" s="1"/>
  <c r="H39" i="58" s="1"/>
  <c r="H40" i="58" s="1"/>
  <c r="H41" i="58" s="1"/>
  <c r="H42" i="58" s="1"/>
  <c r="H43" i="58" s="1"/>
  <c r="H44" i="58" s="1"/>
  <c r="H45" i="58" s="1"/>
  <c r="H46" i="58" s="1"/>
  <c r="H47" i="58" s="1"/>
  <c r="H48" i="58" s="1"/>
  <c r="H28" i="58"/>
  <c r="H26" i="57"/>
  <c r="H27" i="57" s="1"/>
  <c r="H25" i="57"/>
  <c r="H33" i="52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0" i="53"/>
  <c r="H49" i="53"/>
  <c r="H26" i="50"/>
  <c r="H27" i="50" s="1"/>
  <c r="H28" i="50" s="1"/>
  <c r="H29" i="50" s="1"/>
  <c r="H30" i="50" s="1"/>
  <c r="H31" i="50" s="1"/>
  <c r="H32" i="50" s="1"/>
  <c r="H33" i="50" s="1"/>
  <c r="H34" i="50" s="1"/>
  <c r="H35" i="50" s="1"/>
  <c r="H36" i="50" s="1"/>
  <c r="H37" i="50" s="1"/>
  <c r="H38" i="50" s="1"/>
  <c r="H39" i="50" s="1"/>
  <c r="H40" i="50" s="1"/>
  <c r="H58" i="51"/>
  <c r="H57" i="51"/>
  <c r="H27" i="49"/>
  <c r="H28" i="49" s="1"/>
  <c r="H29" i="49" s="1"/>
  <c r="H30" i="49" s="1"/>
  <c r="H31" i="49" s="1"/>
  <c r="H32" i="49" s="1"/>
  <c r="H33" i="49" s="1"/>
  <c r="H34" i="49" s="1"/>
  <c r="H35" i="49" s="1"/>
  <c r="H36" i="49" s="1"/>
  <c r="H37" i="49" s="1"/>
  <c r="H38" i="49" s="1"/>
  <c r="H39" i="49" s="1"/>
  <c r="H40" i="49" s="1"/>
  <c r="H41" i="49" s="1"/>
  <c r="H42" i="49" s="1"/>
  <c r="H43" i="49" s="1"/>
  <c r="H44" i="49" s="1"/>
  <c r="H46" i="48"/>
  <c r="H45" i="48"/>
  <c r="H83" i="47"/>
  <c r="H82" i="47"/>
  <c r="H84" i="47" s="1"/>
  <c r="H29" i="57" l="1"/>
  <c r="H30" i="57" s="1"/>
  <c r="H31" i="57" s="1"/>
  <c r="H32" i="57" s="1"/>
  <c r="H33" i="57" s="1"/>
  <c r="H34" i="57" s="1"/>
  <c r="H35" i="57" s="1"/>
  <c r="H36" i="57" s="1"/>
  <c r="H37" i="57" s="1"/>
  <c r="H38" i="57" s="1"/>
  <c r="H39" i="57" s="1"/>
  <c r="H40" i="57" s="1"/>
  <c r="H41" i="57" s="1"/>
  <c r="H42" i="57" s="1"/>
  <c r="H43" i="57" s="1"/>
  <c r="H44" i="57" s="1"/>
  <c r="H45" i="57" s="1"/>
  <c r="H46" i="57" s="1"/>
  <c r="H47" i="57" s="1"/>
  <c r="H48" i="57" s="1"/>
  <c r="H49" i="57" s="1"/>
  <c r="H50" i="57" s="1"/>
  <c r="H51" i="57" s="1"/>
  <c r="H52" i="57" s="1"/>
  <c r="H53" i="57" s="1"/>
  <c r="H54" i="57" s="1"/>
  <c r="H55" i="57" s="1"/>
  <c r="H56" i="57" s="1"/>
  <c r="H57" i="57" s="1"/>
  <c r="H58" i="57" s="1"/>
  <c r="H59" i="57" s="1"/>
  <c r="H60" i="57" s="1"/>
  <c r="H61" i="57" s="1"/>
  <c r="H62" i="57" s="1"/>
  <c r="H63" i="57" s="1"/>
  <c r="H64" i="57" s="1"/>
  <c r="H65" i="57" s="1"/>
  <c r="H66" i="57" s="1"/>
  <c r="H67" i="57" s="1"/>
  <c r="H68" i="57" s="1"/>
  <c r="H69" i="57" s="1"/>
  <c r="H71" i="57" s="1"/>
  <c r="H28" i="57"/>
  <c r="H49" i="58"/>
  <c r="H52" i="58" s="1"/>
  <c r="H82" i="56"/>
  <c r="H84" i="56" s="1"/>
  <c r="H47" i="55"/>
  <c r="H50" i="55" s="1"/>
  <c r="H61" i="59"/>
  <c r="H60" i="59"/>
  <c r="H51" i="58"/>
  <c r="H52" i="53"/>
  <c r="H53" i="52"/>
  <c r="H56" i="52" s="1"/>
  <c r="H51" i="53"/>
  <c r="H60" i="51"/>
  <c r="H43" i="50"/>
  <c r="H42" i="50"/>
  <c r="H59" i="51"/>
  <c r="H47" i="49"/>
  <c r="H46" i="49"/>
  <c r="H48" i="48"/>
  <c r="H85" i="47"/>
  <c r="H47" i="48"/>
  <c r="D76" i="45"/>
  <c r="F76" i="45" s="1"/>
  <c r="J80" i="45"/>
  <c r="G80" i="45"/>
  <c r="J79" i="45"/>
  <c r="D79" i="45"/>
  <c r="G79" i="45" s="1"/>
  <c r="J78" i="45"/>
  <c r="D78" i="45"/>
  <c r="K78" i="45" s="1"/>
  <c r="J77" i="45"/>
  <c r="D77" i="45"/>
  <c r="K77" i="45" s="1"/>
  <c r="J75" i="45"/>
  <c r="D75" i="45"/>
  <c r="G75" i="45" s="1"/>
  <c r="J74" i="45"/>
  <c r="D74" i="45"/>
  <c r="G74" i="45" s="1"/>
  <c r="J73" i="45"/>
  <c r="D73" i="45"/>
  <c r="K73" i="45" s="1"/>
  <c r="J72" i="45"/>
  <c r="D72" i="45"/>
  <c r="K72" i="45" s="1"/>
  <c r="J71" i="45"/>
  <c r="D71" i="45"/>
  <c r="G71" i="45" s="1"/>
  <c r="J70" i="45"/>
  <c r="D70" i="45"/>
  <c r="G70" i="45" s="1"/>
  <c r="J69" i="45"/>
  <c r="D69" i="45"/>
  <c r="K69" i="45" s="1"/>
  <c r="J68" i="45"/>
  <c r="D68" i="45"/>
  <c r="K68" i="45" s="1"/>
  <c r="J67" i="45"/>
  <c r="D67" i="45"/>
  <c r="G67" i="45" s="1"/>
  <c r="J66" i="45"/>
  <c r="D66" i="45"/>
  <c r="G66" i="45" s="1"/>
  <c r="J65" i="45"/>
  <c r="D65" i="45"/>
  <c r="K65" i="45" s="1"/>
  <c r="J64" i="45"/>
  <c r="D64" i="45"/>
  <c r="K64" i="45" s="1"/>
  <c r="J63" i="45"/>
  <c r="D63" i="45"/>
  <c r="G63" i="45" s="1"/>
  <c r="J62" i="45"/>
  <c r="D62" i="45"/>
  <c r="G62" i="45" s="1"/>
  <c r="J61" i="45"/>
  <c r="D61" i="45"/>
  <c r="K61" i="45" s="1"/>
  <c r="J60" i="45"/>
  <c r="D60" i="45"/>
  <c r="K60" i="45" s="1"/>
  <c r="J59" i="45"/>
  <c r="D59" i="45"/>
  <c r="G59" i="45" s="1"/>
  <c r="J58" i="45"/>
  <c r="D58" i="45"/>
  <c r="G58" i="45" s="1"/>
  <c r="J57" i="45"/>
  <c r="D57" i="45"/>
  <c r="K57" i="45" s="1"/>
  <c r="J56" i="45"/>
  <c r="D56" i="45"/>
  <c r="K56" i="45" s="1"/>
  <c r="J55" i="45"/>
  <c r="D55" i="45"/>
  <c r="G55" i="45" s="1"/>
  <c r="J54" i="45"/>
  <c r="D54" i="45"/>
  <c r="G54" i="45" s="1"/>
  <c r="J53" i="45"/>
  <c r="D53" i="45"/>
  <c r="K53" i="45" s="1"/>
  <c r="J52" i="45"/>
  <c r="D52" i="45"/>
  <c r="K52" i="45" s="1"/>
  <c r="J51" i="45"/>
  <c r="D51" i="45"/>
  <c r="G51" i="45" s="1"/>
  <c r="J50" i="45"/>
  <c r="F50" i="45"/>
  <c r="D50" i="45"/>
  <c r="G50" i="45" s="1"/>
  <c r="J49" i="45"/>
  <c r="D49" i="45"/>
  <c r="K49" i="45" s="1"/>
  <c r="J48" i="45"/>
  <c r="D48" i="45"/>
  <c r="K48" i="45" s="1"/>
  <c r="J47" i="45"/>
  <c r="D47" i="45"/>
  <c r="G47" i="45" s="1"/>
  <c r="J46" i="45"/>
  <c r="D46" i="45"/>
  <c r="G46" i="45" s="1"/>
  <c r="J45" i="45"/>
  <c r="D45" i="45"/>
  <c r="K45" i="45" s="1"/>
  <c r="J44" i="45"/>
  <c r="D44" i="45"/>
  <c r="K44" i="45" s="1"/>
  <c r="J43" i="45"/>
  <c r="D43" i="45"/>
  <c r="G43" i="45" s="1"/>
  <c r="J42" i="45"/>
  <c r="D42" i="45"/>
  <c r="G42" i="45" s="1"/>
  <c r="J41" i="45"/>
  <c r="D41" i="45"/>
  <c r="K41" i="45" s="1"/>
  <c r="J40" i="45"/>
  <c r="D40" i="45"/>
  <c r="G40" i="45" s="1"/>
  <c r="J39" i="45"/>
  <c r="D39" i="45"/>
  <c r="G39" i="45" s="1"/>
  <c r="J38" i="45"/>
  <c r="G38" i="45"/>
  <c r="J37" i="45"/>
  <c r="D37" i="45"/>
  <c r="K37" i="45" s="1"/>
  <c r="J36" i="45"/>
  <c r="D36" i="45"/>
  <c r="K36" i="45" s="1"/>
  <c r="J35" i="45"/>
  <c r="D35" i="45"/>
  <c r="G35" i="45" s="1"/>
  <c r="J34" i="45"/>
  <c r="D34" i="45"/>
  <c r="G34" i="45" s="1"/>
  <c r="J33" i="45"/>
  <c r="D33" i="45"/>
  <c r="K33" i="45" s="1"/>
  <c r="J32" i="45"/>
  <c r="D32" i="45"/>
  <c r="G32" i="45" s="1"/>
  <c r="J31" i="45"/>
  <c r="D31" i="45"/>
  <c r="G31" i="45" s="1"/>
  <c r="J30" i="45"/>
  <c r="D30" i="45"/>
  <c r="G30" i="45" s="1"/>
  <c r="J29" i="45"/>
  <c r="D29" i="45"/>
  <c r="K29" i="45" s="1"/>
  <c r="J28" i="45"/>
  <c r="D28" i="45"/>
  <c r="K28" i="45" s="1"/>
  <c r="J27" i="45"/>
  <c r="D27" i="45"/>
  <c r="G27" i="45" s="1"/>
  <c r="J26" i="45"/>
  <c r="D26" i="45"/>
  <c r="G26" i="45" s="1"/>
  <c r="J25" i="45"/>
  <c r="D25" i="45"/>
  <c r="K25" i="45" s="1"/>
  <c r="J24" i="45"/>
  <c r="D24" i="45"/>
  <c r="K24" i="45" s="1"/>
  <c r="J23" i="45"/>
  <c r="G23" i="45"/>
  <c r="H17" i="45"/>
  <c r="H13" i="45"/>
  <c r="B13" i="45"/>
  <c r="H11" i="45"/>
  <c r="B11" i="45"/>
  <c r="C9" i="45"/>
  <c r="B9" i="45"/>
  <c r="H7" i="45"/>
  <c r="B7" i="45"/>
  <c r="E2" i="45"/>
  <c r="H49" i="55" l="1"/>
  <c r="H52" i="55" s="1"/>
  <c r="F34" i="45"/>
  <c r="F61" i="45"/>
  <c r="H51" i="55"/>
  <c r="F66" i="45"/>
  <c r="H85" i="56"/>
  <c r="H48" i="49"/>
  <c r="G76" i="45"/>
  <c r="F78" i="45"/>
  <c r="H54" i="58"/>
  <c r="H62" i="59"/>
  <c r="H63" i="59"/>
  <c r="H53" i="58"/>
  <c r="F29" i="45"/>
  <c r="H49" i="49"/>
  <c r="H72" i="57"/>
  <c r="H74" i="57" s="1"/>
  <c r="H55" i="52"/>
  <c r="H57" i="52" s="1"/>
  <c r="H45" i="50"/>
  <c r="H44" i="50"/>
  <c r="F26" i="45"/>
  <c r="F58" i="45"/>
  <c r="F37" i="45"/>
  <c r="F69" i="45"/>
  <c r="F45" i="45"/>
  <c r="F42" i="45"/>
  <c r="F74" i="45"/>
  <c r="F53" i="45"/>
  <c r="G29" i="45"/>
  <c r="G37" i="45"/>
  <c r="G45" i="45"/>
  <c r="G53" i="45"/>
  <c r="G61" i="45"/>
  <c r="G69" i="45"/>
  <c r="G78" i="45"/>
  <c r="K38" i="45"/>
  <c r="K46" i="45"/>
  <c r="K62" i="45"/>
  <c r="K26" i="45"/>
  <c r="K34" i="45"/>
  <c r="K42" i="45"/>
  <c r="K50" i="45"/>
  <c r="K58" i="45"/>
  <c r="K66" i="45"/>
  <c r="K74" i="45"/>
  <c r="F25" i="45"/>
  <c r="F30" i="45"/>
  <c r="F33" i="45"/>
  <c r="F38" i="45"/>
  <c r="F41" i="45"/>
  <c r="F46" i="45"/>
  <c r="F49" i="45"/>
  <c r="F54" i="45"/>
  <c r="F57" i="45"/>
  <c r="F62" i="45"/>
  <c r="F65" i="45"/>
  <c r="F70" i="45"/>
  <c r="F73" i="45"/>
  <c r="F79" i="45"/>
  <c r="G25" i="45"/>
  <c r="G33" i="45"/>
  <c r="G41" i="45"/>
  <c r="G49" i="45"/>
  <c r="G57" i="45"/>
  <c r="G65" i="45"/>
  <c r="G73" i="45"/>
  <c r="K54" i="45"/>
  <c r="K70" i="45"/>
  <c r="K79" i="45"/>
  <c r="K30" i="45"/>
  <c r="J81" i="45"/>
  <c r="Q15" i="2" s="1"/>
  <c r="K23" i="45"/>
  <c r="K27" i="45"/>
  <c r="K31" i="45"/>
  <c r="K35" i="45"/>
  <c r="K39" i="45"/>
  <c r="K43" i="45"/>
  <c r="K47" i="45"/>
  <c r="K51" i="45"/>
  <c r="K55" i="45"/>
  <c r="K59" i="45"/>
  <c r="K63" i="45"/>
  <c r="K67" i="45"/>
  <c r="K71" i="45"/>
  <c r="K75" i="45"/>
  <c r="K80" i="45"/>
  <c r="F24" i="45"/>
  <c r="F28" i="45"/>
  <c r="F32" i="45"/>
  <c r="F36" i="45"/>
  <c r="F40" i="45"/>
  <c r="F44" i="45"/>
  <c r="F48" i="45"/>
  <c r="F52" i="45"/>
  <c r="F56" i="45"/>
  <c r="F60" i="45"/>
  <c r="F64" i="45"/>
  <c r="F68" i="45"/>
  <c r="F72" i="45"/>
  <c r="F77" i="45"/>
  <c r="G24" i="45"/>
  <c r="G36" i="45"/>
  <c r="G44" i="45"/>
  <c r="G48" i="45"/>
  <c r="G56" i="45"/>
  <c r="G60" i="45"/>
  <c r="G64" i="45"/>
  <c r="G68" i="45"/>
  <c r="G72" i="45"/>
  <c r="G77" i="45"/>
  <c r="F23" i="45"/>
  <c r="H23" i="45" s="1"/>
  <c r="F27" i="45"/>
  <c r="F31" i="45"/>
  <c r="F35" i="45"/>
  <c r="F39" i="45"/>
  <c r="F43" i="45"/>
  <c r="F47" i="45"/>
  <c r="F51" i="45"/>
  <c r="F55" i="45"/>
  <c r="F59" i="45"/>
  <c r="F63" i="45"/>
  <c r="F67" i="45"/>
  <c r="F71" i="45"/>
  <c r="F75" i="45"/>
  <c r="F80" i="45"/>
  <c r="G28" i="45"/>
  <c r="G52" i="45"/>
  <c r="K32" i="45"/>
  <c r="K40" i="45"/>
  <c r="H73" i="57" l="1"/>
  <c r="H57" i="54"/>
  <c r="H59" i="54" s="1"/>
  <c r="H58" i="52"/>
  <c r="K81" i="45"/>
  <c r="H24" i="45"/>
  <c r="H25" i="45" s="1"/>
  <c r="H26" i="45" s="1"/>
  <c r="H27" i="45" s="1"/>
  <c r="H28" i="45" s="1"/>
  <c r="H29" i="45" s="1"/>
  <c r="H30" i="45" s="1"/>
  <c r="H31" i="45" s="1"/>
  <c r="H32" i="45" s="1"/>
  <c r="H33" i="45" s="1"/>
  <c r="H34" i="45" s="1"/>
  <c r="H35" i="45" s="1"/>
  <c r="H36" i="45" s="1"/>
  <c r="H37" i="45" s="1"/>
  <c r="H38" i="45" s="1"/>
  <c r="H39" i="45" s="1"/>
  <c r="H40" i="45" s="1"/>
  <c r="H41" i="45" s="1"/>
  <c r="H42" i="45" s="1"/>
  <c r="H43" i="45" s="1"/>
  <c r="H44" i="45" s="1"/>
  <c r="H45" i="45" s="1"/>
  <c r="H46" i="45" s="1"/>
  <c r="H47" i="45" s="1"/>
  <c r="H48" i="45" s="1"/>
  <c r="H49" i="45" s="1"/>
  <c r="H50" i="45" s="1"/>
  <c r="H51" i="45" s="1"/>
  <c r="H52" i="45" s="1"/>
  <c r="H53" i="45" s="1"/>
  <c r="H54" i="45" s="1"/>
  <c r="H55" i="45" s="1"/>
  <c r="H56" i="45" s="1"/>
  <c r="H57" i="45" s="1"/>
  <c r="H58" i="45" s="1"/>
  <c r="H59" i="45" s="1"/>
  <c r="H60" i="45" s="1"/>
  <c r="H61" i="45" s="1"/>
  <c r="H62" i="45" s="1"/>
  <c r="H63" i="45" s="1"/>
  <c r="H64" i="45" s="1"/>
  <c r="H65" i="45" s="1"/>
  <c r="H66" i="45" s="1"/>
  <c r="H67" i="45" s="1"/>
  <c r="H68" i="45" s="1"/>
  <c r="H69" i="45" s="1"/>
  <c r="H70" i="45" s="1"/>
  <c r="H71" i="45" s="1"/>
  <c r="H72" i="45" s="1"/>
  <c r="H73" i="45" s="1"/>
  <c r="H74" i="45" s="1"/>
  <c r="H75" i="45" s="1"/>
  <c r="H58" i="54" l="1"/>
  <c r="H77" i="45"/>
  <c r="H78" i="45" s="1"/>
  <c r="H79" i="45" s="1"/>
  <c r="H80" i="45" s="1"/>
  <c r="H81" i="45" s="1"/>
  <c r="H84" i="45" s="1"/>
  <c r="H76" i="45"/>
  <c r="H83" i="45" l="1"/>
  <c r="H85" i="45" s="1"/>
  <c r="H86" i="45" l="1"/>
  <c r="D33" i="24" l="1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L16" i="2" l="1"/>
  <c r="P16" i="2" s="1"/>
  <c r="R16" i="2" s="1"/>
  <c r="T16" i="2" s="1"/>
  <c r="L20" i="2"/>
  <c r="P20" i="2" s="1"/>
  <c r="R20" i="2" s="1"/>
  <c r="T20" i="2" s="1"/>
  <c r="L22" i="2"/>
  <c r="P22" i="2" s="1"/>
  <c r="L24" i="2"/>
  <c r="P24" i="2" s="1"/>
  <c r="R24" i="2" s="1"/>
  <c r="T24" i="2" s="1"/>
  <c r="L37" i="2"/>
  <c r="L38" i="2"/>
  <c r="L39" i="2"/>
  <c r="L40" i="2"/>
  <c r="L41" i="2"/>
  <c r="L42" i="2"/>
  <c r="H9" i="57"/>
  <c r="H9" i="58"/>
  <c r="W10" i="2"/>
  <c r="L10" i="2" s="1"/>
  <c r="H9" i="54" l="1"/>
  <c r="P40" i="2"/>
  <c r="R40" i="2" s="1"/>
  <c r="H9" i="56"/>
  <c r="P42" i="2"/>
  <c r="R42" i="2" s="1"/>
  <c r="H9" i="53"/>
  <c r="P39" i="2"/>
  <c r="R39" i="2" s="1"/>
  <c r="S39" i="2" s="1"/>
  <c r="H9" i="51"/>
  <c r="P37" i="2"/>
  <c r="R37" i="2" s="1"/>
  <c r="H9" i="52"/>
  <c r="P38" i="2"/>
  <c r="R38" i="2" s="1"/>
  <c r="H9" i="55"/>
  <c r="P41" i="2"/>
  <c r="R41" i="2" s="1"/>
  <c r="L32" i="2"/>
  <c r="P32" i="2" s="1"/>
  <c r="L33" i="2"/>
  <c r="L34" i="2"/>
  <c r="L35" i="2"/>
  <c r="L23" i="2"/>
  <c r="P23" i="2" s="1"/>
  <c r="L25" i="2"/>
  <c r="P25" i="2" s="1"/>
  <c r="L26" i="2"/>
  <c r="P26" i="2" s="1"/>
  <c r="L27" i="2"/>
  <c r="P27" i="2" s="1"/>
  <c r="L28" i="2"/>
  <c r="P28" i="2" s="1"/>
  <c r="L29" i="2"/>
  <c r="P29" i="2" s="1"/>
  <c r="L31" i="2"/>
  <c r="P31" i="2" s="1"/>
  <c r="L30" i="2"/>
  <c r="P30" i="2" s="1"/>
  <c r="P14" i="2"/>
  <c r="P13" i="2"/>
  <c r="P17" i="2"/>
  <c r="L18" i="2"/>
  <c r="P18" i="2" s="1"/>
  <c r="L19" i="2"/>
  <c r="P19" i="2" s="1"/>
  <c r="L21" i="2"/>
  <c r="P21" i="2" s="1"/>
  <c r="T37" i="2" l="1"/>
  <c r="S37" i="2"/>
  <c r="H9" i="47"/>
  <c r="P33" i="2"/>
  <c r="R33" i="2" s="1"/>
  <c r="T33" i="2" s="1"/>
  <c r="T39" i="2"/>
  <c r="H9" i="48"/>
  <c r="P34" i="2"/>
  <c r="R34" i="2" s="1"/>
  <c r="T34" i="2" s="1"/>
  <c r="H9" i="45"/>
  <c r="P15" i="2"/>
  <c r="R15" i="2" s="1"/>
  <c r="T15" i="2" s="1"/>
  <c r="T41" i="2"/>
  <c r="S41" i="2"/>
  <c r="T42" i="2"/>
  <c r="S42" i="2"/>
  <c r="T38" i="2"/>
  <c r="S38" i="2"/>
  <c r="T40" i="2"/>
  <c r="S40" i="2"/>
  <c r="H9" i="49"/>
  <c r="P35" i="2"/>
  <c r="R35" i="2" s="1"/>
  <c r="F35" i="32"/>
  <c r="F56" i="32"/>
  <c r="F23" i="32"/>
  <c r="F24" i="32"/>
  <c r="F25" i="32"/>
  <c r="F26" i="32"/>
  <c r="F27" i="32"/>
  <c r="F28" i="32"/>
  <c r="F29" i="32"/>
  <c r="F30" i="32"/>
  <c r="F31" i="32"/>
  <c r="F32" i="32"/>
  <c r="F73" i="33"/>
  <c r="F36" i="33"/>
  <c r="F25" i="33"/>
  <c r="F24" i="33"/>
  <c r="F23" i="33"/>
  <c r="F27" i="33"/>
  <c r="J54" i="44"/>
  <c r="G54" i="44"/>
  <c r="J53" i="44"/>
  <c r="D53" i="44"/>
  <c r="K53" i="44" s="1"/>
  <c r="J52" i="44"/>
  <c r="D52" i="44"/>
  <c r="K52" i="44" s="1"/>
  <c r="J51" i="44"/>
  <c r="D51" i="44"/>
  <c r="F51" i="44" s="1"/>
  <c r="J50" i="44"/>
  <c r="D50" i="44"/>
  <c r="G50" i="44" s="1"/>
  <c r="J49" i="44"/>
  <c r="D49" i="44"/>
  <c r="K49" i="44" s="1"/>
  <c r="J48" i="44"/>
  <c r="D48" i="44"/>
  <c r="K48" i="44" s="1"/>
  <c r="J47" i="44"/>
  <c r="D47" i="44"/>
  <c r="G47" i="44" s="1"/>
  <c r="J46" i="44"/>
  <c r="D46" i="44"/>
  <c r="F46" i="44" s="1"/>
  <c r="J45" i="44"/>
  <c r="D45" i="44"/>
  <c r="K45" i="44" s="1"/>
  <c r="J44" i="44"/>
  <c r="D44" i="44"/>
  <c r="K44" i="44" s="1"/>
  <c r="J43" i="44"/>
  <c r="D43" i="44"/>
  <c r="G43" i="44" s="1"/>
  <c r="J42" i="44"/>
  <c r="D42" i="44"/>
  <c r="G42" i="44" s="1"/>
  <c r="J41" i="44"/>
  <c r="D41" i="44"/>
  <c r="K41" i="44" s="1"/>
  <c r="J40" i="44"/>
  <c r="D40" i="44"/>
  <c r="K40" i="44" s="1"/>
  <c r="J39" i="44"/>
  <c r="D39" i="44"/>
  <c r="F39" i="44" s="1"/>
  <c r="J38" i="44"/>
  <c r="D38" i="44"/>
  <c r="F38" i="44" s="1"/>
  <c r="J37" i="44"/>
  <c r="D37" i="44"/>
  <c r="K37" i="44" s="1"/>
  <c r="J36" i="44"/>
  <c r="D36" i="44"/>
  <c r="K36" i="44" s="1"/>
  <c r="J35" i="44"/>
  <c r="D35" i="44"/>
  <c r="F35" i="44" s="1"/>
  <c r="J34" i="44"/>
  <c r="D34" i="44"/>
  <c r="F34" i="44" s="1"/>
  <c r="J33" i="44"/>
  <c r="D33" i="44"/>
  <c r="K33" i="44" s="1"/>
  <c r="J32" i="44"/>
  <c r="D32" i="44"/>
  <c r="K32" i="44" s="1"/>
  <c r="J31" i="44"/>
  <c r="F31" i="44"/>
  <c r="J30" i="44"/>
  <c r="D30" i="44"/>
  <c r="G30" i="44" s="1"/>
  <c r="J29" i="44"/>
  <c r="D29" i="44"/>
  <c r="K29" i="44" s="1"/>
  <c r="J28" i="44"/>
  <c r="G28" i="44"/>
  <c r="D28" i="44"/>
  <c r="K28" i="44" s="1"/>
  <c r="J27" i="44"/>
  <c r="D27" i="44"/>
  <c r="G27" i="44" s="1"/>
  <c r="J26" i="44"/>
  <c r="F26" i="44"/>
  <c r="J25" i="44"/>
  <c r="K25" i="44"/>
  <c r="J24" i="44"/>
  <c r="G24" i="44"/>
  <c r="F24" i="44"/>
  <c r="K24" i="44"/>
  <c r="J23" i="44"/>
  <c r="G23" i="44"/>
  <c r="H17" i="44"/>
  <c r="H13" i="44"/>
  <c r="B13" i="44"/>
  <c r="H11" i="44"/>
  <c r="B11" i="44"/>
  <c r="C9" i="44"/>
  <c r="B9" i="44"/>
  <c r="H7" i="44"/>
  <c r="B7" i="44"/>
  <c r="E2" i="44"/>
  <c r="K45" i="43"/>
  <c r="J45" i="43"/>
  <c r="G45" i="43"/>
  <c r="F45" i="43"/>
  <c r="J44" i="43"/>
  <c r="D44" i="43"/>
  <c r="K44" i="43" s="1"/>
  <c r="J43" i="43"/>
  <c r="D43" i="43"/>
  <c r="K43" i="43" s="1"/>
  <c r="J42" i="43"/>
  <c r="D42" i="43"/>
  <c r="G42" i="43" s="1"/>
  <c r="J41" i="43"/>
  <c r="D41" i="43"/>
  <c r="F41" i="43" s="1"/>
  <c r="J40" i="43"/>
  <c r="D40" i="43"/>
  <c r="K40" i="43" s="1"/>
  <c r="J39" i="43"/>
  <c r="D39" i="43"/>
  <c r="K39" i="43" s="1"/>
  <c r="J38" i="43"/>
  <c r="D38" i="43"/>
  <c r="G38" i="43" s="1"/>
  <c r="J37" i="43"/>
  <c r="D37" i="43"/>
  <c r="F37" i="43" s="1"/>
  <c r="J36" i="43"/>
  <c r="D36" i="43"/>
  <c r="K36" i="43" s="1"/>
  <c r="J35" i="43"/>
  <c r="D35" i="43"/>
  <c r="K35" i="43" s="1"/>
  <c r="J34" i="43"/>
  <c r="D34" i="43"/>
  <c r="G34" i="43" s="1"/>
  <c r="J33" i="43"/>
  <c r="D33" i="43"/>
  <c r="F33" i="43" s="1"/>
  <c r="J32" i="43"/>
  <c r="K32" i="43"/>
  <c r="J31" i="43"/>
  <c r="D31" i="43"/>
  <c r="K31" i="43" s="1"/>
  <c r="J30" i="43"/>
  <c r="D30" i="43"/>
  <c r="G30" i="43" s="1"/>
  <c r="J29" i="43"/>
  <c r="D29" i="43"/>
  <c r="F29" i="43" s="1"/>
  <c r="J28" i="43"/>
  <c r="D28" i="43"/>
  <c r="K28" i="43" s="1"/>
  <c r="K27" i="43"/>
  <c r="J27" i="43"/>
  <c r="G27" i="43"/>
  <c r="F27" i="43"/>
  <c r="J26" i="43"/>
  <c r="G26" i="43"/>
  <c r="K25" i="43"/>
  <c r="J25" i="43"/>
  <c r="G25" i="43"/>
  <c r="F25" i="43"/>
  <c r="J24" i="43"/>
  <c r="G24" i="43"/>
  <c r="K23" i="43"/>
  <c r="J23" i="43"/>
  <c r="G23" i="43"/>
  <c r="F23" i="43"/>
  <c r="H17" i="43"/>
  <c r="H13" i="43"/>
  <c r="B13" i="43"/>
  <c r="H11" i="43"/>
  <c r="B11" i="43"/>
  <c r="C9" i="43"/>
  <c r="B9" i="43"/>
  <c r="H7" i="43"/>
  <c r="B7" i="43"/>
  <c r="E2" i="43"/>
  <c r="J55" i="42"/>
  <c r="G55" i="42"/>
  <c r="J54" i="42"/>
  <c r="D54" i="42"/>
  <c r="K54" i="42" s="1"/>
  <c r="J53" i="42"/>
  <c r="D53" i="42"/>
  <c r="K53" i="42" s="1"/>
  <c r="J52" i="42"/>
  <c r="D52" i="42"/>
  <c r="K52" i="42" s="1"/>
  <c r="J51" i="42"/>
  <c r="D51" i="42"/>
  <c r="G51" i="42" s="1"/>
  <c r="J50" i="42"/>
  <c r="D50" i="42"/>
  <c r="K50" i="42" s="1"/>
  <c r="J49" i="42"/>
  <c r="D49" i="42"/>
  <c r="K49" i="42" s="1"/>
  <c r="J48" i="42"/>
  <c r="D48" i="42"/>
  <c r="K48" i="42" s="1"/>
  <c r="J47" i="42"/>
  <c r="D47" i="42"/>
  <c r="G47" i="42" s="1"/>
  <c r="J46" i="42"/>
  <c r="D46" i="42"/>
  <c r="K46" i="42" s="1"/>
  <c r="J45" i="42"/>
  <c r="D45" i="42"/>
  <c r="K45" i="42" s="1"/>
  <c r="J44" i="42"/>
  <c r="D44" i="42"/>
  <c r="K44" i="42" s="1"/>
  <c r="J43" i="42"/>
  <c r="D43" i="42"/>
  <c r="G43" i="42" s="1"/>
  <c r="J42" i="42"/>
  <c r="D42" i="42"/>
  <c r="K42" i="42" s="1"/>
  <c r="J41" i="42"/>
  <c r="D41" i="42"/>
  <c r="K41" i="42" s="1"/>
  <c r="J40" i="42"/>
  <c r="D40" i="42"/>
  <c r="K40" i="42" s="1"/>
  <c r="J39" i="42"/>
  <c r="D39" i="42"/>
  <c r="G39" i="42" s="1"/>
  <c r="J38" i="42"/>
  <c r="D38" i="42"/>
  <c r="K38" i="42" s="1"/>
  <c r="J37" i="42"/>
  <c r="D37" i="42"/>
  <c r="G37" i="42" s="1"/>
  <c r="J36" i="42"/>
  <c r="D36" i="42"/>
  <c r="K36" i="42" s="1"/>
  <c r="J35" i="42"/>
  <c r="D35" i="42"/>
  <c r="G35" i="42" s="1"/>
  <c r="J34" i="42"/>
  <c r="D34" i="42"/>
  <c r="K34" i="42" s="1"/>
  <c r="J33" i="42"/>
  <c r="D33" i="42"/>
  <c r="K33" i="42" s="1"/>
  <c r="J32" i="42"/>
  <c r="D32" i="42"/>
  <c r="K32" i="42" s="1"/>
  <c r="J31" i="42"/>
  <c r="G31" i="42"/>
  <c r="J30" i="42"/>
  <c r="D30" i="42"/>
  <c r="K30" i="42" s="1"/>
  <c r="J29" i="42"/>
  <c r="D29" i="42"/>
  <c r="K29" i="42" s="1"/>
  <c r="J28" i="42"/>
  <c r="D28" i="42"/>
  <c r="K28" i="42" s="1"/>
  <c r="J27" i="42"/>
  <c r="D27" i="42"/>
  <c r="G27" i="42" s="1"/>
  <c r="J26" i="42"/>
  <c r="D26" i="42"/>
  <c r="K26" i="42" s="1"/>
  <c r="J25" i="42"/>
  <c r="G25" i="42"/>
  <c r="J24" i="42"/>
  <c r="K24" i="42"/>
  <c r="J23" i="42"/>
  <c r="G23" i="42"/>
  <c r="H17" i="42"/>
  <c r="H13" i="42"/>
  <c r="B13" i="42"/>
  <c r="H11" i="42"/>
  <c r="B11" i="42"/>
  <c r="C9" i="42"/>
  <c r="B9" i="42"/>
  <c r="H7" i="42"/>
  <c r="B7" i="42"/>
  <c r="E2" i="42"/>
  <c r="J42" i="41"/>
  <c r="F42" i="41"/>
  <c r="J41" i="41"/>
  <c r="D41" i="41"/>
  <c r="K41" i="41" s="1"/>
  <c r="J40" i="41"/>
  <c r="D40" i="41"/>
  <c r="F40" i="41" s="1"/>
  <c r="J39" i="41"/>
  <c r="D39" i="41"/>
  <c r="F39" i="41" s="1"/>
  <c r="J38" i="41"/>
  <c r="D38" i="41"/>
  <c r="G38" i="41" s="1"/>
  <c r="J37" i="41"/>
  <c r="D37" i="41"/>
  <c r="K37" i="41" s="1"/>
  <c r="J36" i="41"/>
  <c r="D36" i="41"/>
  <c r="F36" i="41" s="1"/>
  <c r="J35" i="41"/>
  <c r="D35" i="41"/>
  <c r="F35" i="41" s="1"/>
  <c r="J34" i="41"/>
  <c r="D34" i="41"/>
  <c r="F34" i="41" s="1"/>
  <c r="J33" i="41"/>
  <c r="D33" i="41"/>
  <c r="K33" i="41" s="1"/>
  <c r="J32" i="41"/>
  <c r="D32" i="41"/>
  <c r="F32" i="41" s="1"/>
  <c r="J31" i="41"/>
  <c r="D31" i="41"/>
  <c r="F31" i="41" s="1"/>
  <c r="J30" i="41"/>
  <c r="F30" i="41"/>
  <c r="J29" i="41"/>
  <c r="D29" i="41"/>
  <c r="K29" i="41" s="1"/>
  <c r="J28" i="41"/>
  <c r="D28" i="41"/>
  <c r="F28" i="41" s="1"/>
  <c r="J27" i="41"/>
  <c r="D27" i="41"/>
  <c r="F27" i="41" s="1"/>
  <c r="J26" i="41"/>
  <c r="D26" i="41"/>
  <c r="F26" i="41" s="1"/>
  <c r="J25" i="41"/>
  <c r="K25" i="41"/>
  <c r="K24" i="41"/>
  <c r="J24" i="41"/>
  <c r="G24" i="41"/>
  <c r="F24" i="41"/>
  <c r="J23" i="41"/>
  <c r="F23" i="41"/>
  <c r="H17" i="41"/>
  <c r="H13" i="41"/>
  <c r="B13" i="41"/>
  <c r="H11" i="41"/>
  <c r="B11" i="41"/>
  <c r="C9" i="41"/>
  <c r="B9" i="41"/>
  <c r="H7" i="41"/>
  <c r="B7" i="41"/>
  <c r="E2" i="41"/>
  <c r="K39" i="40"/>
  <c r="J39" i="40"/>
  <c r="G39" i="40"/>
  <c r="J38" i="40"/>
  <c r="D38" i="40"/>
  <c r="K38" i="40" s="1"/>
  <c r="J37" i="40"/>
  <c r="D37" i="40"/>
  <c r="K37" i="40" s="1"/>
  <c r="J36" i="40"/>
  <c r="D36" i="40"/>
  <c r="J35" i="40"/>
  <c r="D35" i="40"/>
  <c r="G35" i="40" s="1"/>
  <c r="J34" i="40"/>
  <c r="D34" i="40"/>
  <c r="G34" i="40" s="1"/>
  <c r="J33" i="40"/>
  <c r="D33" i="40"/>
  <c r="K33" i="40" s="1"/>
  <c r="J32" i="40"/>
  <c r="D32" i="40"/>
  <c r="J31" i="40"/>
  <c r="D31" i="40"/>
  <c r="F31" i="40" s="1"/>
  <c r="K30" i="40"/>
  <c r="J30" i="40"/>
  <c r="G30" i="40"/>
  <c r="F30" i="40"/>
  <c r="J29" i="40"/>
  <c r="K29" i="40"/>
  <c r="J28" i="40"/>
  <c r="G28" i="40"/>
  <c r="K27" i="40"/>
  <c r="J27" i="40"/>
  <c r="G27" i="40"/>
  <c r="F27" i="40"/>
  <c r="K26" i="40"/>
  <c r="J26" i="40"/>
  <c r="G26" i="40"/>
  <c r="F26" i="40"/>
  <c r="J25" i="40"/>
  <c r="K25" i="40"/>
  <c r="J24" i="40"/>
  <c r="G24" i="40"/>
  <c r="K23" i="40"/>
  <c r="J23" i="40"/>
  <c r="G23" i="40"/>
  <c r="F23" i="40"/>
  <c r="H17" i="40"/>
  <c r="H13" i="40"/>
  <c r="B13" i="40"/>
  <c r="H11" i="40"/>
  <c r="B11" i="40"/>
  <c r="C9" i="40"/>
  <c r="B9" i="40"/>
  <c r="H7" i="40"/>
  <c r="B7" i="40"/>
  <c r="E2" i="40"/>
  <c r="G35" i="41" l="1"/>
  <c r="G38" i="42"/>
  <c r="F52" i="44"/>
  <c r="F26" i="42"/>
  <c r="K37" i="43"/>
  <c r="T35" i="2"/>
  <c r="S35" i="2"/>
  <c r="G32" i="41"/>
  <c r="G26" i="42"/>
  <c r="K29" i="43"/>
  <c r="K35" i="40"/>
  <c r="F38" i="40"/>
  <c r="K32" i="41"/>
  <c r="G43" i="43"/>
  <c r="F40" i="44"/>
  <c r="F37" i="40"/>
  <c r="K34" i="40"/>
  <c r="G37" i="40"/>
  <c r="G31" i="41"/>
  <c r="F38" i="42"/>
  <c r="F48" i="44"/>
  <c r="F50" i="42"/>
  <c r="G50" i="42"/>
  <c r="G35" i="43"/>
  <c r="G38" i="40"/>
  <c r="G32" i="44"/>
  <c r="G48" i="44"/>
  <c r="F36" i="44"/>
  <c r="G36" i="44"/>
  <c r="G52" i="44"/>
  <c r="G40" i="44"/>
  <c r="F28" i="44"/>
  <c r="F44" i="44"/>
  <c r="G44" i="44"/>
  <c r="F32" i="44"/>
  <c r="J55" i="44"/>
  <c r="Q30" i="2" s="1"/>
  <c r="R30" i="2" s="1"/>
  <c r="T30" i="2" s="1"/>
  <c r="G38" i="44"/>
  <c r="G46" i="44"/>
  <c r="K23" i="44"/>
  <c r="F25" i="44"/>
  <c r="K27" i="44"/>
  <c r="F29" i="44"/>
  <c r="K31" i="44"/>
  <c r="F33" i="44"/>
  <c r="K35" i="44"/>
  <c r="F37" i="44"/>
  <c r="K39" i="44"/>
  <c r="F41" i="44"/>
  <c r="K43" i="44"/>
  <c r="F45" i="44"/>
  <c r="K47" i="44"/>
  <c r="F49" i="44"/>
  <c r="K51" i="44"/>
  <c r="F53" i="44"/>
  <c r="G31" i="44"/>
  <c r="G51" i="44"/>
  <c r="G26" i="44"/>
  <c r="G34" i="44"/>
  <c r="G25" i="44"/>
  <c r="G29" i="44"/>
  <c r="G33" i="44"/>
  <c r="G37" i="44"/>
  <c r="G41" i="44"/>
  <c r="G45" i="44"/>
  <c r="G49" i="44"/>
  <c r="G53" i="44"/>
  <c r="G35" i="44"/>
  <c r="G39" i="44"/>
  <c r="K26" i="44"/>
  <c r="K30" i="44"/>
  <c r="K34" i="44"/>
  <c r="K38" i="44"/>
  <c r="K42" i="44"/>
  <c r="K46" i="44"/>
  <c r="K50" i="44"/>
  <c r="K54" i="44"/>
  <c r="F23" i="44"/>
  <c r="H23" i="44" s="1"/>
  <c r="H24" i="44" s="1"/>
  <c r="F27" i="44"/>
  <c r="F43" i="44"/>
  <c r="F47" i="44"/>
  <c r="F30" i="44"/>
  <c r="F42" i="44"/>
  <c r="F50" i="44"/>
  <c r="F54" i="44"/>
  <c r="G33" i="43"/>
  <c r="G41" i="43"/>
  <c r="F31" i="43"/>
  <c r="K33" i="43"/>
  <c r="F39" i="43"/>
  <c r="K41" i="43"/>
  <c r="G31" i="43"/>
  <c r="G39" i="43"/>
  <c r="G29" i="43"/>
  <c r="G37" i="43"/>
  <c r="F35" i="43"/>
  <c r="F43" i="43"/>
  <c r="H23" i="43"/>
  <c r="J46" i="43"/>
  <c r="Q31" i="2" s="1"/>
  <c r="R31" i="2" s="1"/>
  <c r="T31" i="2" s="1"/>
  <c r="K24" i="43"/>
  <c r="F24" i="43"/>
  <c r="K26" i="43"/>
  <c r="F28" i="43"/>
  <c r="K30" i="43"/>
  <c r="F32" i="43"/>
  <c r="K34" i="43"/>
  <c r="F36" i="43"/>
  <c r="K38" i="43"/>
  <c r="F40" i="43"/>
  <c r="K42" i="43"/>
  <c r="F44" i="43"/>
  <c r="G28" i="43"/>
  <c r="G32" i="43"/>
  <c r="G36" i="43"/>
  <c r="G40" i="43"/>
  <c r="G44" i="43"/>
  <c r="F26" i="43"/>
  <c r="F30" i="43"/>
  <c r="F34" i="43"/>
  <c r="F38" i="43"/>
  <c r="F42" i="43"/>
  <c r="G42" i="42"/>
  <c r="F34" i="42"/>
  <c r="F54" i="42"/>
  <c r="G34" i="42"/>
  <c r="G54" i="42"/>
  <c r="F42" i="42"/>
  <c r="F46" i="42"/>
  <c r="G46" i="42"/>
  <c r="F30" i="42"/>
  <c r="G30" i="42"/>
  <c r="J56" i="42"/>
  <c r="Q29" i="2" s="1"/>
  <c r="R29" i="2" s="1"/>
  <c r="T29" i="2" s="1"/>
  <c r="K23" i="42"/>
  <c r="F25" i="42"/>
  <c r="K27" i="42"/>
  <c r="F29" i="42"/>
  <c r="K31" i="42"/>
  <c r="F33" i="42"/>
  <c r="K35" i="42"/>
  <c r="F37" i="42"/>
  <c r="K39" i="42"/>
  <c r="F41" i="42"/>
  <c r="K43" i="42"/>
  <c r="F45" i="42"/>
  <c r="K47" i="42"/>
  <c r="F49" i="42"/>
  <c r="K51" i="42"/>
  <c r="F53" i="42"/>
  <c r="K55" i="42"/>
  <c r="G29" i="42"/>
  <c r="G53" i="42"/>
  <c r="G33" i="42"/>
  <c r="G41" i="42"/>
  <c r="G45" i="42"/>
  <c r="G49" i="42"/>
  <c r="F24" i="42"/>
  <c r="F28" i="42"/>
  <c r="F32" i="42"/>
  <c r="F36" i="42"/>
  <c r="F40" i="42"/>
  <c r="F44" i="42"/>
  <c r="F48" i="42"/>
  <c r="F52" i="42"/>
  <c r="G28" i="42"/>
  <c r="G32" i="42"/>
  <c r="G24" i="42"/>
  <c r="G40" i="42"/>
  <c r="F23" i="42"/>
  <c r="H23" i="42" s="1"/>
  <c r="K25" i="42"/>
  <c r="F27" i="42"/>
  <c r="F31" i="42"/>
  <c r="F35" i="42"/>
  <c r="K37" i="42"/>
  <c r="F39" i="42"/>
  <c r="F43" i="42"/>
  <c r="F47" i="42"/>
  <c r="F51" i="42"/>
  <c r="F55" i="42"/>
  <c r="G36" i="42"/>
  <c r="G44" i="42"/>
  <c r="G48" i="42"/>
  <c r="G52" i="42"/>
  <c r="K36" i="41"/>
  <c r="G40" i="41"/>
  <c r="K40" i="41"/>
  <c r="G36" i="41"/>
  <c r="G39" i="41"/>
  <c r="G27" i="41"/>
  <c r="G28" i="41"/>
  <c r="K28" i="41"/>
  <c r="J43" i="41"/>
  <c r="Q28" i="2" s="1"/>
  <c r="R28" i="2" s="1"/>
  <c r="T28" i="2" s="1"/>
  <c r="G23" i="41"/>
  <c r="H23" i="41" s="1"/>
  <c r="H24" i="41" s="1"/>
  <c r="G30" i="41"/>
  <c r="K23" i="41"/>
  <c r="F25" i="41"/>
  <c r="K27" i="41"/>
  <c r="F29" i="41"/>
  <c r="K31" i="41"/>
  <c r="F33" i="41"/>
  <c r="K35" i="41"/>
  <c r="F37" i="41"/>
  <c r="K39" i="41"/>
  <c r="F41" i="41"/>
  <c r="G42" i="41"/>
  <c r="G25" i="41"/>
  <c r="G29" i="41"/>
  <c r="G33" i="41"/>
  <c r="G37" i="41"/>
  <c r="G41" i="41"/>
  <c r="G26" i="41"/>
  <c r="G34" i="41"/>
  <c r="K26" i="41"/>
  <c r="K30" i="41"/>
  <c r="K34" i="41"/>
  <c r="K38" i="41"/>
  <c r="K42" i="41"/>
  <c r="F38" i="41"/>
  <c r="G33" i="40"/>
  <c r="F34" i="40"/>
  <c r="G31" i="40"/>
  <c r="K31" i="40"/>
  <c r="H23" i="40"/>
  <c r="J40" i="40"/>
  <c r="Q27" i="2" s="1"/>
  <c r="R27" i="2" s="1"/>
  <c r="T27" i="2" s="1"/>
  <c r="F25" i="40"/>
  <c r="F28" i="40"/>
  <c r="G32" i="40"/>
  <c r="F32" i="40"/>
  <c r="G25" i="40"/>
  <c r="G36" i="40"/>
  <c r="F36" i="40"/>
  <c r="K28" i="40"/>
  <c r="F24" i="40"/>
  <c r="F29" i="40"/>
  <c r="K32" i="40"/>
  <c r="G29" i="40"/>
  <c r="K36" i="40"/>
  <c r="K24" i="40"/>
  <c r="F33" i="40"/>
  <c r="F35" i="40"/>
  <c r="F39" i="40"/>
  <c r="H25" i="44" l="1"/>
  <c r="H26" i="44" s="1"/>
  <c r="H27" i="44" s="1"/>
  <c r="H28" i="44" s="1"/>
  <c r="H29" i="44" s="1"/>
  <c r="H30" i="44" s="1"/>
  <c r="H31" i="44" s="1"/>
  <c r="H32" i="44" s="1"/>
  <c r="H33" i="44" s="1"/>
  <c r="H34" i="44" s="1"/>
  <c r="H35" i="44" s="1"/>
  <c r="H36" i="44" s="1"/>
  <c r="H37" i="44" s="1"/>
  <c r="H38" i="44" s="1"/>
  <c r="H39" i="44" s="1"/>
  <c r="H40" i="44" s="1"/>
  <c r="H41" i="44" s="1"/>
  <c r="H42" i="44" s="1"/>
  <c r="H43" i="44" s="1"/>
  <c r="H44" i="44" s="1"/>
  <c r="H45" i="44" s="1"/>
  <c r="H46" i="44" s="1"/>
  <c r="H47" i="44" s="1"/>
  <c r="H48" i="44" s="1"/>
  <c r="H49" i="44" s="1"/>
  <c r="H50" i="44" s="1"/>
  <c r="H51" i="44" s="1"/>
  <c r="H52" i="44" s="1"/>
  <c r="H53" i="44" s="1"/>
  <c r="H54" i="44" s="1"/>
  <c r="H55" i="44" s="1"/>
  <c r="K55" i="44"/>
  <c r="H24" i="43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K46" i="43"/>
  <c r="H24" i="42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37" i="42" s="1"/>
  <c r="H38" i="42" s="1"/>
  <c r="H39" i="42" s="1"/>
  <c r="H40" i="42" s="1"/>
  <c r="H41" i="42" s="1"/>
  <c r="H42" i="42" s="1"/>
  <c r="H43" i="42" s="1"/>
  <c r="H44" i="42" s="1"/>
  <c r="H45" i="42" s="1"/>
  <c r="H46" i="42" s="1"/>
  <c r="H47" i="42" s="1"/>
  <c r="H48" i="42" s="1"/>
  <c r="H49" i="42" s="1"/>
  <c r="H50" i="42" s="1"/>
  <c r="H51" i="42" s="1"/>
  <c r="H52" i="42" s="1"/>
  <c r="H53" i="42" s="1"/>
  <c r="H54" i="42" s="1"/>
  <c r="H55" i="42" s="1"/>
  <c r="H56" i="42" s="1"/>
  <c r="K56" i="42"/>
  <c r="H25" i="4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K43" i="41"/>
  <c r="H24" i="40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K40" i="40"/>
  <c r="H58" i="44" l="1"/>
  <c r="H57" i="44"/>
  <c r="H49" i="43"/>
  <c r="H48" i="43"/>
  <c r="H59" i="42"/>
  <c r="H58" i="42"/>
  <c r="H46" i="41"/>
  <c r="H45" i="41"/>
  <c r="H43" i="40"/>
  <c r="H42" i="40"/>
  <c r="H60" i="42" l="1"/>
  <c r="H59" i="44"/>
  <c r="H60" i="44"/>
  <c r="H50" i="43"/>
  <c r="H51" i="43"/>
  <c r="H61" i="42"/>
  <c r="H47" i="41"/>
  <c r="H48" i="41"/>
  <c r="H44" i="40"/>
  <c r="H45" i="40"/>
  <c r="D30" i="39" l="1"/>
  <c r="G30" i="39" s="1"/>
  <c r="J30" i="39"/>
  <c r="J41" i="39"/>
  <c r="K41" i="39"/>
  <c r="J40" i="39"/>
  <c r="D40" i="39"/>
  <c r="F40" i="39" s="1"/>
  <c r="J39" i="39"/>
  <c r="D39" i="39"/>
  <c r="G39" i="39" s="1"/>
  <c r="J38" i="39"/>
  <c r="D38" i="39"/>
  <c r="K38" i="39" s="1"/>
  <c r="J37" i="39"/>
  <c r="D37" i="39"/>
  <c r="K37" i="39" s="1"/>
  <c r="J36" i="39"/>
  <c r="D36" i="39"/>
  <c r="F36" i="39" s="1"/>
  <c r="J35" i="39"/>
  <c r="D35" i="39"/>
  <c r="G35" i="39" s="1"/>
  <c r="J34" i="39"/>
  <c r="D34" i="39"/>
  <c r="K34" i="39" s="1"/>
  <c r="J33" i="39"/>
  <c r="D33" i="39"/>
  <c r="K33" i="39" s="1"/>
  <c r="J32" i="39"/>
  <c r="F32" i="39"/>
  <c r="J31" i="39"/>
  <c r="D31" i="39"/>
  <c r="G31" i="39" s="1"/>
  <c r="J29" i="39"/>
  <c r="G29" i="39"/>
  <c r="K29" i="39"/>
  <c r="J28" i="39"/>
  <c r="K28" i="39"/>
  <c r="J27" i="39"/>
  <c r="G27" i="39"/>
  <c r="F27" i="39"/>
  <c r="J26" i="39"/>
  <c r="G26" i="39"/>
  <c r="J25" i="39"/>
  <c r="K25" i="39"/>
  <c r="J24" i="39"/>
  <c r="K24" i="39"/>
  <c r="J23" i="39"/>
  <c r="G23" i="39"/>
  <c r="F23" i="39"/>
  <c r="H17" i="39"/>
  <c r="H13" i="39"/>
  <c r="B13" i="39"/>
  <c r="H11" i="39"/>
  <c r="B11" i="39"/>
  <c r="C9" i="39"/>
  <c r="B9" i="39"/>
  <c r="H7" i="39"/>
  <c r="B7" i="39"/>
  <c r="E2" i="39"/>
  <c r="J45" i="38"/>
  <c r="G45" i="38"/>
  <c r="K45" i="38"/>
  <c r="J44" i="38"/>
  <c r="D44" i="38"/>
  <c r="K44" i="38" s="1"/>
  <c r="J43" i="38"/>
  <c r="D43" i="38"/>
  <c r="F43" i="38" s="1"/>
  <c r="J42" i="38"/>
  <c r="D42" i="38"/>
  <c r="G42" i="38" s="1"/>
  <c r="J41" i="38"/>
  <c r="D41" i="38"/>
  <c r="K41" i="38" s="1"/>
  <c r="J40" i="38"/>
  <c r="D40" i="38"/>
  <c r="K40" i="38" s="1"/>
  <c r="J39" i="38"/>
  <c r="D39" i="38"/>
  <c r="F39" i="38" s="1"/>
  <c r="J38" i="38"/>
  <c r="D38" i="38"/>
  <c r="G38" i="38" s="1"/>
  <c r="J37" i="38"/>
  <c r="D37" i="38"/>
  <c r="K37" i="38" s="1"/>
  <c r="J36" i="38"/>
  <c r="D36" i="38"/>
  <c r="K36" i="38" s="1"/>
  <c r="J35" i="38"/>
  <c r="G35" i="38"/>
  <c r="D35" i="38"/>
  <c r="F35" i="38" s="1"/>
  <c r="J34" i="38"/>
  <c r="D34" i="38"/>
  <c r="G34" i="38" s="1"/>
  <c r="J33" i="38"/>
  <c r="D33" i="38"/>
  <c r="K33" i="38" s="1"/>
  <c r="J32" i="38"/>
  <c r="K32" i="38"/>
  <c r="J31" i="38"/>
  <c r="D31" i="38"/>
  <c r="F31" i="38" s="1"/>
  <c r="J30" i="38"/>
  <c r="D30" i="38"/>
  <c r="G30" i="38" s="1"/>
  <c r="J29" i="38"/>
  <c r="D29" i="38"/>
  <c r="K29" i="38" s="1"/>
  <c r="J28" i="38"/>
  <c r="D28" i="38"/>
  <c r="K28" i="38" s="1"/>
  <c r="J27" i="38"/>
  <c r="D27" i="38"/>
  <c r="F27" i="38" s="1"/>
  <c r="J26" i="38"/>
  <c r="D26" i="38"/>
  <c r="G26" i="38" s="1"/>
  <c r="J25" i="38"/>
  <c r="G25" i="38"/>
  <c r="K25" i="38"/>
  <c r="J24" i="38"/>
  <c r="K24" i="38"/>
  <c r="J23" i="38"/>
  <c r="G23" i="38"/>
  <c r="F23" i="38"/>
  <c r="H17" i="38"/>
  <c r="H13" i="38"/>
  <c r="B13" i="38"/>
  <c r="H11" i="38"/>
  <c r="B11" i="38"/>
  <c r="C9" i="38"/>
  <c r="B9" i="38"/>
  <c r="H7" i="38"/>
  <c r="B7" i="38"/>
  <c r="E2" i="38"/>
  <c r="J48" i="37"/>
  <c r="K48" i="37"/>
  <c r="J47" i="37"/>
  <c r="D47" i="37"/>
  <c r="F47" i="37" s="1"/>
  <c r="J46" i="37"/>
  <c r="D46" i="37"/>
  <c r="G46" i="37" s="1"/>
  <c r="J45" i="37"/>
  <c r="D45" i="37"/>
  <c r="K45" i="37" s="1"/>
  <c r="J44" i="37"/>
  <c r="D44" i="37"/>
  <c r="K44" i="37" s="1"/>
  <c r="J43" i="37"/>
  <c r="D43" i="37"/>
  <c r="F43" i="37" s="1"/>
  <c r="J42" i="37"/>
  <c r="D42" i="37"/>
  <c r="G42" i="37" s="1"/>
  <c r="J41" i="37"/>
  <c r="D41" i="37"/>
  <c r="K41" i="37" s="1"/>
  <c r="J40" i="37"/>
  <c r="D40" i="37"/>
  <c r="K40" i="37" s="1"/>
  <c r="J39" i="37"/>
  <c r="D39" i="37"/>
  <c r="F39" i="37" s="1"/>
  <c r="J38" i="37"/>
  <c r="D38" i="37"/>
  <c r="G38" i="37" s="1"/>
  <c r="J37" i="37"/>
  <c r="D37" i="37"/>
  <c r="K37" i="37" s="1"/>
  <c r="J36" i="37"/>
  <c r="D36" i="37"/>
  <c r="K36" i="37" s="1"/>
  <c r="J35" i="37"/>
  <c r="D35" i="37"/>
  <c r="F35" i="37" s="1"/>
  <c r="J34" i="37"/>
  <c r="D34" i="37"/>
  <c r="G34" i="37" s="1"/>
  <c r="J33" i="37"/>
  <c r="G33" i="37"/>
  <c r="K33" i="37"/>
  <c r="J32" i="37"/>
  <c r="D32" i="37"/>
  <c r="K32" i="37" s="1"/>
  <c r="J31" i="37"/>
  <c r="D31" i="37"/>
  <c r="F31" i="37" s="1"/>
  <c r="J30" i="37"/>
  <c r="D30" i="37"/>
  <c r="G30" i="37" s="1"/>
  <c r="J29" i="37"/>
  <c r="D29" i="37"/>
  <c r="K29" i="37" s="1"/>
  <c r="J28" i="37"/>
  <c r="D28" i="37"/>
  <c r="K28" i="37" s="1"/>
  <c r="J27" i="37"/>
  <c r="D27" i="37"/>
  <c r="F27" i="37" s="1"/>
  <c r="J26" i="37"/>
  <c r="D26" i="37"/>
  <c r="G26" i="37" s="1"/>
  <c r="J25" i="37"/>
  <c r="G25" i="37"/>
  <c r="K25" i="37"/>
  <c r="J24" i="37"/>
  <c r="K24" i="37"/>
  <c r="J23" i="37"/>
  <c r="G23" i="37"/>
  <c r="F23" i="37"/>
  <c r="H17" i="37"/>
  <c r="H13" i="37"/>
  <c r="B13" i="37"/>
  <c r="H11" i="37"/>
  <c r="B11" i="37"/>
  <c r="C9" i="37"/>
  <c r="B9" i="37"/>
  <c r="H7" i="37"/>
  <c r="B7" i="37"/>
  <c r="E2" i="37"/>
  <c r="J58" i="36"/>
  <c r="G58" i="36"/>
  <c r="J57" i="36"/>
  <c r="D57" i="36"/>
  <c r="K57" i="36" s="1"/>
  <c r="J56" i="36"/>
  <c r="D56" i="36"/>
  <c r="K56" i="36" s="1"/>
  <c r="J55" i="36"/>
  <c r="D55" i="36"/>
  <c r="F55" i="36" s="1"/>
  <c r="J54" i="36"/>
  <c r="D54" i="36"/>
  <c r="G54" i="36" s="1"/>
  <c r="J53" i="36"/>
  <c r="D53" i="36"/>
  <c r="K53" i="36" s="1"/>
  <c r="J52" i="36"/>
  <c r="D52" i="36"/>
  <c r="K52" i="36" s="1"/>
  <c r="J51" i="36"/>
  <c r="D51" i="36"/>
  <c r="F51" i="36" s="1"/>
  <c r="J50" i="36"/>
  <c r="D50" i="36"/>
  <c r="G50" i="36" s="1"/>
  <c r="J49" i="36"/>
  <c r="D49" i="36"/>
  <c r="K49" i="36" s="1"/>
  <c r="J48" i="36"/>
  <c r="D48" i="36"/>
  <c r="K48" i="36" s="1"/>
  <c r="J47" i="36"/>
  <c r="D47" i="36"/>
  <c r="F47" i="36" s="1"/>
  <c r="J46" i="36"/>
  <c r="D46" i="36"/>
  <c r="G46" i="36" s="1"/>
  <c r="J45" i="36"/>
  <c r="D45" i="36"/>
  <c r="K45" i="36" s="1"/>
  <c r="J44" i="36"/>
  <c r="D44" i="36"/>
  <c r="K44" i="36" s="1"/>
  <c r="J43" i="36"/>
  <c r="D43" i="36"/>
  <c r="F43" i="36" s="1"/>
  <c r="J42" i="36"/>
  <c r="D42" i="36"/>
  <c r="G42" i="36" s="1"/>
  <c r="J41" i="36"/>
  <c r="D41" i="36"/>
  <c r="K41" i="36" s="1"/>
  <c r="J40" i="36"/>
  <c r="D40" i="36"/>
  <c r="K40" i="36" s="1"/>
  <c r="J39" i="36"/>
  <c r="D39" i="36"/>
  <c r="F39" i="36" s="1"/>
  <c r="J38" i="36"/>
  <c r="D38" i="36"/>
  <c r="G38" i="36" s="1"/>
  <c r="J37" i="36"/>
  <c r="D37" i="36"/>
  <c r="K37" i="36" s="1"/>
  <c r="J36" i="36"/>
  <c r="D36" i="36"/>
  <c r="K36" i="36" s="1"/>
  <c r="J35" i="36"/>
  <c r="D35" i="36"/>
  <c r="F35" i="36" s="1"/>
  <c r="J34" i="36"/>
  <c r="D34" i="36"/>
  <c r="G34" i="36" s="1"/>
  <c r="J33" i="36"/>
  <c r="D33" i="36"/>
  <c r="K33" i="36" s="1"/>
  <c r="J32" i="36"/>
  <c r="D32" i="36"/>
  <c r="K32" i="36" s="1"/>
  <c r="J31" i="36"/>
  <c r="D31" i="36"/>
  <c r="F31" i="36" s="1"/>
  <c r="J30" i="36"/>
  <c r="G30" i="36"/>
  <c r="J29" i="36"/>
  <c r="G29" i="36"/>
  <c r="K29" i="36"/>
  <c r="J28" i="36"/>
  <c r="K28" i="36"/>
  <c r="J27" i="36"/>
  <c r="G27" i="36"/>
  <c r="F27" i="36"/>
  <c r="J26" i="36"/>
  <c r="G26" i="36"/>
  <c r="J25" i="36"/>
  <c r="G25" i="36"/>
  <c r="K25" i="36"/>
  <c r="J24" i="36"/>
  <c r="K24" i="36"/>
  <c r="J23" i="36"/>
  <c r="G23" i="36"/>
  <c r="F23" i="36"/>
  <c r="H17" i="36"/>
  <c r="H13" i="36"/>
  <c r="B13" i="36"/>
  <c r="H11" i="36"/>
  <c r="B11" i="36"/>
  <c r="C9" i="36"/>
  <c r="B9" i="36"/>
  <c r="H7" i="36"/>
  <c r="B7" i="36"/>
  <c r="E2" i="36"/>
  <c r="D30" i="35"/>
  <c r="F30" i="35" s="1"/>
  <c r="J30" i="35"/>
  <c r="J47" i="35"/>
  <c r="K47" i="35"/>
  <c r="J46" i="35"/>
  <c r="D46" i="35"/>
  <c r="K46" i="35" s="1"/>
  <c r="J45" i="35"/>
  <c r="D45" i="35"/>
  <c r="K45" i="35" s="1"/>
  <c r="J44" i="35"/>
  <c r="D44" i="35"/>
  <c r="G44" i="35" s="1"/>
  <c r="J43" i="35"/>
  <c r="D43" i="35"/>
  <c r="K43" i="35" s="1"/>
  <c r="J42" i="35"/>
  <c r="D42" i="35"/>
  <c r="K42" i="35" s="1"/>
  <c r="J41" i="35"/>
  <c r="D41" i="35"/>
  <c r="K41" i="35" s="1"/>
  <c r="J40" i="35"/>
  <c r="D40" i="35"/>
  <c r="G40" i="35" s="1"/>
  <c r="J39" i="35"/>
  <c r="D39" i="35"/>
  <c r="K39" i="35" s="1"/>
  <c r="J38" i="35"/>
  <c r="D38" i="35"/>
  <c r="K38" i="35" s="1"/>
  <c r="J37" i="35"/>
  <c r="D37" i="35"/>
  <c r="K37" i="35" s="1"/>
  <c r="J36" i="35"/>
  <c r="D36" i="35"/>
  <c r="G36" i="35" s="1"/>
  <c r="J35" i="35"/>
  <c r="D35" i="35"/>
  <c r="K35" i="35" s="1"/>
  <c r="J34" i="35"/>
  <c r="D34" i="35"/>
  <c r="K34" i="35" s="1"/>
  <c r="J33" i="35"/>
  <c r="K33" i="35"/>
  <c r="J32" i="35"/>
  <c r="D32" i="35"/>
  <c r="G32" i="35" s="1"/>
  <c r="J31" i="35"/>
  <c r="D31" i="35"/>
  <c r="K31" i="35" s="1"/>
  <c r="J29" i="35"/>
  <c r="K29" i="35"/>
  <c r="J28" i="35"/>
  <c r="K28" i="35"/>
  <c r="J27" i="35"/>
  <c r="G27" i="35"/>
  <c r="J26" i="35"/>
  <c r="K26" i="35"/>
  <c r="J25" i="35"/>
  <c r="K25" i="35"/>
  <c r="J24" i="35"/>
  <c r="K24" i="35"/>
  <c r="J23" i="35"/>
  <c r="G23" i="35"/>
  <c r="H17" i="35"/>
  <c r="H13" i="35"/>
  <c r="B13" i="35"/>
  <c r="H11" i="35"/>
  <c r="B11" i="35"/>
  <c r="C9" i="35"/>
  <c r="B9" i="35"/>
  <c r="H7" i="35"/>
  <c r="B7" i="35"/>
  <c r="E2" i="35"/>
  <c r="J49" i="34"/>
  <c r="K49" i="34"/>
  <c r="J48" i="34"/>
  <c r="D48" i="34"/>
  <c r="K48" i="34" s="1"/>
  <c r="J47" i="34"/>
  <c r="D47" i="34"/>
  <c r="F47" i="34" s="1"/>
  <c r="J46" i="34"/>
  <c r="D46" i="34"/>
  <c r="F46" i="34" s="1"/>
  <c r="J45" i="34"/>
  <c r="D45" i="34"/>
  <c r="K45" i="34" s="1"/>
  <c r="J44" i="34"/>
  <c r="D44" i="34"/>
  <c r="K44" i="34" s="1"/>
  <c r="J43" i="34"/>
  <c r="D43" i="34"/>
  <c r="F43" i="34" s="1"/>
  <c r="J42" i="34"/>
  <c r="D42" i="34"/>
  <c r="F42" i="34" s="1"/>
  <c r="J41" i="34"/>
  <c r="D41" i="34"/>
  <c r="K41" i="34" s="1"/>
  <c r="J40" i="34"/>
  <c r="D40" i="34"/>
  <c r="K40" i="34" s="1"/>
  <c r="J39" i="34"/>
  <c r="G39" i="34"/>
  <c r="D39" i="34"/>
  <c r="F39" i="34" s="1"/>
  <c r="J38" i="34"/>
  <c r="D38" i="34"/>
  <c r="F38" i="34" s="1"/>
  <c r="J37" i="34"/>
  <c r="D37" i="34"/>
  <c r="K37" i="34" s="1"/>
  <c r="J36" i="34"/>
  <c r="D36" i="34"/>
  <c r="K36" i="34" s="1"/>
  <c r="J35" i="34"/>
  <c r="D35" i="34"/>
  <c r="F35" i="34" s="1"/>
  <c r="J34" i="34"/>
  <c r="D34" i="34"/>
  <c r="F34" i="34" s="1"/>
  <c r="J33" i="34"/>
  <c r="D33" i="34"/>
  <c r="K33" i="34" s="1"/>
  <c r="J32" i="34"/>
  <c r="K32" i="34"/>
  <c r="J31" i="34"/>
  <c r="D31" i="34"/>
  <c r="F31" i="34" s="1"/>
  <c r="J30" i="34"/>
  <c r="D30" i="34"/>
  <c r="F30" i="34" s="1"/>
  <c r="J29" i="34"/>
  <c r="D29" i="34"/>
  <c r="K29" i="34" s="1"/>
  <c r="J28" i="34"/>
  <c r="D28" i="34"/>
  <c r="K28" i="34" s="1"/>
  <c r="J27" i="34"/>
  <c r="D27" i="34"/>
  <c r="F27" i="34" s="1"/>
  <c r="J26" i="34"/>
  <c r="D26" i="34"/>
  <c r="F26" i="34" s="1"/>
  <c r="J25" i="34"/>
  <c r="K25" i="34"/>
  <c r="J24" i="34"/>
  <c r="K24" i="34"/>
  <c r="J23" i="34"/>
  <c r="G23" i="34"/>
  <c r="F23" i="34"/>
  <c r="H17" i="34"/>
  <c r="H13" i="34"/>
  <c r="B13" i="34"/>
  <c r="H11" i="34"/>
  <c r="B11" i="34"/>
  <c r="C9" i="34"/>
  <c r="B9" i="34"/>
  <c r="H7" i="34"/>
  <c r="B7" i="34"/>
  <c r="E2" i="34"/>
  <c r="J37" i="32"/>
  <c r="J35" i="32"/>
  <c r="J73" i="33"/>
  <c r="K73" i="33"/>
  <c r="J72" i="33"/>
  <c r="D72" i="33"/>
  <c r="F72" i="33" s="1"/>
  <c r="J71" i="33"/>
  <c r="D71" i="33"/>
  <c r="K71" i="33" s="1"/>
  <c r="J70" i="33"/>
  <c r="D70" i="33"/>
  <c r="F70" i="33" s="1"/>
  <c r="J69" i="33"/>
  <c r="D69" i="33"/>
  <c r="J68" i="33"/>
  <c r="D68" i="33"/>
  <c r="F68" i="33" s="1"/>
  <c r="J67" i="33"/>
  <c r="D67" i="33"/>
  <c r="J66" i="33"/>
  <c r="D66" i="33"/>
  <c r="F66" i="33" s="1"/>
  <c r="J65" i="33"/>
  <c r="D65" i="33"/>
  <c r="J64" i="33"/>
  <c r="G64" i="33"/>
  <c r="D64" i="33"/>
  <c r="F64" i="33" s="1"/>
  <c r="J63" i="33"/>
  <c r="D63" i="33"/>
  <c r="K63" i="33" s="1"/>
  <c r="J62" i="33"/>
  <c r="D62" i="33"/>
  <c r="F62" i="33" s="1"/>
  <c r="J61" i="33"/>
  <c r="D61" i="33"/>
  <c r="J60" i="33"/>
  <c r="D60" i="33"/>
  <c r="F60" i="33" s="1"/>
  <c r="J59" i="33"/>
  <c r="D59" i="33"/>
  <c r="K59" i="33" s="1"/>
  <c r="J58" i="33"/>
  <c r="D58" i="33"/>
  <c r="F58" i="33" s="1"/>
  <c r="J57" i="33"/>
  <c r="D57" i="33"/>
  <c r="J56" i="33"/>
  <c r="D56" i="33"/>
  <c r="F56" i="33" s="1"/>
  <c r="J55" i="33"/>
  <c r="D55" i="33"/>
  <c r="J54" i="33"/>
  <c r="D54" i="33"/>
  <c r="F54" i="33" s="1"/>
  <c r="J53" i="33"/>
  <c r="D53" i="33"/>
  <c r="J52" i="33"/>
  <c r="D52" i="33"/>
  <c r="F52" i="33" s="1"/>
  <c r="J51" i="33"/>
  <c r="D51" i="33"/>
  <c r="J50" i="33"/>
  <c r="D50" i="33"/>
  <c r="F50" i="33" s="1"/>
  <c r="J49" i="33"/>
  <c r="D49" i="33"/>
  <c r="J48" i="33"/>
  <c r="G48" i="33"/>
  <c r="D48" i="33"/>
  <c r="F48" i="33" s="1"/>
  <c r="J47" i="33"/>
  <c r="D47" i="33"/>
  <c r="K46" i="33"/>
  <c r="J46" i="33"/>
  <c r="D46" i="33"/>
  <c r="F46" i="33" s="1"/>
  <c r="J45" i="33"/>
  <c r="D45" i="33"/>
  <c r="J44" i="33"/>
  <c r="D44" i="33"/>
  <c r="F44" i="33" s="1"/>
  <c r="J43" i="33"/>
  <c r="D43" i="33"/>
  <c r="J42" i="33"/>
  <c r="D42" i="33"/>
  <c r="F42" i="33" s="1"/>
  <c r="J41" i="33"/>
  <c r="D41" i="33"/>
  <c r="J40" i="33"/>
  <c r="D40" i="33"/>
  <c r="F40" i="33" s="1"/>
  <c r="J39" i="33"/>
  <c r="D39" i="33"/>
  <c r="J38" i="33"/>
  <c r="D38" i="33"/>
  <c r="F38" i="33" s="1"/>
  <c r="J37" i="33"/>
  <c r="D37" i="33"/>
  <c r="K36" i="33"/>
  <c r="J36" i="33"/>
  <c r="G36" i="33"/>
  <c r="J35" i="33"/>
  <c r="D35" i="33"/>
  <c r="K35" i="33" s="1"/>
  <c r="J34" i="33"/>
  <c r="D34" i="33"/>
  <c r="F34" i="33" s="1"/>
  <c r="J33" i="33"/>
  <c r="D33" i="33"/>
  <c r="J32" i="33"/>
  <c r="D32" i="33"/>
  <c r="F32" i="33" s="1"/>
  <c r="J31" i="33"/>
  <c r="D31" i="33"/>
  <c r="J30" i="33"/>
  <c r="D30" i="33"/>
  <c r="J29" i="33"/>
  <c r="D29" i="33"/>
  <c r="J28" i="33"/>
  <c r="D28" i="33"/>
  <c r="F28" i="33" s="1"/>
  <c r="J27" i="33"/>
  <c r="D27" i="33"/>
  <c r="G27" i="33" s="1"/>
  <c r="J26" i="33"/>
  <c r="D26" i="33"/>
  <c r="F26" i="33" s="1"/>
  <c r="J25" i="33"/>
  <c r="K25" i="33"/>
  <c r="K24" i="33"/>
  <c r="J24" i="33"/>
  <c r="G24" i="33"/>
  <c r="K23" i="33"/>
  <c r="J23" i="33"/>
  <c r="G23" i="33"/>
  <c r="H17" i="33"/>
  <c r="H13" i="33"/>
  <c r="B13" i="33"/>
  <c r="H11" i="33"/>
  <c r="B11" i="33"/>
  <c r="C9" i="33"/>
  <c r="B9" i="33"/>
  <c r="H7" i="33"/>
  <c r="B7" i="33"/>
  <c r="E2" i="33"/>
  <c r="G38" i="32"/>
  <c r="J56" i="32"/>
  <c r="K56" i="32"/>
  <c r="J55" i="32"/>
  <c r="D55" i="32"/>
  <c r="F55" i="32" s="1"/>
  <c r="J54" i="32"/>
  <c r="D54" i="32"/>
  <c r="J53" i="32"/>
  <c r="D53" i="32"/>
  <c r="J52" i="32"/>
  <c r="D52" i="32"/>
  <c r="J51" i="32"/>
  <c r="D51" i="32"/>
  <c r="F51" i="32" s="1"/>
  <c r="J50" i="32"/>
  <c r="D50" i="32"/>
  <c r="J49" i="32"/>
  <c r="D49" i="32"/>
  <c r="J48" i="32"/>
  <c r="D48" i="32"/>
  <c r="J47" i="32"/>
  <c r="D47" i="32"/>
  <c r="F47" i="32" s="1"/>
  <c r="J46" i="32"/>
  <c r="D46" i="32"/>
  <c r="J45" i="32"/>
  <c r="D45" i="32"/>
  <c r="G45" i="32" s="1"/>
  <c r="J44" i="32"/>
  <c r="D44" i="32"/>
  <c r="J43" i="32"/>
  <c r="D43" i="32"/>
  <c r="K43" i="32" s="1"/>
  <c r="J42" i="32"/>
  <c r="D42" i="32"/>
  <c r="J41" i="32"/>
  <c r="D41" i="32"/>
  <c r="J40" i="32"/>
  <c r="D40" i="32"/>
  <c r="G40" i="32" s="1"/>
  <c r="J39" i="32"/>
  <c r="D39" i="32"/>
  <c r="F39" i="32" s="1"/>
  <c r="J38" i="32"/>
  <c r="D38" i="32"/>
  <c r="F38" i="32" s="1"/>
  <c r="J36" i="32"/>
  <c r="D36" i="32"/>
  <c r="J34" i="32"/>
  <c r="D34" i="32"/>
  <c r="J33" i="32"/>
  <c r="D33" i="32"/>
  <c r="J32" i="32"/>
  <c r="G32" i="32"/>
  <c r="K32" i="32"/>
  <c r="K31" i="32"/>
  <c r="J31" i="32"/>
  <c r="G31" i="32"/>
  <c r="J30" i="32"/>
  <c r="G30" i="32"/>
  <c r="J29" i="32"/>
  <c r="G29" i="32"/>
  <c r="K29" i="32"/>
  <c r="J28" i="32"/>
  <c r="G28" i="32"/>
  <c r="K28" i="32"/>
  <c r="K27" i="32"/>
  <c r="J27" i="32"/>
  <c r="G27" i="32"/>
  <c r="J26" i="32"/>
  <c r="G26" i="32"/>
  <c r="J25" i="32"/>
  <c r="G25" i="32"/>
  <c r="K25" i="32"/>
  <c r="J24" i="32"/>
  <c r="G24" i="32"/>
  <c r="K24" i="32"/>
  <c r="K23" i="32"/>
  <c r="J23" i="32"/>
  <c r="G23" i="32"/>
  <c r="H17" i="32"/>
  <c r="H13" i="32"/>
  <c r="B13" i="32"/>
  <c r="H11" i="32"/>
  <c r="B11" i="32"/>
  <c r="C9" i="32"/>
  <c r="B9" i="32"/>
  <c r="H7" i="32"/>
  <c r="B7" i="32"/>
  <c r="E2" i="32"/>
  <c r="F24" i="27"/>
  <c r="F25" i="27"/>
  <c r="F27" i="27"/>
  <c r="F28" i="27"/>
  <c r="F29" i="27"/>
  <c r="F31" i="27"/>
  <c r="D32" i="27"/>
  <c r="F32" i="27" s="1"/>
  <c r="D33" i="27"/>
  <c r="F33" i="27" s="1"/>
  <c r="D34" i="27"/>
  <c r="D35" i="27"/>
  <c r="F35" i="27" s="1"/>
  <c r="D36" i="27"/>
  <c r="F36" i="27" s="1"/>
  <c r="D37" i="27"/>
  <c r="F37" i="27" s="1"/>
  <c r="D38" i="27"/>
  <c r="D39" i="27"/>
  <c r="F39" i="27" s="1"/>
  <c r="D40" i="27"/>
  <c r="F40" i="27" s="1"/>
  <c r="D41" i="27"/>
  <c r="F41" i="27" s="1"/>
  <c r="D42" i="27"/>
  <c r="D43" i="27"/>
  <c r="F43" i="27" s="1"/>
  <c r="D44" i="27"/>
  <c r="F44" i="27" s="1"/>
  <c r="D45" i="27"/>
  <c r="F45" i="27" s="1"/>
  <c r="D46" i="27"/>
  <c r="D47" i="27"/>
  <c r="F47" i="27" s="1"/>
  <c r="F48" i="27"/>
  <c r="F23" i="27"/>
  <c r="F26" i="30"/>
  <c r="D27" i="30"/>
  <c r="K27" i="30" s="1"/>
  <c r="D28" i="30"/>
  <c r="G28" i="30" s="1"/>
  <c r="D29" i="30"/>
  <c r="F29" i="30" s="1"/>
  <c r="D30" i="30"/>
  <c r="F30" i="30" s="1"/>
  <c r="D31" i="30"/>
  <c r="F31" i="30" s="1"/>
  <c r="D32" i="30"/>
  <c r="F32" i="30" s="1"/>
  <c r="D33" i="30"/>
  <c r="F33" i="30" s="1"/>
  <c r="D34" i="30"/>
  <c r="F34" i="30" s="1"/>
  <c r="D36" i="30"/>
  <c r="G36" i="30" s="1"/>
  <c r="D37" i="30"/>
  <c r="F37" i="30" s="1"/>
  <c r="D38" i="30"/>
  <c r="F38" i="30" s="1"/>
  <c r="D39" i="30"/>
  <c r="D40" i="30"/>
  <c r="F40" i="30" s="1"/>
  <c r="D41" i="30"/>
  <c r="G41" i="30" s="1"/>
  <c r="D42" i="30"/>
  <c r="F42" i="30" s="1"/>
  <c r="D43" i="30"/>
  <c r="D44" i="30"/>
  <c r="F44" i="30" s="1"/>
  <c r="D45" i="30"/>
  <c r="F45" i="30" s="1"/>
  <c r="D46" i="30"/>
  <c r="F46" i="30" s="1"/>
  <c r="D47" i="30"/>
  <c r="F47" i="30" s="1"/>
  <c r="D48" i="30"/>
  <c r="K48" i="30" s="1"/>
  <c r="D49" i="30"/>
  <c r="F49" i="30" s="1"/>
  <c r="D50" i="30"/>
  <c r="F50" i="30" s="1"/>
  <c r="D51" i="30"/>
  <c r="D52" i="30"/>
  <c r="G52" i="30" s="1"/>
  <c r="D53" i="30"/>
  <c r="K53" i="30" s="1"/>
  <c r="D54" i="30"/>
  <c r="F54" i="30" s="1"/>
  <c r="D55" i="30"/>
  <c r="D56" i="30"/>
  <c r="F56" i="30" s="1"/>
  <c r="D57" i="30"/>
  <c r="F57" i="30" s="1"/>
  <c r="D58" i="30"/>
  <c r="F58" i="30" s="1"/>
  <c r="D59" i="30"/>
  <c r="F59" i="30" s="1"/>
  <c r="D60" i="30"/>
  <c r="F60" i="30" s="1"/>
  <c r="D61" i="30"/>
  <c r="G61" i="30" s="1"/>
  <c r="D62" i="30"/>
  <c r="F62" i="30" s="1"/>
  <c r="D63" i="30"/>
  <c r="D64" i="30"/>
  <c r="F64" i="30" s="1"/>
  <c r="D65" i="30"/>
  <c r="G65" i="30" s="1"/>
  <c r="D66" i="30"/>
  <c r="F66" i="30" s="1"/>
  <c r="D67" i="30"/>
  <c r="F67" i="30" s="1"/>
  <c r="D68" i="30"/>
  <c r="F68" i="30" s="1"/>
  <c r="D69" i="30"/>
  <c r="F69" i="30" s="1"/>
  <c r="D70" i="30"/>
  <c r="F70" i="30" s="1"/>
  <c r="D71" i="30"/>
  <c r="F71" i="30" s="1"/>
  <c r="D72" i="30"/>
  <c r="K72" i="30" s="1"/>
  <c r="D73" i="30"/>
  <c r="K73" i="30" s="1"/>
  <c r="D74" i="30"/>
  <c r="K74" i="30" s="1"/>
  <c r="D75" i="30"/>
  <c r="F75" i="30" s="1"/>
  <c r="D76" i="30"/>
  <c r="K76" i="30" s="1"/>
  <c r="D77" i="30"/>
  <c r="F77" i="30" s="1"/>
  <c r="D78" i="30"/>
  <c r="K78" i="30" s="1"/>
  <c r="D79" i="30"/>
  <c r="G79" i="30" s="1"/>
  <c r="D80" i="30"/>
  <c r="K80" i="30" s="1"/>
  <c r="D81" i="30"/>
  <c r="F81" i="30" s="1"/>
  <c r="D82" i="30"/>
  <c r="K82" i="30" s="1"/>
  <c r="D83" i="30"/>
  <c r="K83" i="30" s="1"/>
  <c r="D84" i="30"/>
  <c r="G84" i="30" s="1"/>
  <c r="D85" i="30"/>
  <c r="F85" i="30" s="1"/>
  <c r="D86" i="30"/>
  <c r="K86" i="30" s="1"/>
  <c r="D87" i="30"/>
  <c r="D88" i="30"/>
  <c r="F88" i="30" s="1"/>
  <c r="D89" i="30"/>
  <c r="F89" i="30" s="1"/>
  <c r="D90" i="30"/>
  <c r="K90" i="30" s="1"/>
  <c r="D91" i="30"/>
  <c r="F91" i="30" s="1"/>
  <c r="D92" i="30"/>
  <c r="F92" i="30" s="1"/>
  <c r="J72" i="30"/>
  <c r="J73" i="30"/>
  <c r="J74" i="30"/>
  <c r="J75" i="30"/>
  <c r="K75" i="30"/>
  <c r="J76" i="30"/>
  <c r="J77" i="30"/>
  <c r="J78" i="30"/>
  <c r="J79" i="30"/>
  <c r="K79" i="30"/>
  <c r="J80" i="30"/>
  <c r="J81" i="30"/>
  <c r="J82" i="30"/>
  <c r="J83" i="30"/>
  <c r="J84" i="30"/>
  <c r="K84" i="30"/>
  <c r="J85" i="30"/>
  <c r="J86" i="30"/>
  <c r="J87" i="30"/>
  <c r="K87" i="30"/>
  <c r="J88" i="30"/>
  <c r="J89" i="30"/>
  <c r="J90" i="30"/>
  <c r="J91" i="30"/>
  <c r="J92" i="30"/>
  <c r="J93" i="30"/>
  <c r="K93" i="30"/>
  <c r="F76" i="30"/>
  <c r="F79" i="30"/>
  <c r="F87" i="30"/>
  <c r="G87" i="30"/>
  <c r="F93" i="30"/>
  <c r="G93" i="30"/>
  <c r="F23" i="30"/>
  <c r="G23" i="30"/>
  <c r="F24" i="30"/>
  <c r="G24" i="30"/>
  <c r="F25" i="30"/>
  <c r="G25" i="30"/>
  <c r="G26" i="30"/>
  <c r="G30" i="30"/>
  <c r="G34" i="30"/>
  <c r="F35" i="30"/>
  <c r="G35" i="30"/>
  <c r="F36" i="30"/>
  <c r="F39" i="30"/>
  <c r="G39" i="30"/>
  <c r="F43" i="30"/>
  <c r="G43" i="30"/>
  <c r="G44" i="30"/>
  <c r="G46" i="30"/>
  <c r="G47" i="30"/>
  <c r="F51" i="30"/>
  <c r="G51" i="30"/>
  <c r="G53" i="30"/>
  <c r="G54" i="30"/>
  <c r="F55" i="30"/>
  <c r="G55" i="30"/>
  <c r="G56" i="30"/>
  <c r="G57" i="30"/>
  <c r="F63" i="30"/>
  <c r="G63" i="30"/>
  <c r="G64" i="30"/>
  <c r="G68" i="30"/>
  <c r="G71" i="30"/>
  <c r="K71" i="30"/>
  <c r="J71" i="30"/>
  <c r="J70" i="30"/>
  <c r="J69" i="30"/>
  <c r="K68" i="30"/>
  <c r="J68" i="30"/>
  <c r="K67" i="30"/>
  <c r="J67" i="30"/>
  <c r="J66" i="30"/>
  <c r="J65" i="30"/>
  <c r="K64" i="30"/>
  <c r="J64" i="30"/>
  <c r="K63" i="30"/>
  <c r="J63" i="30"/>
  <c r="J62" i="30"/>
  <c r="K61" i="30"/>
  <c r="J61" i="30"/>
  <c r="J60" i="30"/>
  <c r="K59" i="30"/>
  <c r="J59" i="30"/>
  <c r="J58" i="30"/>
  <c r="J57" i="30"/>
  <c r="J56" i="30"/>
  <c r="K55" i="30"/>
  <c r="J55" i="30"/>
  <c r="K54" i="30"/>
  <c r="J54" i="30"/>
  <c r="J53" i="30"/>
  <c r="K52" i="30"/>
  <c r="J52" i="30"/>
  <c r="K51" i="30"/>
  <c r="J51" i="30"/>
  <c r="J50" i="30"/>
  <c r="K49" i="30"/>
  <c r="J49" i="30"/>
  <c r="J48" i="30"/>
  <c r="K47" i="30"/>
  <c r="J47" i="30"/>
  <c r="J46" i="30"/>
  <c r="K45" i="30"/>
  <c r="J45" i="30"/>
  <c r="J44" i="30"/>
  <c r="K43" i="30"/>
  <c r="J43" i="30"/>
  <c r="J42" i="30"/>
  <c r="K41" i="30"/>
  <c r="J41" i="30"/>
  <c r="J40" i="30"/>
  <c r="K39" i="30"/>
  <c r="J39" i="30"/>
  <c r="K38" i="30"/>
  <c r="J38" i="30"/>
  <c r="K37" i="30"/>
  <c r="J37" i="30"/>
  <c r="K36" i="30"/>
  <c r="J36" i="30"/>
  <c r="K35" i="30"/>
  <c r="J35" i="30"/>
  <c r="K34" i="30"/>
  <c r="J34" i="30"/>
  <c r="J33" i="30"/>
  <c r="K32" i="30"/>
  <c r="J32" i="30"/>
  <c r="J31" i="30"/>
  <c r="K30" i="30"/>
  <c r="J30" i="30"/>
  <c r="J29" i="30"/>
  <c r="K28" i="30"/>
  <c r="J28" i="30"/>
  <c r="J27" i="30"/>
  <c r="K26" i="30"/>
  <c r="J26" i="30"/>
  <c r="K25" i="30"/>
  <c r="J25" i="30"/>
  <c r="K24" i="30"/>
  <c r="J24" i="30"/>
  <c r="K23" i="30"/>
  <c r="J23" i="30"/>
  <c r="H17" i="30"/>
  <c r="H13" i="30"/>
  <c r="B13" i="30"/>
  <c r="H11" i="30"/>
  <c r="B11" i="30"/>
  <c r="C9" i="30"/>
  <c r="B9" i="30"/>
  <c r="H7" i="30"/>
  <c r="B7" i="30"/>
  <c r="E2" i="30"/>
  <c r="K70" i="29"/>
  <c r="J70" i="29"/>
  <c r="G70" i="29"/>
  <c r="F70" i="29"/>
  <c r="K69" i="29"/>
  <c r="J69" i="29"/>
  <c r="G69" i="29"/>
  <c r="F69" i="29"/>
  <c r="K68" i="29"/>
  <c r="J68" i="29"/>
  <c r="G68" i="29"/>
  <c r="F68" i="29"/>
  <c r="K67" i="29"/>
  <c r="J67" i="29"/>
  <c r="G67" i="29"/>
  <c r="F67" i="29"/>
  <c r="K66" i="29"/>
  <c r="J66" i="29"/>
  <c r="G66" i="29"/>
  <c r="F66" i="29"/>
  <c r="K65" i="29"/>
  <c r="J65" i="29"/>
  <c r="G65" i="29"/>
  <c r="F65" i="29"/>
  <c r="K64" i="29"/>
  <c r="J64" i="29"/>
  <c r="G64" i="29"/>
  <c r="F64" i="29"/>
  <c r="K63" i="29"/>
  <c r="J63" i="29"/>
  <c r="G63" i="29"/>
  <c r="F63" i="29"/>
  <c r="K62" i="29"/>
  <c r="J62" i="29"/>
  <c r="G62" i="29"/>
  <c r="F62" i="29"/>
  <c r="K61" i="29"/>
  <c r="J61" i="29"/>
  <c r="G61" i="29"/>
  <c r="F61" i="29"/>
  <c r="K60" i="29"/>
  <c r="J60" i="29"/>
  <c r="G60" i="29"/>
  <c r="F60" i="29"/>
  <c r="K59" i="29"/>
  <c r="J59" i="29"/>
  <c r="G59" i="29"/>
  <c r="F59" i="29"/>
  <c r="K58" i="29"/>
  <c r="J58" i="29"/>
  <c r="G58" i="29"/>
  <c r="F58" i="29"/>
  <c r="K57" i="29"/>
  <c r="J57" i="29"/>
  <c r="G57" i="29"/>
  <c r="F57" i="29"/>
  <c r="K56" i="29"/>
  <c r="J56" i="29"/>
  <c r="G56" i="29"/>
  <c r="F56" i="29"/>
  <c r="K55" i="29"/>
  <c r="J55" i="29"/>
  <c r="G55" i="29"/>
  <c r="F55" i="29"/>
  <c r="K54" i="29"/>
  <c r="J54" i="29"/>
  <c r="G54" i="29"/>
  <c r="F54" i="29"/>
  <c r="K53" i="29"/>
  <c r="J53" i="29"/>
  <c r="G53" i="29"/>
  <c r="F53" i="29"/>
  <c r="K52" i="29"/>
  <c r="J52" i="29"/>
  <c r="G52" i="29"/>
  <c r="F52" i="29"/>
  <c r="K51" i="29"/>
  <c r="J51" i="29"/>
  <c r="G51" i="29"/>
  <c r="F51" i="29"/>
  <c r="K50" i="29"/>
  <c r="J50" i="29"/>
  <c r="G50" i="29"/>
  <c r="F50" i="29"/>
  <c r="K49" i="29"/>
  <c r="J49" i="29"/>
  <c r="G49" i="29"/>
  <c r="F49" i="29"/>
  <c r="K48" i="29"/>
  <c r="J48" i="29"/>
  <c r="G48" i="29"/>
  <c r="F48" i="29"/>
  <c r="K47" i="29"/>
  <c r="J47" i="29"/>
  <c r="G47" i="29"/>
  <c r="F47" i="29"/>
  <c r="K46" i="29"/>
  <c r="J46" i="29"/>
  <c r="G46" i="29"/>
  <c r="F46" i="29"/>
  <c r="K45" i="29"/>
  <c r="J45" i="29"/>
  <c r="G45" i="29"/>
  <c r="F45" i="29"/>
  <c r="K44" i="29"/>
  <c r="J44" i="29"/>
  <c r="G44" i="29"/>
  <c r="F44" i="29"/>
  <c r="K43" i="29"/>
  <c r="J43" i="29"/>
  <c r="G43" i="29"/>
  <c r="F43" i="29"/>
  <c r="K42" i="29"/>
  <c r="J42" i="29"/>
  <c r="G42" i="29"/>
  <c r="F42" i="29"/>
  <c r="K41" i="29"/>
  <c r="J41" i="29"/>
  <c r="G41" i="29"/>
  <c r="F41" i="29"/>
  <c r="K40" i="29"/>
  <c r="J40" i="29"/>
  <c r="G40" i="29"/>
  <c r="F40" i="29"/>
  <c r="K39" i="29"/>
  <c r="J39" i="29"/>
  <c r="G39" i="29"/>
  <c r="F39" i="29"/>
  <c r="K38" i="29"/>
  <c r="J38" i="29"/>
  <c r="G38" i="29"/>
  <c r="F38" i="29"/>
  <c r="K37" i="29"/>
  <c r="J37" i="29"/>
  <c r="G37" i="29"/>
  <c r="F37" i="29"/>
  <c r="K36" i="29"/>
  <c r="J36" i="29"/>
  <c r="G36" i="29"/>
  <c r="F36" i="29"/>
  <c r="K35" i="29"/>
  <c r="J35" i="29"/>
  <c r="G35" i="29"/>
  <c r="F35" i="29"/>
  <c r="K34" i="29"/>
  <c r="J34" i="29"/>
  <c r="G34" i="29"/>
  <c r="F34" i="29"/>
  <c r="K33" i="29"/>
  <c r="J33" i="29"/>
  <c r="G33" i="29"/>
  <c r="F33" i="29"/>
  <c r="K32" i="29"/>
  <c r="J32" i="29"/>
  <c r="G32" i="29"/>
  <c r="F32" i="29"/>
  <c r="K31" i="29"/>
  <c r="J31" i="29"/>
  <c r="G31" i="29"/>
  <c r="F31" i="29"/>
  <c r="K30" i="29"/>
  <c r="J30" i="29"/>
  <c r="G30" i="29"/>
  <c r="F30" i="29"/>
  <c r="K29" i="29"/>
  <c r="J29" i="29"/>
  <c r="G29" i="29"/>
  <c r="F29" i="29"/>
  <c r="K28" i="29"/>
  <c r="J28" i="29"/>
  <c r="G28" i="29"/>
  <c r="F28" i="29"/>
  <c r="K27" i="29"/>
  <c r="J27" i="29"/>
  <c r="G27" i="29"/>
  <c r="F27" i="29"/>
  <c r="K26" i="29"/>
  <c r="J26" i="29"/>
  <c r="G26" i="29"/>
  <c r="F26" i="29"/>
  <c r="K25" i="29"/>
  <c r="J25" i="29"/>
  <c r="G25" i="29"/>
  <c r="F25" i="29"/>
  <c r="K24" i="29"/>
  <c r="J24" i="29"/>
  <c r="G24" i="29"/>
  <c r="F24" i="29"/>
  <c r="K23" i="29"/>
  <c r="J23" i="29"/>
  <c r="G23" i="29"/>
  <c r="F23" i="29"/>
  <c r="H17" i="29"/>
  <c r="H13" i="29"/>
  <c r="B13" i="29"/>
  <c r="H11" i="29"/>
  <c r="B11" i="29"/>
  <c r="C9" i="29"/>
  <c r="B9" i="29"/>
  <c r="H7" i="29"/>
  <c r="B7" i="29"/>
  <c r="E2" i="29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28" i="26"/>
  <c r="K27" i="26"/>
  <c r="K26" i="26"/>
  <c r="K25" i="26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23" i="24"/>
  <c r="J33" i="24"/>
  <c r="K24" i="27"/>
  <c r="K27" i="27"/>
  <c r="K28" i="27"/>
  <c r="K29" i="27"/>
  <c r="K31" i="27"/>
  <c r="K35" i="27"/>
  <c r="K36" i="27"/>
  <c r="K39" i="27"/>
  <c r="K40" i="27"/>
  <c r="K44" i="27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25" i="28"/>
  <c r="J59" i="28"/>
  <c r="G59" i="28"/>
  <c r="F59" i="28"/>
  <c r="J58" i="28"/>
  <c r="G58" i="28"/>
  <c r="F58" i="28"/>
  <c r="J57" i="28"/>
  <c r="G57" i="28"/>
  <c r="F57" i="28"/>
  <c r="J56" i="28"/>
  <c r="G56" i="28"/>
  <c r="F56" i="28"/>
  <c r="J55" i="28"/>
  <c r="G55" i="28"/>
  <c r="F55" i="28"/>
  <c r="J54" i="28"/>
  <c r="G54" i="28"/>
  <c r="F54" i="28"/>
  <c r="J53" i="28"/>
  <c r="G53" i="28"/>
  <c r="F53" i="28"/>
  <c r="J52" i="28"/>
  <c r="G52" i="28"/>
  <c r="F52" i="28"/>
  <c r="J51" i="28"/>
  <c r="G51" i="28"/>
  <c r="F51" i="28"/>
  <c r="J50" i="28"/>
  <c r="G50" i="28"/>
  <c r="F50" i="28"/>
  <c r="J49" i="28"/>
  <c r="G49" i="28"/>
  <c r="F49" i="28"/>
  <c r="J48" i="28"/>
  <c r="G48" i="28"/>
  <c r="F48" i="28"/>
  <c r="J47" i="28"/>
  <c r="G47" i="28"/>
  <c r="F47" i="28"/>
  <c r="J46" i="28"/>
  <c r="G46" i="28"/>
  <c r="F46" i="28"/>
  <c r="J45" i="28"/>
  <c r="G45" i="28"/>
  <c r="F45" i="28"/>
  <c r="J44" i="28"/>
  <c r="G44" i="28"/>
  <c r="F44" i="28"/>
  <c r="J43" i="28"/>
  <c r="G43" i="28"/>
  <c r="F43" i="28"/>
  <c r="J42" i="28"/>
  <c r="G42" i="28"/>
  <c r="F42" i="28"/>
  <c r="J41" i="28"/>
  <c r="G41" i="28"/>
  <c r="F41" i="28"/>
  <c r="J40" i="28"/>
  <c r="G40" i="28"/>
  <c r="F40" i="28"/>
  <c r="J39" i="28"/>
  <c r="G39" i="28"/>
  <c r="F39" i="28"/>
  <c r="J38" i="28"/>
  <c r="G38" i="28"/>
  <c r="F38" i="28"/>
  <c r="J37" i="28"/>
  <c r="G37" i="28"/>
  <c r="F37" i="28"/>
  <c r="J36" i="28"/>
  <c r="G36" i="28"/>
  <c r="F36" i="28"/>
  <c r="J35" i="28"/>
  <c r="G35" i="28"/>
  <c r="F35" i="28"/>
  <c r="J34" i="28"/>
  <c r="G34" i="28"/>
  <c r="F34" i="28"/>
  <c r="J33" i="28"/>
  <c r="G33" i="28"/>
  <c r="F33" i="28"/>
  <c r="J32" i="28"/>
  <c r="G32" i="28"/>
  <c r="F32" i="28"/>
  <c r="J31" i="28"/>
  <c r="G31" i="28"/>
  <c r="F31" i="28"/>
  <c r="J30" i="28"/>
  <c r="G30" i="28"/>
  <c r="F30" i="28"/>
  <c r="J29" i="28"/>
  <c r="G29" i="28"/>
  <c r="F29" i="28"/>
  <c r="J28" i="28"/>
  <c r="G28" i="28"/>
  <c r="F28" i="28"/>
  <c r="J27" i="28"/>
  <c r="G27" i="28"/>
  <c r="F27" i="28"/>
  <c r="J26" i="28"/>
  <c r="G26" i="28"/>
  <c r="F26" i="28"/>
  <c r="J25" i="28"/>
  <c r="G25" i="28"/>
  <c r="F25" i="28"/>
  <c r="J24" i="28"/>
  <c r="G24" i="28"/>
  <c r="F24" i="28"/>
  <c r="J23" i="28"/>
  <c r="G23" i="28"/>
  <c r="F23" i="28"/>
  <c r="H17" i="28"/>
  <c r="H13" i="28"/>
  <c r="B13" i="28"/>
  <c r="H11" i="28"/>
  <c r="B11" i="28"/>
  <c r="C9" i="28"/>
  <c r="B9" i="28"/>
  <c r="H7" i="28"/>
  <c r="B7" i="28"/>
  <c r="E2" i="28"/>
  <c r="G33" i="30" l="1"/>
  <c r="K54" i="33"/>
  <c r="G62" i="30"/>
  <c r="F52" i="30"/>
  <c r="G60" i="30"/>
  <c r="G27" i="30"/>
  <c r="K40" i="30"/>
  <c r="F27" i="30"/>
  <c r="K29" i="30"/>
  <c r="K46" i="30"/>
  <c r="K60" i="30"/>
  <c r="G48" i="30"/>
  <c r="F41" i="30"/>
  <c r="K92" i="30"/>
  <c r="F48" i="30"/>
  <c r="G40" i="30"/>
  <c r="K56" i="30"/>
  <c r="G72" i="30"/>
  <c r="F84" i="30"/>
  <c r="F72" i="30"/>
  <c r="G35" i="37"/>
  <c r="K31" i="30"/>
  <c r="K44" i="30"/>
  <c r="F61" i="30"/>
  <c r="F53" i="30"/>
  <c r="G45" i="30"/>
  <c r="G38" i="30"/>
  <c r="G29" i="30"/>
  <c r="G76" i="30"/>
  <c r="K88" i="30"/>
  <c r="G43" i="38"/>
  <c r="G30" i="34"/>
  <c r="G45" i="36"/>
  <c r="G29" i="38"/>
  <c r="K69" i="30"/>
  <c r="G69" i="30"/>
  <c r="G49" i="30"/>
  <c r="G37" i="30"/>
  <c r="G32" i="30"/>
  <c r="G92" i="30"/>
  <c r="F78" i="30"/>
  <c r="K85" i="30"/>
  <c r="G62" i="33"/>
  <c r="F42" i="37"/>
  <c r="G77" i="30"/>
  <c r="K77" i="30"/>
  <c r="G56" i="33"/>
  <c r="G66" i="33"/>
  <c r="K57" i="30"/>
  <c r="F73" i="30"/>
  <c r="F65" i="30"/>
  <c r="F28" i="30"/>
  <c r="F86" i="30"/>
  <c r="K47" i="27"/>
  <c r="K80" i="26"/>
  <c r="G73" i="30"/>
  <c r="G50" i="30"/>
  <c r="G89" i="30"/>
  <c r="F82" i="30"/>
  <c r="K26" i="33"/>
  <c r="K56" i="33"/>
  <c r="G39" i="37"/>
  <c r="F46" i="37"/>
  <c r="K42" i="30"/>
  <c r="K50" i="30"/>
  <c r="G88" i="30"/>
  <c r="G81" i="30"/>
  <c r="K81" i="30"/>
  <c r="K40" i="33"/>
  <c r="K68" i="33"/>
  <c r="H23" i="36"/>
  <c r="G39" i="32"/>
  <c r="G49" i="36"/>
  <c r="F30" i="37"/>
  <c r="K38" i="33"/>
  <c r="K48" i="33"/>
  <c r="G52" i="33"/>
  <c r="G58" i="33"/>
  <c r="K66" i="33"/>
  <c r="G35" i="34"/>
  <c r="G53" i="36"/>
  <c r="G31" i="38"/>
  <c r="K41" i="27"/>
  <c r="K65" i="30"/>
  <c r="G70" i="30"/>
  <c r="G31" i="30"/>
  <c r="G85" i="30"/>
  <c r="G55" i="32"/>
  <c r="K28" i="33"/>
  <c r="K58" i="33"/>
  <c r="K33" i="30"/>
  <c r="K33" i="27"/>
  <c r="K43" i="27"/>
  <c r="K23" i="27"/>
  <c r="K48" i="27"/>
  <c r="K37" i="27"/>
  <c r="K25" i="27"/>
  <c r="K45" i="27"/>
  <c r="K32" i="27"/>
  <c r="G67" i="30"/>
  <c r="K91" i="30"/>
  <c r="G34" i="32"/>
  <c r="F34" i="32"/>
  <c r="K40" i="32"/>
  <c r="F40" i="32"/>
  <c r="G54" i="32"/>
  <c r="F54" i="32"/>
  <c r="G44" i="33"/>
  <c r="K57" i="33"/>
  <c r="F57" i="33"/>
  <c r="G67" i="33"/>
  <c r="F67" i="33"/>
  <c r="K59" i="28"/>
  <c r="G91" i="30"/>
  <c r="G80" i="30"/>
  <c r="G75" i="30"/>
  <c r="K46" i="27"/>
  <c r="F46" i="27"/>
  <c r="K38" i="27"/>
  <c r="F38" i="27"/>
  <c r="K30" i="27"/>
  <c r="F30" i="27"/>
  <c r="K44" i="32"/>
  <c r="F44" i="32"/>
  <c r="K30" i="33"/>
  <c r="F30" i="33"/>
  <c r="G39" i="33"/>
  <c r="F39" i="33"/>
  <c r="G47" i="33"/>
  <c r="F47" i="33"/>
  <c r="G55" i="33"/>
  <c r="F55" i="33"/>
  <c r="K64" i="33"/>
  <c r="G72" i="33"/>
  <c r="F35" i="35"/>
  <c r="G33" i="36"/>
  <c r="H23" i="28"/>
  <c r="K62" i="30"/>
  <c r="K66" i="30"/>
  <c r="K70" i="30"/>
  <c r="G42" i="30"/>
  <c r="F80" i="30"/>
  <c r="K36" i="32"/>
  <c r="F36" i="32"/>
  <c r="K41" i="32"/>
  <c r="F41" i="32"/>
  <c r="G44" i="32"/>
  <c r="G36" i="32"/>
  <c r="G34" i="33"/>
  <c r="G42" i="33"/>
  <c r="K44" i="33"/>
  <c r="G50" i="33"/>
  <c r="K52" i="33"/>
  <c r="G60" i="33"/>
  <c r="K62" i="33"/>
  <c r="K65" i="33"/>
  <c r="F65" i="33"/>
  <c r="K67" i="33"/>
  <c r="G70" i="33"/>
  <c r="H23" i="34"/>
  <c r="G37" i="36"/>
  <c r="F45" i="37"/>
  <c r="G27" i="38"/>
  <c r="G37" i="38"/>
  <c r="F90" i="30"/>
  <c r="F74" i="30"/>
  <c r="K89" i="30"/>
  <c r="K48" i="32"/>
  <c r="F48" i="32"/>
  <c r="K52" i="32"/>
  <c r="F52" i="32"/>
  <c r="G31" i="33"/>
  <c r="F31" i="33"/>
  <c r="K37" i="33"/>
  <c r="F37" i="33"/>
  <c r="K45" i="33"/>
  <c r="F45" i="33"/>
  <c r="K53" i="33"/>
  <c r="F53" i="33"/>
  <c r="K55" i="33"/>
  <c r="G63" i="33"/>
  <c r="F63" i="33"/>
  <c r="K72" i="33"/>
  <c r="G42" i="32"/>
  <c r="F42" i="32"/>
  <c r="K45" i="32"/>
  <c r="F45" i="32"/>
  <c r="G28" i="33"/>
  <c r="K34" i="33"/>
  <c r="G40" i="33"/>
  <c r="K42" i="33"/>
  <c r="K50" i="33"/>
  <c r="K60" i="33"/>
  <c r="G68" i="33"/>
  <c r="K70" i="33"/>
  <c r="G27" i="34"/>
  <c r="G34" i="34"/>
  <c r="G59" i="30"/>
  <c r="G83" i="30"/>
  <c r="K42" i="27"/>
  <c r="F42" i="27"/>
  <c r="K34" i="27"/>
  <c r="F34" i="27"/>
  <c r="K26" i="27"/>
  <c r="F26" i="27"/>
  <c r="K49" i="32"/>
  <c r="F49" i="32"/>
  <c r="K53" i="32"/>
  <c r="F53" i="32"/>
  <c r="G35" i="33"/>
  <c r="F35" i="33"/>
  <c r="G43" i="33"/>
  <c r="F43" i="33"/>
  <c r="G51" i="33"/>
  <c r="F51" i="33"/>
  <c r="K61" i="33"/>
  <c r="F61" i="33"/>
  <c r="G71" i="33"/>
  <c r="F71" i="33"/>
  <c r="F83" i="30"/>
  <c r="K33" i="32"/>
  <c r="F33" i="32"/>
  <c r="G43" i="32"/>
  <c r="F43" i="32"/>
  <c r="G53" i="32"/>
  <c r="G26" i="33"/>
  <c r="G38" i="33"/>
  <c r="G46" i="33"/>
  <c r="G54" i="33"/>
  <c r="G59" i="33"/>
  <c r="F59" i="33"/>
  <c r="F26" i="37"/>
  <c r="G36" i="39"/>
  <c r="G46" i="32"/>
  <c r="F46" i="32"/>
  <c r="G50" i="32"/>
  <c r="F50" i="32"/>
  <c r="K29" i="33"/>
  <c r="F29" i="33"/>
  <c r="K33" i="33"/>
  <c r="F33" i="33"/>
  <c r="K41" i="33"/>
  <c r="F41" i="33"/>
  <c r="K49" i="33"/>
  <c r="F49" i="33"/>
  <c r="K69" i="33"/>
  <c r="F69" i="33"/>
  <c r="H23" i="38"/>
  <c r="K62" i="24"/>
  <c r="G34" i="39"/>
  <c r="K30" i="39"/>
  <c r="F30" i="39"/>
  <c r="K39" i="39"/>
  <c r="K31" i="39"/>
  <c r="G40" i="39"/>
  <c r="G25" i="39"/>
  <c r="G32" i="39"/>
  <c r="G38" i="39"/>
  <c r="K35" i="39"/>
  <c r="H23" i="39"/>
  <c r="J42" i="39"/>
  <c r="Q26" i="2" s="1"/>
  <c r="R26" i="2" s="1"/>
  <c r="T26" i="2" s="1"/>
  <c r="K23" i="39"/>
  <c r="F25" i="39"/>
  <c r="K27" i="39"/>
  <c r="F29" i="39"/>
  <c r="K32" i="39"/>
  <c r="F34" i="39"/>
  <c r="K36" i="39"/>
  <c r="F38" i="39"/>
  <c r="K40" i="39"/>
  <c r="F24" i="39"/>
  <c r="K26" i="39"/>
  <c r="F28" i="39"/>
  <c r="F33" i="39"/>
  <c r="F37" i="39"/>
  <c r="F41" i="39"/>
  <c r="G24" i="39"/>
  <c r="G28" i="39"/>
  <c r="G33" i="39"/>
  <c r="G37" i="39"/>
  <c r="G41" i="39"/>
  <c r="F26" i="39"/>
  <c r="F31" i="39"/>
  <c r="F35" i="39"/>
  <c r="F39" i="39"/>
  <c r="G33" i="38"/>
  <c r="G41" i="38"/>
  <c r="G39" i="38"/>
  <c r="J46" i="38"/>
  <c r="Q25" i="2" s="1"/>
  <c r="R25" i="2" s="1"/>
  <c r="T25" i="2" s="1"/>
  <c r="K23" i="38"/>
  <c r="F25" i="38"/>
  <c r="K27" i="38"/>
  <c r="F29" i="38"/>
  <c r="K31" i="38"/>
  <c r="F33" i="38"/>
  <c r="K35" i="38"/>
  <c r="F37" i="38"/>
  <c r="K39" i="38"/>
  <c r="F41" i="38"/>
  <c r="K43" i="38"/>
  <c r="F45" i="38"/>
  <c r="F24" i="38"/>
  <c r="K26" i="38"/>
  <c r="F28" i="38"/>
  <c r="K30" i="38"/>
  <c r="F32" i="38"/>
  <c r="K34" i="38"/>
  <c r="F36" i="38"/>
  <c r="K38" i="38"/>
  <c r="F40" i="38"/>
  <c r="K42" i="38"/>
  <c r="F44" i="38"/>
  <c r="G24" i="38"/>
  <c r="G28" i="38"/>
  <c r="G32" i="38"/>
  <c r="G36" i="38"/>
  <c r="G40" i="38"/>
  <c r="G44" i="38"/>
  <c r="F26" i="38"/>
  <c r="F30" i="38"/>
  <c r="F34" i="38"/>
  <c r="F38" i="38"/>
  <c r="F42" i="38"/>
  <c r="G31" i="37"/>
  <c r="F34" i="37"/>
  <c r="G37" i="37"/>
  <c r="G43" i="37"/>
  <c r="G41" i="37"/>
  <c r="G47" i="37"/>
  <c r="G27" i="37"/>
  <c r="G45" i="37"/>
  <c r="F38" i="37"/>
  <c r="G29" i="37"/>
  <c r="H23" i="37"/>
  <c r="J49" i="37"/>
  <c r="Q23" i="2" s="1"/>
  <c r="R23" i="2" s="1"/>
  <c r="T23" i="2" s="1"/>
  <c r="K23" i="37"/>
  <c r="F25" i="37"/>
  <c r="K27" i="37"/>
  <c r="F29" i="37"/>
  <c r="K31" i="37"/>
  <c r="F33" i="37"/>
  <c r="K35" i="37"/>
  <c r="F37" i="37"/>
  <c r="K39" i="37"/>
  <c r="F41" i="37"/>
  <c r="K43" i="37"/>
  <c r="K47" i="37"/>
  <c r="F24" i="37"/>
  <c r="K26" i="37"/>
  <c r="F28" i="37"/>
  <c r="K30" i="37"/>
  <c r="F32" i="37"/>
  <c r="K34" i="37"/>
  <c r="F36" i="37"/>
  <c r="K38" i="37"/>
  <c r="F40" i="37"/>
  <c r="K42" i="37"/>
  <c r="F44" i="37"/>
  <c r="K46" i="37"/>
  <c r="F48" i="37"/>
  <c r="G24" i="37"/>
  <c r="G28" i="37"/>
  <c r="G32" i="37"/>
  <c r="G36" i="37"/>
  <c r="G40" i="37"/>
  <c r="G44" i="37"/>
  <c r="G48" i="37"/>
  <c r="G43" i="36"/>
  <c r="G31" i="36"/>
  <c r="G47" i="36"/>
  <c r="G41" i="36"/>
  <c r="G57" i="36"/>
  <c r="G35" i="36"/>
  <c r="G51" i="36"/>
  <c r="G39" i="36"/>
  <c r="G55" i="36"/>
  <c r="J59" i="36"/>
  <c r="Q22" i="2" s="1"/>
  <c r="R22" i="2" s="1"/>
  <c r="T22" i="2" s="1"/>
  <c r="K23" i="36"/>
  <c r="F25" i="36"/>
  <c r="K27" i="36"/>
  <c r="F29" i="36"/>
  <c r="K31" i="36"/>
  <c r="F33" i="36"/>
  <c r="K35" i="36"/>
  <c r="F37" i="36"/>
  <c r="K39" i="36"/>
  <c r="F41" i="36"/>
  <c r="K43" i="36"/>
  <c r="F45" i="36"/>
  <c r="K47" i="36"/>
  <c r="F49" i="36"/>
  <c r="K51" i="36"/>
  <c r="F53" i="36"/>
  <c r="K55" i="36"/>
  <c r="F57" i="36"/>
  <c r="F24" i="36"/>
  <c r="K26" i="36"/>
  <c r="F28" i="36"/>
  <c r="K30" i="36"/>
  <c r="F32" i="36"/>
  <c r="K34" i="36"/>
  <c r="F36" i="36"/>
  <c r="K38" i="36"/>
  <c r="F40" i="36"/>
  <c r="K42" i="36"/>
  <c r="F44" i="36"/>
  <c r="K46" i="36"/>
  <c r="F48" i="36"/>
  <c r="K50" i="36"/>
  <c r="F52" i="36"/>
  <c r="K54" i="36"/>
  <c r="F56" i="36"/>
  <c r="K58" i="36"/>
  <c r="G24" i="36"/>
  <c r="G28" i="36"/>
  <c r="G32" i="36"/>
  <c r="G36" i="36"/>
  <c r="G40" i="36"/>
  <c r="G44" i="36"/>
  <c r="G48" i="36"/>
  <c r="G52" i="36"/>
  <c r="G56" i="36"/>
  <c r="F26" i="36"/>
  <c r="F30" i="36"/>
  <c r="F34" i="36"/>
  <c r="F38" i="36"/>
  <c r="F42" i="36"/>
  <c r="F46" i="36"/>
  <c r="F50" i="36"/>
  <c r="F54" i="36"/>
  <c r="F58" i="36"/>
  <c r="G39" i="35"/>
  <c r="G43" i="35"/>
  <c r="K30" i="35"/>
  <c r="G30" i="35"/>
  <c r="G26" i="35"/>
  <c r="J48" i="35"/>
  <c r="Q21" i="2" s="1"/>
  <c r="R21" i="2" s="1"/>
  <c r="T21" i="2" s="1"/>
  <c r="F31" i="35"/>
  <c r="F47" i="35"/>
  <c r="G31" i="35"/>
  <c r="G47" i="35"/>
  <c r="G35" i="35"/>
  <c r="F39" i="35"/>
  <c r="F26" i="35"/>
  <c r="F43" i="35"/>
  <c r="K23" i="35"/>
  <c r="F25" i="35"/>
  <c r="K27" i="35"/>
  <c r="F29" i="35"/>
  <c r="K32" i="35"/>
  <c r="F34" i="35"/>
  <c r="K36" i="35"/>
  <c r="F38" i="35"/>
  <c r="K40" i="35"/>
  <c r="F42" i="35"/>
  <c r="K44" i="35"/>
  <c r="F46" i="35"/>
  <c r="G34" i="35"/>
  <c r="G38" i="35"/>
  <c r="G42" i="35"/>
  <c r="G46" i="35"/>
  <c r="G25" i="35"/>
  <c r="G29" i="35"/>
  <c r="F24" i="35"/>
  <c r="F28" i="35"/>
  <c r="F33" i="35"/>
  <c r="F37" i="35"/>
  <c r="F41" i="35"/>
  <c r="F45" i="35"/>
  <c r="G28" i="35"/>
  <c r="G33" i="35"/>
  <c r="G37" i="35"/>
  <c r="G41" i="35"/>
  <c r="G45" i="35"/>
  <c r="G24" i="35"/>
  <c r="F23" i="35"/>
  <c r="H23" i="35" s="1"/>
  <c r="F27" i="35"/>
  <c r="F32" i="35"/>
  <c r="F36" i="35"/>
  <c r="F40" i="35"/>
  <c r="F44" i="35"/>
  <c r="G47" i="34"/>
  <c r="G38" i="34"/>
  <c r="G42" i="34"/>
  <c r="G46" i="34"/>
  <c r="G43" i="34"/>
  <c r="G31" i="34"/>
  <c r="G26" i="34"/>
  <c r="J50" i="34"/>
  <c r="Q19" i="2" s="1"/>
  <c r="R19" i="2" s="1"/>
  <c r="T19" i="2" s="1"/>
  <c r="K23" i="34"/>
  <c r="F25" i="34"/>
  <c r="K27" i="34"/>
  <c r="F29" i="34"/>
  <c r="K31" i="34"/>
  <c r="F33" i="34"/>
  <c r="K35" i="34"/>
  <c r="F37" i="34"/>
  <c r="K39" i="34"/>
  <c r="F41" i="34"/>
  <c r="K43" i="34"/>
  <c r="F45" i="34"/>
  <c r="K47" i="34"/>
  <c r="F49" i="34"/>
  <c r="G25" i="34"/>
  <c r="G29" i="34"/>
  <c r="G33" i="34"/>
  <c r="G37" i="34"/>
  <c r="G41" i="34"/>
  <c r="G45" i="34"/>
  <c r="G49" i="34"/>
  <c r="F24" i="34"/>
  <c r="K26" i="34"/>
  <c r="F28" i="34"/>
  <c r="K30" i="34"/>
  <c r="F32" i="34"/>
  <c r="K34" i="34"/>
  <c r="F36" i="34"/>
  <c r="K38" i="34"/>
  <c r="F40" i="34"/>
  <c r="K42" i="34"/>
  <c r="F44" i="34"/>
  <c r="K46" i="34"/>
  <c r="F48" i="34"/>
  <c r="G24" i="34"/>
  <c r="G28" i="34"/>
  <c r="G32" i="34"/>
  <c r="G36" i="34"/>
  <c r="G40" i="34"/>
  <c r="G44" i="34"/>
  <c r="G48" i="34"/>
  <c r="K39" i="33"/>
  <c r="K43" i="33"/>
  <c r="K47" i="33"/>
  <c r="K51" i="33"/>
  <c r="K27" i="33"/>
  <c r="G32" i="33"/>
  <c r="K32" i="33"/>
  <c r="K31" i="33"/>
  <c r="G30" i="33"/>
  <c r="J74" i="33"/>
  <c r="Q18" i="2" s="1"/>
  <c r="R18" i="2" s="1"/>
  <c r="T18" i="2" s="1"/>
  <c r="D35" i="32"/>
  <c r="D37" i="32"/>
  <c r="F37" i="32" s="1"/>
  <c r="G25" i="33"/>
  <c r="G29" i="33"/>
  <c r="G33" i="33"/>
  <c r="G37" i="33"/>
  <c r="G41" i="33"/>
  <c r="G45" i="33"/>
  <c r="G49" i="33"/>
  <c r="G53" i="33"/>
  <c r="G57" i="33"/>
  <c r="G61" i="33"/>
  <c r="G65" i="33"/>
  <c r="G69" i="33"/>
  <c r="G73" i="33"/>
  <c r="H23" i="33"/>
  <c r="H24" i="33" s="1"/>
  <c r="K51" i="32"/>
  <c r="G33" i="32"/>
  <c r="G41" i="32"/>
  <c r="G49" i="32"/>
  <c r="G47" i="32"/>
  <c r="K39" i="32"/>
  <c r="K47" i="32"/>
  <c r="K55" i="32"/>
  <c r="G51" i="32"/>
  <c r="J57" i="32"/>
  <c r="Q17" i="2" s="1"/>
  <c r="R17" i="2" s="1"/>
  <c r="T17" i="2" s="1"/>
  <c r="K26" i="32"/>
  <c r="K30" i="32"/>
  <c r="K34" i="32"/>
  <c r="K38" i="32"/>
  <c r="K42" i="32"/>
  <c r="K46" i="32"/>
  <c r="K50" i="32"/>
  <c r="K54" i="32"/>
  <c r="G48" i="32"/>
  <c r="G52" i="32"/>
  <c r="G56" i="32"/>
  <c r="H23" i="32"/>
  <c r="G90" i="30"/>
  <c r="G86" i="30"/>
  <c r="G82" i="30"/>
  <c r="G78" i="30"/>
  <c r="G74" i="30"/>
  <c r="G66" i="30"/>
  <c r="K58" i="30"/>
  <c r="G58" i="30"/>
  <c r="H23" i="30"/>
  <c r="H24" i="30" s="1"/>
  <c r="H25" i="30" s="1"/>
  <c r="H26" i="30" s="1"/>
  <c r="J94" i="30"/>
  <c r="Q13" i="2" s="1"/>
  <c r="R13" i="2" s="1"/>
  <c r="T13" i="2" s="1"/>
  <c r="H23" i="29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K71" i="29"/>
  <c r="J71" i="29"/>
  <c r="Q14" i="2" s="1"/>
  <c r="R14" i="2" s="1"/>
  <c r="T14" i="2" s="1"/>
  <c r="J60" i="28"/>
  <c r="Q12" i="2" s="1"/>
  <c r="H24" i="28"/>
  <c r="H25" i="28" s="1"/>
  <c r="H26" i="28" s="1"/>
  <c r="H27" i="28" s="1"/>
  <c r="H28" i="28" s="1"/>
  <c r="H29" i="28" s="1"/>
  <c r="H30" i="28" s="1"/>
  <c r="H31" i="28" s="1"/>
  <c r="H32" i="28" s="1"/>
  <c r="H33" i="28" s="1"/>
  <c r="H34" i="28" s="1"/>
  <c r="H35" i="28" s="1"/>
  <c r="H36" i="28" s="1"/>
  <c r="H37" i="28" s="1"/>
  <c r="H38" i="28" s="1"/>
  <c r="H39" i="28" s="1"/>
  <c r="H40" i="28" s="1"/>
  <c r="H41" i="28" s="1"/>
  <c r="H42" i="28" s="1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J48" i="27"/>
  <c r="G48" i="27"/>
  <c r="J47" i="27"/>
  <c r="G47" i="27"/>
  <c r="J46" i="27"/>
  <c r="G46" i="27"/>
  <c r="J45" i="27"/>
  <c r="G45" i="27"/>
  <c r="J44" i="27"/>
  <c r="G44" i="27"/>
  <c r="J43" i="27"/>
  <c r="G43" i="27"/>
  <c r="J42" i="27"/>
  <c r="G42" i="27"/>
  <c r="J41" i="27"/>
  <c r="G41" i="27"/>
  <c r="J40" i="27"/>
  <c r="G40" i="27"/>
  <c r="J39" i="27"/>
  <c r="G39" i="27"/>
  <c r="J38" i="27"/>
  <c r="G38" i="27"/>
  <c r="J37" i="27"/>
  <c r="G37" i="27"/>
  <c r="J36" i="27"/>
  <c r="G36" i="27"/>
  <c r="J35" i="27"/>
  <c r="G35" i="27"/>
  <c r="J34" i="27"/>
  <c r="G34" i="27"/>
  <c r="J33" i="27"/>
  <c r="G33" i="27"/>
  <c r="J32" i="27"/>
  <c r="G32" i="27"/>
  <c r="J31" i="27"/>
  <c r="G31" i="27"/>
  <c r="J30" i="27"/>
  <c r="G30" i="27"/>
  <c r="J29" i="27"/>
  <c r="G29" i="27"/>
  <c r="J28" i="27"/>
  <c r="G28" i="27"/>
  <c r="J27" i="27"/>
  <c r="G27" i="27"/>
  <c r="J26" i="27"/>
  <c r="G26" i="27"/>
  <c r="J25" i="27"/>
  <c r="G25" i="27"/>
  <c r="J24" i="27"/>
  <c r="G24" i="27"/>
  <c r="G23" i="27"/>
  <c r="H17" i="27"/>
  <c r="H13" i="27"/>
  <c r="B13" i="27"/>
  <c r="H11" i="27"/>
  <c r="B11" i="27"/>
  <c r="C9" i="27"/>
  <c r="B9" i="27"/>
  <c r="H7" i="27"/>
  <c r="B7" i="27"/>
  <c r="E2" i="27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F52" i="26"/>
  <c r="G52" i="26"/>
  <c r="F53" i="26"/>
  <c r="G53" i="26"/>
  <c r="F54" i="26"/>
  <c r="G54" i="26"/>
  <c r="F55" i="26"/>
  <c r="G55" i="26"/>
  <c r="F56" i="26"/>
  <c r="G56" i="26"/>
  <c r="F57" i="26"/>
  <c r="G57" i="26"/>
  <c r="F58" i="26"/>
  <c r="G58" i="26"/>
  <c r="F59" i="26"/>
  <c r="G59" i="26"/>
  <c r="F60" i="26"/>
  <c r="G60" i="26"/>
  <c r="F61" i="26"/>
  <c r="G61" i="26"/>
  <c r="F62" i="26"/>
  <c r="G62" i="26"/>
  <c r="F63" i="26"/>
  <c r="G63" i="26"/>
  <c r="F64" i="26"/>
  <c r="G64" i="26"/>
  <c r="F65" i="26"/>
  <c r="G65" i="26"/>
  <c r="F66" i="26"/>
  <c r="G66" i="26"/>
  <c r="F67" i="26"/>
  <c r="G67" i="26"/>
  <c r="F68" i="26"/>
  <c r="G68" i="26"/>
  <c r="F69" i="26"/>
  <c r="G69" i="26"/>
  <c r="F70" i="26"/>
  <c r="G70" i="26"/>
  <c r="F71" i="26"/>
  <c r="G71" i="26"/>
  <c r="F72" i="26"/>
  <c r="G72" i="26"/>
  <c r="F73" i="26"/>
  <c r="G73" i="26"/>
  <c r="F74" i="26"/>
  <c r="G74" i="26"/>
  <c r="F75" i="26"/>
  <c r="G75" i="26"/>
  <c r="F76" i="26"/>
  <c r="G76" i="26"/>
  <c r="F77" i="26"/>
  <c r="G77" i="26"/>
  <c r="F78" i="26"/>
  <c r="G78" i="26"/>
  <c r="F79" i="26"/>
  <c r="G79" i="26"/>
  <c r="F24" i="26"/>
  <c r="G24" i="26"/>
  <c r="F25" i="26"/>
  <c r="G25" i="26"/>
  <c r="F26" i="26"/>
  <c r="G26" i="26"/>
  <c r="F27" i="26"/>
  <c r="G27" i="26"/>
  <c r="F28" i="26"/>
  <c r="G28" i="26"/>
  <c r="F29" i="26"/>
  <c r="G29" i="26"/>
  <c r="F30" i="26"/>
  <c r="G30" i="26"/>
  <c r="F31" i="26"/>
  <c r="G31" i="26"/>
  <c r="F32" i="26"/>
  <c r="G32" i="26"/>
  <c r="F33" i="26"/>
  <c r="G33" i="26"/>
  <c r="F34" i="26"/>
  <c r="G34" i="26"/>
  <c r="F35" i="26"/>
  <c r="G35" i="26"/>
  <c r="F36" i="26"/>
  <c r="G36" i="26"/>
  <c r="F37" i="26"/>
  <c r="G37" i="26"/>
  <c r="F38" i="26"/>
  <c r="G38" i="26"/>
  <c r="F39" i="26"/>
  <c r="G39" i="26"/>
  <c r="F40" i="26"/>
  <c r="G40" i="26"/>
  <c r="F41" i="26"/>
  <c r="G41" i="26"/>
  <c r="F42" i="26"/>
  <c r="G42" i="26"/>
  <c r="F43" i="26"/>
  <c r="G43" i="26"/>
  <c r="F44" i="26"/>
  <c r="G44" i="26"/>
  <c r="F45" i="26"/>
  <c r="G45" i="26"/>
  <c r="F46" i="26"/>
  <c r="G46" i="26"/>
  <c r="F47" i="26"/>
  <c r="G47" i="26"/>
  <c r="F48" i="26"/>
  <c r="G48" i="26"/>
  <c r="F49" i="26"/>
  <c r="G49" i="26"/>
  <c r="F50" i="26"/>
  <c r="G50" i="26"/>
  <c r="F51" i="26"/>
  <c r="G51" i="26"/>
  <c r="G23" i="26"/>
  <c r="F23" i="26"/>
  <c r="H17" i="26"/>
  <c r="H13" i="26"/>
  <c r="B13" i="26"/>
  <c r="H11" i="26"/>
  <c r="B11" i="26"/>
  <c r="C9" i="26"/>
  <c r="B9" i="26"/>
  <c r="H7" i="26"/>
  <c r="B7" i="26"/>
  <c r="E2" i="26"/>
  <c r="H27" i="30" l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H39" i="30" s="1"/>
  <c r="H40" i="30" s="1"/>
  <c r="H41" i="30" s="1"/>
  <c r="H42" i="30" s="1"/>
  <c r="H43" i="30" s="1"/>
  <c r="H44" i="30" s="1"/>
  <c r="H45" i="30" s="1"/>
  <c r="H46" i="30" s="1"/>
  <c r="H47" i="30" s="1"/>
  <c r="H48" i="30" s="1"/>
  <c r="H49" i="30" s="1"/>
  <c r="H50" i="30" s="1"/>
  <c r="H51" i="30" s="1"/>
  <c r="H52" i="30" s="1"/>
  <c r="H53" i="30" s="1"/>
  <c r="H54" i="30" s="1"/>
  <c r="H55" i="30" s="1"/>
  <c r="H56" i="30" s="1"/>
  <c r="H57" i="30" s="1"/>
  <c r="H58" i="30" s="1"/>
  <c r="H59" i="30" s="1"/>
  <c r="H60" i="30" s="1"/>
  <c r="H61" i="30" s="1"/>
  <c r="H62" i="30" s="1"/>
  <c r="H63" i="30" s="1"/>
  <c r="H64" i="30" s="1"/>
  <c r="H65" i="30" s="1"/>
  <c r="H66" i="30" s="1"/>
  <c r="H67" i="30" s="1"/>
  <c r="H68" i="30" s="1"/>
  <c r="H69" i="30" s="1"/>
  <c r="H70" i="30" s="1"/>
  <c r="H71" i="30" s="1"/>
  <c r="H72" i="30" s="1"/>
  <c r="H73" i="30" s="1"/>
  <c r="H74" i="30" s="1"/>
  <c r="H75" i="30" s="1"/>
  <c r="H76" i="30" s="1"/>
  <c r="H77" i="30" s="1"/>
  <c r="H78" i="30" s="1"/>
  <c r="H79" i="30" s="1"/>
  <c r="H80" i="30" s="1"/>
  <c r="H81" i="30" s="1"/>
  <c r="H82" i="30" s="1"/>
  <c r="H83" i="30" s="1"/>
  <c r="H84" i="30" s="1"/>
  <c r="H85" i="30" s="1"/>
  <c r="H86" i="30" s="1"/>
  <c r="H87" i="30" s="1"/>
  <c r="H88" i="30" s="1"/>
  <c r="H89" i="30" s="1"/>
  <c r="H90" i="30" s="1"/>
  <c r="H91" i="30" s="1"/>
  <c r="H92" i="30" s="1"/>
  <c r="H93" i="30" s="1"/>
  <c r="H94" i="30" s="1"/>
  <c r="H23" i="26"/>
  <c r="H24" i="26" s="1"/>
  <c r="K94" i="30"/>
  <c r="K49" i="27"/>
  <c r="H25" i="26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2" i="26" s="1"/>
  <c r="H24" i="39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K42" i="39"/>
  <c r="K46" i="38"/>
  <c r="H24" i="38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K49" i="37"/>
  <c r="H24" i="37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K59" i="36"/>
  <c r="H24" i="36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K48" i="35"/>
  <c r="H24" i="35"/>
  <c r="H25" i="35" s="1"/>
  <c r="H26" i="35" s="1"/>
  <c r="H27" i="35" s="1"/>
  <c r="H28" i="35" s="1"/>
  <c r="H29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24" i="34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K50" i="34"/>
  <c r="K74" i="33"/>
  <c r="K35" i="32"/>
  <c r="G35" i="32"/>
  <c r="K37" i="32"/>
  <c r="G37" i="32"/>
  <c r="H25" i="33"/>
  <c r="H26" i="33" s="1"/>
  <c r="H27" i="33" s="1"/>
  <c r="H28" i="33" s="1"/>
  <c r="H29" i="33" s="1"/>
  <c r="H30" i="33" s="1"/>
  <c r="H31" i="33" s="1"/>
  <c r="H32" i="33" s="1"/>
  <c r="H33" i="33" s="1"/>
  <c r="H34" i="33" s="1"/>
  <c r="H35" i="33" s="1"/>
  <c r="H36" i="33" s="1"/>
  <c r="H37" i="33" s="1"/>
  <c r="H38" i="33" s="1"/>
  <c r="H39" i="33" s="1"/>
  <c r="H40" i="33" s="1"/>
  <c r="H41" i="33" s="1"/>
  <c r="H42" i="33" s="1"/>
  <c r="H43" i="33" s="1"/>
  <c r="H44" i="33" s="1"/>
  <c r="H45" i="33" s="1"/>
  <c r="H46" i="33" s="1"/>
  <c r="H47" i="33" s="1"/>
  <c r="H48" i="33" s="1"/>
  <c r="H49" i="33" s="1"/>
  <c r="H50" i="33" s="1"/>
  <c r="H51" i="33" s="1"/>
  <c r="H52" i="33" s="1"/>
  <c r="H53" i="33" s="1"/>
  <c r="H54" i="33" s="1"/>
  <c r="H55" i="33" s="1"/>
  <c r="H56" i="33" s="1"/>
  <c r="H57" i="33" s="1"/>
  <c r="H58" i="33" s="1"/>
  <c r="H59" i="33" s="1"/>
  <c r="H60" i="33" s="1"/>
  <c r="H61" i="33" s="1"/>
  <c r="H62" i="33" s="1"/>
  <c r="H63" i="33" s="1"/>
  <c r="H64" i="33" s="1"/>
  <c r="H65" i="33" s="1"/>
  <c r="H66" i="33" s="1"/>
  <c r="H67" i="33" s="1"/>
  <c r="H68" i="33" s="1"/>
  <c r="H69" i="33" s="1"/>
  <c r="H70" i="33" s="1"/>
  <c r="H71" i="33" s="1"/>
  <c r="H72" i="33" s="1"/>
  <c r="H73" i="33" s="1"/>
  <c r="H74" i="33" s="1"/>
  <c r="H24" i="32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74" i="29"/>
  <c r="H73" i="29"/>
  <c r="H63" i="28"/>
  <c r="H62" i="28"/>
  <c r="H23" i="27"/>
  <c r="H24" i="27" s="1"/>
  <c r="H25" i="27" s="1"/>
  <c r="H26" i="27" s="1"/>
  <c r="H27" i="27" s="1"/>
  <c r="H28" i="27" s="1"/>
  <c r="H29" i="27" s="1"/>
  <c r="H30" i="27" s="1"/>
  <c r="H31" i="27" s="1"/>
  <c r="H32" i="27" s="1"/>
  <c r="H33" i="27" s="1"/>
  <c r="H34" i="27" s="1"/>
  <c r="H35" i="27" s="1"/>
  <c r="H36" i="27" s="1"/>
  <c r="H37" i="27" s="1"/>
  <c r="H38" i="27" s="1"/>
  <c r="H39" i="27" s="1"/>
  <c r="H40" i="27" s="1"/>
  <c r="H41" i="27" s="1"/>
  <c r="H42" i="27" s="1"/>
  <c r="H43" i="27" s="1"/>
  <c r="H44" i="27" s="1"/>
  <c r="H45" i="27" s="1"/>
  <c r="H46" i="27" s="1"/>
  <c r="H47" i="27" s="1"/>
  <c r="H48" i="27" s="1"/>
  <c r="H49" i="27" s="1"/>
  <c r="J49" i="27"/>
  <c r="Q32" i="2" s="1"/>
  <c r="R32" i="2" s="1"/>
  <c r="T32" i="2" s="1"/>
  <c r="J80" i="26"/>
  <c r="Q11" i="2" s="1"/>
  <c r="G33" i="24"/>
  <c r="F33" i="24"/>
  <c r="V61" i="2"/>
  <c r="V63" i="2"/>
  <c r="V64" i="2"/>
  <c r="V65" i="2"/>
  <c r="V68" i="2"/>
  <c r="V69" i="2"/>
  <c r="V70" i="2"/>
  <c r="V72" i="2"/>
  <c r="V73" i="2"/>
  <c r="V75" i="2"/>
  <c r="V76" i="2"/>
  <c r="V77" i="2"/>
  <c r="V78" i="2"/>
  <c r="V80" i="2"/>
  <c r="V81" i="2"/>
  <c r="V82" i="2"/>
  <c r="V83" i="2"/>
  <c r="V84" i="2"/>
  <c r="V86" i="2"/>
  <c r="S110" i="2"/>
  <c r="U110" i="2" s="1"/>
  <c r="H17" i="24"/>
  <c r="H13" i="24"/>
  <c r="H11" i="24"/>
  <c r="H7" i="24"/>
  <c r="B13" i="24"/>
  <c r="B11" i="24"/>
  <c r="E2" i="24"/>
  <c r="C9" i="24"/>
  <c r="B9" i="24"/>
  <c r="B7" i="24"/>
  <c r="S109" i="2"/>
  <c r="U109" i="2" s="1"/>
  <c r="V66" i="2"/>
  <c r="V74" i="2"/>
  <c r="V85" i="2"/>
  <c r="J34" i="24"/>
  <c r="J35" i="24"/>
  <c r="J36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F24" i="24"/>
  <c r="G24" i="24"/>
  <c r="F25" i="24"/>
  <c r="G25" i="24"/>
  <c r="F26" i="24"/>
  <c r="G26" i="24"/>
  <c r="F27" i="24"/>
  <c r="G27" i="24"/>
  <c r="F28" i="24"/>
  <c r="G28" i="24"/>
  <c r="F29" i="24"/>
  <c r="G29" i="24"/>
  <c r="F30" i="24"/>
  <c r="G30" i="24"/>
  <c r="F31" i="24"/>
  <c r="G31" i="24"/>
  <c r="F32" i="24"/>
  <c r="G32" i="24"/>
  <c r="F34" i="24"/>
  <c r="G34" i="24"/>
  <c r="F35" i="24"/>
  <c r="G35" i="24"/>
  <c r="F36" i="24"/>
  <c r="G36" i="24"/>
  <c r="F37" i="24"/>
  <c r="G37" i="24"/>
  <c r="F38" i="24"/>
  <c r="G38" i="24"/>
  <c r="F39" i="24"/>
  <c r="G39" i="24"/>
  <c r="F40" i="24"/>
  <c r="G40" i="24"/>
  <c r="F41" i="24"/>
  <c r="G41" i="24"/>
  <c r="F42" i="24"/>
  <c r="G42" i="24"/>
  <c r="F43" i="24"/>
  <c r="G43" i="24"/>
  <c r="F44" i="24"/>
  <c r="G44" i="24"/>
  <c r="F45" i="24"/>
  <c r="G45" i="24"/>
  <c r="F46" i="24"/>
  <c r="G46" i="24"/>
  <c r="F47" i="24"/>
  <c r="G47" i="24"/>
  <c r="F48" i="24"/>
  <c r="G48" i="24"/>
  <c r="F49" i="24"/>
  <c r="G49" i="24"/>
  <c r="F50" i="24"/>
  <c r="G50" i="24"/>
  <c r="F51" i="24"/>
  <c r="G51" i="24"/>
  <c r="F52" i="24"/>
  <c r="G52" i="24"/>
  <c r="F53" i="24"/>
  <c r="G53" i="24"/>
  <c r="F54" i="24"/>
  <c r="G54" i="24"/>
  <c r="F55" i="24"/>
  <c r="G55" i="24"/>
  <c r="F56" i="24"/>
  <c r="G56" i="24"/>
  <c r="F57" i="24"/>
  <c r="G57" i="24"/>
  <c r="F58" i="24"/>
  <c r="G58" i="24"/>
  <c r="F59" i="24"/>
  <c r="G59" i="24"/>
  <c r="F60" i="24"/>
  <c r="G60" i="24"/>
  <c r="F61" i="24"/>
  <c r="G61" i="24"/>
  <c r="G23" i="24"/>
  <c r="F23" i="24"/>
  <c r="S108" i="2"/>
  <c r="U108" i="2" s="1"/>
  <c r="S106" i="2"/>
  <c r="U106" i="2" s="1"/>
  <c r="S104" i="2"/>
  <c r="U104" i="2" s="1"/>
  <c r="S102" i="2"/>
  <c r="U102" i="2" s="1"/>
  <c r="S101" i="2"/>
  <c r="U101" i="2" s="1"/>
  <c r="S100" i="2"/>
  <c r="U100" i="2" s="1"/>
  <c r="S98" i="2"/>
  <c r="U98" i="2" s="1"/>
  <c r="S96" i="2"/>
  <c r="U96" i="2" s="1"/>
  <c r="S94" i="2"/>
  <c r="U94" i="2" s="1"/>
  <c r="S93" i="2"/>
  <c r="U93" i="2" s="1"/>
  <c r="S92" i="2"/>
  <c r="U92" i="2" s="1"/>
  <c r="S90" i="2"/>
  <c r="U90" i="2" s="1"/>
  <c r="V89" i="2"/>
  <c r="V88" i="2"/>
  <c r="H83" i="26" l="1"/>
  <c r="H84" i="26" s="1"/>
  <c r="H96" i="30"/>
  <c r="H97" i="30"/>
  <c r="H99" i="30" s="1"/>
  <c r="H75" i="29"/>
  <c r="H23" i="24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S32" i="2"/>
  <c r="U32" i="2" s="1"/>
  <c r="H9" i="24"/>
  <c r="H9" i="37"/>
  <c r="H9" i="36"/>
  <c r="H9" i="29"/>
  <c r="H9" i="43"/>
  <c r="H9" i="35"/>
  <c r="H9" i="28"/>
  <c r="H9" i="42"/>
  <c r="H9" i="34"/>
  <c r="H9" i="41"/>
  <c r="H9" i="33"/>
  <c r="H9" i="40"/>
  <c r="H9" i="32"/>
  <c r="H9" i="44"/>
  <c r="H9" i="39"/>
  <c r="H9" i="38"/>
  <c r="H9" i="30"/>
  <c r="H44" i="39"/>
  <c r="H49" i="38"/>
  <c r="H48" i="38"/>
  <c r="H50" i="38" s="1"/>
  <c r="H52" i="37"/>
  <c r="H51" i="37"/>
  <c r="H62" i="36"/>
  <c r="H61" i="36"/>
  <c r="H30" i="35"/>
  <c r="H51" i="35"/>
  <c r="H50" i="35"/>
  <c r="H53" i="34"/>
  <c r="H52" i="34"/>
  <c r="K57" i="32"/>
  <c r="H35" i="32"/>
  <c r="H36" i="32" s="1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H49" i="32" s="1"/>
  <c r="H50" i="32" s="1"/>
  <c r="H51" i="32" s="1"/>
  <c r="H52" i="32" s="1"/>
  <c r="H53" i="32" s="1"/>
  <c r="H54" i="32" s="1"/>
  <c r="H55" i="32" s="1"/>
  <c r="H56" i="32" s="1"/>
  <c r="H57" i="32" s="1"/>
  <c r="H60" i="32" s="1"/>
  <c r="H77" i="33"/>
  <c r="H76" i="33"/>
  <c r="H98" i="30"/>
  <c r="H76" i="29"/>
  <c r="H64" i="28"/>
  <c r="H65" i="28"/>
  <c r="H52" i="27"/>
  <c r="H51" i="27"/>
  <c r="H85" i="26"/>
  <c r="J62" i="24"/>
  <c r="Q10" i="2" s="1"/>
  <c r="S77" i="2"/>
  <c r="U77" i="2" s="1"/>
  <c r="S85" i="2"/>
  <c r="U85" i="2" s="1"/>
  <c r="S65" i="2"/>
  <c r="U65" i="2" s="1"/>
  <c r="S72" i="2"/>
  <c r="U72" i="2" s="1"/>
  <c r="S97" i="2"/>
  <c r="U97" i="2" s="1"/>
  <c r="V97" i="2"/>
  <c r="S107" i="2"/>
  <c r="U107" i="2" s="1"/>
  <c r="V107" i="2"/>
  <c r="S91" i="2"/>
  <c r="U91" i="2" s="1"/>
  <c r="V91" i="2"/>
  <c r="V67" i="2"/>
  <c r="S67" i="2"/>
  <c r="U67" i="2" s="1"/>
  <c r="S103" i="2"/>
  <c r="U103" i="2" s="1"/>
  <c r="V103" i="2"/>
  <c r="S99" i="2"/>
  <c r="U99" i="2" s="1"/>
  <c r="V99" i="2"/>
  <c r="V79" i="2"/>
  <c r="S79" i="2"/>
  <c r="U79" i="2" s="1"/>
  <c r="S105" i="2"/>
  <c r="U105" i="2" s="1"/>
  <c r="V105" i="2"/>
  <c r="V87" i="2"/>
  <c r="S87" i="2"/>
  <c r="U87" i="2" s="1"/>
  <c r="V71" i="2"/>
  <c r="S95" i="2"/>
  <c r="U95" i="2" s="1"/>
  <c r="V95" i="2"/>
  <c r="S69" i="2"/>
  <c r="U69" i="2" s="1"/>
  <c r="S89" i="2"/>
  <c r="U89" i="2" s="1"/>
  <c r="S81" i="2"/>
  <c r="U81" i="2" s="1"/>
  <c r="S73" i="2"/>
  <c r="U73" i="2" s="1"/>
  <c r="S64" i="2"/>
  <c r="U64" i="2" s="1"/>
  <c r="S61" i="2"/>
  <c r="U61" i="2" s="1"/>
  <c r="V109" i="2"/>
  <c r="V101" i="2"/>
  <c r="V93" i="2"/>
  <c r="S83" i="2"/>
  <c r="U83" i="2" s="1"/>
  <c r="S75" i="2"/>
  <c r="U75" i="2" s="1"/>
  <c r="S68" i="2"/>
  <c r="U68" i="2" s="1"/>
  <c r="S86" i="2"/>
  <c r="U86" i="2" s="1"/>
  <c r="S82" i="2"/>
  <c r="U82" i="2" s="1"/>
  <c r="S78" i="2"/>
  <c r="U78" i="2" s="1"/>
  <c r="S74" i="2"/>
  <c r="U74" i="2" s="1"/>
  <c r="S70" i="2"/>
  <c r="U70" i="2" s="1"/>
  <c r="S66" i="2"/>
  <c r="U66" i="2" s="1"/>
  <c r="S62" i="2"/>
  <c r="U62" i="2" s="1"/>
  <c r="V62" i="2"/>
  <c r="S60" i="2"/>
  <c r="U60" i="2" s="1"/>
  <c r="V60" i="2"/>
  <c r="S56" i="2"/>
  <c r="U56" i="2" s="1"/>
  <c r="V56" i="2"/>
  <c r="S53" i="2"/>
  <c r="U53" i="2" s="1"/>
  <c r="V53" i="2"/>
  <c r="U48" i="2"/>
  <c r="V48" i="2"/>
  <c r="U43" i="2"/>
  <c r="V43" i="2"/>
  <c r="U39" i="2"/>
  <c r="V39" i="2"/>
  <c r="U35" i="2"/>
  <c r="V35" i="2"/>
  <c r="V110" i="2"/>
  <c r="V108" i="2"/>
  <c r="V106" i="2"/>
  <c r="V104" i="2"/>
  <c r="V102" i="2"/>
  <c r="V100" i="2"/>
  <c r="V98" i="2"/>
  <c r="V96" i="2"/>
  <c r="V94" i="2"/>
  <c r="V92" i="2"/>
  <c r="V90" i="2"/>
  <c r="S63" i="2"/>
  <c r="U63" i="2" s="1"/>
  <c r="S59" i="2"/>
  <c r="U59" i="2" s="1"/>
  <c r="V59" i="2"/>
  <c r="S55" i="2"/>
  <c r="U55" i="2" s="1"/>
  <c r="V55" i="2"/>
  <c r="S52" i="2"/>
  <c r="U52" i="2" s="1"/>
  <c r="V52" i="2"/>
  <c r="U47" i="2"/>
  <c r="V47" i="2"/>
  <c r="U42" i="2"/>
  <c r="V42" i="2"/>
  <c r="U38" i="2"/>
  <c r="V38" i="2"/>
  <c r="S34" i="2"/>
  <c r="U34" i="2" s="1"/>
  <c r="V34" i="2"/>
  <c r="S88" i="2"/>
  <c r="U88" i="2" s="1"/>
  <c r="S84" i="2"/>
  <c r="U84" i="2" s="1"/>
  <c r="S80" i="2"/>
  <c r="U80" i="2" s="1"/>
  <c r="S76" i="2"/>
  <c r="U76" i="2" s="1"/>
  <c r="S58" i="2"/>
  <c r="U58" i="2" s="1"/>
  <c r="V58" i="2"/>
  <c r="S54" i="2"/>
  <c r="U54" i="2" s="1"/>
  <c r="V54" i="2"/>
  <c r="S51" i="2"/>
  <c r="U51" i="2" s="1"/>
  <c r="V51" i="2"/>
  <c r="U45" i="2"/>
  <c r="V45" i="2"/>
  <c r="U41" i="2"/>
  <c r="V41" i="2"/>
  <c r="U37" i="2"/>
  <c r="V37" i="2"/>
  <c r="S33" i="2"/>
  <c r="U33" i="2" s="1"/>
  <c r="V33" i="2"/>
  <c r="S57" i="2"/>
  <c r="U57" i="2" s="1"/>
  <c r="V57" i="2"/>
  <c r="U49" i="2"/>
  <c r="U44" i="2"/>
  <c r="V44" i="2"/>
  <c r="U40" i="2"/>
  <c r="V40" i="2"/>
  <c r="U36" i="2"/>
  <c r="V36" i="2"/>
  <c r="V111" i="2" l="1"/>
  <c r="U111" i="2"/>
  <c r="V50" i="2"/>
  <c r="U50" i="2"/>
  <c r="V32" i="2"/>
  <c r="H63" i="36"/>
  <c r="P10" i="2"/>
  <c r="R10" i="2" s="1"/>
  <c r="H9" i="26"/>
  <c r="H9" i="27"/>
  <c r="H45" i="39"/>
  <c r="H46" i="39" s="1"/>
  <c r="H51" i="38"/>
  <c r="H53" i="37"/>
  <c r="H54" i="37"/>
  <c r="H64" i="36"/>
  <c r="H52" i="35"/>
  <c r="H53" i="35"/>
  <c r="H54" i="34"/>
  <c r="H55" i="34"/>
  <c r="H78" i="33"/>
  <c r="H59" i="32"/>
  <c r="H62" i="32" s="1"/>
  <c r="H79" i="33"/>
  <c r="H53" i="27"/>
  <c r="H54" i="27"/>
  <c r="H64" i="24"/>
  <c r="H65" i="24"/>
  <c r="H47" i="39" l="1"/>
  <c r="H61" i="32"/>
  <c r="H66" i="24"/>
  <c r="H67" i="24"/>
  <c r="T10" i="2" l="1"/>
  <c r="V10" i="2" s="1"/>
  <c r="S10" i="2"/>
  <c r="U10" i="2" s="1"/>
  <c r="P12" i="2" l="1"/>
  <c r="R12" i="2" s="1"/>
  <c r="P11" i="2"/>
  <c r="R11" i="2" s="1"/>
  <c r="S27" i="2" l="1"/>
  <c r="U27" i="2" s="1"/>
  <c r="V27" i="2"/>
  <c r="S17" i="2"/>
  <c r="U17" i="2" s="1"/>
  <c r="V17" i="2"/>
  <c r="S30" i="2"/>
  <c r="U30" i="2" s="1"/>
  <c r="V30" i="2"/>
  <c r="S31" i="2"/>
  <c r="U31" i="2" s="1"/>
  <c r="V31" i="2"/>
  <c r="S26" i="2"/>
  <c r="U26" i="2" s="1"/>
  <c r="V26" i="2"/>
  <c r="S21" i="2"/>
  <c r="U21" i="2" s="1"/>
  <c r="V21" i="2"/>
  <c r="S13" i="2"/>
  <c r="U13" i="2" s="1"/>
  <c r="V13" i="2"/>
  <c r="S15" i="2"/>
  <c r="U15" i="2" s="1"/>
  <c r="V15" i="2"/>
  <c r="S16" i="2"/>
  <c r="U16" i="2" s="1"/>
  <c r="V16" i="2"/>
  <c r="S22" i="2"/>
  <c r="U22" i="2" s="1"/>
  <c r="V22" i="2"/>
  <c r="S11" i="2"/>
  <c r="U11" i="2" s="1"/>
  <c r="T11" i="2"/>
  <c r="V11" i="2" s="1"/>
  <c r="S24" i="2"/>
  <c r="U24" i="2" s="1"/>
  <c r="V24" i="2"/>
  <c r="S29" i="2"/>
  <c r="U29" i="2" s="1"/>
  <c r="V29" i="2"/>
  <c r="S25" i="2"/>
  <c r="U25" i="2" s="1"/>
  <c r="V25" i="2"/>
  <c r="S19" i="2"/>
  <c r="U19" i="2" s="1"/>
  <c r="V19" i="2"/>
  <c r="S14" i="2"/>
  <c r="U14" i="2" s="1"/>
  <c r="V14" i="2"/>
  <c r="S20" i="2"/>
  <c r="U20" i="2" s="1"/>
  <c r="V20" i="2"/>
  <c r="S28" i="2"/>
  <c r="U28" i="2" s="1"/>
  <c r="V28" i="2"/>
  <c r="S23" i="2"/>
  <c r="U23" i="2" s="1"/>
  <c r="V23" i="2"/>
  <c r="S18" i="2"/>
  <c r="U18" i="2" s="1"/>
  <c r="V18" i="2"/>
  <c r="S12" i="2"/>
  <c r="U12" i="2" s="1"/>
  <c r="T12" i="2"/>
  <c r="V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10</author>
  </authors>
  <commentList>
    <comment ref="C47" authorId="0" shapeId="0" xr:uid="{EEFBA9F6-1136-4D07-A700-BC15BE8F0215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cùng thời điểm có nhiều tàu ĐB</t>
        </r>
      </text>
    </comment>
    <comment ref="C48" authorId="0" shapeId="0" xr:uid="{B994E109-B03B-4763-A28D-7079CE463DC0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sử dụng điều khoản </t>
        </r>
      </text>
    </comment>
    <comment ref="C49" authorId="0" shapeId="0" xr:uid="{5ABAE89F-F6C1-4EE4-843C-6505AAD1F96B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sử dụng điều khoản</t>
        </r>
      </text>
    </comment>
    <comment ref="C56" authorId="0" shapeId="0" xr:uid="{09717FDC-5736-4657-90DE-739679D84581}">
      <text>
        <r>
          <rPr>
            <b/>
            <sz val="9"/>
            <color indexed="81"/>
            <rFont val="Tahoma"/>
            <family val="2"/>
          </rPr>
          <t>Windows 10:</t>
        </r>
        <r>
          <rPr>
            <sz val="9"/>
            <color indexed="81"/>
            <rFont val="Tahoma"/>
            <family val="2"/>
          </rPr>
          <t xml:space="preserve">
áp dụng điều khoản </t>
        </r>
      </text>
    </comment>
  </commentList>
</comments>
</file>

<file path=xl/sharedStrings.xml><?xml version="1.0" encoding="utf-8"?>
<sst xmlns="http://schemas.openxmlformats.org/spreadsheetml/2006/main" count="11107" uniqueCount="1269">
  <si>
    <t>BẢNG TÍNH THỜI GIAN DÔI NHẬT</t>
  </si>
  <si>
    <t>Tấn</t>
  </si>
  <si>
    <t>DWT</t>
  </si>
  <si>
    <t>Ngày</t>
  </si>
  <si>
    <t>Thời gian</t>
  </si>
  <si>
    <t>Nội dung công việc</t>
  </si>
  <si>
    <t>Ghi chú</t>
  </si>
  <si>
    <t>Tàu mở nắp hầm hàng</t>
  </si>
  <si>
    <t>CÔNG TY NHIỆT ĐIỆN DUYÊN HẢI</t>
  </si>
  <si>
    <t>PHÒNG KẾ HOẠCH VÀ VẬT TƯ</t>
  </si>
  <si>
    <t>THỐNG KÊ GIAO NHẬN CÁC CHUYẾN  THAN TKV</t>
  </si>
  <si>
    <t>STT</t>
  </si>
  <si>
    <t>Chuyến</t>
  </si>
  <si>
    <t>Tên tàu</t>
  </si>
  <si>
    <t>Loại Than</t>
  </si>
  <si>
    <t>KL cảng xếp chưa quy ẩm</t>
  </si>
  <si>
    <t>Trọng tải tàu</t>
  </si>
  <si>
    <t>Thời gian thông báo đến phao 0</t>
  </si>
  <si>
    <t>Thời gian ký nhận Nor</t>
  </si>
  <si>
    <t>Thời gian bắt đầu tính dôi nhật</t>
  </si>
  <si>
    <t>Thời gian cập cảng</t>
  </si>
  <si>
    <t>Thời gian bắt đầu làm hàng</t>
  </si>
  <si>
    <t>Thời gian kết thúc làm hàng</t>
  </si>
  <si>
    <t>Tổng thời gian giảm trừ</t>
  </si>
  <si>
    <t>Thưởng</t>
  </si>
  <si>
    <t>Phạt</t>
  </si>
  <si>
    <t>11:00</t>
  </si>
  <si>
    <t>13:00</t>
  </si>
  <si>
    <t>24:00</t>
  </si>
  <si>
    <t>00:00</t>
  </si>
  <si>
    <t>05:30</t>
  </si>
  <si>
    <t>07:00</t>
  </si>
  <si>
    <t>22:00</t>
  </si>
  <si>
    <t>Tổng thời gian tính dôi nhật</t>
  </si>
  <si>
    <t>ĐÔNG BẮC 22 07</t>
  </si>
  <si>
    <t>Than cám 5b.1</t>
  </si>
  <si>
    <t xml:space="preserve"> Tàu đến trạm hoa tiêu cảng trung tâm điện lực Duyên Hải lúc 20:00 ngày 09/01/2022.</t>
  </si>
  <si>
    <t xml:space="preserve"> Tàu chờ cập cầu dỡ hàng. ( Tàu Việt Thuận 235-01, Việt Thuận 215-03)</t>
  </si>
  <si>
    <t xml:space="preserve"> Tàu chờ cập cầu dỡ hàng. ( Tàu Việt Thuận 235-01, Việt Thuận 215-03, Quang Trung 68)</t>
  </si>
  <si>
    <t>Hoa tiêu lên dẫn tàu vào Vũng Quay. Tàu neo tại Vũng Quay an toàn lúc 08:30</t>
  </si>
  <si>
    <t xml:space="preserve"> Tàu chờ cập cầu dỡ hàng. ( Tàu Việt Thuận 215-03, Quang Trung 68)</t>
  </si>
  <si>
    <t>Hoa tiêu lên dẫn tàu vào cầu. Tàu cập cầu Nam cảng 1 an toàn lúc 22:40</t>
  </si>
  <si>
    <t>Tàu chờ thuỷ triều để làm giám định mớn nước đầu.</t>
  </si>
  <si>
    <t>Tàu làm giám định mớn nước đầu.</t>
  </si>
  <si>
    <t>Tàu chờ dỡ hàng do gió lớn trên 16m/s</t>
  </si>
  <si>
    <t>Tàu bắt đầu dỡ hàng</t>
  </si>
  <si>
    <t>Tàu dỡ hàng</t>
  </si>
  <si>
    <t>Tàu dừng dỡ hàng do nhà máy vệ sinh thiết bị, giao ca.</t>
  </si>
  <si>
    <t>Tàu dừng dỡ hàng do chờ DH1 thay con lăn băng tải C3B</t>
  </si>
  <si>
    <t>Tàu dừng dỡ hàng do tràn than băng tải C5B - DH1</t>
  </si>
  <si>
    <t>Tàu dừng dỡ hàng do tiếp tục vệ sinh do than dính nhiều.</t>
  </si>
  <si>
    <t>Tàu dừng dỡ hàng do tắc than cánh lật CSU2</t>
  </si>
  <si>
    <t>Tàu dừng dỡ hàng do chờ tàu Đông Bắc 22-06 cập cầu.</t>
  </si>
  <si>
    <t>Tàu dừng dỡ hàng do chờ cẩu xe xuống tàu</t>
  </si>
  <si>
    <t>Tàu dừng dỡ hàng do chờ gom than</t>
  </si>
  <si>
    <t>Tàu dừng dỡ hàng do nhà máy vệ sinh thiết bị, giao ca và vận hành băng tải</t>
  </si>
  <si>
    <t>Tàu dỡ xong hàng.</t>
  </si>
  <si>
    <t>20:00</t>
  </si>
  <si>
    <t>08:30</t>
  </si>
  <si>
    <t>21:30</t>
  </si>
  <si>
    <t>22:40</t>
  </si>
  <si>
    <t>14:40</t>
  </si>
  <si>
    <t>15:10</t>
  </si>
  <si>
    <t>22:20</t>
  </si>
  <si>
    <t>06:30</t>
  </si>
  <si>
    <t>09:00</t>
  </si>
  <si>
    <t>10:50</t>
  </si>
  <si>
    <t>11:30</t>
  </si>
  <si>
    <t>12:00</t>
  </si>
  <si>
    <t>13:30</t>
  </si>
  <si>
    <t>14:00</t>
  </si>
  <si>
    <t>18:35</t>
  </si>
  <si>
    <t>19:00</t>
  </si>
  <si>
    <t>23:00</t>
  </si>
  <si>
    <t>04:40</t>
  </si>
  <si>
    <t>06:00</t>
  </si>
  <si>
    <t>08:50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</si>
  <si>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</si>
  <si>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</si>
  <si>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</si>
  <si>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</si>
  <si>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</si>
  <si>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</si>
  <si>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</si>
  <si>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ĐÔNG BẮC 22 06</t>
  </si>
  <si>
    <t>Than cám 6a.1</t>
  </si>
  <si>
    <t xml:space="preserve"> Tàu đến trạm hoa tiêu cảng trung tâm điện lực Duyên Hải lúc 16:00 ngày 13/01/2022.</t>
  </si>
  <si>
    <t xml:space="preserve"> Tàu chờ cập cầu dỡ hàng. ( Tàu Quang Trung 68, Đông Bắc 22-07)</t>
  </si>
  <si>
    <t>Hoa tiêu lên tàu dẫn tàu vào Vũng Quay. Tàu neo an toàn tại Vũng Quay lúc 13:50</t>
  </si>
  <si>
    <t>Hoa tiêu lên dẫn tàu vào cầu. Tàu cập cầu Bắc cảng 1 an toàn lúc 23:00</t>
  </si>
  <si>
    <t>Tàu chờ thuỷ triều lên để làm giám định mớn nước đầu</t>
  </si>
  <si>
    <t xml:space="preserve">Tàu làm giám định mớn nước đầu. </t>
  </si>
  <si>
    <t xml:space="preserve"> Tàu mở nắp hầm hàng.</t>
  </si>
  <si>
    <t>Tàu dừng dỡ hàng do nhà máy ưu tiên trộn cấp than bunker.</t>
  </si>
  <si>
    <t>Tàu dừng dỡ hàng do nhà máy vệ sinh vận hành băng tải.</t>
  </si>
  <si>
    <t>Tàu dừng dỡ hàng do nhà máy chạy bản cấp.</t>
  </si>
  <si>
    <t>Tàu dừng dỡ hàng do tràn than T6 - DH1</t>
  </si>
  <si>
    <t>Tàu dừng dỡ hàng do lệch băng cấp 2 C3A</t>
  </si>
  <si>
    <t>Tàu dừng dỡ hàng do quá tải máy đánh phá đống A.</t>
  </si>
  <si>
    <t>Tàu dừng dỡ hàng do DH1 cấp bunker, ưu tiên dỡ cảng 2.</t>
  </si>
  <si>
    <t>Tàu dừng dỡ hàng do tràn than máy đánh phá đống B.</t>
  </si>
  <si>
    <t>Tàu dừng dỡ hàng do chờ cẩu xe.</t>
  </si>
  <si>
    <t>Tàu dừng dỡ hàng do chờ cẩu xe và gom than</t>
  </si>
  <si>
    <t>Tàu dỡ xong hàng</t>
  </si>
  <si>
    <t>16:00</t>
  </si>
  <si>
    <t>12:30</t>
  </si>
  <si>
    <t>13:50</t>
  </si>
  <si>
    <t>14:50</t>
  </si>
  <si>
    <t>15:50</t>
  </si>
  <si>
    <t>17:10</t>
  </si>
  <si>
    <t>00:40</t>
  </si>
  <si>
    <t>04:00</t>
  </si>
  <si>
    <t>08:00</t>
  </si>
  <si>
    <t>09:50</t>
  </si>
  <si>
    <t>12:10</t>
  </si>
  <si>
    <t>14:30</t>
  </si>
  <si>
    <t>19:10</t>
  </si>
  <si>
    <t>19:40</t>
  </si>
  <si>
    <t>20:10</t>
  </si>
  <si>
    <t>20:40</t>
  </si>
  <si>
    <t>22:30</t>
  </si>
  <si>
    <t>22:50</t>
  </si>
  <si>
    <t>01:50</t>
  </si>
  <si>
    <t>02:20</t>
  </si>
  <si>
    <t>10:30</t>
  </si>
  <si>
    <t>20:30</t>
  </si>
  <si>
    <t>23:10</t>
  </si>
  <si>
    <t>02:30</t>
  </si>
  <si>
    <t>06:20</t>
  </si>
  <si>
    <t>07:30</t>
  </si>
  <si>
    <t>08:15</t>
  </si>
  <si>
    <t>ĐÔNG BẮC 22 10</t>
  </si>
  <si>
    <t xml:space="preserve"> Tàu đến trạm hoa tiêu cảng trung tâm điện lực Duyên Hải lúc 12:30 ngày 21/01/2022</t>
  </si>
  <si>
    <t xml:space="preserve"> Tàu chờ cập cầu dỡ hàng.</t>
  </si>
  <si>
    <t>Hoa tiêu lên dẫn tàu cập cầu. Tàu cập cầu cảng 2 an toàn lúc 18:00</t>
  </si>
  <si>
    <t xml:space="preserve"> Tàu chờ thuỷ triều lên để làm giám định mớn nước đầu.</t>
  </si>
  <si>
    <t>Tàu làm giám định mớn nước đầu</t>
  </si>
  <si>
    <t xml:space="preserve">Tàu mở nắp hầm hàng. </t>
  </si>
  <si>
    <t xml:space="preserve"> Tàu chờ dỡ hàng do chờ nhà máy khắc phục cánh lật tháp T0.</t>
  </si>
  <si>
    <t>Tàu dừng dỡ hàng do lỗi dây giật sự cố C3B</t>
  </si>
  <si>
    <t>Tàu dừng dỡ hàng do lỗi máy sàn A - DH 1</t>
  </si>
  <si>
    <t>Tàu dừng dỡ hàng  để nhà máy vệ sinh do than ẩm bám dính.</t>
  </si>
  <si>
    <t>Tàu dừng dỡ hàng để nhà máy vệ sinh các ống xuống than do than ẩm bám dính nhiều.</t>
  </si>
  <si>
    <t>Tàu dừng dỡ hàng do nhà máy cẩu xe xuống hầm.</t>
  </si>
  <si>
    <t>Tàu dừng dỡ hàng để vệ sinh thiết bị do than ẩm bám dính nhiều.</t>
  </si>
  <si>
    <t>Tàu dừng dỡ hàng do lỗi dây giật sự cố C3A - DH1</t>
  </si>
  <si>
    <t>Tàu dừng dỡ hàng do đứt xích nâng hạ gàu phía bờ, vệ sinh thiết bị.</t>
  </si>
  <si>
    <t>Tàu dừng dỡ hàng do nhà máy thay con lăn tuyến băng tải BC1B.</t>
  </si>
  <si>
    <t>16:30</t>
  </si>
  <si>
    <t>18:00</t>
  </si>
  <si>
    <t>10:00</t>
  </si>
  <si>
    <t>13:10</t>
  </si>
  <si>
    <t>13:40</t>
  </si>
  <si>
    <t>01:00</t>
  </si>
  <si>
    <t>01:20</t>
  </si>
  <si>
    <t>01:40</t>
  </si>
  <si>
    <t>02:00</t>
  </si>
  <si>
    <t>09:30</t>
  </si>
  <si>
    <t>21:00</t>
  </si>
  <si>
    <t>12:40</t>
  </si>
  <si>
    <t>17:00</t>
  </si>
  <si>
    <t>21:10</t>
  </si>
  <si>
    <t>21/01/2022</t>
  </si>
  <si>
    <t>22/01/2022</t>
  </si>
  <si>
    <t>23/01/2022</t>
  </si>
  <si>
    <t>24/01/2022</t>
  </si>
  <si>
    <t>ĐÔNG BẮC 22 05</t>
  </si>
  <si>
    <t>Than cám 6a.14</t>
  </si>
  <si>
    <t xml:space="preserve"> Tàu đến trạm hoa tiêu cảng trung tâm điện lực Duyên Hải lúc 07:00 ngày 24/01/2022</t>
  </si>
  <si>
    <t xml:space="preserve"> Tàu chờ cập cầu dỡ hàng. ( Tàu Việt Thuận 215-03)</t>
  </si>
  <si>
    <t>Hoa tiêu lên dẫn tàu cập cầu. Tàu cập cầu Bắc cảng 1 an toàn lúc 18:35</t>
  </si>
  <si>
    <t>Tàu không làm hàng do DH1 ưu tiên trộn than cấp bunker.</t>
  </si>
  <si>
    <t>18:30</t>
  </si>
  <si>
    <t>19:20</t>
  </si>
  <si>
    <t>Tàu dừng dỡ hàng do chờ tàu Đông Bắc 2207 cập cầu.</t>
  </si>
  <si>
    <t>Tàu dừng dỡ hàng do DH1 phá kho trộn than cấp bunker</t>
  </si>
  <si>
    <t>Tàu dừng dỡ hàng do ưu tiên cảng 2 bốc trộn cấp than bunker.</t>
  </si>
  <si>
    <t>02:10</t>
  </si>
  <si>
    <t>02:50</t>
  </si>
  <si>
    <t>Tàu dừng dỡ hàng do nhà máy vệ sinh ống xuống than tháp T1</t>
  </si>
  <si>
    <t>03:30</t>
  </si>
  <si>
    <t>Tàu dừng dỡ hàng do nhà máy ưu tiên cấp than bunker.</t>
  </si>
  <si>
    <t>16:50</t>
  </si>
  <si>
    <t>Tàu dừng dỡ hàng do nhà máy ưu tiên cảng 2 bốc cấp than bunker.</t>
  </si>
  <si>
    <t>Tàu dừng dỡ hàng do tắc than CSU2</t>
  </si>
  <si>
    <t>Tàu dừng dỡ hàng do nhà máy vệ sinh băng tải và ưu tiên cấp than bunker.</t>
  </si>
  <si>
    <t>01:30</t>
  </si>
  <si>
    <t>11:10</t>
  </si>
  <si>
    <t>15:30</t>
  </si>
  <si>
    <t>Tàu dừng dỡ hàng do giới hạn tải, ưu tiên nhập than cảng 2 trộn than cấp bunker.</t>
  </si>
  <si>
    <t>Tàu dừng dỡ hàng do chờ cẩu 2 xe cuốc và 1 xe xúc lật xuống hầm 1.</t>
  </si>
  <si>
    <t>04:10</t>
  </si>
  <si>
    <t>04:50</t>
  </si>
  <si>
    <t>Tàu dừng dỡ hàng do tắc than tháp T6</t>
  </si>
  <si>
    <t>Tàu dừng dỡ hàng do nhà máy vệ sinh chạy băng tải</t>
  </si>
  <si>
    <t>Tàu dừng dỡ hàng do chờ cẩu xe và vệ sinh thiết bị.</t>
  </si>
  <si>
    <t>16:10</t>
  </si>
  <si>
    <t>25/01/2022</t>
  </si>
  <si>
    <t>26/01/2022</t>
  </si>
  <si>
    <t>27/01/2022</t>
  </si>
  <si>
    <t>28/01/2022</t>
  </si>
  <si>
    <t>29/01/2022</t>
  </si>
  <si>
    <t>30/01/2022</t>
  </si>
  <si>
    <t>ĐÔNG BẮC 22 08</t>
  </si>
  <si>
    <t>Than cám 5b.14</t>
  </si>
  <si>
    <t xml:space="preserve"> Tàu đến trạm hoa tiêu cảng trung tâm điện lực Duyên Hải lúc 02:00 ngày 25/01/2022.</t>
  </si>
  <si>
    <t xml:space="preserve"> Tàu chờ cập cầu dỡ hàng. ( Tàu Đông Bắc 22-10, Đông Bắc 22-05, Việt Thuận 215-03)</t>
  </si>
  <si>
    <t>Hoa tiêu lên dẫn tàu vào Vũng Quay. Tàu neo tại Vũng Quay an toàn lúc 06:30</t>
  </si>
  <si>
    <t xml:space="preserve"> Tàu chờ cập cầu dỡ hàng. ( Tàu Đông Bắc 22-05, Việt Thuận 215-03)</t>
  </si>
  <si>
    <t>Hoa tiêu lên dẫn tàu vào cầu. Tàu cập cầu cảng 2 an toàn lúc 18:10</t>
  </si>
  <si>
    <t>Tàu không dỡ hàng do nhà máy giới hạn tải cảng 1.</t>
  </si>
  <si>
    <t>Tàu dừng dỡ hàng do tắc than ở C7A, tháp T0</t>
  </si>
  <si>
    <t>Tàu dừng dỡ hàng do nhà máy vệ sinh do than ẩm bám dính</t>
  </si>
  <si>
    <t>Tàu dừng dỡ hàng do lỗi liên động DH1</t>
  </si>
  <si>
    <t>Tàu dừng dỡ hàng do nhà máy vệ sinh các ống xuống than tháp T0, T1 do than ẩm bám dính.</t>
  </si>
  <si>
    <t>Tàu dừng dỡ hàng do tắc than tháp T0, T1.</t>
  </si>
  <si>
    <t>Tàu dừng dỡ hàng do chờ vệ sinh, chạy băng tải.</t>
  </si>
  <si>
    <t>Tàu dừng dỡ hàng do nhà máy vệ sinh thiết bị do than ẩm bám dính.</t>
  </si>
  <si>
    <t>Tàu dừng dỡ hàng do băng tải BC1B lỗi báo trượt băng.</t>
  </si>
  <si>
    <t>Tàu dừng dỡ hàng do chờ nhà máy cẩu xe cuốc xuống tàu.</t>
  </si>
  <si>
    <t>Tàu dừng dỡ hàng do chờ nhà máy cẩu xe cuốc hỏng lên và cẩu xe xúc lật xuống tàu.</t>
  </si>
  <si>
    <t>Tàu dừng dỡ hàng do nhà máy vệ sinh ống xuống than do than ẩm bám dính.</t>
  </si>
  <si>
    <t>Tàu dừng dỡ hàng do chờ nhà máy cẩu xe lên cảng.</t>
  </si>
  <si>
    <t>Tàu dừng dỡ hàng do giới hạn tải, ưu tiên dỡ hàng cảng1.</t>
  </si>
  <si>
    <t>Tàu dừng dỡ hàng do tắc than máy đánh phá đống A - DH1.</t>
  </si>
  <si>
    <t>Tàu dừng dỡ hàng do chờ nhà máy vệ sinh, chạy băng tải</t>
  </si>
  <si>
    <t>Tàu dừng dỡ hàng do chờ cẩu xe cuốc xuống hầm 1 .</t>
  </si>
  <si>
    <t>Tàu dừng dỡ hàng do chờ gom than.</t>
  </si>
  <si>
    <t>Tàu dừng dỡ hàng do tắc than tháp T6 - DH1</t>
  </si>
  <si>
    <t>17:20</t>
  </si>
  <si>
    <t>18:10</t>
  </si>
  <si>
    <t>15:20</t>
  </si>
  <si>
    <t>00:30</t>
  </si>
  <si>
    <t>04:30</t>
  </si>
  <si>
    <t>19:30</t>
  </si>
  <si>
    <t>21:20</t>
  </si>
  <si>
    <t>23:50</t>
  </si>
  <si>
    <t>00:20</t>
  </si>
  <si>
    <t>05:00</t>
  </si>
  <si>
    <t>17:50</t>
  </si>
  <si>
    <t>18:40</t>
  </si>
  <si>
    <t>19:50</t>
  </si>
  <si>
    <t>20:20</t>
  </si>
  <si>
    <t>07:40</t>
  </si>
  <si>
    <t>09:20</t>
  </si>
  <si>
    <t>09:40</t>
  </si>
  <si>
    <t>11:50</t>
  </si>
  <si>
    <t>23:15</t>
  </si>
  <si>
    <t xml:space="preserve"> Tàu đến trạm hoa tiêu cảng trung tâm điện lực Duyên Hải lúc 23:15 ngày 25/01/2022.</t>
  </si>
  <si>
    <t>05:45</t>
  </si>
  <si>
    <t xml:space="preserve"> Tàu chờ cập cầu dỡ hàng. ( Tàu Đông Bắc 22-08, Đông Bắc 22-05, Việt Thuận 215-03)</t>
  </si>
  <si>
    <t>07:10</t>
  </si>
  <si>
    <t>Hoa tiêu lên dẫn tàu vào Vũng Quay. Tàu neo tại Vũng Quay an toàn lúc 07:10</t>
  </si>
  <si>
    <t>Hoa tiêu lên dẫn tàu vào cầu. Tàu cập cầu Nam cảng 1 an toàn lúc 19:40</t>
  </si>
  <si>
    <t>Tàu không làm hàng do nhà máy ưu tiên dỡ hàng tàu Đông Bắc 22-05, Đông Bắc 22-08.</t>
  </si>
  <si>
    <t>15:00</t>
  </si>
  <si>
    <t>Tàu không làm hàng do nhà máy ưu tiên dỡ hàng tàu  Đông Bắc 22-08, cấp bunker.</t>
  </si>
  <si>
    <t xml:space="preserve">Tàu dừng dỡ hàng do giới hạn tải và ưu tiên dỡ hàng tàu  Đông Bắc 22-08 </t>
  </si>
  <si>
    <t xml:space="preserve">Tàu dừng dỡ hàng do nhà máy ưu tiên dỡ hàng tàu  Đông Bắc 22-08, Đông Bắc 22-05 </t>
  </si>
  <si>
    <t>16:20</t>
  </si>
  <si>
    <t>Tàu dừng dỡ hàng do nhà máy DH1 chuyển kho.</t>
  </si>
  <si>
    <t>17:30</t>
  </si>
  <si>
    <t>Tàu dừng dỡ hàng do chờ tàu Đông Bắc 22-05 rời cảng.</t>
  </si>
  <si>
    <t>Tàu dừng dỡ hàng do tắc than CSU1.</t>
  </si>
  <si>
    <t>Tàu dừng dỡ hàng do chờ nhà máy vệ sinh vận hành băng tải.</t>
  </si>
  <si>
    <t>00:45</t>
  </si>
  <si>
    <t>01:35</t>
  </si>
  <si>
    <t>02:05</t>
  </si>
  <si>
    <t>02:35</t>
  </si>
  <si>
    <t>03:00</t>
  </si>
  <si>
    <t>Tàu dừng dỡ hàng do quá tải máy đánh phá đống B.</t>
  </si>
  <si>
    <t>Tàu dừng dỡ hàng do chờ nhà máy vệ sinh chạy băng tải.</t>
  </si>
  <si>
    <t>Tàu dừng dỡ hàng do tắc than tháp T0</t>
  </si>
  <si>
    <t>14:20</t>
  </si>
  <si>
    <t>Tàu dừng dỡ hàng do nhà máy ưu tiên cấp bunke.</t>
  </si>
  <si>
    <t>09:10</t>
  </si>
  <si>
    <t>10:20</t>
  </si>
  <si>
    <t>Tàu dừng dỡ hàng do chờ cẩu 2 xe cuốc và 1 xúc lật xuống khoang 2.</t>
  </si>
  <si>
    <t>Tàu dừng dỡ hàng do chờ gom than khoang 2.</t>
  </si>
  <si>
    <t>Tàu dừng dỡ hàng do chờ cẩu xe xuống khoang 1</t>
  </si>
  <si>
    <t>Tàu dừng dỡ hàng do chờ gom than khoang 1.</t>
  </si>
  <si>
    <t>31/01/2022</t>
  </si>
  <si>
    <t>01/02/2022</t>
  </si>
  <si>
    <t xml:space="preserve"> Tàu đến trạm hoa tiêu cảng trung tâm điện lực Duyên Hải lúc 01:45 ngày 13/02/2022.</t>
  </si>
  <si>
    <t>Hoa tiêu lên dẫn tàu vào cầu. Tàu cập cầu Nam cảng 1 an toàn lúc 14:00</t>
  </si>
  <si>
    <t>Tàu chờ dỡ hàng do chờ nhà máy chạy bơm cấp</t>
  </si>
  <si>
    <t>Tàu dừng dỡ hàng do nhà máy làm hàng tàu Việt Thuận 215-07.</t>
  </si>
  <si>
    <t>Tàu dừng dỡ hàng do chờ nhà máy vệ sinh thiết bị, giao ca.</t>
  </si>
  <si>
    <t>Tàu dừng dỡ hàng do chờ nhà máy vệ sinh, vận hành băng tải</t>
  </si>
  <si>
    <t>Tàu dừng dỡ hàng do chờ tàu Việt Thuận 215-07 rời cầu.</t>
  </si>
  <si>
    <t>Tàu dừng dỡ hàng do chờ tàu Việt Thuận 215-02 cập cầu.</t>
  </si>
  <si>
    <t>Tàu dừng dỡ hàng do chờ nhà máy kiểm tra chuẩn bị chuyển nguồn 6.6 KV.</t>
  </si>
  <si>
    <t>Tàu dừng dỡ hàng do chờ  gom than.</t>
  </si>
  <si>
    <t>01:45</t>
  </si>
  <si>
    <t>12:15</t>
  </si>
  <si>
    <t>12:20</t>
  </si>
  <si>
    <t>13/02/2022</t>
  </si>
  <si>
    <t>14/02/2022</t>
  </si>
  <si>
    <t>15/02/2022</t>
  </si>
  <si>
    <t>16/02/2022</t>
  </si>
  <si>
    <t>17/02/2022</t>
  </si>
  <si>
    <t>Hoa tiêu lên dẫn tàu vào cầu.</t>
  </si>
  <si>
    <t xml:space="preserve"> Tàu đến trạm hoa tiêu cảng trung tâm điện lực Duyên Hải lúc 22:45 ngày 14/02/2022</t>
  </si>
  <si>
    <t xml:space="preserve"> Tàu chờ cập cầu dỡ hàng ( Tàu Đông Bắc 22-07, Việt Thuận 215-07)</t>
  </si>
  <si>
    <t xml:space="preserve"> Tàu chờ cập cầu dỡ hàng ( Tàu Đông Bắc 22-07, Việt Thuận 215-02)</t>
  </si>
  <si>
    <t>Hoa tiêu lên tàu dẫn tàu cập cầu. Tàu cập cầu cảng 2 an toàn lúc 16:00 ngày 17/02/2022</t>
  </si>
  <si>
    <t>Tàu chờ thuỷ triều làm giám định mớn nước đầu.</t>
  </si>
  <si>
    <t>Tàu chờ dỡ hàng do chờ DH1 vận hành băng tải.</t>
  </si>
  <si>
    <t>Tàu chờ dỡ hàng do DH1 giới hạn tải, ưu tiên dỡ hàng tàu Việt Thuận 215-02</t>
  </si>
  <si>
    <t>Tàu mở nắp hầm hàng.</t>
  </si>
  <si>
    <t>Tàu dừng dỡ hàng do chờ kiểm tra chạy băng tải.</t>
  </si>
  <si>
    <t>Tàu dừng dỡ hàng do chờ chốt cân 24h.</t>
  </si>
  <si>
    <t>Tàu dừng dỡ hàng do đợi DH1 vận hành băng tải</t>
  </si>
  <si>
    <t>Tàu dừng dỡ hàng do ngừng liên động với DH1</t>
  </si>
  <si>
    <t>Tàu dừng dỡ hàng do chờ nhà máy vệ sinh các uống xuống than do than ẩm bám dính nhiều.</t>
  </si>
  <si>
    <t>Tàu dừng dỡ hàng do lỗi liên động máy đánh phá đống</t>
  </si>
  <si>
    <t>Tàu dừng dỡ hàng do chờ cẩu xe</t>
  </si>
  <si>
    <t>Tàu dừng dỡ hàng chờ nhà máy vệ sinh do than ẩm bám dính nhiều.</t>
  </si>
  <si>
    <t>22:45</t>
  </si>
  <si>
    <t>23:40</t>
  </si>
  <si>
    <t>23:30</t>
  </si>
  <si>
    <t>18/02/2022</t>
  </si>
  <si>
    <t>19/02/2022</t>
  </si>
  <si>
    <t>20/02/2022</t>
  </si>
  <si>
    <t xml:space="preserve"> Tàu đến trạm hoa tiêu cảng trung tâm điện lực Duyên Hải lúc 17:10 ngày 19/02/2022</t>
  </si>
  <si>
    <t xml:space="preserve"> Tàu chờ cập cầu dỡ hàng. ( Tàu Đông Bắc 22-10, Việt Thuận 215-02)</t>
  </si>
  <si>
    <t>Hoa tiêu lên dẫn tàu cập cầu. Tàu cập cầu Nam cảng 1 an toàn lúc 17:35</t>
  </si>
  <si>
    <t>Tàu dừng dỡ hàng do lệch cấp 2 C3A</t>
  </si>
  <si>
    <t>Tàu dừng dỡ hàng do chờ khắc phục lỗi liên động máy đánh phá đống</t>
  </si>
  <si>
    <t>Tàu dừng dỡ hàng do chờ nhà máy vệ sinh chạy băng tải</t>
  </si>
  <si>
    <t>16:15</t>
  </si>
  <si>
    <t>17:35</t>
  </si>
  <si>
    <t>11:40</t>
  </si>
  <si>
    <t>21/02/2022</t>
  </si>
  <si>
    <t>22/02/2022</t>
  </si>
  <si>
    <t>14:55</t>
  </si>
  <si>
    <t xml:space="preserve"> Tàu đến trạm hoa tiêu cảng trung tâm điện lực Duyên Hải lúc 14:55 ngày 13/03/2022</t>
  </si>
  <si>
    <t xml:space="preserve"> Tàu chờ cập cầu dỡ hàng. </t>
  </si>
  <si>
    <t>Hoa tiêu lên dẫn tàu cập cầu. Tàu cập cầu Nam cảng 1 an toàn lúc 14:40</t>
  </si>
  <si>
    <t>Tàu không tiến hành làm giám định mớn nước lần đầu do tàu cạn.</t>
  </si>
  <si>
    <t>06:50</t>
  </si>
  <si>
    <t>Tàu dừng dỡ hàng do lỗi dây giật sự cố BC3A - DH1</t>
  </si>
  <si>
    <t>07:50</t>
  </si>
  <si>
    <t>Tàu dừng dỡ hàng do lỗi cánh lật T1 - DH1</t>
  </si>
  <si>
    <t>08:10</t>
  </si>
  <si>
    <t>Tàu dừng dỡ hàng do chờ cẩu xe qua hầm 1</t>
  </si>
  <si>
    <t>Tàu dừng dỡ hàng do chờ cẩu xe qua hầm 2</t>
  </si>
  <si>
    <t>13/03/2022</t>
  </si>
  <si>
    <t>14/03/2022</t>
  </si>
  <si>
    <t>15/03/2022</t>
  </si>
  <si>
    <t>16/03/2022</t>
  </si>
  <si>
    <t>17/03/2022</t>
  </si>
  <si>
    <t xml:space="preserve"> Tàu đến trạm hoa tiêu cảng trung tâm điện lực Duyên Hải lúc 04:00 ngày 19/03/2022</t>
  </si>
  <si>
    <t>Hoa tiêu lên tàu dẫn tàu cập cầu. Tàu cập cầu Nam cảng 1 an toàn lúc 16:00 ngày 19/03/2022</t>
  </si>
  <si>
    <t>Tàu dừng dỡ hàng do lỗi dây giật sự cố BC"1B</t>
  </si>
  <si>
    <t>Tàu dừng dỡ hàng do trời mưa. Tàu đóng/mở nắp hầm hàng.</t>
  </si>
  <si>
    <t>Tàu dừng dỡ hàng do chờ tàu LONG HẢI 01 cập cầu.</t>
  </si>
  <si>
    <t>Tàu dừng dỡ hàng do chờ cẩu xe xuống hầm 1 ( 2 xe cuốc &amp; 1 xúc lật).</t>
  </si>
  <si>
    <t>Tàu dừng dỡ hàng do chờ cẩu xe xuống hầm 2 ( 2 xe cuốc &amp; 1 xúc lật).</t>
  </si>
  <si>
    <t>03:20</t>
  </si>
  <si>
    <t>04:20</t>
  </si>
  <si>
    <t>19/03/2022</t>
  </si>
  <si>
    <t>20/03/2022</t>
  </si>
  <si>
    <t>21/03/2022</t>
  </si>
  <si>
    <t xml:space="preserve"> Tàu đến trạm hoa tiêu cảng trung tâm điện lực Duyên Hải lúc 21:20 ngày 20/03/2022.</t>
  </si>
  <si>
    <t xml:space="preserve"> Tàu chờ cập cầu dỡ hàng ( Tàu Đông Bắc 22-10)</t>
  </si>
  <si>
    <t>Hoa tiêu lên tàu dẫn tàu vào cầu. Tàu cập cầu Nam cảng 1 an toàn lúc 14:50</t>
  </si>
  <si>
    <t>Tàu chờ dỡ hàng do nhà máy ưu tiên làm hàng tàu Long Hải 01</t>
  </si>
  <si>
    <t>Tàu dừng dỡ hàng do chờ tàu Long Hải 01 rời cầu và tàu Việt Thuận 215 -03 cập cầu.</t>
  </si>
  <si>
    <t>Tàu dừng dỡ hàng do tắc than quay cần CSU2</t>
  </si>
  <si>
    <t>22/03/2022</t>
  </si>
  <si>
    <t>23/03/2022</t>
  </si>
  <si>
    <t>00:10</t>
  </si>
  <si>
    <t>04:45</t>
  </si>
  <si>
    <t>22:10</t>
  </si>
  <si>
    <t xml:space="preserve"> Tàu đến trạm hoa tiêu cảng trung tâm điện lực Duyên Hải lúc 17:45 ngày 08/04/2022</t>
  </si>
  <si>
    <t xml:space="preserve"> Tàu chờ cập cầu dỡ hàng. ( Tàu Việt Thuận 168)</t>
  </si>
  <si>
    <t xml:space="preserve"> Tàu chờ cập cầu dỡ hàng.( Tàu Việt Thuận 168)</t>
  </si>
  <si>
    <t>Hoa tiêu lên tàu dẫn tàu cập cầu. Tàu cập cầu Bắc cảng 1 an toàn lúc 12:10 ngày 09/04/2022</t>
  </si>
  <si>
    <t>Tàu chờ dỡ hàng do nhà máy ưu tiên dỡ hàng tàu Việt Thuận 215 - 05</t>
  </si>
  <si>
    <t>Tàu dừng dỡ hàng do lỗi quá dòng BC1B</t>
  </si>
  <si>
    <t>17:45</t>
  </si>
  <si>
    <t>10:45</t>
  </si>
  <si>
    <t>14:10</t>
  </si>
  <si>
    <t>06:10</t>
  </si>
  <si>
    <t>10:10</t>
  </si>
  <si>
    <t>08/04/2022</t>
  </si>
  <si>
    <t>09/04/2022</t>
  </si>
  <si>
    <t>10/04/2022</t>
  </si>
  <si>
    <t>11/04/2022</t>
  </si>
  <si>
    <t xml:space="preserve"> Tàu đến trạm hoa tiêu cảng trung tâm điện lực Duyên Hải lúc 19:00 ngày 19/04/2022.</t>
  </si>
  <si>
    <t>Hoa tiêu lên dẫn tàu vào cầu. Tàu cập cầu Bắc cảng 1 an toàn lúc 06:40</t>
  </si>
  <si>
    <t>Tàu chờ dỡ hàng do nhà máy ưu tiên dỡ hàng tàu Việt Thuận 215 -02</t>
  </si>
  <si>
    <t>Tàu mở nắp hầm  hàng</t>
  </si>
  <si>
    <t>Tàu bắt đầu làm hàng</t>
  </si>
  <si>
    <t>Tàu kết thúc làm hàng</t>
  </si>
  <si>
    <t>06:40</t>
  </si>
  <si>
    <t>07:20</t>
  </si>
  <si>
    <t>19/04/2022</t>
  </si>
  <si>
    <t>20/04/2022</t>
  </si>
  <si>
    <t>22/04/2022</t>
  </si>
  <si>
    <t xml:space="preserve"> Tàu đến trạm hoa tiêu cảng trung tâm điện lực Duyên Hải lúc 20:20 ngày 20/4/2022</t>
  </si>
  <si>
    <t xml:space="preserve"> Tàu chờ cập cầu dỡ hàng </t>
  </si>
  <si>
    <t>Hoa tiêu lên tàu dẫn tàu cập cầu. Tàu cập cầu Nam cảng 1 an toàn lúc 15:30</t>
  </si>
  <si>
    <t>13:45</t>
  </si>
  <si>
    <t>21/04/2022</t>
  </si>
  <si>
    <t>23/04/2022</t>
  </si>
  <si>
    <t>ĐÔNG BẮC 22 04</t>
  </si>
  <si>
    <t xml:space="preserve"> Tàu đến trạm hoa tiêu cảng trung tâm điện lực Duyên Hải lúc 17:00 ngày 29/04/2022.</t>
  </si>
  <si>
    <t>Hoa tiêu lên tàu dẫn tàu cập cầu .Tàu cập cầu Bắc cảng 1 an toàn lúc 14:00 ngày 30/04/2022</t>
  </si>
  <si>
    <t xml:space="preserve"> Tàu bắt đầu dỡ hàng.</t>
  </si>
  <si>
    <t xml:space="preserve"> Tàu dỡ hàng </t>
  </si>
  <si>
    <t xml:space="preserve"> Tàu dừng dỡ hàng do nhà máy vệ sinh thiết bị, giao ca.</t>
  </si>
  <si>
    <t xml:space="preserve"> Tàu dừng dỡ hàng do chờ CSU2 cẩu xe lên bờ, giải phóng khoang 2.</t>
  </si>
  <si>
    <t xml:space="preserve"> Tàu dừng dỡ hàng do chờ cẩu xe xuống khoang 1</t>
  </si>
  <si>
    <t xml:space="preserve"> Tàu dừng dỡ hàng do chờ gom than</t>
  </si>
  <si>
    <t xml:space="preserve"> Tàu dỡ hàng</t>
  </si>
  <si>
    <t>03:45</t>
  </si>
  <si>
    <t>04:15</t>
  </si>
  <si>
    <t>08:20</t>
  </si>
  <si>
    <t>29/04/2022</t>
  </si>
  <si>
    <t>30/04/2022</t>
  </si>
  <si>
    <t>01/05/2022</t>
  </si>
  <si>
    <t xml:space="preserve"> Tàu đến trạm hoa tiêu cảng trung tâm điện lực Duyên Hải lúc 14:30 ngày 30/04/2022</t>
  </si>
  <si>
    <t xml:space="preserve"> Tàu chờ cập cầu dỡ hàng ( ĐÔNG BẮC 22-04, VIỆT THUẬN 235-01)</t>
  </si>
  <si>
    <t xml:space="preserve"> Tàu chờ cập cầu dỡ hàng (  VIỆT THUẬN 235-01)</t>
  </si>
  <si>
    <t>Hoa tiêu lên tàu dẫn tàu cập cầu. Tàu cập cầu Nam cảng 1 an toàn lúc 15:20 ngày 02/05/2022</t>
  </si>
  <si>
    <t>Tàu dừng dỡ hàng do chuyển làm hàng tàu Việt Thuận 189</t>
  </si>
  <si>
    <t>Tàu dừng dỡ hàng do lỗi C3B.</t>
  </si>
  <si>
    <t>Tàu dừng dỡ hàng do chờ tàu Việt Thuận 189 rời cầu.</t>
  </si>
  <si>
    <t>Tàu dừng dỡ hàng do thời tiết xấu. Tàu đóng/mở nắp hầm hàng.</t>
  </si>
  <si>
    <t>Tàu dừng dỡ hàng do thời tiết xấu. Tàu đóng/ mở nắp hầm hàng.</t>
  </si>
  <si>
    <t>Tàu dừng dỡ hàng do chờ tàu Việt Thuận 168 cập cầu.</t>
  </si>
  <si>
    <t>Tàu dừng dỡ hàng do chờ cẩu xe xuống hầm 2.</t>
  </si>
  <si>
    <t>Tàu dừng dỡ hàng do chờ cầu xe xuống hầm 1.</t>
  </si>
  <si>
    <t>06:55</t>
  </si>
  <si>
    <t>08:40</t>
  </si>
  <si>
    <t>02/05/2022</t>
  </si>
  <si>
    <t>03/05/2022</t>
  </si>
  <si>
    <t>04/05/2022</t>
  </si>
  <si>
    <t>ĐÔNG BẮC 22 09</t>
  </si>
  <si>
    <t xml:space="preserve"> Tàu đến trạm hoa tiêu cảng trung tâm điện lực Duyên Hải lúc 08:10 ngày 12/05/2022</t>
  </si>
  <si>
    <t>Hoa tiêu lên tàu dẫn tàu vào Vũng Quay .Tàu neo Vũng Quay an toàn lúc 12:45</t>
  </si>
  <si>
    <t>Hoa tiêu lên tàu dẫn tàu vào cập cầu .Tàu cập cầu Nam cảng 1 an toàn lúc 14:40</t>
  </si>
  <si>
    <t xml:space="preserve"> Tàu bắt đầu dỡ hàng .</t>
  </si>
  <si>
    <t xml:space="preserve"> Tàu dỡ hàng .</t>
  </si>
  <si>
    <t>Tàu dừng dỡ hàng do chờ tàu cập cảng.</t>
  </si>
  <si>
    <t>Tàu dừng dỡ hàng do chờ cẩu xe và gom than.</t>
  </si>
  <si>
    <t>12:45</t>
  </si>
  <si>
    <t>17:40</t>
  </si>
  <si>
    <t>15:45</t>
  </si>
  <si>
    <t>12/05/2022</t>
  </si>
  <si>
    <t>13/05/2022</t>
  </si>
  <si>
    <t>14/05/2022</t>
  </si>
  <si>
    <t>QTM 01</t>
  </si>
  <si>
    <t>HOANG SA 126</t>
  </si>
  <si>
    <t>DONG BAC 22-07</t>
  </si>
  <si>
    <t>Cám 6a.1</t>
  </si>
  <si>
    <t xml:space="preserve"> Than cám 6a.14</t>
  </si>
  <si>
    <t>Stt</t>
  </si>
  <si>
    <t>Đơn vị cung cấp</t>
  </si>
  <si>
    <t>Số hợp đồng</t>
  </si>
  <si>
    <t>Loại than</t>
  </si>
  <si>
    <t>Nhà máy</t>
  </si>
  <si>
    <t>Khối lượng</t>
  </si>
  <si>
    <t>Tên cảng xếp</t>
  </si>
  <si>
    <t>Tên cảng dỡ</t>
  </si>
  <si>
    <t>Kiểu dỡ hàng</t>
  </si>
  <si>
    <t>Tàu cha</t>
  </si>
  <si>
    <t>Số  IMO</t>
  </si>
  <si>
    <t>Số MMSI</t>
  </si>
  <si>
    <t>Số hiệu</t>
  </si>
  <si>
    <t>Đặc tính kỹ thuật tàu</t>
  </si>
  <si>
    <t>Kế hoạch của nhà cung cấp</t>
  </si>
  <si>
    <t>Thông tin tàu tại cảng xếp</t>
  </si>
  <si>
    <t>Thông tin tàu tại cảng dỡ</t>
  </si>
  <si>
    <t>Tải trọng</t>
  </si>
  <si>
    <t>Có cẩu/không có cẩu</t>
  </si>
  <si>
    <t>Số hầm hàng</t>
  </si>
  <si>
    <t>Kích thước hầm hàng</t>
  </si>
  <si>
    <t>Tuổi thọ</t>
  </si>
  <si>
    <t>TG dự kiến xếp hàng</t>
  </si>
  <si>
    <t>Thời gian dự kiến rời cảng xếp</t>
  </si>
  <si>
    <t>TG dự kiến đến cảng dỡ từ ngày</t>
  </si>
  <si>
    <t>TG dự kiến đến cảng dỡ đến ngày</t>
  </si>
  <si>
    <t>TĐ đến phao số 0</t>
  </si>
  <si>
    <t>TĐ bắt đầu xếp hàng</t>
  </si>
  <si>
    <t>TĐ kết thúc xếp hàng</t>
  </si>
  <si>
    <t>TĐ rời cảng xếp</t>
  </si>
  <si>
    <t>Mớn nước không tải</t>
  </si>
  <si>
    <t>Mớn nước đầy tải</t>
  </si>
  <si>
    <t>Khối lượng xếp hàng</t>
  </si>
  <si>
    <t>Nhiệt trị cảng xếp</t>
  </si>
  <si>
    <t>Độ ẩm cảng xếp</t>
  </si>
  <si>
    <t>Thời điểm tới cảng</t>
  </si>
  <si>
    <t>TĐ trao NOR:</t>
  </si>
  <si>
    <t>TĐ vào vũng quay</t>
  </si>
  <si>
    <t>Bến cảng dỡ hàng</t>
  </si>
  <si>
    <t>TĐ cập cảng dỡ hàng</t>
  </si>
  <si>
    <t>TĐ bắt đầu dỡ hàng</t>
  </si>
  <si>
    <t>TĐ kết thúc dỡ hàng</t>
  </si>
  <si>
    <t>TĐ ra vũng quay</t>
  </si>
  <si>
    <t>TĐ rời cảng</t>
  </si>
  <si>
    <t>Khối lượng dỡ hàng</t>
  </si>
  <si>
    <t>Nhiệt trị cảng dỡ</t>
  </si>
  <si>
    <t>Độ ẩm cảng dỡ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</si>
  <si>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</si>
  <si>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</si>
  <si>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</si>
  <si>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</si>
  <si>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</si>
  <si>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</si>
  <si>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</si>
  <si>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</si>
  <si>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</si>
  <si>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</si>
  <si>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</si>
  <si>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</si>
  <si>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</si>
  <si>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</si>
  <si>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</si>
  <si>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</si>
  <si>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</si>
  <si>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</si>
  <si>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</si>
  <si>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</si>
  <si>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</si>
  <si>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</si>
  <si>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</si>
  <si>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</si>
  <si>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</si>
  <si>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</si>
  <si>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</si>
  <si>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</si>
  <si>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</si>
  <si>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</si>
  <si>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</si>
  <si>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</si>
  <si>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</si>
  <si>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</si>
  <si>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</si>
  <si>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</si>
  <si>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</si>
  <si>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</si>
  <si>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</si>
  <si>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</si>
  <si>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</si>
  <si>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</si>
  <si>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</si>
  <si>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</si>
  <si>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</si>
  <si>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</si>
  <si>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</si>
  <si>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ĐB</t>
  </si>
  <si>
    <t>03/HĐ 2022/ĐB-EVNGENCO1</t>
  </si>
  <si>
    <t>Cám 5b.1</t>
  </si>
  <si>
    <t>DH1</t>
  </si>
  <si>
    <t>Cẩm Phả, Quảng Ninh</t>
  </si>
  <si>
    <t>Cảng Duyên Hải</t>
  </si>
  <si>
    <t>Không chuyển tải</t>
  </si>
  <si>
    <t>5740143</t>
  </si>
  <si>
    <t>574014373</t>
  </si>
  <si>
    <t/>
  </si>
  <si>
    <t>Bến số 1</t>
  </si>
  <si>
    <t>DONG BAC 22-06</t>
  </si>
  <si>
    <t>QN-7611</t>
  </si>
  <si>
    <t>574014339</t>
  </si>
  <si>
    <t>SB 2 võ, không cẩu</t>
  </si>
  <si>
    <t>1,2: 42 x 18 m</t>
  </si>
  <si>
    <t>DONG BAC 22-10</t>
  </si>
  <si>
    <t>Bến số 2</t>
  </si>
  <si>
    <t>DONG BAC 22-08</t>
  </si>
  <si>
    <t>Bắc Vân Phong, Khánh Hòa</t>
  </si>
  <si>
    <t>DONG BAC 22-05</t>
  </si>
  <si>
    <t>0</t>
  </si>
  <si>
    <t>574013832</t>
  </si>
  <si>
    <t>SB (hai võ), không cẩu</t>
  </si>
  <si>
    <t>1,2: 42 x 18m</t>
  </si>
  <si>
    <t>HOÀNG TUẤN-LONG AN</t>
  </si>
  <si>
    <t>Cảng phụ</t>
  </si>
  <si>
    <t>DONG BAC 22-04</t>
  </si>
  <si>
    <t>CON ONG- CẨM PHẢ- QN</t>
  </si>
  <si>
    <t>1: 38 x 15.6 m, 2: 48.8 x 15.6 m</t>
  </si>
  <si>
    <t>DONGBAC 22-09</t>
  </si>
  <si>
    <t>SB (hai vỏ), không cẩu</t>
  </si>
  <si>
    <t>1: 38 x 15.6m, 2: 48.8 x 15.6m</t>
  </si>
  <si>
    <t>Ko có KH</t>
  </si>
  <si>
    <t>S</t>
  </si>
  <si>
    <t>T</t>
  </si>
  <si>
    <t>KH tàu đến (ngày đầu)</t>
  </si>
  <si>
    <t>KH tàu đến (ngày cuối)</t>
  </si>
  <si>
    <t>Cảng dỡ</t>
  </si>
  <si>
    <t>TÊN TÀU</t>
  </si>
  <si>
    <t>HỢP ĐỒNG</t>
  </si>
  <si>
    <t>Cảng dỡ hàng</t>
  </si>
  <si>
    <t>Thời gian trao NOR</t>
  </si>
  <si>
    <t>Kế hoạch tàu đến</t>
  </si>
  <si>
    <t>Thời gian bắt đầu dỡ hàng</t>
  </si>
  <si>
    <t>Thời gian kết thúc dỡ hàng</t>
  </si>
  <si>
    <t>Đồng</t>
  </si>
  <si>
    <t>Thời gian làm hàng cho phép</t>
  </si>
  <si>
    <t>Áp dụng tính thời gian làm hàng</t>
  </si>
  <si>
    <t>Thời gian tính dôi nhật</t>
  </si>
  <si>
    <t>Thời gian giảm trừ</t>
  </si>
  <si>
    <t>Từ</t>
  </si>
  <si>
    <t>Đến</t>
  </si>
  <si>
    <t>Tính thời gian làm hàng</t>
  </si>
  <si>
    <t xml:space="preserve">Không tính thời gian làm hàng </t>
  </si>
  <si>
    <t>Giờ</t>
  </si>
  <si>
    <t>Phút</t>
  </si>
  <si>
    <t>X</t>
  </si>
  <si>
    <t>03/HĐ 2022/DONGBAC-EVNGENCO1</t>
  </si>
  <si>
    <t>Thời Gian thưởng</t>
  </si>
  <si>
    <t>Thời Gian Phạt</t>
  </si>
  <si>
    <t>Số tiền thưởng</t>
  </si>
  <si>
    <t>Số tiền phạt</t>
  </si>
  <si>
    <t>Thời gian cho phép làm hàng</t>
  </si>
  <si>
    <t>Thời gian được thưởng dỡ hàng nhanh</t>
  </si>
  <si>
    <t>Thởi gian phạt dỡ hàng chậm</t>
  </si>
  <si>
    <t>Tiền thưởng</t>
  </si>
  <si>
    <t>Tiền phạt</t>
  </si>
  <si>
    <t>Lũy kế thời gian tính dôi nhật</t>
  </si>
  <si>
    <t>CHUYẾN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</si>
  <si>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</si>
  <si>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</si>
  <si>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</si>
  <si>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</si>
  <si>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</si>
  <si>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</si>
  <si>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</si>
  <si>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</si>
  <si>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</si>
  <si>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</si>
  <si>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</si>
  <si>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</si>
  <si>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</si>
  <si>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</si>
  <si>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</si>
  <si>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</si>
  <si>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</si>
  <si>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</si>
  <si>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U</t>
  </si>
  <si>
    <t>V</t>
  </si>
  <si>
    <t>Tổng xét tính dôi nhật</t>
  </si>
  <si>
    <t>x</t>
  </si>
  <si>
    <t>Tàu chờ dỡ hàng do nhà máy ưu tiên dỡ hàng tàu Việt Thuận 215 -03</t>
  </si>
  <si>
    <t xml:space="preserve"> Tàu đến trạm hoa tiêu cảng trung tâm điện lực Duyên Hải lúc 04:15 ngày 04/05/2022.</t>
  </si>
  <si>
    <t xml:space="preserve"> Tàu neo chờ để làm giám định.</t>
  </si>
  <si>
    <t>Tàu neo chờ để làm giám định do thời tiết xấu chưa làm được giám định</t>
  </si>
  <si>
    <t xml:space="preserve"> Tàu chờ cập cầu dỡ hàng</t>
  </si>
  <si>
    <t>Hoa tiêu lên tàu dẫn tàu vào cầu. Tàu cập cầu Bắc cảng 1 an toàn lúc 14:40</t>
  </si>
  <si>
    <t>Tàu kiểm tra seal và mở nắp hầm hàng.</t>
  </si>
  <si>
    <t>Tàu dừng dỡ hàng do dây giật C5A tác động.</t>
  </si>
  <si>
    <t>Tàu dừng dỡ hàng do vệ sinh chạy băng tải</t>
  </si>
  <si>
    <t>Tàu dừng dỡ hàng do cẩu xe và ưu tiên bốc tàu Việt Thuận 189</t>
  </si>
  <si>
    <t>Tàu dừng dỡ hàng do ưu tiên bốc tàu Việt Thuận 189</t>
  </si>
  <si>
    <t>Tàu dừng dỡ hàng do cẩu xe, giải phóng khoang 2.</t>
  </si>
  <si>
    <t>13:15</t>
  </si>
  <si>
    <t>18:20</t>
  </si>
  <si>
    <t>23:25</t>
  </si>
  <si>
    <t>00:50</t>
  </si>
  <si>
    <t>03:50</t>
  </si>
  <si>
    <t>05/05/2022</t>
  </si>
  <si>
    <t>06/05/2022</t>
  </si>
  <si>
    <t>07/05/2022</t>
  </si>
  <si>
    <t>19/05/2022</t>
  </si>
  <si>
    <t>20/05/2022</t>
  </si>
  <si>
    <t>21/05/2022</t>
  </si>
  <si>
    <t xml:space="preserve"> Tàu đến trạm hoa tiêu cảng trung tâm điện lực Duyên Hải lúc 05:30 ngày 19/05/2022.</t>
  </si>
  <si>
    <t>Tàu chuẩn bị công tác làm giám định mớn nước đầu.</t>
  </si>
  <si>
    <t>Tàu chờ thuỷ triều lên để vào cầu.</t>
  </si>
  <si>
    <t>Hoa tiêu lên dẫn tàu vào cầu. Tàu cập cầu Nam cảng 1 an toàn lúc 07:00</t>
  </si>
  <si>
    <t>Tàu không làm hàng do ưu tiên dỡ hàng tàu Đông Bắc 22-10</t>
  </si>
  <si>
    <t>Tàu dừng dỡ hàng do chờ tàu Đông Bắc 22-10 rời cầu</t>
  </si>
  <si>
    <t>Tàu dừng dỡ hàng do chờ vệ sinh cánh lật T1</t>
  </si>
  <si>
    <t>Tàu dừng dỡ hàng do chờ tàu Việt Thuận 215 -02 cập cảng.</t>
  </si>
  <si>
    <t>Đông Bắc 22 06</t>
  </si>
  <si>
    <t>Đông Bắc 22 09</t>
  </si>
  <si>
    <t>31/05/2022</t>
  </si>
  <si>
    <t>01/06/2022</t>
  </si>
  <si>
    <t>02/06/2022</t>
  </si>
  <si>
    <t>02:40</t>
  </si>
  <si>
    <t xml:space="preserve"> Tàu đến trạm hoa tiêu cảng trung tâm điện lực Duyên Hải lúc 14:00 ngày 31/05/2022</t>
  </si>
  <si>
    <t>Hoa tiêu lên tàu dẫn tàu cập cầu. Tàu cập cầu Bắc cảng 1 an toàn lúc 13:40 ngày 01/06/2022</t>
  </si>
  <si>
    <t>Tàu dừng dỡ hàng do tắc than máy đánh phá đống B.</t>
  </si>
  <si>
    <t>03/06/2022</t>
  </si>
  <si>
    <t>00:55</t>
  </si>
  <si>
    <t>14:15</t>
  </si>
  <si>
    <t>00:35</t>
  </si>
  <si>
    <t xml:space="preserve"> Tàu đến trạm hoa tiêu cảng trung tâm điện lực Duyên Hải lúc 00:55 ngày 02/06/2022</t>
  </si>
  <si>
    <t>Tàu chưa làm giám định được do thời tiết xấu ( sóng to, gió lớn )</t>
  </si>
  <si>
    <t>Hoa tiêu lên tàu dẫn tàu cập cầu. Tàu cập cầu Nam cảng 1 an toàn lúc 14:15 ngày 02/06/2022</t>
  </si>
  <si>
    <t>Tàu dừng dỡ hàng do chờ vận hành bơm cấp DH1</t>
  </si>
  <si>
    <t>Tàu dừng dỡ hàng do tràn than tháp T1 DH1</t>
  </si>
  <si>
    <t>Tàu dừng dỡ hàng do quá tải C2.</t>
  </si>
  <si>
    <t>04/06/2022</t>
  </si>
  <si>
    <t>05/06/2022</t>
  </si>
  <si>
    <t>06/06/2022</t>
  </si>
  <si>
    <t xml:space="preserve"> Tàu đến trạm hoa tiêu cảng trung tâm điện lực Duyên Hải lúc 04:15 ngày 04/06/2022</t>
  </si>
  <si>
    <t xml:space="preserve"> Tàu chuẩn bị công tác làm giám định mớn nước lần đầu.</t>
  </si>
  <si>
    <t xml:space="preserve"> Tàu neo chờ cập cầu dỡ hàng ( VIỆT THUẬN 215 -02; THẮNG LỢI 6668)</t>
  </si>
  <si>
    <t>Hoa tiêu lên tàu dẫn tàu vào Vũng Quay .Tàu neo Vũng Quay an toàn lúc 15:30 ngày 04/06/2022</t>
  </si>
  <si>
    <t xml:space="preserve"> Tàu neo chờ cập cầu dỡ hàng ( VIỆT THUẬN 215 -02; THẮNG LỢI 6668, QUANG TRUNG 68)</t>
  </si>
  <si>
    <t>Hoa tiêu lên tàu dẫn tàu vào cập cầu .Tàu cập cầu Nam cảng 1 an toàn lúc 11:30 ngày 05/06/2022</t>
  </si>
  <si>
    <t>Tàu dừng dỡ hàng do tắc than tháp T1</t>
  </si>
  <si>
    <t>Đông Bắc 22 07</t>
  </si>
  <si>
    <t>Đông Bắc 22 10</t>
  </si>
  <si>
    <t>11:20</t>
  </si>
  <si>
    <t>03:40</t>
  </si>
  <si>
    <t xml:space="preserve"> Tàu đến trạm hoa tiêu cảng trung tâm điện lực Duyên Hải lúc 18:30 ngày 16/06/2022.</t>
  </si>
  <si>
    <t xml:space="preserve"> Tàu chờ thuỷ triều lên để vào cầu dỡ hàng.</t>
  </si>
  <si>
    <t>Hoa tiêu lên tàu dẫn tàu vào cầu. Tàu cập cầu Bắc cảng 1 an toàn lúc 14:20 ngày 17/06/2022</t>
  </si>
  <si>
    <t>16/06/2022</t>
  </si>
  <si>
    <t>17/06/2022</t>
  </si>
  <si>
    <t>18/06/2022</t>
  </si>
  <si>
    <t>7:00</t>
  </si>
  <si>
    <t xml:space="preserve"> Tàu chờ thủy triều lên để vào cầu dỡ hàng.</t>
  </si>
  <si>
    <t>Đông Bắc 22 05</t>
  </si>
  <si>
    <t>19/06/2022</t>
  </si>
  <si>
    <t>20/06/2022</t>
  </si>
  <si>
    <t>15:40</t>
  </si>
  <si>
    <t>10:05</t>
  </si>
  <si>
    <t>18:50</t>
  </si>
  <si>
    <t xml:space="preserve"> Tàu đến trạm hoa tiêu cảng trung tâm điện lực Duyên Hải lúc 17:40 ngày 18/06/2022</t>
  </si>
  <si>
    <t xml:space="preserve"> Tàu chờ thuỷ triều để vào cầu dỡ hàng.</t>
  </si>
  <si>
    <t xml:space="preserve"> Tàu làm giám định mớn nước đầu.</t>
  </si>
  <si>
    <t>Hoa tiêu lên tàu dẫn tàu cập cầu. Tàu cập cầu Nam cảng 1 an toàn lúc 15:40 ngày 19/06/2022</t>
  </si>
  <si>
    <t>Tàu dừng dỡ hàng do chờ tàu ĐÔNG BẮC 22-10 cập cảng.</t>
  </si>
  <si>
    <t>Tàu dừng dỡ hàng do lỗi dây giật sự cố C5B</t>
  </si>
  <si>
    <t>Tàu dừng dỡ hàng do chờ cẩu xe xuống khoang 2</t>
  </si>
  <si>
    <t>Tàu dừng dỡ hàng do lỗi liên động C3B</t>
  </si>
  <si>
    <t>Tàu dừng dỡ hàng do chờ cẩu xe từ khoang 1 lên cầu cảng.</t>
  </si>
  <si>
    <t>21/06/2022</t>
  </si>
  <si>
    <t xml:space="preserve"> Tàu đến trạm hoa tiêu cảng trung tâm điện lực Duyên Hải lúc 07:00 ngày 19/06/2022</t>
  </si>
  <si>
    <t>Tàu neo chờ cập cầu dỡ hàng ( VIỆT THUẬN 215 - 01, ĐÔNG BẮC 22-05)</t>
  </si>
  <si>
    <t>Hoa tiêu lên tàu dẫn tàu vào Vũng Quay. Tàu neo an toàn tại Vũng Quay lúc 15:30 ngày 19/06/2022</t>
  </si>
  <si>
    <t>Hoa tiêu lên tàu dẫn tàu cập cầu. Tàu cập cầu Bắc cảng 1 an toàn lúc 19:00 ngày 19/06/2022</t>
  </si>
  <si>
    <t>Tàu không làm hàng do nhà máy ưu tiên làm hàng tàu ĐÔNG BẮC 22-05</t>
  </si>
  <si>
    <t>Tàu dừng dỡ hàng do nhà máy dừng khẩn cấp.</t>
  </si>
  <si>
    <t>Tàu dừng dỡ hàng do nhà máy ưu tiên dỡ hàng tàu ĐÔNG BẮC 22-05</t>
  </si>
  <si>
    <t>Tàu dừng dỡ hàng do lỗi liên động C3B.</t>
  </si>
  <si>
    <t>Tàu dừng dỡ hàng do lỗi dây sự cố băng tải C4</t>
  </si>
  <si>
    <t>Tàu dừng dỡ hàng do chờ tàu ĐÔNG BẮC 22-05 rời cảng.</t>
  </si>
  <si>
    <t>Đông Bắc 22 04</t>
  </si>
  <si>
    <t>Đông Bắc 22 08</t>
  </si>
  <si>
    <t>24/06/2022</t>
  </si>
  <si>
    <t>25/06/2022</t>
  </si>
  <si>
    <t>26/06/2022</t>
  </si>
  <si>
    <t>10:40</t>
  </si>
  <si>
    <t xml:space="preserve"> Tàu đến trạm hoa tiêu cảng trung tâm điện lực Duyên Hải lúc 13:45 ngày 24/06/2022.</t>
  </si>
  <si>
    <t>Tàu chờ thuỷ triều để cập cầu dỡ hàng.</t>
  </si>
  <si>
    <t>Hoa tiêu lên tàu dẫn tàu cập cầu .Tàu cập cầu Nam cảng 1 an toàn lúc 11:20 ngày 25/06/2022</t>
  </si>
  <si>
    <t>Tàu không làm hàng do nhà máy ưu tiên dỡ hàng tàu TÂN BÌNH 239</t>
  </si>
  <si>
    <t xml:space="preserve"> Tàu dừng dỡ hàng do tắc than tháp T6</t>
  </si>
  <si>
    <t xml:space="preserve"> Tàu dừng dỡ hàng do tắc than tháp T1</t>
  </si>
  <si>
    <t xml:space="preserve"> Tàu dừng dỡ hàng do trời mưa. Tàu đóng/mở nắp hầm hàng.</t>
  </si>
  <si>
    <t xml:space="preserve"> Tàu dừng dỡ hàng do chờ nhà máy vệ sinh do than bám dính nhiều.</t>
  </si>
  <si>
    <t xml:space="preserve"> Tàu dừng dỡ hàng do chờ cẩu xe</t>
  </si>
  <si>
    <t>28/06/2022</t>
  </si>
  <si>
    <t>29/06/2022</t>
  </si>
  <si>
    <t>30/06/2022</t>
  </si>
  <si>
    <t>01/07/2022</t>
  </si>
  <si>
    <t>02/07/2022</t>
  </si>
  <si>
    <t>12:50</t>
  </si>
  <si>
    <t>13:20</t>
  </si>
  <si>
    <t>23:20</t>
  </si>
  <si>
    <t>07:55</t>
  </si>
  <si>
    <t xml:space="preserve"> Tàu đến trạm hoa tiêu cảng trung tâm điện lực Duyên Hải lúc 20:00 ngày 28/06/2022.</t>
  </si>
  <si>
    <t>Tàu neo chờ làm giám định mớn nước đầu.</t>
  </si>
  <si>
    <t>Tàu không làm giám định mớn nước đầu do thời tiết xấu.</t>
  </si>
  <si>
    <t>Hoa tiêu lên dẫn tàu vào cầu. Tàu cập cầu Bắc cảng 1 an toàn lúc 14:50 ngày 30/06/2022</t>
  </si>
  <si>
    <t>Tàu không làm hàng do trời mưa.</t>
  </si>
  <si>
    <t>Tàu dừng dỡ hàng do nhà máy chốt khối lượng tàu cuối tháng.</t>
  </si>
  <si>
    <t>Tàu dừng dỡ hàng do lỗi dây sự cố BC1'B</t>
  </si>
  <si>
    <t>Tàu dừng dỡ hàng do tắc than CSU</t>
  </si>
  <si>
    <t>Tàu dừng dỡ hàng do chờ tàu THẮNG LỢI 6668 cập cầu.</t>
  </si>
  <si>
    <t>7:20</t>
  </si>
  <si>
    <t>04/07/2022</t>
  </si>
  <si>
    <t>05/07/2022</t>
  </si>
  <si>
    <t>06/07/2022</t>
  </si>
  <si>
    <t>07/07/2022</t>
  </si>
  <si>
    <t>05:10</t>
  </si>
  <si>
    <t>05:20</t>
  </si>
  <si>
    <t xml:space="preserve"> Tàu đến trạm hoa tiêu cảng trung tâm điện lực Duyên Hải lúc 14:20 ngày 04/07/2022</t>
  </si>
  <si>
    <t xml:space="preserve"> Tàu neo chờ làm giám định mớn nước đầu.</t>
  </si>
  <si>
    <t>Hoa tiêu lên tàu dẫn tàu vào cập cầu .Tàu cập cầu cảng 2 an toàn lúc 08:00 ngày 05/07/2022</t>
  </si>
  <si>
    <t>Tàu không làm hàng do nhà máy ưu tiên dỡ hàng tàu VIỆT THUẬN 215 -07</t>
  </si>
  <si>
    <t>Tàu dừng dỡ hàng chờ kiểm tra chạy băng tải do lỗi liên động DH1</t>
  </si>
  <si>
    <t>09/07/2022</t>
  </si>
  <si>
    <t>10/07/2022</t>
  </si>
  <si>
    <t>11/07/2022</t>
  </si>
  <si>
    <t>05:40</t>
  </si>
  <si>
    <t xml:space="preserve"> Tàu đến trạm hoa tiêu cảng trung tâm điện lực Duyên Hải lúc 05:40 ngày 09/07/2022.</t>
  </si>
  <si>
    <t>Tàu không làm giám định mớn đầu do thời tiết xấu.</t>
  </si>
  <si>
    <t>Hoa tiêu lên tàu dẫn tàu vào cầu. Tàu cập cầu cảng 2 an toàn lúc 09:30 ngày 10/07/2022</t>
  </si>
  <si>
    <t>Tàu không làm hàng do chờ thống nhất khối lượng dỡ hàng.</t>
  </si>
  <si>
    <t>Tàu dừng dỡ hàng do lỗi dây dậy băng C3B - DH1</t>
  </si>
  <si>
    <t>Tàu dừng dỡ hàng do tắc than tháp T4</t>
  </si>
  <si>
    <t>Tàu dừng dỡ hàng do chờ cẩu xe và kiểm tra tấm chống mòn.</t>
  </si>
  <si>
    <t>12/07/2022</t>
  </si>
  <si>
    <t>13/07/2022</t>
  </si>
  <si>
    <t>14/07/2022</t>
  </si>
  <si>
    <t>15/07/2022</t>
  </si>
  <si>
    <t>16/07/2022</t>
  </si>
  <si>
    <t>17/07/2022</t>
  </si>
  <si>
    <t>12:35</t>
  </si>
  <si>
    <t>01:10</t>
  </si>
  <si>
    <t>18:45</t>
  </si>
  <si>
    <t>19:15</t>
  </si>
  <si>
    <t xml:space="preserve"> Tàu đến trạm hoa tiêu cảng trung tâm điện lực Duyên Hải lúc 12:35 ngày 12/07/2022.</t>
  </si>
  <si>
    <t>Tàu không thực hiện giám định được do thời tiết xấu .</t>
  </si>
  <si>
    <t>Hoa tiêu lên tàu dẫn tàu cập cầu .Tàu cập cầu Bắc cảng 1 an toàn lúc 12:00 ngày 15/07/2022</t>
  </si>
  <si>
    <t>Tàu không làm hàng do chờ các bên thống nhất khối lượng dỡ hàng.</t>
  </si>
  <si>
    <t>Tàu không làm hàng do nhà máy ưu tiên dỡ hàng tàu VIỆT THUẬN 215 -03</t>
  </si>
  <si>
    <t xml:space="preserve"> Tàu dừng dỡ hàng do chờ nhà máy xử lý băng tải C3B bị rách mép.</t>
  </si>
  <si>
    <t xml:space="preserve"> Tàu dừng dỡ hàng do tắc than CSU</t>
  </si>
  <si>
    <t xml:space="preserve"> Tàu dừng dỡ hàng do chờ xử lý tắc than tháp 1.</t>
  </si>
  <si>
    <t xml:space="preserve"> Tàu dừng dỡ hàng do ưu tiên dỡ hàng tàu VIỆT THUẬN 215 -03</t>
  </si>
  <si>
    <t xml:space="preserve"> Tàu dừng dỡ hàng do quá tải máy đánh phá đống B.</t>
  </si>
  <si>
    <t xml:space="preserve"> Tàu dừng dỡ hàng do tắc than tháp 5.</t>
  </si>
  <si>
    <t xml:space="preserve"> Tàu dừng dỡ hàng do nhà máy vệ sinh chạy băng tải</t>
  </si>
  <si>
    <t xml:space="preserve"> Tàu dừng dỡ hàng do tắc than tháp T4</t>
  </si>
  <si>
    <t>18/07/2022</t>
  </si>
  <si>
    <t>19/07/2022</t>
  </si>
  <si>
    <t>20/07/2022</t>
  </si>
  <si>
    <t>07:15</t>
  </si>
  <si>
    <t xml:space="preserve"> Tàu đến trạm hoa tiêu cảng trung tâm điện lực Duyên Hải lúc 15:00 ngày 18/07/2022.</t>
  </si>
  <si>
    <t>Hoa tiêu lên dẫn tàu vào cầu. Tàu cập cầu Bắc cảng 1 an toàn lúc 07:15 ngày 19/07/2022</t>
  </si>
  <si>
    <t>Tàu dừng dỡ hàng do lỗi dây giật sự cố C5B.</t>
  </si>
  <si>
    <t>Tàu dừng dỡ hàng do tắc than tháp T6.</t>
  </si>
  <si>
    <t>Tàu dừng dỡ hàng do tắc than tháp T4.</t>
  </si>
  <si>
    <t>7:15</t>
  </si>
  <si>
    <t xml:space="preserve">Hoa tiêu lên dẫn tàu vào cầu. </t>
  </si>
  <si>
    <t>21/07/2022</t>
  </si>
  <si>
    <t>22/07/2022</t>
  </si>
  <si>
    <t>23/07/2022</t>
  </si>
  <si>
    <t>24/07/2022</t>
  </si>
  <si>
    <t>06:45</t>
  </si>
  <si>
    <t xml:space="preserve"> Tàu đến trạm hoa tiêu cảng trung tâm điện lực Duyên Hải lúc 06:45 ngày 19/07/2022</t>
  </si>
  <si>
    <t>Tàu không làm được giám định mớn nước đầu do thời tiết xấu.</t>
  </si>
  <si>
    <t>Tàu chờ cầu cập dỡ hàng. ( ĐÔNG BẮC 22-08, VIỆT THUẬN 215 -07)</t>
  </si>
  <si>
    <t>Tàu chờ cầu cập dỡ hàng. ( VIỆT THUẬN 215 -01, VIỆT THUẬN 215 -07)</t>
  </si>
  <si>
    <t>Tàu chờ cầu cập dỡ hàng. ( ĐÔNG BẮC 22-10, VIỆT THUẬN 215-01)</t>
  </si>
  <si>
    <t>Hoa tiêu lên tàu dẫn tàu cập cầu. Tàu cập cầu Bắc cảng 1 an toàn lúc 08:20 ngày 23/07/2022</t>
  </si>
  <si>
    <t>Tàu chờ kiểm tra seal và mở nắp hầm hàng.</t>
  </si>
  <si>
    <t>Tàu dừng dỡ hàng do tắc than máy sàn B.</t>
  </si>
  <si>
    <t>Tàu dừng dỡ hàng do chờ kiểm tra tín hiệu liên động tháp 1.</t>
  </si>
  <si>
    <t>Tàu dừng dỡ hàng do chờ vận hành bơm cấp và lỗi PLC tháp 1.</t>
  </si>
  <si>
    <t>Tàu dừng dỡ hàng do lỗi liên động máy đánh phá đống A.</t>
  </si>
  <si>
    <t>Tàu dừng dỡ hàng do chờ gom than và nhà máy vệ sinh thiết bị, giao ca.</t>
  </si>
  <si>
    <t>Tàu dừng dỡ hàng do chờ vệ sinh chạy băng tải</t>
  </si>
  <si>
    <t>Tàu dừng dỡ hàng do lỗi liên động C3A</t>
  </si>
  <si>
    <t xml:space="preserve"> Tàu đến trạm hoa tiêu cảng trung tâm điện lực Duyên Hải lúc 00:10 ngày 18/07/2022</t>
  </si>
  <si>
    <t>Tàu không làm giám định mớn nước đầu do thời tiết xấu và chưa thống nhất được mớn nước đầu.</t>
  </si>
  <si>
    <t>Tàu chờ thuỷ triều lên để vào cập cầu.</t>
  </si>
  <si>
    <t>Hoa tiêu lên tàu dẫn tàu cập cầu. Tàu cập cầu cảng 2 an toàn lúc 08:20 ngày 22/07/2022</t>
  </si>
  <si>
    <t>Tàu dừng dỡ hàng do tắc than tháp T5.</t>
  </si>
  <si>
    <t>Tàu dừng dỡ hàng do chờ vận hành băng tải.</t>
  </si>
  <si>
    <t>Tàu dừng dỡ hàng do lỗi dây sự cố BC3A.</t>
  </si>
  <si>
    <t>Tàu dừng dỡ hàng do lỗi tín hiệu PLC liên động với tháp 1.</t>
  </si>
  <si>
    <t>Tàu dừng dỡ hàng do tắc than máy sàn B</t>
  </si>
  <si>
    <t>Tàu dừng dỡ hàng do chờ kiểm tra liên động tháp 1 và vận hành hệ thống băng tải.</t>
  </si>
  <si>
    <t>8:00</t>
  </si>
  <si>
    <t>Hoa tiêu lên tàu dẫn tàu vào cập cầu .Tàu cập cầu cảng 2 an toàn lúc 08:00 ngày 05/07/2023</t>
  </si>
  <si>
    <t>25/07/2022</t>
  </si>
  <si>
    <t>26/07/2022</t>
  </si>
  <si>
    <t>27/07/2022</t>
  </si>
  <si>
    <t>16:40</t>
  </si>
  <si>
    <t xml:space="preserve"> Tàu đến trạm hoa tiêu cảng trung tâm điện lực Duyên Hải lúc 05:45 ngày 22/07/2022.</t>
  </si>
  <si>
    <t>Tàu chờ cập cầu dỡ hàng ( ĐÔNG BẮC 22-10, VIỆT THUẬN 215-01)</t>
  </si>
  <si>
    <t>Tàu chờ cập cầu dỡ hàng ( ĐÔNG BẮC 22-10, ĐÔNG BẮC 22-05, ĐÔNG BẮC 22-06)</t>
  </si>
  <si>
    <t>Tàu chờ cập cầu dỡ hàng ( ĐÔNG BẮC 22-09, ĐÔNG BẮC 22-05, ĐÔNG BẮC 22-06)</t>
  </si>
  <si>
    <t>Hoa tiêu lên tàu dẫn tàu vào cầu. Tàu cập cầu Bắc cảng 1 an toàn lúc 10:20 ngày 25/07/2022</t>
  </si>
  <si>
    <t>Tàu không làm hàng do nhà máy ưu tiên dỡ hàng tàu ĐÔNG BẮC 22-06, ĐÔNG BẮC 22-09.</t>
  </si>
  <si>
    <t>Tàu dừng dỡ hàng do lỗi tín hiệu cánh lật tháp T1</t>
  </si>
  <si>
    <t>Tàu dừng dỡ hàng do quá tải SRB</t>
  </si>
  <si>
    <t>Tàu dừng dỡ hàng do chờ tàu ĐÔNG BẮC 22-06 rời cảng</t>
  </si>
  <si>
    <t>Tàu dừng dỡ hàng do chờ tàu VIỆT THUẬN 215 -05 cập cảng</t>
  </si>
  <si>
    <t>Tàu dừng dỡ hàng do tắc than quay cần CSU</t>
  </si>
  <si>
    <t>Tàu dừng dỡ hàng do chờ xử lý cáp máy đánh phá đống B</t>
  </si>
  <si>
    <t>Tàu dừng dỡ hàng do quá tải C5B</t>
  </si>
  <si>
    <t>Tàu dừng dỡ hàng do lỗi điều khiển BC1A/B, RC1B</t>
  </si>
  <si>
    <t>Không</t>
  </si>
  <si>
    <t>Tính dôi nhật</t>
  </si>
  <si>
    <t>04:27</t>
  </si>
  <si>
    <t>08:55</t>
  </si>
  <si>
    <t>22:35</t>
  </si>
  <si>
    <t xml:space="preserve"> Tàu đến trạm hoa tiêu cảng trung tâm điện lực Duyên Hải lúc 04:27 ngày 21/07/2022</t>
  </si>
  <si>
    <t>Tàu chờ cập cầu dỡ hàng ( VIỆT THUẬN 215 -01, VIỆT THUẬN 215-07)</t>
  </si>
  <si>
    <t>Hoa tiêu lên tàu dẫn tàu cập cầu. Tàu cập cầu Nam cảng 1 an toàn lúc 08:55 ngày 23/07/2022</t>
  </si>
  <si>
    <t>Tàu không làm hàng do nhà máy ưu tiên dỡ hàng tàu ĐÔNG BẮC 22-05, ĐÔNG BẮC 22-10</t>
  </si>
  <si>
    <t>Tàu không làm hàng do nhà máy ưu tiên dỡ hàng tàu ĐÔNG BẮC 22-05.</t>
  </si>
  <si>
    <t>Tàu dừng dỡ hàng do chờ kiểm tra băng tải cần máy đánh phá đống B.</t>
  </si>
  <si>
    <t>Tàu dừng dỡ hàng do nhà máy vệ sinh thiết bị, vận hành băng tải.</t>
  </si>
  <si>
    <t>Tàu dừng dỡ hàng do chờ tàu ĐÔNG BẮC 22-07 cập cảng.</t>
  </si>
  <si>
    <t>Tàu dừng dỡ hàng do lỗi lệch băng RC1B</t>
  </si>
  <si>
    <t>Tàu dừng dỡ hàng do chờ chuyển nguồn máy cất</t>
  </si>
  <si>
    <t xml:space="preserve">Tàu dừng dỡ hàng do chờ cẩu xe </t>
  </si>
  <si>
    <t xml:space="preserve"> Tàu đến trạm hoa tiêu cảng trung tâm điện lực Duyên Hải lúc 17:20 ngày 21/07/2022</t>
  </si>
  <si>
    <t>Tàu chờ cập cầu dỡ hàng. ( ĐÔNG BẮC 22-10, VIỆT THUẬN 215-01)</t>
  </si>
  <si>
    <t>Tàu chờ cập cầu dỡ hàng. ( ĐÔNG BẮC 22-10, ĐÔNG BẮC 22-05, ĐÔNG BẮC 22-06)</t>
  </si>
  <si>
    <t>Hoa tiêu lên tàu dẫn tàu vào cập cầu .Tàu cập cầu cảng 2 an toàn lúc 08:40 ngày 24/07/2022</t>
  </si>
  <si>
    <t>Tàu không làm hàng do nhà máy ưu tiên dỡ hàng tàu ĐÔNG BẮC 22-05</t>
  </si>
  <si>
    <t>Tàu dừng dỡ hàng do nhà máy ưu tiên dỡ hàng tàu ĐÔNG BẮC 22-06 và vệ sinh thiết bị.</t>
  </si>
  <si>
    <t>Tàu dừng dỡ hàng do chờ nhà máy vận hành băng tải</t>
  </si>
  <si>
    <t>Tàu dừng dỡ hàng do nhà máy ưu tiên dỡ hàng tàu ĐÔNG BẮC 22-06.</t>
  </si>
  <si>
    <t>Tàu dỡ hàng .</t>
  </si>
  <si>
    <t>Tàu dừng dỡ hàng do chờ chuyển nguồn máy cắt và tái lập nguồn.</t>
  </si>
  <si>
    <t>Tàu dừng dỡ hàng do tắc than tháp 1</t>
  </si>
  <si>
    <t>Tàu dừng dỡ hàng do lỗi tín hiệu cánh lật tháp 1</t>
  </si>
  <si>
    <t>Tàu dừng dỡ hàng do lỗi quá tải SRB</t>
  </si>
  <si>
    <t>Tàu dừng dỡ hàng do lỗi liên động cánh lật băng tải.</t>
  </si>
  <si>
    <t>7:30</t>
  </si>
  <si>
    <t>TỔNG</t>
  </si>
  <si>
    <t>TỔNG THÁNG 07</t>
  </si>
  <si>
    <t>04/08/2022</t>
  </si>
  <si>
    <t>05/08/2022</t>
  </si>
  <si>
    <t>06/08/2022</t>
  </si>
  <si>
    <t xml:space="preserve"> Tàu đến trạm hoa tiêu cảng trung tâm điện lực Duyên Hải lúc 11:20 ngày 04/08/2022</t>
  </si>
  <si>
    <t>Tàu không thực hiện giám định mớn nước lần đầu được do thời tiết xấu</t>
  </si>
  <si>
    <t>Hoa tiêu lên tàu dẫn tàu cập cầu. Tàu cập cầu Nam cảng 1 an toàn lúc 08:10 ngày 05/08/2022</t>
  </si>
  <si>
    <t>Tàu dừng dỡ hàng do nhà máy ưu tiên dỡ hàng tàu Thắng Lợi 6668</t>
  </si>
  <si>
    <t>Tàu dừng dỡ hàng do chờ tàu dời tàu</t>
  </si>
  <si>
    <t>Hoa tiêu lên tàu dẫn tàu cập cầu. Tàu cập cầu Nam cảng 1 an toàn lúc 08:10 ngày 05/08/2023</t>
  </si>
  <si>
    <t>01/08/2022</t>
  </si>
  <si>
    <t>02/08/2022</t>
  </si>
  <si>
    <t>03/08/2022</t>
  </si>
  <si>
    <t xml:space="preserve"> Tàu đến trạm hoa tiêu cảng trung tâm điện lực Duyên Hải lúc 08:00 ngày 01/08/2022.</t>
  </si>
  <si>
    <t>Tàu không thực hiện giám định mớn nước lần đầu được do thời tiết xấu .</t>
  </si>
  <si>
    <t>Tàu làm giám định mớn nước lần đầu.</t>
  </si>
  <si>
    <t>Tàu chờ thuỷ triều để hoa tiêu lên tàu dẫn tàu vào cập cầu cảng.</t>
  </si>
  <si>
    <t>Hoa tiêu lên tàu dẫn tàu cập cầu .Tàu cập cầu Nam cảng 1 an toàn lúc 15:20 ngày 02/08/2022</t>
  </si>
  <si>
    <t>Tàu không làm hàng do nhà máy ưu tiên dỡ hàng tàu VIỆT THUẬN 215 -07, THẮNG LỢI 6668</t>
  </si>
  <si>
    <t xml:space="preserve"> Tàu dừng dỡ hàng do chờ tàu dời tàu.</t>
  </si>
  <si>
    <t>07/08/2022</t>
  </si>
  <si>
    <t>08/08/2022</t>
  </si>
  <si>
    <t>08:45</t>
  </si>
  <si>
    <t>15:35</t>
  </si>
  <si>
    <t xml:space="preserve"> Tàu đến trạm hoa tiêu cảng trung tâm điện lực Duyên Hải lúc 12:45 ngày 04/08/2022.</t>
  </si>
  <si>
    <t>Tàu chuẩn bị công tác thực hiện giám định mớn nước lần đầu.</t>
  </si>
  <si>
    <t>Tàu không thực hiện giám định mớn nước lần đầu được do thời tiết xấu.</t>
  </si>
  <si>
    <t>Tàu thực hiện giám định mớn nước lần đầu.</t>
  </si>
  <si>
    <t>Tàu neo chờ cập cầu dỡ hàng ( Tàu ĐÔNG BẮC 22-10, THẮNG LỢI 6668, VŨ GIA 15, VIỆT THUẬN 215 -01)</t>
  </si>
  <si>
    <t>Tàu neo chờ cập cầu dỡ hàng ( Tàu ĐÔNG BẮC 22-10, MINH QUANG 06, VŨ GIA 15, TRƯỜNG NGUYÊN OCEAN)</t>
  </si>
  <si>
    <t>Hoa tiêu lên dẫn tàu vào cầu. Tàu cập cầu Nam cảng 1 an toàn lúc 08:00 ngày 07/08/2022</t>
  </si>
  <si>
    <t>Tàu chờ kiểm tra seal và mở nắp hầm hàng</t>
  </si>
  <si>
    <t>Tàu dừng dỡ hàng do tràn than băng tải cần máy đánh phá đống A</t>
  </si>
  <si>
    <t>Tàu dừng dỡ hàng do chờ tàu MINH QUANG 06 rời cầu.</t>
  </si>
  <si>
    <t>Tàu dừng dỡ hàng do chờ chạy bơm cấp điện S2</t>
  </si>
  <si>
    <t>Tàu dừng dỡ hàng do chờ tàu VIỆT THUẬN 198 cập cầu.</t>
  </si>
  <si>
    <t>Tàu dừng dỡ hàng do tắc than tháp T5</t>
  </si>
  <si>
    <t>10/08/2022</t>
  </si>
  <si>
    <t>11/08/2022</t>
  </si>
  <si>
    <t>12/08/2022</t>
  </si>
  <si>
    <t>13/08/2022</t>
  </si>
  <si>
    <t>06:36</t>
  </si>
  <si>
    <t xml:space="preserve"> Tàu đến trạm hoa tiêu cảng trung tâm điện lực Duyên Hải lúc 06:36 ngày 10/08/2022</t>
  </si>
  <si>
    <t>Tàu neo chờ cập cầu dỡ hàng ( VIỆT THUẬN 215 -03, VIỆT THUẬN 168, TRƯỜNG NGUYÊN OCEAN)</t>
  </si>
  <si>
    <t>Hoa tiêu lên tàu dẫn tàu vào khu neo chờ. Tàu neo tại khu neo chờ an toàn lúc 11:40 ngày 12/08/2022</t>
  </si>
  <si>
    <t>Hoa tiêu lên tàu dẫn tàu cập cầu. Tàu cập cầu cảng 2 an toàn lúc 13:50 ngày 12/08/2022</t>
  </si>
  <si>
    <t>Tàu không làm hàng do nhà máy ưu tiên dỡ hàng tàu VIỆT THUẬN 168, VIỆT THUẬN 215-03</t>
  </si>
  <si>
    <t>Tàu dừng dỡ hàng do chờ chạy băng tải</t>
  </si>
  <si>
    <t>Tàu dừng dỡ hàng do lỗi dây giật sự cố C3A/B</t>
  </si>
  <si>
    <t>Tàu dừng dỡ hàng do chờ DH1 chuyển đổi tuyến</t>
  </si>
  <si>
    <t>14/08/2022</t>
  </si>
  <si>
    <t>15/08/2022</t>
  </si>
  <si>
    <t xml:space="preserve"> Tàu đến trạm hoa tiêu cảng trung tâm điện lực Duyên Hải lúc 11:30 ngày 11/08/2022</t>
  </si>
  <si>
    <t xml:space="preserve"> Tàu neo chờ thực hiện giám định mớn nước lần đầu.</t>
  </si>
  <si>
    <t>Tàu neo chờ cầu cập dỡ hàng. ( ĐÔNG BẮC 22-06, VIỆT THUẬN 215 -03)</t>
  </si>
  <si>
    <t>Tàu neo chờ cầu cập dỡ hàng. ( ĐÔNG BẮC 22-06, VIỆT THUẬN 215 -03, VIỆT THUẬN 215-02)</t>
  </si>
  <si>
    <t>Hoa tiêu lên tàu dẫn tàu cập cầu. Tàu cập cầu cảng 2 an toàn lúc 15:10 ngày 14/08/2022</t>
  </si>
  <si>
    <t>Tàu dừng dỡ hàng do quá tải máy đánh phá đống B</t>
  </si>
  <si>
    <t>Tàu dừng dỡ hàng do lỗi dây sự cố C3A và C3B của Duyên Hải 1</t>
  </si>
  <si>
    <t>Tàu dừng dỡ hàng do chờ vận hành bơm cấp và quạt gió công suất lớn</t>
  </si>
  <si>
    <t>Tàu dừng dỡ hàng do lỗi dây giật sự cố BC1"B</t>
  </si>
  <si>
    <t>16/08/2022</t>
  </si>
  <si>
    <t>17/08/2022</t>
  </si>
  <si>
    <t xml:space="preserve"> Tàu đến trạm hoa tiêu cảng trung tâm điện lực Duyên Hải lúc 09:00 ngày 12/08/2022</t>
  </si>
  <si>
    <t>Tàu neo chờ cập cầu dỡ hàng. ( ĐÔNG BẮC 22-06, VIỆT THUẬN 215-03, VIỆT THUẬN 215 -02)</t>
  </si>
  <si>
    <t>Hoa tiêu lên tàu dẫn tàu vào cập cầu .Tàu cập cầu Bắc cảng 1 an toàn lúc 15:40 ngày 14/08/2022</t>
  </si>
  <si>
    <t>Tàu không làm hàng do nhà máy ưu tiên dỡ hàng tàu VIỆT THUẬN 215 -02</t>
  </si>
  <si>
    <t>Tàu dừng dỡ hàng do chờ tàu LONG HẢI 01 &amp; THẮNG LỢI 6668 cập cầu và kết hợp vệ sinh mâm cáp</t>
  </si>
  <si>
    <t>Tàu dừng dỡ hàng do nhà máy ưu tiên dỡ hàng tàu LONG HẢI 01 &amp; THẮNG LỢI 6668 trộn than cấp bunke</t>
  </si>
  <si>
    <t>Tàu dừng dỡ hàng do nhiên liệu 1 hỗ trợ bên điện cẩu máy tách sắt qua băng tải BC1A/B</t>
  </si>
  <si>
    <t>22/08/2022</t>
  </si>
  <si>
    <t>23/08/2022</t>
  </si>
  <si>
    <t>24/08/2022</t>
  </si>
  <si>
    <t>25/08/2022</t>
  </si>
  <si>
    <t>15:25</t>
  </si>
  <si>
    <t>09:55</t>
  </si>
  <si>
    <t>22:15</t>
  </si>
  <si>
    <t>Tàu đến trạm hoa tiêu cảng trung tâm điện lực Duyên Hải lúc 14:00 ngày 22/08/2022</t>
  </si>
  <si>
    <t>Hoa tiêu lên tàu dẫn tàu cập cầu. Tàu cập cầu cảng 2 an toàn lúc 09:55 ngày 23/08/2022</t>
  </si>
  <si>
    <t>Tàu dừng dỡ hàng do nhà máy vệ sinh thiết bị, giao ca.Tàu đóng/mở nắp hầm hàng do thời tiết xấu.</t>
  </si>
  <si>
    <t>Tàu dừng dỡ hàng do lỗi dây giật sự cố BC1''B-DH1</t>
  </si>
  <si>
    <t>Tàu dừng dỡ hàng do lỗi dây giật sự cố băng C2-DH1</t>
  </si>
  <si>
    <t>Tàu dừng dỡ hàng do tắc than tháp T6-DH1</t>
  </si>
  <si>
    <t>Tàu dừng dỡ hàng do lỗi dây giật sự cố băng C3B-DH1</t>
  </si>
  <si>
    <t>Tàu dừng dỡ hàng do tắc than tháp T5-DH1</t>
  </si>
  <si>
    <t>Tàu dừng dỡ hàng do băng C6A lệch cấp 2</t>
  </si>
  <si>
    <t>Tàu dừng dỡ hàng do tríp băng tải C5A-DH1</t>
  </si>
  <si>
    <t>Tàu dừng dỡ hàng do tắc than tháp T1-NL1</t>
  </si>
  <si>
    <t>Tàu chờ thủy triều lên để cập cầu dỡ hàng</t>
  </si>
  <si>
    <t>26/08/2022</t>
  </si>
  <si>
    <t>27/08/2022</t>
  </si>
  <si>
    <t>09:45</t>
  </si>
  <si>
    <t>11:45</t>
  </si>
  <si>
    <t xml:space="preserve"> Tàu đến trạm hoa tiêu cảng trung tâm điện lực Duyên Hải lúc 04:00 ngày 24/08/2022.</t>
  </si>
  <si>
    <t>Tàu không thực hiện giám định mớn nước đầu được do thời tiết xấu</t>
  </si>
  <si>
    <t>Tàu chờ thuỷ triều lên để cập cầu dỡ hàng.</t>
  </si>
  <si>
    <t>Hoa tiêu lên tàu dẫn tàu cập cầu .Tàu cập cầu cảng 2 an toàn lúc 11:00 ngày 25/08/2022</t>
  </si>
  <si>
    <t>Tàu chờ kiểm tra seal và không làm hàng do trời mưa.</t>
  </si>
  <si>
    <t xml:space="preserve"> Tàu dừng dỡ hàng do chờ nhà máy vệ sinh chạy băng tải</t>
  </si>
  <si>
    <t xml:space="preserve"> Tàu dừng dỡ hàng do lỗi dây giật sự cố C3B</t>
  </si>
  <si>
    <t xml:space="preserve"> Tàu dừng dỡ hàng do trời mưa. Tàu đóng/mở nắp hầm hàng</t>
  </si>
  <si>
    <t xml:space="preserve"> Tàu dừng dỡ hàng do quá tải máy đánh phá đống B</t>
  </si>
  <si>
    <t>30/08/2022</t>
  </si>
  <si>
    <t>31/08/2022</t>
  </si>
  <si>
    <t>01/09/2022</t>
  </si>
  <si>
    <t>02/09/2022</t>
  </si>
  <si>
    <t>03/09/2022</t>
  </si>
  <si>
    <t>15:55</t>
  </si>
  <si>
    <t>01:05</t>
  </si>
  <si>
    <t xml:space="preserve"> Tàu đến trạm hoa tiêu cảng trung tâm điện lực Duyên Hải lúc 22:20 ngày 30/08/2022</t>
  </si>
  <si>
    <t>Tàu neo chờ thực hiện giám định mớn nước lần đầu.</t>
  </si>
  <si>
    <t>Tàu thực hiện giám định mớn nước lần đầu</t>
  </si>
  <si>
    <t>Tàu neo chờ cập cầu dỡ hàng. ( Tàu VIỆT THUẬN 215-02, THẮNG LỢI 6668, VIỆT THUẬN 198)</t>
  </si>
  <si>
    <t>Hoa tiêu lên tàu dẫn tàu cập cầu. Tàu cập cầu Nam cảng 1 an toàn lúc 15:55 ngày 01/09/2022</t>
  </si>
  <si>
    <t>Tàu mở nắp hầm hàng và chờ tàu ĐÔNG BẮC 22-07 cập cầu.</t>
  </si>
  <si>
    <t>Tàu dừng dỡ hàng do nhà máy chạy bơm cấp S2</t>
  </si>
  <si>
    <t>Tàu dừng dỡ hàng do tắc than SRB</t>
  </si>
  <si>
    <t>Tàu dừng dỡ hàng do chờ vệ sinh chạy băng tải.</t>
  </si>
  <si>
    <t>Tàu dừng dỡ hàng do lỗi máy đánh phá đống A và cẩu xe.</t>
  </si>
  <si>
    <t>04/09/2022</t>
  </si>
  <si>
    <t xml:space="preserve"> Tàu đến trạm hoa tiêu cảng trung tâm điện lực Duyên Hải lúc 04:00 ngày 01/09/2022.</t>
  </si>
  <si>
    <t>Tàu chờ thuỷ triều lên để cập cầu dỡ hàng</t>
  </si>
  <si>
    <t>Hoa tiêu lên tàu dẫn tàu vào cầu. Tàu cập cầu Bắc cảng 1 an toàn lúc 16:40 ngày 01/09/2022</t>
  </si>
  <si>
    <t>Tàu không làm hàng do nhà máy ưu tiên dỡ hàng tàu ĐÔNG BẮC 22-10.</t>
  </si>
  <si>
    <t>Tàu dừng dỡ hàng do chờ nhà máy vệ sinh băng tải</t>
  </si>
  <si>
    <t>Tàu dừng dỡ hàng do tắc than tháp T6 và chờ vệ sinh thiết bị</t>
  </si>
  <si>
    <t>Tàu dừng dỡ hàng do chờ nhà máy vệ sinh băng tải và kiểm tra lỗi máy đánh phá đống B</t>
  </si>
  <si>
    <t>05/09/2022</t>
  </si>
  <si>
    <t>06/09/2022</t>
  </si>
  <si>
    <t>19:25</t>
  </si>
  <si>
    <t>05:50</t>
  </si>
  <si>
    <t>07:45</t>
  </si>
  <si>
    <t>09:15</t>
  </si>
  <si>
    <t xml:space="preserve"> Tàu đến trạm hoa tiêu cảng trung tâm điện lực Duyên Hải lúc 19:25 ngày 01/09/2022</t>
  </si>
  <si>
    <t>Tàu neo chờ cập cầu dỡ hàng. ( ĐÔNG BẮC 22-10, ĐÔNG BẮC 22-07, VIỆT THUẬN 215-07)</t>
  </si>
  <si>
    <t>Hoa tiêu lên tàu dẫn tàu vào cập cầu .Tàu cập cầu Nam cảng 1 an toàn lúc 07:45 ngày 04/09/2022</t>
  </si>
  <si>
    <t>Tàu chờ làm hàng do nhà máy ưu tiên dỡ hàng tàu ĐÔNG BẮC 22-07.</t>
  </si>
  <si>
    <t>Tàu chờ làm hàng do trời mưa</t>
  </si>
  <si>
    <t xml:space="preserve">Tàu dỡ hàng </t>
  </si>
  <si>
    <t>Tàu dừng dỡ hàng do lỗi tín hiệu băng tải C3B.</t>
  </si>
  <si>
    <t xml:space="preserve"> Tàu dừng dỡ hàng do chờ tàu QTM01 cập cảng.</t>
  </si>
  <si>
    <t>Tàu dừng dỡ hàng do sự cố băng tải C3B</t>
  </si>
  <si>
    <t>Tàu dừng dỡ hàng do lỗi liên động máy đánh phá đống B.</t>
  </si>
  <si>
    <t>Tàu dừng dỡ hàng do trời mưa. Tàu đóng/mở nắp hầm hàng</t>
  </si>
  <si>
    <t>Tàu dừng dỡ hàng do tắc than quay cần</t>
  </si>
  <si>
    <t>Tàu dừng dỡ hàng do lỗi tín hiệu điều khiển máy tính</t>
  </si>
  <si>
    <t>07/09/2022</t>
  </si>
  <si>
    <t>08/09/2022</t>
  </si>
  <si>
    <t>09/09/2022</t>
  </si>
  <si>
    <t>10/09/2022</t>
  </si>
  <si>
    <t>11/09/2022</t>
  </si>
  <si>
    <t>20:50</t>
  </si>
  <si>
    <t>06:25</t>
  </si>
  <si>
    <t>Tàu đến trạm hoa tiêu cảng trung tâm điện lực Duyên Hải lúc 03:00 ngày 06/09/2022.</t>
  </si>
  <si>
    <t>Hoa tiêu lên dẫn tàu vào cầu. Tàu cập cầu cảng 2 an toàn lúc 09:50 ngày 08/09/2022</t>
  </si>
  <si>
    <t>Tàu chuẩn bị công tác thực hiện giám định mớn nước lần đầu</t>
  </si>
  <si>
    <t>Tàu chờ dỡ hàng do nhà máy ưu tiên dỡ hàng tàu VIỆT THUẬN 215 -01</t>
  </si>
  <si>
    <t>Tàu chờ dỡ hàng do trời mưa</t>
  </si>
  <si>
    <t>Tàu dừng dỡ hàng do băng tải BC1''B lệch cấp 2</t>
  </si>
  <si>
    <t>Tàu dừng dỡ hàng do nhà máy vệ sinh thiết bị, giao ca</t>
  </si>
  <si>
    <t>Tàu dừng dỡ hàng do lỗi dây giật sự cố C7B</t>
  </si>
  <si>
    <t>Tàu dừng dỡ hàng do lỗi biến tần sàn rung GSU1</t>
  </si>
  <si>
    <t>Tàu dừng dỡ hàng do quá tải máy đánh phá đống A</t>
  </si>
  <si>
    <t>12/09/2022</t>
  </si>
  <si>
    <t>05:18</t>
  </si>
  <si>
    <t>14:35</t>
  </si>
  <si>
    <t xml:space="preserve"> Tàu đến trạm hoa tiêu cảng trung tâm điện lực Duyên Hải lúc 05:18 ngày 07/09/2022</t>
  </si>
  <si>
    <t>Tàu neo chờ cập cầu dỡ hàng ( ĐÔNG BẮC 22-08, VIỆT THUẬN 215-01, QUANG TRUNG 68)</t>
  </si>
  <si>
    <t>Hoa tiêu lên tàu dẫn tàu cập cầu. Tàu cập cầu Nam cảng 1 an toàn lúc 12:50 ngày 10/09/2022</t>
  </si>
  <si>
    <t>Tàu chờ dỡ hàng do nhà máy ưu tiên dỡ hàng tàu ĐÔNG BẮC 22-08</t>
  </si>
  <si>
    <t>Tàu dừng dỡ hàng do tắc than quay cần, nhảy CB mâm cấp và kết hợp vệ sinh thiết bị, giao ca.</t>
  </si>
  <si>
    <t>Tàu dừng dỡ hàng do chờ vệ sinh vận hành băng tải</t>
  </si>
  <si>
    <t>Tàu dừng dỡ hàng do nhà máy chuyển tuyến và chuyển kho</t>
  </si>
  <si>
    <t>Tàu dừng dỡ hàng do lỗi dây giật sự cố C7A</t>
  </si>
  <si>
    <t>Tàu dừng dỡ hàng do tắc than tháp T1, đứt băng tải C5A</t>
  </si>
  <si>
    <t>13/09/2022</t>
  </si>
  <si>
    <t>14/09/2022</t>
  </si>
  <si>
    <t>Tàu đến trạm hoa tiêu cảng trung tâm điện lực Duyên Hải lúc 13:20 ngày 08/09/2022</t>
  </si>
  <si>
    <t>Tàu neo chờ cập cầu dỡ hàng ( ĐÔNG BẮC 22-08, ĐÔNG BẮC 22-06, QUANG TRUNG 68)</t>
  </si>
  <si>
    <t>Tàu neo chờ cập cầu dỡ hàng (ĐÔNG BẮC 22-06, QUANG TRUNG 68)</t>
  </si>
  <si>
    <t>Hoa tiêu lên tàu dẫn tàu cập cầu. Tàu cập cầu Nam cảng 1 an toàn lúc 15:40 ngày 12/09/2022</t>
  </si>
  <si>
    <t>Tàu chờ dỡ hàng do nhà máy ưu tiên dỡ hàng tàu Quang Trung 68</t>
  </si>
  <si>
    <t>Tàu dừng dỡ hàng do giới hạn tải ưu tiên phá đống cấp bunke, băng C5B hỏng</t>
  </si>
  <si>
    <t>Tàu dừng dỡ hàng do tắc than máy đánh phá đống B</t>
  </si>
  <si>
    <t>Tàu dừng dỡ hàng do chờ dời tàu</t>
  </si>
  <si>
    <t>Tàu dừng dỡ hàng do chờ nhà máy xử lý tắc than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</si>
  <si>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</si>
  <si>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</si>
  <si>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</si>
  <si>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</si>
  <si>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</si>
  <si>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</si>
  <si>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</si>
  <si>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</si>
  <si>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17:15</t>
  </si>
  <si>
    <t>07:25</t>
  </si>
  <si>
    <t>16:35</t>
  </si>
  <si>
    <t>05:15</t>
  </si>
  <si>
    <t xml:space="preserve"> Tàu đến trạm hoa tiêu cảng trung tâm điện lực Duyên Hải lúc 17:15 ngày 15/09/2022</t>
  </si>
  <si>
    <t>Hoa tiêu lên tàu dẫn tàu cập cầu. Tàu cập cầu Nam cảng 1 an toàn lúc 07:25 ngày 20/09/2022</t>
  </si>
  <si>
    <t>Tàu chờ dỡ hàng do nhà máy ưu tiên dỡ hàng tàu LONG HẢI 01 &amp; VIỆT THUẬN 215 - 01</t>
  </si>
  <si>
    <t>Tàu dừng dỡ hàng do chờ nhà máy vệ sinh vận hành băng tải</t>
  </si>
  <si>
    <t>Tàu dừng dỡ hàng do chờ nhà máy kiểm tra rulo RC1A bị tróc</t>
  </si>
  <si>
    <t>Tàu dừng dỡ hàng do giải phóng nước thông tắc tháp T0 và tháp T1 cảng</t>
  </si>
  <si>
    <t>Tàu dừng dỡ hàng do chờ DH1 chạy băng tải</t>
  </si>
  <si>
    <t>Tàu dừng dỡ hàng do lỗi dây giật sự cố BC1'/1''B</t>
  </si>
  <si>
    <t>Tàu dừng dỡ hàng do chờ nhà máy chạy bơm cấp tổ S2</t>
  </si>
  <si>
    <t>Tàu dừng dỡ hàng do chờ cẩu xe từ khoang 2 sang khoang 1</t>
  </si>
  <si>
    <t>23/09/2022</t>
  </si>
  <si>
    <t>Tàu đến trạm hoa tiêu cảng trung tâm điện lực Duyên Hải lúc 09:40 ngày 16/09/2022.</t>
  </si>
  <si>
    <t>Hoa tiêu lên dẫn tàu vào cầu. Tàu cập cầu cảng 2 an toàn lúc 08:00 ngày 21/09/2022</t>
  </si>
  <si>
    <t>Tàu chờ các bên thống nhất khối lượng dỡ hàng</t>
  </si>
  <si>
    <t>Tàu chờ dỡ hàng do nhà máy ưu tiên dỡ hàng tàu ĐÔNG BẮC 22-10</t>
  </si>
  <si>
    <t>Tàu dừng dỡ hàng do lệch băng tải C6A-DH1</t>
  </si>
  <si>
    <t>Tàu dừng dỡ hàng do lỗi liên động tháp T1</t>
  </si>
  <si>
    <t>24/09/2022</t>
  </si>
  <si>
    <t>25/09/2022</t>
  </si>
  <si>
    <t>26/09/2022</t>
  </si>
  <si>
    <t>27/09/2022</t>
  </si>
  <si>
    <t>03:10</t>
  </si>
  <si>
    <t xml:space="preserve"> Tàu đến trạm hoa tiêu cảng trung tâm điện lực Duyên Hải lúc 05:30 ngày 23/09/2022.</t>
  </si>
  <si>
    <t>Hoa tiêu lên tàu dẫn tàu vào khu neo chờ. Tàu neo an toàn tại khu neo chờ lúc 11:00 ngày 25/09/2022</t>
  </si>
  <si>
    <t>Tàu thực hiện giám định mớn nước lần đầu. Sau đó, Hoa tiêu dẫn tàu vào cầu, tàu cập Cảng 2 an toàn lúc 12.30LT - 25/09/2022</t>
  </si>
  <si>
    <t>Tàu dừng dỡ hàng do chờ NL1 vệ sinh băng tải</t>
  </si>
  <si>
    <t>Tàu dừng dỡ hàng do chờ tháp T1 vệ sinh ống xuống than.</t>
  </si>
  <si>
    <t>Tàu dừng dỡ hàng do chờ DH1 vệ sinh tháp T1</t>
  </si>
  <si>
    <t>Tàu dừng dỡ hàng do DH1 ưu tiên phá kho cấp bunker</t>
  </si>
  <si>
    <t>28/09/2022</t>
  </si>
  <si>
    <t>Tàu đến trạm hoa tiêu cảng trung tâm điện lực Duyên Hải lúc 08:20 ngày 24/09/2022</t>
  </si>
  <si>
    <t>Tàu neo chờ thực hiện giám định mớn nước lần đầu</t>
  </si>
  <si>
    <t xml:space="preserve"> Tàu không thực hiện giám định mớn nước lần đầu được do thời tiết xấu</t>
  </si>
  <si>
    <t>Hoa tiêu lên tàu dẫn tàu vào khu neo chờ .Tàu neo tại khu neo chờ an toàn lúc 12:30 ngày 26/09/2022</t>
  </si>
  <si>
    <t>Hoa tiêu lên tàu dẫn tàu vào cập cầu .Tàu cập cầu Nam cảng 1 an toàn lúc 15:00 ngày 26/09/2022</t>
  </si>
  <si>
    <t>Tàu dừng dỡ hàng do chờ DH1 vệ sinh chạy băng tải</t>
  </si>
  <si>
    <t>Tàu dừng dỡ hàng do chờ DH1 phá SRA cấp bunker</t>
  </si>
  <si>
    <t>Tàu dừng dỡ hàng do chờ nhà máy vận hành chạy bơm cấp</t>
  </si>
  <si>
    <t>Tàu dừng dỡ hàng do xử lý rulo chuyển hướng tạ BC1A</t>
  </si>
  <si>
    <t>Tàu dừng dỡ hàng do chờ DH1 cắt cao su rulo băng C2 bị tróc</t>
  </si>
  <si>
    <t>21:48</t>
  </si>
  <si>
    <t xml:space="preserve"> Tàu đến trạm hoa tiêu cảng trung tâm điện lực Duyên Hải lúc 21:48 ngày 25/09/2022</t>
  </si>
  <si>
    <t>Hoa tiêu lên tàu dẫn tàu vào khu neo chờ. Tàu neo tại khu neo chờ an toàn lúc 12:40 ngày 27/09/2022</t>
  </si>
  <si>
    <t>Tàu thực hiện giám định mớn nước lần đầu. Sau đó, hoa tiêu dẫn tàu vào cập cầu, tàu cập cầu cảng 2 an toàn lúc 14:00 ngày 27/09/2022</t>
  </si>
  <si>
    <t>Tàu dừng dỡ hàng do chờ DH1 vệ sinh vận hành lại băng tải</t>
  </si>
  <si>
    <t>08/10/2022</t>
  </si>
  <si>
    <t>09/10/2022</t>
  </si>
  <si>
    <t>10/10/2022</t>
  </si>
  <si>
    <t>11/10/2022</t>
  </si>
  <si>
    <t>16:55</t>
  </si>
  <si>
    <t>Tàu đến trạm hoa tiêu cảng trung tâm điện lực Duyên Hải lúc 09:40 ngày 08/10/2022</t>
  </si>
  <si>
    <t>Hoa tiêu lên tàu dẫn tàu vào Vũng Quay. Tàu neo tại Vũng Quay an toàn lúc 12:30 ngày 10/10/2022</t>
  </si>
  <si>
    <t>Tàu thực hiện giám định mớn nước lần đầu. Sau đó, hoa tiêu lên tàu dẫn tàu cập cầu. Tàu cập cầu cảng 2 an toàn lúc 13:30 ngày 10/10/2022</t>
  </si>
  <si>
    <t>Tàu dừng dỡ hàng do sự cố băng tải C5B - DH1</t>
  </si>
  <si>
    <t>Tàu dừng dỡ hàng do lỗi dây giật sự cố băng tải C3B-DH1</t>
  </si>
  <si>
    <t>Tàu dừng dỡ hàng do chờ vệ sinh thiết bị do than bám dính</t>
  </si>
  <si>
    <t>Tàu dừng dỡ hàng do lỗi tín hiệu dây giật sự cố băng tải C3B-DH1</t>
  </si>
  <si>
    <t>Tàu dừng dỡ hàng do DH1 dừng khẩn cấp</t>
  </si>
  <si>
    <t>18/10/2022</t>
  </si>
  <si>
    <t>19/10/2022</t>
  </si>
  <si>
    <t>20/10/2022</t>
  </si>
  <si>
    <t>21/10/2022</t>
  </si>
  <si>
    <t>18:15</t>
  </si>
  <si>
    <t>Tàu đến trạm hoa tiêu cảng trung tâm điện lực Duyên Hải lúc 18:15 ngày 18/10/2022.</t>
  </si>
  <si>
    <t>Hoa tiêu lên dẫn tàu vào cầu. Tàu cập cầu Nam cảng 1 an toàn lúc 07:10 ngày 20/10/2022</t>
  </si>
  <si>
    <t>Tàu dừng dỡ hàng do nhiên liệu 1 vệ sinh cánh lật tháp T1</t>
  </si>
  <si>
    <t>Tàu dừng dỡ hàng do chờ tàu THẮNG LỢI 6668 rời cảng</t>
  </si>
  <si>
    <t>Tàu dừng dỡ hàng do chờ tàu QUANG TRUNG 68 cập cảng</t>
  </si>
  <si>
    <t>Tàu dừng dỡ hàng do nhà máy vệ sinh mâm cấp CSU 1</t>
  </si>
  <si>
    <t>28/10/2022</t>
  </si>
  <si>
    <t>29/10/2022</t>
  </si>
  <si>
    <t>31/10/2022</t>
  </si>
  <si>
    <t>01/11/2022</t>
  </si>
  <si>
    <t>16:45</t>
  </si>
  <si>
    <t>18:05</t>
  </si>
  <si>
    <t xml:space="preserve"> Tàu đến trạm hoa tiêu cảng trung tâm điện lực Duyên Hải lúc 18:15 ngày 28/10/2022.</t>
  </si>
  <si>
    <t>Hoa tiêu lên tàu dẫn tàu vào khu neo chờ .Tàu neo an toàn tại khu neo chờ  lúc 16:45 ngày 30/10/2022</t>
  </si>
  <si>
    <t>Tàu thực hiện giám định mớn nước lần đầu. Sau đó hoa tiêu dẫn tàu vào cập cầu, tàu cập cầu Nam cảng 1 an toàn lúc 17:50 ngày 30/10/2022</t>
  </si>
  <si>
    <t xml:space="preserve"> Tàu dừng dỡ hàng do nhà máy chuyển kho</t>
  </si>
  <si>
    <t xml:space="preserve"> Tàu dừng dỡ hàng do lỗi dây giật sự cố băng tải C3A-DH1</t>
  </si>
  <si>
    <t xml:space="preserve"> Tàu dừng dỡ hàng do lỗi dây giật sự cố băng tải BC1A ( do lớp cao su của rulo bộ đầu kéo BC1A #2 ngoài CSU1 bị bung tróc nặng)</t>
  </si>
  <si>
    <t xml:space="preserve"> Tàu dừng dỡ hàng do hỗ trợ bên điện tời máy tách sắt MS1B lên giá treo cố định</t>
  </si>
  <si>
    <t xml:space="preserve"> Tàu dừng dỡ hàng do DH1 phá đống cấp bunke mức ổn định, lỗi máy đánh phá đống A</t>
  </si>
  <si>
    <t xml:space="preserve"> Tàu dừng dỡ hàng do nhà máy vệ sinh thiết bị.</t>
  </si>
  <si>
    <t xml:space="preserve"> Tàu dừng dỡ hàng do chờ nhà mắt cắt mớn, chốt khối lượng cuối tháng</t>
  </si>
  <si>
    <t xml:space="preserve"> Tàu dừng dỡ hàng do chờ cẩu xe và  vệ sinh thiết bị</t>
  </si>
  <si>
    <t xml:space="preserve"> Tàu dừng dỡ hàng do chờ tàu VIỆT THUẬN 215-05 cập cảng</t>
  </si>
  <si>
    <t>30/10/2022</t>
  </si>
  <si>
    <t>02/11/2022</t>
  </si>
  <si>
    <t>03/11/2022</t>
  </si>
  <si>
    <t xml:space="preserve"> Tàu đến trạm hoa tiêu cảng trung tâm điện lực Duyên Hải lúc 05:45 ngày 30/10/2022</t>
  </si>
  <si>
    <t>Hoa tiêu lên tàu dẫn tàu cập cầu. Tàu cập cầu cảng 2 an toàn lúc 07:30 ngày 01/11/2022</t>
  </si>
  <si>
    <t>Tàu dừng dỡ hàng do lỗi dây giật sự cố băng tải C5B</t>
  </si>
  <si>
    <t>Tàu dừng dỡ hàng do chờ DH1 vệ sinh vận hành băng tải</t>
  </si>
  <si>
    <t>Tàu dừng dỡ hàng do chờ NL1 vệ sinh vận hành băng tải</t>
  </si>
  <si>
    <t>24/10/2022</t>
  </si>
  <si>
    <t>25/10/2022</t>
  </si>
  <si>
    <t>26/10/2022</t>
  </si>
  <si>
    <t>27/10/2022</t>
  </si>
  <si>
    <t xml:space="preserve"> Tàu đến trạm hoa tiêu cảng trung tâm điện lực Duyên Hải lúc 16:30 ngày 24/10/2022</t>
  </si>
  <si>
    <t>Hoa tiêu lên tàu dẫn tàu vào khu neo chờ. Tàu neo tại khu neo chờ an toàn lúc 13:30 ngày 25/10/2022</t>
  </si>
  <si>
    <t>Tàu thực hiện giám định mớn nước lần đầu. Sau đó, hoa tiêu dẫn tàu vào cập cầu, tàu cập cầu Bắc cảng 1 an toàn lúc 14:30 ngày 25/10/2022</t>
  </si>
  <si>
    <t>Tàu dừng dỡ hàng do chờ DH1 xử lý thông tắc than tháp 1 cảng 2</t>
  </si>
  <si>
    <t>Tàu dừng dỡ hàng do lỗi dây giật sự cố băng tải C3B</t>
  </si>
  <si>
    <t>Tàu dừng dỡ hàng do lỗi dây giật sự cố băng tải 6A-DH1</t>
  </si>
  <si>
    <t>Tàu dừng dỡ hàng do nhà máy ưu tiên dỡ hàng tàu VIỆT THUẬN 215-07</t>
  </si>
  <si>
    <t>Tàu dừng dỡ hàng do nhà máy ưu tiên dỡ hàng tàu VIỆT THUẬN 215-07 &amp; VIỆT THUẬN 215-01</t>
  </si>
  <si>
    <t>Tàu dừng dỡ hàng do lỗi cánh lật máy đánh phá đống B</t>
  </si>
  <si>
    <t>Tàu dừng dỡ hàng do CSU1 bị hỏng ống dầu thuỷ lực căng dây xích</t>
  </si>
  <si>
    <t>Tàu dừng dỡ hàng do chờ tàu VIỆT THUẬN 215-07 rời cảng</t>
  </si>
  <si>
    <t>Tàu dừng dỡ hàng do chờ tàu QUANG VINH DIAMOND cập cảng</t>
  </si>
  <si>
    <t>Tàu dừng dỡ hàng do chờ vận hành chạy bơm cấp</t>
  </si>
  <si>
    <t>15/11/2022</t>
  </si>
  <si>
    <t>16/11/2022</t>
  </si>
  <si>
    <t>17/11/2022</t>
  </si>
  <si>
    <t>18/11/2022</t>
  </si>
  <si>
    <t xml:space="preserve"> Tàu đến trạm hoa tiêu cảng trung tâm điện lực Duyên Hải lúc 04:52 ngày 15/11/2022</t>
  </si>
  <si>
    <t>Tàu chờ thủy triều để vào cầu dỡ hàng</t>
  </si>
  <si>
    <t>Hoa tiêu lên tàu dẫn tàu vào cầu. Tàu cập cảng 2 an toàn lúc 18 giờ 20 - 15/11/2022</t>
  </si>
  <si>
    <t>Tàu chờ dỡ hàng do nhà máy ưu tiên dỡ hàng tàu VIỆT THUẬN 215-03</t>
  </si>
  <si>
    <t>Tàu dừng dỡ hàng do quá tải SRA</t>
  </si>
  <si>
    <t>04:52</t>
  </si>
  <si>
    <t>20/11/2022</t>
  </si>
  <si>
    <t>21/11/2022</t>
  </si>
  <si>
    <t>Tàu đến trạm hoa tiêu cảng trung tâm điện lực Duyên Hải lúc 09:30 ngày 20/11/2022.</t>
  </si>
  <si>
    <t>Hoa tiêu lên tàu dẫn tàu vào khu neo chờ. Tàu neo an toàn tại khu neo chờ lúc 10:10 ngày 20/11/2022</t>
  </si>
  <si>
    <t xml:space="preserve">Tàu chuẩn bị công tác thực hiện giám định mớn nước lần đầu </t>
  </si>
  <si>
    <t>Tàu thực hiện giám định mớn nước lần đầu. Sau đó, Hoa tiêu dẫn tàu vào cầu, tàu cập Cảng 2 an toàn lúc 12.00LT - 20/11/2022</t>
  </si>
  <si>
    <t>Tàu không làm hàng do trời mưa</t>
  </si>
  <si>
    <t>22/11/2022</t>
  </si>
  <si>
    <t>23/11/2022</t>
  </si>
  <si>
    <t>24/11/2022</t>
  </si>
  <si>
    <t xml:space="preserve"> Tàu đến trạm hoa tiêu cảng trung tâm điện lực Duyên Hải lúc 21:10 ngày 21/11/2022</t>
  </si>
  <si>
    <t>Tàu chờ thủy triều vào cầu dỡ hàng</t>
  </si>
  <si>
    <t>Hoa tiêu lên tàu dẫn tàu cập cầu. Tàu cập cầu cảng 2 an toàn lúc 13:30 ngày 22/11/2022</t>
  </si>
  <si>
    <t>Tàu dừng dỡ hàng do lỗi liên động máy đánh phá đống B-DH1</t>
  </si>
  <si>
    <t>03/12/2022</t>
  </si>
  <si>
    <t>04/12/2022</t>
  </si>
  <si>
    <t>05/12/2022</t>
  </si>
  <si>
    <t>06/12/2022</t>
  </si>
  <si>
    <t>07/12/2022</t>
  </si>
  <si>
    <t>Tàu đến trạm hoa tiêu cảng trung tâm điện lực Duyên Hải lúc 15:45 ngày 03/12/2022.</t>
  </si>
  <si>
    <t>Tàu chờ thủy triều cập cầu dỡ hàng</t>
  </si>
  <si>
    <t>Hoa tiêu lên dẫn tàu vào cầu. Tàu cập cầu cảng 2 an toàn lúc 10:00 ngày 04/12/2022</t>
  </si>
  <si>
    <t xml:space="preserve">Tàu thông báo chưa sẵn sàng thực hiện giám định mớn nước lần đầu </t>
  </si>
  <si>
    <t>Tàu chờ dỡ hàng do nhà máy ưu tiên dỡ hàng tàu VIỆT THUẬN 215-01</t>
  </si>
  <si>
    <t>Tàu chờ dỡ hàng do nhà máy ưu tiên dỡ hàng tàu VIỆT THUẬN 215-01, QUANG TRUNG 68</t>
  </si>
  <si>
    <t>Tàu chờ dỡ hàng do nhà máy ưu tiên dỡ hàng tàu QUANG TRUNG 68</t>
  </si>
  <si>
    <t>Tàu dừng dỡ hàng do nhà máy ưu tiên dỡ hàng tàu QUANG TRUNG 68</t>
  </si>
  <si>
    <t>Tàu dừng dỡ hàng do chờ nhà máy xử lý lỗi trolley G1 và biến tần G2</t>
  </si>
  <si>
    <t>Tàu dừng dỡ hàng do lỗi quá tải máy đánh phá đống A</t>
  </si>
  <si>
    <t>08/12/2022</t>
  </si>
  <si>
    <t>Tàu đến trạm hoa tiêu cảng trung tâm điện lực Duyên Hải lúc 08:30 ngày 07/12/2022.</t>
  </si>
  <si>
    <t>Hoa tiêu lên tàu dẫn tàu vào cầu. Tàu cập Cảng 2 an toàn lúc 13.40LT - 07/12/2022</t>
  </si>
  <si>
    <t>Tàu dừng dỡ hàng do lỗi liên động cánh lật DH1, mất tín hiệu kết hợp lắp gạt than băng tải BC1'B</t>
  </si>
  <si>
    <t>Tàu dừng dỡ hàng do đứt băng BC0B</t>
  </si>
  <si>
    <t>Hoa tiêu lên tàu dẫn tàu vào cầu. Tàu cập Cảng 2 an toàn lúc 13.40LT - 07/12/2023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</si>
</sst>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.00_);_(* \(#,##0.00\);_(* &quot;-&quot;??_);_(@_)"/>
    <numFmt numFmtId="165" formatCode="hh:mm\ dd/mm/yyyy"/>
    <numFmt numFmtId="166" formatCode="[h]:mm"/>
    <numFmt numFmtId="167" formatCode="_(* #,##0_);_(* \(#,##0\);_(* &quot;-&quot;??_);_(@_)"/>
    <numFmt numFmtId="168" formatCode="[$-1010000]d/m/yy;@"/>
    <numFmt numFmtId="169" formatCode="_(* #,##0.000_);_(* \(#,##0.000\);_(* &quot;-&quot;??_);_(@_)"/>
    <numFmt numFmtId="170" formatCode="[$-10409]#,##0;\(#,##0\);&quot; &quot;"/>
    <numFmt numFmtId="171" formatCode="[$-10409]m/d/yyyy\ h:mm\ AM/PM"/>
    <numFmt numFmtId="172" formatCode="[$-10409]d/m/yyyy"/>
    <numFmt numFmtId="173" formatCode="[$-10409]#,##0.00;\(#,##0.00\);&quot; &quot;"/>
    <numFmt numFmtId="174" formatCode="[$]ddd\ dd\-mmm\-yyyy"/>
    <numFmt numFmtId="175" formatCode="hh:mm\ dd/mm/yyyy\ "/>
    <numFmt numFmtId="176" formatCode="hh:mm\L\T\ dddd/mmmm/yyyy"/>
    <numFmt numFmtId="177" formatCode="0.0000"/>
    <numFmt numFmtId="178" formatCode="d:hh:mm"/>
    <numFmt numFmtId="179" formatCode="[h]:mm:ss;@"/>
  </numFmts>
  <fonts count="4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</font>
    <font>
      <sz val="13"/>
      <color theme="1"/>
      <name val="Times New Roman"/>
      <family val="2"/>
    </font>
    <font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5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  <charset val="163"/>
    </font>
    <font>
      <sz val="13"/>
      <name val="Times New Roman"/>
      <family val="1"/>
      <charset val="163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sz val="11"/>
      <color rgb="FF000000"/>
      <name val="Arial"/>
      <family val="2"/>
      <scheme val="minor"/>
    </font>
    <font>
      <b/>
      <sz val="10"/>
      <color rgb="FF000000"/>
      <name val="Times New Roman"/>
      <family val="1"/>
      <charset val="163"/>
    </font>
    <font>
      <sz val="11"/>
      <name val="Calibri"/>
      <family val="2"/>
      <charset val="163"/>
    </font>
    <font>
      <sz val="10"/>
      <color rgb="FF000000"/>
      <name val="Times New Roman"/>
      <family val="1"/>
      <charset val="163"/>
    </font>
    <font>
      <sz val="8"/>
      <color rgb="FF000000"/>
      <name val="Times New Roman"/>
      <family val="1"/>
      <charset val="163"/>
    </font>
    <font>
      <sz val="11"/>
      <color rgb="FFFF0000"/>
      <name val="Calibri"/>
      <family val="2"/>
      <charset val="163"/>
    </font>
    <font>
      <sz val="8"/>
      <color rgb="FFFF0000"/>
      <name val="Times New Roman"/>
      <family val="1"/>
      <charset val="163"/>
    </font>
    <font>
      <sz val="12"/>
      <name val=".VnTime"/>
      <family val="2"/>
    </font>
    <font>
      <b/>
      <sz val="16"/>
      <name val="Times New Roman"/>
      <family val="1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2"/>
    </font>
    <font>
      <b/>
      <sz val="13"/>
      <color rgb="FFFF0000"/>
      <name val="Times New Roman"/>
      <family val="1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sz val="13"/>
      <color rgb="FFFF000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i/>
      <sz val="13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8"/>
      <name val="Arial"/>
      <family val="2"/>
      <scheme val="minor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5" fillId="0" borderId="0"/>
    <xf numFmtId="0" fontId="17" fillId="0" borderId="0"/>
    <xf numFmtId="0" fontId="24" fillId="0" borderId="0"/>
    <xf numFmtId="164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</cellStyleXfs>
  <cellXfs count="376">
    <xf numFmtId="0" fontId="0" fillId="0" borderId="0" xfId="0"/>
    <xf numFmtId="0" fontId="6" fillId="0" borderId="5" xfId="2" applyFont="1" applyBorder="1" applyAlignment="1">
      <alignment horizontal="center"/>
    </xf>
    <xf numFmtId="0" fontId="6" fillId="0" borderId="5" xfId="2" applyFont="1" applyBorder="1"/>
    <xf numFmtId="165" fontId="6" fillId="0" borderId="5" xfId="2" applyNumberFormat="1" applyFont="1" applyBorder="1"/>
    <xf numFmtId="46" fontId="6" fillId="0" borderId="5" xfId="2" applyNumberFormat="1" applyFont="1" applyBorder="1"/>
    <xf numFmtId="0" fontId="7" fillId="0" borderId="0" xfId="2" applyFont="1" applyAlignment="1">
      <alignment horizontal="center"/>
    </xf>
    <xf numFmtId="0" fontId="7" fillId="0" borderId="0" xfId="2" applyFont="1"/>
    <xf numFmtId="0" fontId="8" fillId="0" borderId="0" xfId="2" applyFont="1" applyAlignment="1">
      <alignment horizontal="center"/>
    </xf>
    <xf numFmtId="46" fontId="7" fillId="0" borderId="0" xfId="2" applyNumberFormat="1" applyFont="1"/>
    <xf numFmtId="0" fontId="8" fillId="0" borderId="5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6" fillId="0" borderId="0" xfId="2" applyFont="1"/>
    <xf numFmtId="0" fontId="7" fillId="0" borderId="0" xfId="6" applyFont="1"/>
    <xf numFmtId="169" fontId="6" fillId="0" borderId="5" xfId="1" applyNumberFormat="1" applyFont="1" applyFill="1" applyBorder="1" applyAlignment="1"/>
    <xf numFmtId="4" fontId="4" fillId="3" borderId="5" xfId="0" applyNumberFormat="1" applyFont="1" applyFill="1" applyBorder="1" applyAlignment="1">
      <alignment horizontal="center" vertical="center"/>
    </xf>
    <xf numFmtId="168" fontId="10" fillId="3" borderId="6" xfId="0" applyNumberFormat="1" applyFont="1" applyFill="1" applyBorder="1" applyAlignment="1">
      <alignment vertical="center"/>
    </xf>
    <xf numFmtId="0" fontId="13" fillId="3" borderId="2" xfId="0" quotePrefix="1" applyFont="1" applyFill="1" applyBorder="1" applyAlignment="1">
      <alignment vertical="center" wrapText="1"/>
    </xf>
    <xf numFmtId="0" fontId="14" fillId="3" borderId="2" xfId="0" quotePrefix="1" applyFont="1" applyFill="1" applyBorder="1" applyAlignment="1">
      <alignment vertical="center" wrapText="1"/>
    </xf>
    <xf numFmtId="0" fontId="8" fillId="3" borderId="2" xfId="0" quotePrefix="1" applyFont="1" applyFill="1" applyBorder="1" applyAlignment="1">
      <alignment vertical="center" wrapText="1"/>
    </xf>
    <xf numFmtId="49" fontId="7" fillId="3" borderId="5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0" fontId="14" fillId="2" borderId="2" xfId="0" quotePrefix="1" applyFont="1" applyFill="1" applyBorder="1" applyAlignment="1">
      <alignment vertical="center" wrapText="1"/>
    </xf>
    <xf numFmtId="0" fontId="8" fillId="2" borderId="2" xfId="0" quotePrefix="1" applyFont="1" applyFill="1" applyBorder="1" applyAlignment="1">
      <alignment vertical="center" wrapText="1"/>
    </xf>
    <xf numFmtId="0" fontId="7" fillId="2" borderId="2" xfId="0" quotePrefix="1" applyFont="1" applyFill="1" applyBorder="1" applyAlignment="1">
      <alignment vertical="center" wrapText="1"/>
    </xf>
    <xf numFmtId="0" fontId="14" fillId="3" borderId="5" xfId="0" quotePrefix="1" applyFont="1" applyFill="1" applyBorder="1" applyAlignment="1">
      <alignment vertical="center" wrapText="1"/>
    </xf>
    <xf numFmtId="0" fontId="7" fillId="3" borderId="2" xfId="0" quotePrefix="1" applyFont="1" applyFill="1" applyBorder="1" applyAlignment="1">
      <alignment vertical="center" wrapText="1"/>
    </xf>
    <xf numFmtId="0" fontId="14" fillId="2" borderId="5" xfId="0" quotePrefix="1" applyFont="1" applyFill="1" applyBorder="1" applyAlignment="1">
      <alignment vertical="center" wrapText="1"/>
    </xf>
    <xf numFmtId="166" fontId="3" fillId="0" borderId="0" xfId="2" applyNumberFormat="1" applyFont="1" applyAlignment="1">
      <alignment horizontal="center" vertical="center"/>
    </xf>
    <xf numFmtId="49" fontId="14" fillId="3" borderId="5" xfId="0" quotePrefix="1" applyNumberFormat="1" applyFont="1" applyFill="1" applyBorder="1" applyAlignment="1">
      <alignment horizontal="center" vertical="center"/>
    </xf>
    <xf numFmtId="49" fontId="14" fillId="2" borderId="5" xfId="0" quotePrefix="1" applyNumberFormat="1" applyFont="1" applyFill="1" applyBorder="1" applyAlignment="1">
      <alignment horizontal="center" vertical="center"/>
    </xf>
    <xf numFmtId="14" fontId="14" fillId="3" borderId="6" xfId="0" quotePrefix="1" applyNumberFormat="1" applyFont="1" applyFill="1" applyBorder="1" applyAlignment="1">
      <alignment vertical="center" wrapText="1"/>
    </xf>
    <xf numFmtId="166" fontId="7" fillId="3" borderId="5" xfId="0" quotePrefix="1" applyNumberFormat="1" applyFont="1" applyFill="1" applyBorder="1" applyAlignment="1">
      <alignment horizontal="center" vertical="center"/>
    </xf>
    <xf numFmtId="166" fontId="3" fillId="2" borderId="0" xfId="2" applyNumberFormat="1" applyFont="1" applyFill="1" applyAlignment="1">
      <alignment horizontal="center" vertical="center"/>
    </xf>
    <xf numFmtId="49" fontId="7" fillId="0" borderId="5" xfId="0" quotePrefix="1" applyNumberFormat="1" applyFont="1" applyBorder="1" applyAlignment="1">
      <alignment horizontal="center" vertical="center"/>
    </xf>
    <xf numFmtId="0" fontId="8" fillId="0" borderId="2" xfId="0" quotePrefix="1" applyFont="1" applyBorder="1" applyAlignment="1">
      <alignment vertical="center" wrapText="1"/>
    </xf>
    <xf numFmtId="20" fontId="3" fillId="0" borderId="0" xfId="2" applyNumberFormat="1" applyFont="1" applyAlignment="1">
      <alignment horizontal="center" vertical="center"/>
    </xf>
    <xf numFmtId="14" fontId="14" fillId="2" borderId="5" xfId="0" quotePrefix="1" applyNumberFormat="1" applyFont="1" applyFill="1" applyBorder="1" applyAlignment="1">
      <alignment horizontal="center" vertical="center" wrapText="1"/>
    </xf>
    <xf numFmtId="20" fontId="3" fillId="2" borderId="0" xfId="2" applyNumberFormat="1" applyFont="1" applyFill="1" applyAlignment="1">
      <alignment horizontal="center" vertical="center"/>
    </xf>
    <xf numFmtId="14" fontId="14" fillId="2" borderId="6" xfId="0" quotePrefix="1" applyNumberFormat="1" applyFont="1" applyFill="1" applyBorder="1" applyAlignment="1">
      <alignment horizontal="center" vertical="center" wrapText="1"/>
    </xf>
    <xf numFmtId="14" fontId="14" fillId="2" borderId="4" xfId="0" quotePrefix="1" applyNumberFormat="1" applyFont="1" applyFill="1" applyBorder="1" applyAlignment="1">
      <alignment horizontal="center" vertical="center" wrapText="1"/>
    </xf>
    <xf numFmtId="14" fontId="14" fillId="2" borderId="1" xfId="0" quotePrefix="1" applyNumberFormat="1" applyFont="1" applyFill="1" applyBorder="1" applyAlignment="1">
      <alignment horizontal="center" vertical="center" wrapText="1"/>
    </xf>
    <xf numFmtId="0" fontId="15" fillId="0" borderId="5" xfId="0" quotePrefix="1" applyFont="1" applyBorder="1" applyAlignment="1">
      <alignment horizontal="center" vertical="center"/>
    </xf>
    <xf numFmtId="14" fontId="14" fillId="3" borderId="1" xfId="0" quotePrefix="1" applyNumberFormat="1" applyFont="1" applyFill="1" applyBorder="1" applyAlignment="1">
      <alignment vertical="center" wrapText="1"/>
    </xf>
    <xf numFmtId="14" fontId="14" fillId="3" borderId="4" xfId="0" quotePrefix="1" applyNumberFormat="1" applyFont="1" applyFill="1" applyBorder="1" applyAlignment="1">
      <alignment vertical="center" wrapText="1"/>
    </xf>
    <xf numFmtId="14" fontId="14" fillId="0" borderId="6" xfId="0" quotePrefix="1" applyNumberFormat="1" applyFont="1" applyBorder="1" applyAlignment="1">
      <alignment vertical="center" wrapText="1"/>
    </xf>
    <xf numFmtId="166" fontId="2" fillId="0" borderId="5" xfId="2" applyNumberFormat="1" applyFont="1" applyBorder="1" applyAlignment="1">
      <alignment horizontal="right" vertical="center"/>
    </xf>
    <xf numFmtId="14" fontId="14" fillId="3" borderId="8" xfId="0" quotePrefix="1" applyNumberFormat="1" applyFont="1" applyFill="1" applyBorder="1" applyAlignment="1">
      <alignment horizontal="center" vertical="center" wrapText="1"/>
    </xf>
    <xf numFmtId="14" fontId="14" fillId="3" borderId="7" xfId="0" quotePrefix="1" applyNumberFormat="1" applyFont="1" applyFill="1" applyBorder="1" applyAlignment="1">
      <alignment horizontal="center" vertical="center" wrapText="1"/>
    </xf>
    <xf numFmtId="14" fontId="14" fillId="3" borderId="9" xfId="0" quotePrefix="1" applyNumberFormat="1" applyFont="1" applyFill="1" applyBorder="1" applyAlignment="1">
      <alignment horizontal="center" vertical="center" wrapText="1"/>
    </xf>
    <xf numFmtId="0" fontId="15" fillId="0" borderId="1" xfId="0" quotePrefix="1" applyFont="1" applyBorder="1" applyAlignment="1">
      <alignment horizontal="center" vertical="center"/>
    </xf>
    <xf numFmtId="0" fontId="15" fillId="0" borderId="6" xfId="0" quotePrefix="1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center" vertical="center"/>
    </xf>
    <xf numFmtId="14" fontId="14" fillId="0" borderId="1" xfId="0" quotePrefix="1" applyNumberFormat="1" applyFont="1" applyBorder="1" applyAlignment="1">
      <alignment horizontal="center" vertical="center" wrapText="1"/>
    </xf>
    <xf numFmtId="14" fontId="14" fillId="0" borderId="6" xfId="0" quotePrefix="1" applyNumberFormat="1" applyFont="1" applyBorder="1" applyAlignment="1">
      <alignment horizontal="center" vertical="center" wrapText="1"/>
    </xf>
    <xf numFmtId="14" fontId="14" fillId="3" borderId="1" xfId="0" quotePrefix="1" applyNumberFormat="1" applyFont="1" applyFill="1" applyBorder="1" applyAlignment="1">
      <alignment horizontal="center" vertical="center" wrapText="1"/>
    </xf>
    <xf numFmtId="14" fontId="14" fillId="3" borderId="6" xfId="0" quotePrefix="1" applyNumberFormat="1" applyFont="1" applyFill="1" applyBorder="1" applyAlignment="1">
      <alignment horizontal="center" vertical="center" wrapText="1"/>
    </xf>
    <xf numFmtId="14" fontId="14" fillId="3" borderId="4" xfId="0" quotePrefix="1" applyNumberFormat="1" applyFont="1" applyFill="1" applyBorder="1" applyAlignment="1">
      <alignment horizontal="center" vertical="center" wrapText="1"/>
    </xf>
    <xf numFmtId="14" fontId="14" fillId="3" borderId="5" xfId="0" quotePrefix="1" applyNumberFormat="1" applyFont="1" applyFill="1" applyBorder="1" applyAlignment="1">
      <alignment horizontal="center" vertical="center" wrapText="1"/>
    </xf>
    <xf numFmtId="0" fontId="19" fillId="0" borderId="0" xfId="7" applyFont="1"/>
    <xf numFmtId="0" fontId="18" fillId="4" borderId="12" xfId="7" applyFont="1" applyFill="1" applyBorder="1" applyAlignment="1">
      <alignment horizontal="center" vertical="center" wrapText="1" readingOrder="1"/>
    </xf>
    <xf numFmtId="0" fontId="20" fillId="4" borderId="10" xfId="7" applyFont="1" applyFill="1" applyBorder="1" applyAlignment="1">
      <alignment horizontal="center" vertical="center" wrapText="1" readingOrder="1"/>
    </xf>
    <xf numFmtId="0" fontId="20" fillId="4" borderId="12" xfId="7" applyFont="1" applyFill="1" applyBorder="1" applyAlignment="1">
      <alignment horizontal="center" vertical="center" wrapText="1" readingOrder="1"/>
    </xf>
    <xf numFmtId="0" fontId="21" fillId="0" borderId="16" xfId="7" applyFont="1" applyBorder="1" applyAlignment="1">
      <alignment vertical="center" wrapText="1" readingOrder="1"/>
    </xf>
    <xf numFmtId="0" fontId="21" fillId="0" borderId="16" xfId="7" applyFont="1" applyBorder="1" applyAlignment="1">
      <alignment horizontal="left" vertical="center" wrapText="1" readingOrder="1"/>
    </xf>
    <xf numFmtId="170" fontId="21" fillId="0" borderId="16" xfId="7" applyNumberFormat="1" applyFont="1" applyBorder="1" applyAlignment="1">
      <alignment horizontal="right" vertical="center" wrapText="1" readingOrder="1"/>
    </xf>
    <xf numFmtId="0" fontId="21" fillId="0" borderId="18" xfId="7" applyFont="1" applyBorder="1" applyAlignment="1">
      <alignment horizontal="left" vertical="center" wrapText="1" readingOrder="1"/>
    </xf>
    <xf numFmtId="0" fontId="21" fillId="0" borderId="18" xfId="7" applyFont="1" applyBorder="1" applyAlignment="1">
      <alignment horizontal="right" vertical="center" wrapText="1" readingOrder="1"/>
    </xf>
    <xf numFmtId="170" fontId="21" fillId="0" borderId="18" xfId="7" applyNumberFormat="1" applyFont="1" applyBorder="1" applyAlignment="1">
      <alignment horizontal="right" vertical="center" wrapText="1" readingOrder="1"/>
    </xf>
    <xf numFmtId="171" fontId="21" fillId="0" borderId="18" xfId="7" applyNumberFormat="1" applyFont="1" applyBorder="1" applyAlignment="1">
      <alignment horizontal="right" vertical="center" wrapText="1" readingOrder="1"/>
    </xf>
    <xf numFmtId="172" fontId="21" fillId="0" borderId="18" xfId="7" applyNumberFormat="1" applyFont="1" applyBorder="1" applyAlignment="1">
      <alignment horizontal="right" vertical="center" wrapText="1" readingOrder="1"/>
    </xf>
    <xf numFmtId="173" fontId="21" fillId="0" borderId="18" xfId="7" applyNumberFormat="1" applyFont="1" applyBorder="1" applyAlignment="1">
      <alignment horizontal="right" vertical="center" wrapText="1" readingOrder="1"/>
    </xf>
    <xf numFmtId="0" fontId="22" fillId="0" borderId="0" xfId="7" applyFont="1"/>
    <xf numFmtId="0" fontId="23" fillId="0" borderId="16" xfId="7" applyFont="1" applyBorder="1" applyAlignment="1">
      <alignment vertical="center" wrapText="1" readingOrder="1"/>
    </xf>
    <xf numFmtId="0" fontId="23" fillId="0" borderId="16" xfId="7" applyFont="1" applyBorder="1" applyAlignment="1">
      <alignment horizontal="left" vertical="center" wrapText="1" readingOrder="1"/>
    </xf>
    <xf numFmtId="170" fontId="23" fillId="0" borderId="16" xfId="7" applyNumberFormat="1" applyFont="1" applyBorder="1" applyAlignment="1">
      <alignment horizontal="right" vertical="center" wrapText="1" readingOrder="1"/>
    </xf>
    <xf numFmtId="0" fontId="23" fillId="0" borderId="18" xfId="7" applyFont="1" applyBorder="1" applyAlignment="1">
      <alignment horizontal="left" vertical="center" wrapText="1" readingOrder="1"/>
    </xf>
    <xf numFmtId="0" fontId="23" fillId="0" borderId="18" xfId="7" applyFont="1" applyBorder="1" applyAlignment="1">
      <alignment horizontal="right" vertical="center" wrapText="1" readingOrder="1"/>
    </xf>
    <xf numFmtId="170" fontId="23" fillId="0" borderId="18" xfId="7" applyNumberFormat="1" applyFont="1" applyBorder="1" applyAlignment="1">
      <alignment horizontal="right" vertical="center" wrapText="1" readingOrder="1"/>
    </xf>
    <xf numFmtId="171" fontId="23" fillId="0" borderId="18" xfId="7" applyNumberFormat="1" applyFont="1" applyBorder="1" applyAlignment="1">
      <alignment horizontal="right" vertical="center" wrapText="1" readingOrder="1"/>
    </xf>
    <xf numFmtId="172" fontId="23" fillId="0" borderId="18" xfId="7" applyNumberFormat="1" applyFont="1" applyBorder="1" applyAlignment="1">
      <alignment horizontal="right" vertical="center" wrapText="1" readingOrder="1"/>
    </xf>
    <xf numFmtId="173" fontId="23" fillId="0" borderId="18" xfId="7" applyNumberFormat="1" applyFont="1" applyBorder="1" applyAlignment="1">
      <alignment horizontal="right" vertical="center" wrapText="1" readingOrder="1"/>
    </xf>
    <xf numFmtId="165" fontId="6" fillId="2" borderId="5" xfId="2" applyNumberFormat="1" applyFont="1" applyFill="1" applyBorder="1"/>
    <xf numFmtId="14" fontId="6" fillId="0" borderId="5" xfId="2" applyNumberFormat="1" applyFont="1" applyBorder="1"/>
    <xf numFmtId="14" fontId="7" fillId="0" borderId="5" xfId="6" applyNumberFormat="1" applyFont="1" applyBorder="1"/>
    <xf numFmtId="14" fontId="7" fillId="0" borderId="5" xfId="2" applyNumberFormat="1" applyFont="1" applyBorder="1"/>
    <xf numFmtId="0" fontId="10" fillId="0" borderId="0" xfId="0" applyFont="1"/>
    <xf numFmtId="174" fontId="12" fillId="0" borderId="0" xfId="8" applyNumberFormat="1" applyFont="1" applyAlignment="1">
      <alignment horizontal="center" vertical="center" wrapText="1"/>
    </xf>
    <xf numFmtId="174" fontId="12" fillId="0" borderId="0" xfId="8" applyNumberFormat="1" applyFont="1" applyAlignment="1">
      <alignment vertical="center" wrapText="1"/>
    </xf>
    <xf numFmtId="174" fontId="11" fillId="0" borderId="0" xfId="8" applyNumberFormat="1" applyFont="1" applyAlignment="1">
      <alignment vertical="center"/>
    </xf>
    <xf numFmtId="174" fontId="12" fillId="0" borderId="0" xfId="8" applyNumberFormat="1" applyFont="1" applyAlignment="1">
      <alignment vertical="center"/>
    </xf>
    <xf numFmtId="174" fontId="12" fillId="0" borderId="0" xfId="8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74" fontId="26" fillId="0" borderId="0" xfId="8" applyNumberFormat="1" applyFont="1" applyAlignment="1">
      <alignment horizontal="center" vertical="center" wrapText="1"/>
    </xf>
    <xf numFmtId="174" fontId="26" fillId="0" borderId="0" xfId="8" applyNumberFormat="1" applyFont="1" applyAlignment="1">
      <alignment vertical="center" wrapText="1"/>
    </xf>
    <xf numFmtId="174" fontId="8" fillId="0" borderId="0" xfId="8" applyNumberFormat="1" applyFont="1"/>
    <xf numFmtId="174" fontId="27" fillId="0" borderId="0" xfId="8" applyNumberFormat="1" applyFont="1"/>
    <xf numFmtId="174" fontId="11" fillId="0" borderId="0" xfId="8" applyNumberFormat="1" applyFont="1" applyAlignment="1">
      <alignment horizontal="center" vertical="center"/>
    </xf>
    <xf numFmtId="174" fontId="10" fillId="0" borderId="0" xfId="8" applyNumberFormat="1" applyFont="1" applyAlignment="1">
      <alignment vertical="center"/>
    </xf>
    <xf numFmtId="0" fontId="11" fillId="0" borderId="0" xfId="8" applyFont="1" applyAlignment="1">
      <alignment vertical="center"/>
    </xf>
    <xf numFmtId="0" fontId="8" fillId="0" borderId="0" xfId="8" applyFont="1" applyAlignment="1">
      <alignment vertical="center"/>
    </xf>
    <xf numFmtId="175" fontId="10" fillId="0" borderId="0" xfId="8" quotePrefix="1" applyNumberFormat="1" applyFont="1" applyAlignment="1">
      <alignment vertical="center"/>
    </xf>
    <xf numFmtId="165" fontId="11" fillId="0" borderId="0" xfId="8" applyNumberFormat="1" applyFont="1" applyAlignment="1">
      <alignment vertical="center" wrapText="1"/>
    </xf>
    <xf numFmtId="0" fontId="10" fillId="0" borderId="0" xfId="0" applyFont="1" applyAlignment="1">
      <alignment horizontal="center"/>
    </xf>
    <xf numFmtId="176" fontId="10" fillId="0" borderId="0" xfId="8" applyNumberFormat="1" applyFont="1" applyAlignment="1">
      <alignment vertical="center"/>
    </xf>
    <xf numFmtId="14" fontId="10" fillId="0" borderId="0" xfId="8" quotePrefix="1" applyNumberFormat="1" applyFont="1" applyAlignment="1">
      <alignment vertical="center"/>
    </xf>
    <xf numFmtId="0" fontId="10" fillId="0" borderId="0" xfId="8" applyFont="1" applyAlignment="1">
      <alignment vertical="center"/>
    </xf>
    <xf numFmtId="165" fontId="11" fillId="0" borderId="0" xfId="8" applyNumberFormat="1" applyFont="1" applyAlignment="1">
      <alignment horizontal="center" vertical="center" wrapText="1"/>
    </xf>
    <xf numFmtId="174" fontId="10" fillId="0" borderId="0" xfId="8" applyNumberFormat="1" applyFont="1" applyAlignment="1">
      <alignment vertical="center" wrapText="1"/>
    </xf>
    <xf numFmtId="174" fontId="11" fillId="0" borderId="0" xfId="8" applyNumberFormat="1" applyFont="1" applyAlignment="1">
      <alignment horizontal="center" vertical="center" wrapText="1"/>
    </xf>
    <xf numFmtId="0" fontId="10" fillId="0" borderId="0" xfId="8" applyFont="1" applyAlignment="1">
      <alignment horizontal="center" vertical="center"/>
    </xf>
    <xf numFmtId="167" fontId="11" fillId="0" borderId="0" xfId="9" applyNumberFormat="1" applyFont="1" applyFill="1" applyBorder="1" applyAlignment="1">
      <alignment horizontal="left" vertical="center"/>
    </xf>
    <xf numFmtId="3" fontId="10" fillId="0" borderId="0" xfId="8" quotePrefix="1" applyNumberFormat="1" applyFont="1" applyAlignment="1">
      <alignment vertical="center"/>
    </xf>
    <xf numFmtId="0" fontId="11" fillId="0" borderId="0" xfId="8" applyFont="1" applyAlignment="1">
      <alignment horizontal="center" vertical="center" wrapText="1"/>
    </xf>
    <xf numFmtId="174" fontId="26" fillId="0" borderId="0" xfId="8" applyNumberFormat="1" applyFont="1" applyAlignment="1">
      <alignment horizontal="right" vertical="center" wrapText="1"/>
    </xf>
    <xf numFmtId="174" fontId="26" fillId="0" borderId="0" xfId="8" applyNumberFormat="1" applyFont="1" applyAlignment="1">
      <alignment horizontal="left" vertical="center" wrapText="1"/>
    </xf>
    <xf numFmtId="174" fontId="11" fillId="0" borderId="5" xfId="8" applyNumberFormat="1" applyFont="1" applyBorder="1" applyAlignment="1">
      <alignment horizontal="center" vertical="center" wrapText="1"/>
    </xf>
    <xf numFmtId="174" fontId="11" fillId="0" borderId="2" xfId="8" applyNumberFormat="1" applyFont="1" applyBorder="1" applyAlignment="1">
      <alignment vertical="center" wrapText="1"/>
    </xf>
    <xf numFmtId="1" fontId="10" fillId="0" borderId="5" xfId="8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6" fillId="0" borderId="5" xfId="1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11" applyFont="1" applyBorder="1" applyAlignment="1">
      <alignment vertical="center" wrapText="1"/>
    </xf>
    <xf numFmtId="166" fontId="6" fillId="0" borderId="5" xfId="10" applyNumberFormat="1" applyFont="1" applyBorder="1" applyAlignment="1">
      <alignment horizontal="center" vertical="center"/>
    </xf>
    <xf numFmtId="174" fontId="10" fillId="0" borderId="5" xfId="8" applyNumberFormat="1" applyFont="1" applyBorder="1" applyAlignment="1">
      <alignment vertical="center"/>
    </xf>
    <xf numFmtId="4" fontId="11" fillId="0" borderId="3" xfId="8" applyNumberFormat="1" applyFont="1" applyBorder="1" applyAlignment="1">
      <alignment horizontal="center" vertical="center"/>
    </xf>
    <xf numFmtId="178" fontId="10" fillId="0" borderId="5" xfId="8" applyNumberFormat="1" applyFont="1" applyBorder="1" applyAlignment="1">
      <alignment vertical="center"/>
    </xf>
    <xf numFmtId="4" fontId="11" fillId="5" borderId="3" xfId="8" applyNumberFormat="1" applyFont="1" applyFill="1" applyBorder="1" applyAlignment="1">
      <alignment horizontal="center" vertical="center"/>
    </xf>
    <xf numFmtId="4" fontId="11" fillId="5" borderId="5" xfId="8" applyNumberFormat="1" applyFont="1" applyFill="1" applyBorder="1" applyAlignment="1">
      <alignment horizontal="center" vertical="center"/>
    </xf>
    <xf numFmtId="46" fontId="10" fillId="0" borderId="0" xfId="0" applyNumberFormat="1" applyFont="1" applyAlignment="1">
      <alignment horizontal="center" vertical="center" wrapText="1"/>
    </xf>
    <xf numFmtId="0" fontId="11" fillId="0" borderId="0" xfId="8" applyFont="1" applyAlignment="1">
      <alignment horizontal="left" vertical="center" wrapText="1"/>
    </xf>
    <xf numFmtId="0" fontId="30" fillId="0" borderId="5" xfId="2" applyFont="1" applyBorder="1" applyAlignment="1">
      <alignment horizontal="center" vertical="center" wrapText="1"/>
    </xf>
    <xf numFmtId="174" fontId="31" fillId="0" borderId="1" xfId="8" applyNumberFormat="1" applyFont="1" applyBorder="1" applyAlignment="1">
      <alignment horizontal="center" vertical="center" wrapText="1"/>
    </xf>
    <xf numFmtId="174" fontId="32" fillId="0" borderId="5" xfId="8" applyNumberFormat="1" applyFont="1" applyBorder="1" applyAlignment="1">
      <alignment horizontal="center" vertical="center" wrapText="1"/>
    </xf>
    <xf numFmtId="49" fontId="8" fillId="0" borderId="2" xfId="0" quotePrefix="1" applyNumberFormat="1" applyFont="1" applyBorder="1" applyAlignment="1">
      <alignment vertical="center"/>
    </xf>
    <xf numFmtId="167" fontId="7" fillId="0" borderId="0" xfId="1" applyNumberFormat="1" applyFont="1" applyFill="1"/>
    <xf numFmtId="167" fontId="6" fillId="0" borderId="5" xfId="1" applyNumberFormat="1" applyFont="1" applyFill="1" applyBorder="1"/>
    <xf numFmtId="165" fontId="6" fillId="6" borderId="5" xfId="2" applyNumberFormat="1" applyFont="1" applyFill="1" applyBorder="1" applyAlignment="1">
      <alignment horizontal="right"/>
    </xf>
    <xf numFmtId="1" fontId="11" fillId="0" borderId="0" xfId="8" applyNumberFormat="1" applyFont="1" applyAlignment="1">
      <alignment horizontal="left" vertical="center"/>
    </xf>
    <xf numFmtId="174" fontId="34" fillId="0" borderId="0" xfId="8" applyNumberFormat="1" applyFont="1" applyAlignment="1">
      <alignment vertical="center" wrapText="1"/>
    </xf>
    <xf numFmtId="0" fontId="35" fillId="0" borderId="0" xfId="0" applyFont="1"/>
    <xf numFmtId="2" fontId="36" fillId="0" borderId="0" xfId="8" applyNumberFormat="1" applyFont="1" applyAlignment="1">
      <alignment vertical="center"/>
    </xf>
    <xf numFmtId="174" fontId="35" fillId="0" borderId="0" xfId="8" applyNumberFormat="1" applyFont="1" applyAlignment="1">
      <alignment vertical="center"/>
    </xf>
    <xf numFmtId="165" fontId="36" fillId="0" borderId="0" xfId="8" applyNumberFormat="1" applyFont="1" applyAlignment="1">
      <alignment horizontal="center" vertical="center" wrapText="1"/>
    </xf>
    <xf numFmtId="0" fontId="37" fillId="0" borderId="5" xfId="2" applyFont="1" applyBorder="1" applyAlignment="1">
      <alignment horizontal="center" vertical="center" wrapText="1"/>
    </xf>
    <xf numFmtId="0" fontId="37" fillId="0" borderId="0" xfId="2" applyFont="1" applyAlignment="1">
      <alignment horizontal="center" vertical="center" wrapText="1"/>
    </xf>
    <xf numFmtId="177" fontId="36" fillId="0" borderId="0" xfId="8" applyNumberFormat="1" applyFont="1" applyAlignment="1">
      <alignment horizontal="right" vertical="center"/>
    </xf>
    <xf numFmtId="46" fontId="10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174" fontId="35" fillId="0" borderId="0" xfId="8" applyNumberFormat="1" applyFont="1" applyAlignment="1">
      <alignment horizontal="right" vertical="center"/>
    </xf>
    <xf numFmtId="3" fontId="10" fillId="0" borderId="0" xfId="8" quotePrefix="1" applyNumberFormat="1" applyFont="1" applyAlignment="1">
      <alignment horizontal="right" vertical="center"/>
    </xf>
    <xf numFmtId="3" fontId="35" fillId="0" borderId="0" xfId="8" applyNumberFormat="1" applyFont="1" applyAlignment="1">
      <alignment horizontal="right" vertical="center" wrapText="1"/>
    </xf>
    <xf numFmtId="176" fontId="35" fillId="0" borderId="0" xfId="8" applyNumberFormat="1" applyFont="1" applyAlignment="1">
      <alignment vertical="center"/>
    </xf>
    <xf numFmtId="165" fontId="36" fillId="0" borderId="0" xfId="8" applyNumberFormat="1" applyFont="1" applyAlignment="1">
      <alignment vertical="center" wrapText="1"/>
    </xf>
    <xf numFmtId="4" fontId="10" fillId="0" borderId="5" xfId="8" applyNumberFormat="1" applyFont="1" applyBorder="1" applyAlignment="1">
      <alignment horizontal="center" vertical="center"/>
    </xf>
    <xf numFmtId="3" fontId="11" fillId="5" borderId="5" xfId="8" applyNumberFormat="1" applyFont="1" applyFill="1" applyBorder="1" applyAlignment="1">
      <alignment horizontal="center" vertical="center"/>
    </xf>
    <xf numFmtId="179" fontId="10" fillId="0" borderId="5" xfId="8" applyNumberFormat="1" applyFont="1" applyBorder="1" applyAlignment="1">
      <alignment vertical="center"/>
    </xf>
    <xf numFmtId="2" fontId="6" fillId="0" borderId="0" xfId="2" applyNumberFormat="1" applyFont="1"/>
    <xf numFmtId="164" fontId="6" fillId="0" borderId="0" xfId="2" applyNumberFormat="1" applyFont="1"/>
    <xf numFmtId="0" fontId="13" fillId="0" borderId="5" xfId="0" quotePrefix="1" applyFont="1" applyBorder="1" applyAlignment="1">
      <alignment vertical="center" wrapText="1"/>
    </xf>
    <xf numFmtId="0" fontId="14" fillId="0" borderId="5" xfId="0" quotePrefix="1" applyFont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174" fontId="31" fillId="2" borderId="1" xfId="8" applyNumberFormat="1" applyFont="1" applyFill="1" applyBorder="1" applyAlignment="1">
      <alignment horizontal="center" vertical="center" wrapText="1"/>
    </xf>
    <xf numFmtId="174" fontId="32" fillId="2" borderId="5" xfId="8" applyNumberFormat="1" applyFont="1" applyFill="1" applyBorder="1" applyAlignment="1">
      <alignment horizontal="center" vertical="center" wrapText="1"/>
    </xf>
    <xf numFmtId="1" fontId="10" fillId="2" borderId="5" xfId="8" applyNumberFormat="1" applyFont="1" applyFill="1" applyBorder="1" applyAlignment="1">
      <alignment horizontal="center" vertical="center"/>
    </xf>
    <xf numFmtId="4" fontId="10" fillId="2" borderId="5" xfId="8" applyNumberFormat="1" applyFont="1" applyFill="1" applyBorder="1" applyAlignment="1">
      <alignment horizontal="center" vertical="center"/>
    </xf>
    <xf numFmtId="166" fontId="6" fillId="2" borderId="5" xfId="10" applyNumberFormat="1" applyFont="1" applyFill="1" applyBorder="1" applyAlignment="1">
      <alignment horizontal="center" vertical="center"/>
    </xf>
    <xf numFmtId="49" fontId="8" fillId="0" borderId="5" xfId="0" quotePrefix="1" applyNumberFormat="1" applyFont="1" applyBorder="1" applyAlignment="1">
      <alignment horizontal="center" vertical="center"/>
    </xf>
    <xf numFmtId="0" fontId="6" fillId="2" borderId="5" xfId="2" applyFont="1" applyFill="1" applyBorder="1" applyAlignment="1">
      <alignment horizontal="center"/>
    </xf>
    <xf numFmtId="14" fontId="10" fillId="3" borderId="1" xfId="0" applyNumberFormat="1" applyFont="1" applyFill="1" applyBorder="1" applyAlignment="1">
      <alignment vertical="center"/>
    </xf>
    <xf numFmtId="14" fontId="10" fillId="3" borderId="6" xfId="0" applyNumberFormat="1" applyFont="1" applyFill="1" applyBorder="1" applyAlignment="1">
      <alignment vertical="center"/>
    </xf>
    <xf numFmtId="14" fontId="10" fillId="3" borderId="4" xfId="0" applyNumberFormat="1" applyFont="1" applyFill="1" applyBorder="1" applyAlignment="1">
      <alignment vertical="center"/>
    </xf>
    <xf numFmtId="49" fontId="8" fillId="2" borderId="5" xfId="0" quotePrefix="1" applyNumberFormat="1" applyFont="1" applyFill="1" applyBorder="1" applyAlignment="1">
      <alignment horizontal="center" vertical="center"/>
    </xf>
    <xf numFmtId="46" fontId="10" fillId="0" borderId="0" xfId="0" applyNumberFormat="1" applyFont="1"/>
    <xf numFmtId="46" fontId="10" fillId="0" borderId="5" xfId="0" applyNumberFormat="1" applyFont="1" applyBorder="1"/>
    <xf numFmtId="46" fontId="14" fillId="0" borderId="5" xfId="0" quotePrefix="1" applyNumberFormat="1" applyFont="1" applyBorder="1" applyAlignment="1">
      <alignment horizontal="center" vertical="center"/>
    </xf>
    <xf numFmtId="46" fontId="8" fillId="0" borderId="5" xfId="0" quotePrefix="1" applyNumberFormat="1" applyFont="1" applyBorder="1" applyAlignment="1">
      <alignment horizontal="center" vertical="center"/>
    </xf>
    <xf numFmtId="46" fontId="6" fillId="0" borderId="5" xfId="10" applyNumberFormat="1" applyFont="1" applyBorder="1" applyAlignment="1">
      <alignment horizontal="center" vertical="center"/>
    </xf>
    <xf numFmtId="46" fontId="10" fillId="0" borderId="5" xfId="8" applyNumberFormat="1" applyFont="1" applyBorder="1" applyAlignment="1">
      <alignment vertical="center"/>
    </xf>
    <xf numFmtId="166" fontId="7" fillId="3" borderId="2" xfId="0" quotePrefix="1" applyNumberFormat="1" applyFont="1" applyFill="1" applyBorder="1" applyAlignment="1">
      <alignment horizontal="center" vertical="center"/>
    </xf>
    <xf numFmtId="166" fontId="7" fillId="2" borderId="2" xfId="0" quotePrefix="1" applyNumberFormat="1" applyFont="1" applyFill="1" applyBorder="1" applyAlignment="1">
      <alignment horizontal="center" vertical="center"/>
    </xf>
    <xf numFmtId="0" fontId="10" fillId="0" borderId="5" xfId="8" applyFont="1" applyBorder="1" applyAlignment="1">
      <alignment horizontal="center" vertical="center"/>
    </xf>
    <xf numFmtId="0" fontId="13" fillId="0" borderId="2" xfId="0" quotePrefix="1" applyFont="1" applyBorder="1" applyAlignment="1">
      <alignment vertical="center" wrapText="1"/>
    </xf>
    <xf numFmtId="0" fontId="14" fillId="0" borderId="2" xfId="0" quotePrefix="1" applyFont="1" applyBorder="1" applyAlignment="1">
      <alignment vertical="center" wrapText="1"/>
    </xf>
    <xf numFmtId="174" fontId="11" fillId="2" borderId="5" xfId="8" applyNumberFormat="1" applyFont="1" applyFill="1" applyBorder="1" applyAlignment="1">
      <alignment horizontal="center" vertical="center" wrapText="1"/>
    </xf>
    <xf numFmtId="46" fontId="6" fillId="2" borderId="5" xfId="10" applyNumberFormat="1" applyFont="1" applyFill="1" applyBorder="1" applyAlignment="1">
      <alignment horizontal="center" vertical="center"/>
    </xf>
    <xf numFmtId="46" fontId="10" fillId="2" borderId="5" xfId="0" applyNumberFormat="1" applyFont="1" applyFill="1" applyBorder="1"/>
    <xf numFmtId="0" fontId="3" fillId="0" borderId="0" xfId="2" applyFont="1" applyAlignment="1">
      <alignment horizontal="center" vertical="center"/>
    </xf>
    <xf numFmtId="14" fontId="14" fillId="0" borderId="5" xfId="0" quotePrefix="1" applyNumberFormat="1" applyFont="1" applyBorder="1" applyAlignment="1">
      <alignment horizontal="center" vertical="center" wrapText="1"/>
    </xf>
    <xf numFmtId="49" fontId="14" fillId="0" borderId="5" xfId="0" quotePrefix="1" applyNumberFormat="1" applyFont="1" applyBorder="1" applyAlignment="1">
      <alignment horizontal="center" vertical="center"/>
    </xf>
    <xf numFmtId="20" fontId="15" fillId="0" borderId="5" xfId="0" quotePrefix="1" applyNumberFormat="1" applyFont="1" applyBorder="1" applyAlignment="1">
      <alignment horizontal="center" vertical="center"/>
    </xf>
    <xf numFmtId="174" fontId="31" fillId="0" borderId="20" xfId="8" applyNumberFormat="1" applyFont="1" applyBorder="1" applyAlignment="1">
      <alignment horizontal="center" vertical="center" wrapText="1"/>
    </xf>
    <xf numFmtId="174" fontId="31" fillId="2" borderId="20" xfId="8" applyNumberFormat="1" applyFont="1" applyFill="1" applyBorder="1" applyAlignment="1">
      <alignment horizontal="center" vertical="center" wrapText="1"/>
    </xf>
    <xf numFmtId="0" fontId="10" fillId="2" borderId="5" xfId="8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20" fontId="10" fillId="0" borderId="0" xfId="0" applyNumberFormat="1" applyFont="1" applyAlignment="1">
      <alignment horizontal="center" vertical="center"/>
    </xf>
    <xf numFmtId="49" fontId="8" fillId="0" borderId="2" xfId="0" quotePrefix="1" applyNumberFormat="1" applyFont="1" applyBorder="1" applyAlignment="1">
      <alignment horizontal="center" vertical="center"/>
    </xf>
    <xf numFmtId="49" fontId="33" fillId="2" borderId="5" xfId="0" quotePrefix="1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 wrapText="1"/>
    </xf>
    <xf numFmtId="49" fontId="38" fillId="0" borderId="5" xfId="0" quotePrefix="1" applyNumberFormat="1" applyFont="1" applyBorder="1" applyAlignment="1">
      <alignment horizontal="center" vertical="center"/>
    </xf>
    <xf numFmtId="174" fontId="39" fillId="0" borderId="5" xfId="8" applyNumberFormat="1" applyFont="1" applyBorder="1" applyAlignment="1">
      <alignment horizontal="center" vertical="center" wrapText="1"/>
    </xf>
    <xf numFmtId="174" fontId="40" fillId="0" borderId="1" xfId="8" applyNumberFormat="1" applyFont="1" applyBorder="1" applyAlignment="1">
      <alignment horizontal="center" vertical="center" wrapText="1"/>
    </xf>
    <xf numFmtId="1" fontId="40" fillId="0" borderId="5" xfId="8" applyNumberFormat="1" applyFont="1" applyBorder="1" applyAlignment="1">
      <alignment horizontal="center" vertical="center"/>
    </xf>
    <xf numFmtId="4" fontId="40" fillId="0" borderId="5" xfId="8" applyNumberFormat="1" applyFont="1" applyBorder="1" applyAlignment="1">
      <alignment horizontal="center" vertical="center"/>
    </xf>
    <xf numFmtId="0" fontId="38" fillId="0" borderId="2" xfId="0" quotePrefix="1" applyFont="1" applyBorder="1" applyAlignment="1">
      <alignment vertical="center" wrapText="1"/>
    </xf>
    <xf numFmtId="0" fontId="41" fillId="0" borderId="2" xfId="0" quotePrefix="1" applyFont="1" applyBorder="1" applyAlignment="1">
      <alignment vertical="center" wrapText="1"/>
    </xf>
    <xf numFmtId="0" fontId="15" fillId="0" borderId="2" xfId="0" quotePrefix="1" applyFont="1" applyBorder="1" applyAlignment="1">
      <alignment vertical="center"/>
    </xf>
    <xf numFmtId="0" fontId="16" fillId="0" borderId="2" xfId="0" quotePrefix="1" applyFont="1" applyBorder="1" applyAlignment="1">
      <alignment vertical="center"/>
    </xf>
    <xf numFmtId="14" fontId="14" fillId="0" borderId="4" xfId="0" quotePrefix="1" applyNumberFormat="1" applyFont="1" applyBorder="1" applyAlignment="1">
      <alignment horizontal="center" vertical="center" wrapText="1"/>
    </xf>
    <xf numFmtId="20" fontId="4" fillId="0" borderId="0" xfId="2" applyNumberFormat="1" applyFont="1" applyAlignment="1">
      <alignment horizontal="center" vertical="center"/>
    </xf>
    <xf numFmtId="49" fontId="8" fillId="0" borderId="3" xfId="0" quotePrefix="1" applyNumberFormat="1" applyFont="1" applyBorder="1" applyAlignment="1">
      <alignment horizontal="center" vertical="center"/>
    </xf>
    <xf numFmtId="49" fontId="8" fillId="3" borderId="5" xfId="0" quotePrefix="1" applyNumberFormat="1" applyFont="1" applyFill="1" applyBorder="1" applyAlignment="1">
      <alignment horizontal="center" vertical="center"/>
    </xf>
    <xf numFmtId="0" fontId="43" fillId="0" borderId="19" xfId="0" applyFont="1" applyBorder="1" applyAlignment="1">
      <alignment horizontal="left" vertical="center"/>
    </xf>
    <xf numFmtId="4" fontId="43" fillId="0" borderId="5" xfId="0" applyNumberFormat="1" applyFont="1" applyBorder="1" applyAlignment="1">
      <alignment horizontal="center" vertical="center"/>
    </xf>
    <xf numFmtId="0" fontId="13" fillId="3" borderId="5" xfId="0" quotePrefix="1" applyFont="1" applyFill="1" applyBorder="1" applyAlignment="1">
      <alignment vertical="center" wrapText="1"/>
    </xf>
    <xf numFmtId="49" fontId="8" fillId="3" borderId="2" xfId="0" quotePrefix="1" applyNumberFormat="1" applyFont="1" applyFill="1" applyBorder="1" applyAlignment="1">
      <alignment vertical="center"/>
    </xf>
    <xf numFmtId="49" fontId="8" fillId="3" borderId="3" xfId="0" quotePrefix="1" applyNumberFormat="1" applyFont="1" applyFill="1" applyBorder="1" applyAlignment="1">
      <alignment vertical="center"/>
    </xf>
    <xf numFmtId="14" fontId="14" fillId="3" borderId="5" xfId="0" quotePrefix="1" applyNumberFormat="1" applyFont="1" applyFill="1" applyBorder="1" applyAlignment="1">
      <alignment vertical="center" wrapText="1"/>
    </xf>
    <xf numFmtId="14" fontId="4" fillId="3" borderId="5" xfId="0" applyNumberFormat="1" applyFont="1" applyFill="1" applyBorder="1" applyAlignment="1">
      <alignment horizontal="center" vertical="center"/>
    </xf>
    <xf numFmtId="2" fontId="7" fillId="0" borderId="5" xfId="0" quotePrefix="1" applyNumberFormat="1" applyFont="1" applyBorder="1" applyAlignment="1">
      <alignment horizontal="center" vertical="center"/>
    </xf>
    <xf numFmtId="0" fontId="8" fillId="3" borderId="5" xfId="0" quotePrefix="1" applyFont="1" applyFill="1" applyBorder="1" applyAlignment="1">
      <alignment vertical="center" wrapText="1"/>
    </xf>
    <xf numFmtId="14" fontId="14" fillId="2" borderId="6" xfId="0" quotePrefix="1" applyNumberFormat="1" applyFont="1" applyFill="1" applyBorder="1" applyAlignment="1">
      <alignment vertical="center" wrapText="1"/>
    </xf>
    <xf numFmtId="0" fontId="10" fillId="2" borderId="0" xfId="8" applyFont="1" applyFill="1" applyAlignment="1">
      <alignment vertical="center"/>
    </xf>
    <xf numFmtId="0" fontId="10" fillId="2" borderId="0" xfId="0" applyFont="1" applyFill="1"/>
    <xf numFmtId="0" fontId="12" fillId="3" borderId="2" xfId="0" quotePrefix="1" applyFont="1" applyFill="1" applyBorder="1" applyAlignment="1">
      <alignment vertical="center" wrapText="1"/>
    </xf>
    <xf numFmtId="14" fontId="14" fillId="2" borderId="5" xfId="0" quotePrefix="1" applyNumberFormat="1" applyFont="1" applyFill="1" applyBorder="1" applyAlignment="1">
      <alignment vertical="center" wrapText="1"/>
    </xf>
    <xf numFmtId="20" fontId="15" fillId="2" borderId="5" xfId="0" quotePrefix="1" applyNumberFormat="1" applyFont="1" applyFill="1" applyBorder="1" applyAlignment="1">
      <alignment horizontal="center" vertical="center"/>
    </xf>
    <xf numFmtId="0" fontId="38" fillId="0" borderId="5" xfId="0" applyFont="1" applyBorder="1"/>
    <xf numFmtId="4" fontId="38" fillId="0" borderId="5" xfId="0" applyNumberFormat="1" applyFont="1" applyBorder="1" applyAlignment="1">
      <alignment horizontal="center" vertical="center"/>
    </xf>
    <xf numFmtId="14" fontId="14" fillId="3" borderId="7" xfId="0" quotePrefix="1" applyNumberFormat="1" applyFont="1" applyFill="1" applyBorder="1" applyAlignment="1">
      <alignment vertical="center" wrapText="1"/>
    </xf>
    <xf numFmtId="14" fontId="14" fillId="3" borderId="8" xfId="0" quotePrefix="1" applyNumberFormat="1" applyFont="1" applyFill="1" applyBorder="1" applyAlignment="1">
      <alignment vertical="center" wrapText="1"/>
    </xf>
    <xf numFmtId="14" fontId="14" fillId="3" borderId="9" xfId="0" quotePrefix="1" applyNumberFormat="1" applyFont="1" applyFill="1" applyBorder="1" applyAlignment="1">
      <alignment vertical="center" wrapText="1"/>
    </xf>
    <xf numFmtId="49" fontId="14" fillId="3" borderId="2" xfId="0" quotePrefix="1" applyNumberFormat="1" applyFont="1" applyFill="1" applyBorder="1" applyAlignment="1">
      <alignment vertical="center"/>
    </xf>
    <xf numFmtId="49" fontId="14" fillId="3" borderId="3" xfId="0" quotePrefix="1" applyNumberFormat="1" applyFont="1" applyFill="1" applyBorder="1" applyAlignment="1">
      <alignment vertical="center"/>
    </xf>
    <xf numFmtId="49" fontId="8" fillId="2" borderId="2" xfId="0" quotePrefix="1" applyNumberFormat="1" applyFont="1" applyFill="1" applyBorder="1" applyAlignment="1">
      <alignment vertical="center"/>
    </xf>
    <xf numFmtId="49" fontId="10" fillId="0" borderId="0" xfId="0" applyNumberFormat="1" applyFont="1"/>
    <xf numFmtId="0" fontId="15" fillId="0" borderId="0" xfId="0" quotePrefix="1" applyFont="1" applyAlignment="1">
      <alignment horizontal="center" vertical="center"/>
    </xf>
    <xf numFmtId="49" fontId="8" fillId="0" borderId="3" xfId="0" quotePrefix="1" applyNumberFormat="1" applyFont="1" applyBorder="1" applyAlignment="1">
      <alignment vertical="center"/>
    </xf>
    <xf numFmtId="0" fontId="8" fillId="0" borderId="5" xfId="0" quotePrefix="1" applyFont="1" applyBorder="1" applyAlignment="1">
      <alignment vertical="center" wrapText="1"/>
    </xf>
    <xf numFmtId="14" fontId="4" fillId="3" borderId="5" xfId="0" applyNumberFormat="1" applyFont="1" applyFill="1" applyBorder="1" applyAlignment="1">
      <alignment horizontal="left" vertical="center"/>
    </xf>
    <xf numFmtId="0" fontId="38" fillId="0" borderId="5" xfId="0" applyFont="1" applyBorder="1" applyAlignment="1">
      <alignment horizontal="center"/>
    </xf>
    <xf numFmtId="0" fontId="44" fillId="0" borderId="2" xfId="0" quotePrefix="1" applyFont="1" applyBorder="1" applyAlignment="1">
      <alignment vertical="center"/>
    </xf>
    <xf numFmtId="0" fontId="44" fillId="0" borderId="3" xfId="0" quotePrefix="1" applyFont="1" applyBorder="1" applyAlignment="1">
      <alignment vertical="center"/>
    </xf>
    <xf numFmtId="46" fontId="15" fillId="0" borderId="5" xfId="0" quotePrefix="1" applyNumberFormat="1" applyFont="1" applyBorder="1" applyAlignment="1">
      <alignment horizontal="center" vertical="center"/>
    </xf>
    <xf numFmtId="0" fontId="38" fillId="0" borderId="5" xfId="0" quotePrefix="1" applyFont="1" applyBorder="1" applyAlignment="1">
      <alignment horizontal="center" vertical="center"/>
    </xf>
    <xf numFmtId="0" fontId="38" fillId="2" borderId="5" xfId="0" applyFont="1" applyFill="1" applyBorder="1"/>
    <xf numFmtId="0" fontId="15" fillId="0" borderId="5" xfId="0" quotePrefix="1" applyFont="1" applyBorder="1" applyAlignment="1">
      <alignment vertical="center"/>
    </xf>
    <xf numFmtId="167" fontId="8" fillId="0" borderId="0" xfId="2" applyNumberFormat="1" applyFont="1"/>
    <xf numFmtId="169" fontId="6" fillId="7" borderId="5" xfId="1" applyNumberFormat="1" applyFont="1" applyFill="1" applyBorder="1" applyAlignment="1"/>
    <xf numFmtId="4" fontId="4" fillId="7" borderId="5" xfId="0" applyNumberFormat="1" applyFont="1" applyFill="1" applyBorder="1" applyAlignment="1">
      <alignment horizontal="center" vertical="center"/>
    </xf>
    <xf numFmtId="14" fontId="4" fillId="7" borderId="5" xfId="0" applyNumberFormat="1" applyFont="1" applyFill="1" applyBorder="1" applyAlignment="1">
      <alignment horizontal="center" vertical="center"/>
    </xf>
    <xf numFmtId="165" fontId="6" fillId="7" borderId="5" xfId="2" applyNumberFormat="1" applyFont="1" applyFill="1" applyBorder="1"/>
    <xf numFmtId="165" fontId="6" fillId="7" borderId="5" xfId="2" applyNumberFormat="1" applyFont="1" applyFill="1" applyBorder="1" applyAlignment="1">
      <alignment horizontal="right"/>
    </xf>
    <xf numFmtId="46" fontId="6" fillId="7" borderId="5" xfId="2" applyNumberFormat="1" applyFont="1" applyFill="1" applyBorder="1"/>
    <xf numFmtId="0" fontId="6" fillId="7" borderId="5" xfId="2" applyFont="1" applyFill="1" applyBorder="1"/>
    <xf numFmtId="167" fontId="12" fillId="7" borderId="5" xfId="1" applyNumberFormat="1" applyFont="1" applyFill="1" applyBorder="1"/>
    <xf numFmtId="46" fontId="6" fillId="2" borderId="5" xfId="2" applyNumberFormat="1" applyFont="1" applyFill="1" applyBorder="1"/>
    <xf numFmtId="4" fontId="38" fillId="0" borderId="5" xfId="0" applyNumberFormat="1" applyFont="1" applyBorder="1" applyAlignment="1">
      <alignment horizontal="center"/>
    </xf>
    <xf numFmtId="22" fontId="4" fillId="0" borderId="5" xfId="0" applyNumberFormat="1" applyFont="1" applyBorder="1"/>
    <xf numFmtId="22" fontId="4" fillId="0" borderId="5" xfId="0" applyNumberFormat="1" applyFont="1" applyBorder="1" applyAlignment="1">
      <alignment horizontal="right" vertical="center"/>
    </xf>
    <xf numFmtId="165" fontId="6" fillId="0" borderId="5" xfId="2" applyNumberFormat="1" applyFont="1" applyBorder="1" applyAlignment="1">
      <alignment horizontal="right"/>
    </xf>
    <xf numFmtId="0" fontId="38" fillId="3" borderId="5" xfId="0" applyFont="1" applyFill="1" applyBorder="1"/>
    <xf numFmtId="0" fontId="43" fillId="3" borderId="19" xfId="0" applyFont="1" applyFill="1" applyBorder="1" applyAlignment="1">
      <alignment horizontal="left" vertical="center"/>
    </xf>
    <xf numFmtId="4" fontId="38" fillId="3" borderId="5" xfId="0" applyNumberFormat="1" applyFont="1" applyFill="1" applyBorder="1" applyAlignment="1">
      <alignment horizontal="center" vertical="center"/>
    </xf>
    <xf numFmtId="0" fontId="47" fillId="0" borderId="2" xfId="0" quotePrefix="1" applyFont="1" applyBorder="1" applyAlignment="1">
      <alignment vertical="center"/>
    </xf>
    <xf numFmtId="0" fontId="47" fillId="0" borderId="5" xfId="0" quotePrefix="1" applyFont="1" applyBorder="1" applyAlignment="1">
      <alignment horizontal="center" vertical="center"/>
    </xf>
    <xf numFmtId="0" fontId="7" fillId="3" borderId="5" xfId="0" quotePrefix="1" applyFont="1" applyFill="1" applyBorder="1" applyAlignment="1">
      <alignment vertical="center" wrapText="1"/>
    </xf>
    <xf numFmtId="0" fontId="47" fillId="0" borderId="5" xfId="0" quotePrefix="1" applyFont="1" applyBorder="1" applyAlignment="1">
      <alignment vertical="center"/>
    </xf>
    <xf numFmtId="46" fontId="47" fillId="0" borderId="5" xfId="0" quotePrefix="1" applyNumberFormat="1" applyFont="1" applyBorder="1" applyAlignment="1">
      <alignment horizontal="center" vertical="center"/>
    </xf>
    <xf numFmtId="20" fontId="47" fillId="0" borderId="5" xfId="0" quotePrefix="1" applyNumberFormat="1" applyFont="1" applyBorder="1" applyAlignment="1">
      <alignment horizontal="center" vertical="center"/>
    </xf>
    <xf numFmtId="0" fontId="47" fillId="0" borderId="1" xfId="0" quotePrefix="1" applyFont="1" applyBorder="1" applyAlignment="1">
      <alignment vertical="center"/>
    </xf>
    <xf numFmtId="0" fontId="47" fillId="0" borderId="6" xfId="0" quotePrefix="1" applyFont="1" applyBorder="1" applyAlignment="1">
      <alignment vertical="center"/>
    </xf>
    <xf numFmtId="0" fontId="47" fillId="0" borderId="4" xfId="0" quotePrefix="1" applyFont="1" applyBorder="1" applyAlignment="1">
      <alignment vertical="center"/>
    </xf>
    <xf numFmtId="167" fontId="6" fillId="3" borderId="5" xfId="1" applyNumberFormat="1" applyFont="1" applyFill="1" applyBorder="1"/>
    <xf numFmtId="0" fontId="48" fillId="0" borderId="2" xfId="0" quotePrefix="1" applyFont="1" applyBorder="1" applyAlignment="1">
      <alignment vertical="center"/>
    </xf>
    <xf numFmtId="0" fontId="48" fillId="0" borderId="3" xfId="0" quotePrefix="1" applyFont="1" applyBorder="1" applyAlignment="1">
      <alignment vertical="center"/>
    </xf>
    <xf numFmtId="14" fontId="6" fillId="3" borderId="5" xfId="2" applyNumberFormat="1" applyFont="1" applyFill="1" applyBorder="1"/>
    <xf numFmtId="165" fontId="6" fillId="8" borderId="5" xfId="2" applyNumberFormat="1" applyFont="1" applyFill="1" applyBorder="1" applyAlignment="1">
      <alignment horizontal="right"/>
    </xf>
    <xf numFmtId="0" fontId="6" fillId="3" borderId="5" xfId="2" applyFont="1" applyFill="1" applyBorder="1" applyAlignment="1">
      <alignment horizontal="center"/>
    </xf>
    <xf numFmtId="0" fontId="38" fillId="3" borderId="5" xfId="0" quotePrefix="1" applyFont="1" applyFill="1" applyBorder="1" applyAlignment="1">
      <alignment horizontal="center" vertical="center"/>
    </xf>
    <xf numFmtId="0" fontId="38" fillId="2" borderId="5" xfId="0" quotePrefix="1" applyFont="1" applyFill="1" applyBorder="1" applyAlignment="1">
      <alignment horizontal="center" vertical="center"/>
    </xf>
    <xf numFmtId="0" fontId="6" fillId="2" borderId="5" xfId="2" applyFont="1" applyFill="1" applyBorder="1"/>
    <xf numFmtId="169" fontId="6" fillId="2" borderId="5" xfId="1" applyNumberFormat="1" applyFont="1" applyFill="1" applyBorder="1" applyAlignment="1"/>
    <xf numFmtId="4" fontId="4" fillId="2" borderId="5" xfId="0" applyNumberFormat="1" applyFont="1" applyFill="1" applyBorder="1" applyAlignment="1">
      <alignment horizontal="center" vertical="center"/>
    </xf>
    <xf numFmtId="14" fontId="7" fillId="2" borderId="5" xfId="6" applyNumberFormat="1" applyFont="1" applyFill="1" applyBorder="1"/>
    <xf numFmtId="165" fontId="6" fillId="2" borderId="5" xfId="2" applyNumberFormat="1" applyFont="1" applyFill="1" applyBorder="1" applyAlignment="1">
      <alignment horizontal="right"/>
    </xf>
    <xf numFmtId="167" fontId="6" fillId="2" borderId="5" xfId="1" applyNumberFormat="1" applyFont="1" applyFill="1" applyBorder="1"/>
    <xf numFmtId="0" fontId="7" fillId="2" borderId="0" xfId="6" applyFont="1" applyFill="1"/>
    <xf numFmtId="14" fontId="6" fillId="2" borderId="5" xfId="2" applyNumberFormat="1" applyFont="1" applyFill="1" applyBorder="1"/>
    <xf numFmtId="0" fontId="6" fillId="2" borderId="0" xfId="2" applyFont="1" applyFill="1"/>
    <xf numFmtId="0" fontId="6" fillId="7" borderId="5" xfId="2" applyFont="1" applyFill="1" applyBorder="1" applyAlignment="1">
      <alignment horizontal="center"/>
    </xf>
    <xf numFmtId="0" fontId="43" fillId="7" borderId="19" xfId="0" applyFont="1" applyFill="1" applyBorder="1" applyAlignment="1">
      <alignment horizontal="left" vertical="center"/>
    </xf>
    <xf numFmtId="4" fontId="43" fillId="7" borderId="5" xfId="0" applyNumberFormat="1" applyFont="1" applyFill="1" applyBorder="1" applyAlignment="1">
      <alignment horizontal="center" vertical="center"/>
    </xf>
    <xf numFmtId="14" fontId="4" fillId="7" borderId="5" xfId="0" applyNumberFormat="1" applyFont="1" applyFill="1" applyBorder="1" applyAlignment="1">
      <alignment horizontal="right" vertical="center"/>
    </xf>
    <xf numFmtId="14" fontId="7" fillId="7" borderId="5" xfId="6" applyNumberFormat="1" applyFont="1" applyFill="1" applyBorder="1"/>
    <xf numFmtId="167" fontId="6" fillId="7" borderId="5" xfId="1" applyNumberFormat="1" applyFont="1" applyFill="1" applyBorder="1"/>
    <xf numFmtId="0" fontId="7" fillId="7" borderId="0" xfId="2" applyFont="1" applyFill="1"/>
    <xf numFmtId="0" fontId="4" fillId="3" borderId="5" xfId="2" applyFont="1" applyFill="1" applyBorder="1" applyAlignment="1">
      <alignment horizontal="center"/>
    </xf>
    <xf numFmtId="0" fontId="7" fillId="7" borderId="0" xfId="6" applyFont="1" applyFill="1"/>
    <xf numFmtId="0" fontId="43" fillId="2" borderId="19" xfId="0" applyFont="1" applyFill="1" applyBorder="1" applyAlignment="1">
      <alignment horizontal="left" vertical="center"/>
    </xf>
    <xf numFmtId="4" fontId="38" fillId="2" borderId="5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7" fillId="2" borderId="0" xfId="2" applyFont="1" applyFill="1"/>
    <xf numFmtId="49" fontId="7" fillId="3" borderId="2" xfId="0" quotePrefix="1" applyNumberFormat="1" applyFont="1" applyFill="1" applyBorder="1" applyAlignment="1">
      <alignment vertical="center"/>
    </xf>
    <xf numFmtId="49" fontId="7" fillId="3" borderId="3" xfId="0" quotePrefix="1" applyNumberFormat="1" applyFont="1" applyFill="1" applyBorder="1" applyAlignment="1">
      <alignment vertical="center"/>
    </xf>
    <xf numFmtId="0" fontId="38" fillId="0" borderId="1" xfId="0" applyFont="1" applyBorder="1"/>
    <xf numFmtId="0" fontId="43" fillId="3" borderId="21" xfId="0" applyFont="1" applyFill="1" applyBorder="1" applyAlignment="1">
      <alignment horizontal="left" vertical="center"/>
    </xf>
    <xf numFmtId="4" fontId="38" fillId="0" borderId="1" xfId="0" applyNumberFormat="1" applyFont="1" applyBorder="1" applyAlignment="1">
      <alignment horizontal="center" vertical="center"/>
    </xf>
    <xf numFmtId="22" fontId="38" fillId="0" borderId="1" xfId="0" applyNumberFormat="1" applyFont="1" applyBorder="1"/>
    <xf numFmtId="22" fontId="38" fillId="0" borderId="5" xfId="0" applyNumberFormat="1" applyFont="1" applyBorder="1"/>
    <xf numFmtId="0" fontId="47" fillId="0" borderId="3" xfId="0" quotePrefix="1" applyFont="1" applyBorder="1" applyAlignment="1">
      <alignment vertical="center"/>
    </xf>
    <xf numFmtId="4" fontId="38" fillId="0" borderId="4" xfId="0" applyNumberFormat="1" applyFont="1" applyBorder="1" applyAlignment="1">
      <alignment horizontal="center" vertical="center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8" fillId="0" borderId="21" xfId="2" applyFont="1" applyBorder="1" applyAlignment="1">
      <alignment horizontal="center"/>
    </xf>
    <xf numFmtId="0" fontId="12" fillId="7" borderId="2" xfId="2" applyFont="1" applyFill="1" applyBorder="1" applyAlignment="1">
      <alignment horizontal="center"/>
    </xf>
    <xf numFmtId="0" fontId="12" fillId="7" borderId="19" xfId="2" applyFont="1" applyFill="1" applyBorder="1" applyAlignment="1">
      <alignment horizontal="center"/>
    </xf>
    <xf numFmtId="0" fontId="12" fillId="7" borderId="3" xfId="2" applyFont="1" applyFill="1" applyBorder="1" applyAlignment="1">
      <alignment horizontal="center"/>
    </xf>
    <xf numFmtId="174" fontId="25" fillId="0" borderId="0" xfId="8" applyNumberFormat="1" applyFont="1" applyAlignment="1">
      <alignment horizontal="center" vertical="center" wrapText="1"/>
    </xf>
    <xf numFmtId="0" fontId="11" fillId="0" borderId="0" xfId="8" applyFont="1" applyAlignment="1">
      <alignment horizontal="left" vertical="center" wrapText="1"/>
    </xf>
    <xf numFmtId="174" fontId="11" fillId="0" borderId="1" xfId="8" applyNumberFormat="1" applyFont="1" applyBorder="1" applyAlignment="1">
      <alignment horizontal="center" vertical="center" wrapText="1"/>
    </xf>
    <xf numFmtId="174" fontId="11" fillId="0" borderId="4" xfId="8" applyNumberFormat="1" applyFont="1" applyBorder="1" applyAlignment="1">
      <alignment horizontal="center" vertical="center" wrapText="1"/>
    </xf>
    <xf numFmtId="174" fontId="26" fillId="0" borderId="2" xfId="8" applyNumberFormat="1" applyFont="1" applyBorder="1" applyAlignment="1">
      <alignment horizontal="center" vertical="center" wrapText="1"/>
    </xf>
    <xf numFmtId="174" fontId="11" fillId="0" borderId="3" xfId="8" applyNumberFormat="1" applyFont="1" applyBorder="1" applyAlignment="1">
      <alignment horizontal="center" vertical="center" wrapText="1"/>
    </xf>
    <xf numFmtId="174" fontId="11" fillId="0" borderId="5" xfId="8" applyNumberFormat="1" applyFont="1" applyBorder="1" applyAlignment="1">
      <alignment horizontal="center" vertical="center" wrapText="1"/>
    </xf>
    <xf numFmtId="174" fontId="26" fillId="0" borderId="5" xfId="8" applyNumberFormat="1" applyFont="1" applyBorder="1" applyAlignment="1">
      <alignment horizontal="left" vertical="center" wrapText="1"/>
    </xf>
    <xf numFmtId="174" fontId="26" fillId="0" borderId="2" xfId="8" applyNumberFormat="1" applyFont="1" applyBorder="1" applyAlignment="1">
      <alignment horizontal="left" vertical="center" wrapText="1"/>
    </xf>
    <xf numFmtId="174" fontId="26" fillId="0" borderId="19" xfId="8" applyNumberFormat="1" applyFont="1" applyBorder="1" applyAlignment="1">
      <alignment horizontal="left" vertical="center" wrapText="1"/>
    </xf>
    <xf numFmtId="174" fontId="26" fillId="0" borderId="3" xfId="8" applyNumberFormat="1" applyFont="1" applyBorder="1" applyAlignment="1">
      <alignment horizontal="left" vertical="center" wrapText="1"/>
    </xf>
    <xf numFmtId="174" fontId="11" fillId="0" borderId="0" xfId="8" applyNumberFormat="1" applyFont="1" applyAlignment="1">
      <alignment horizontal="right" vertical="center"/>
    </xf>
    <xf numFmtId="0" fontId="11" fillId="0" borderId="5" xfId="0" applyFont="1" applyBorder="1" applyAlignment="1">
      <alignment horizontal="center" vertical="center" wrapText="1"/>
    </xf>
    <xf numFmtId="174" fontId="11" fillId="0" borderId="5" xfId="8" applyNumberFormat="1" applyFont="1" applyBorder="1" applyAlignment="1">
      <alignment horizontal="left" vertical="center" wrapText="1"/>
    </xf>
    <xf numFmtId="14" fontId="14" fillId="3" borderId="1" xfId="0" quotePrefix="1" applyNumberFormat="1" applyFont="1" applyFill="1" applyBorder="1" applyAlignment="1">
      <alignment horizontal="center" vertical="center" wrapText="1"/>
    </xf>
    <xf numFmtId="14" fontId="14" fillId="3" borderId="6" xfId="0" quotePrefix="1" applyNumberFormat="1" applyFont="1" applyFill="1" applyBorder="1" applyAlignment="1">
      <alignment horizontal="center" vertical="center" wrapText="1"/>
    </xf>
    <xf numFmtId="14" fontId="14" fillId="3" borderId="4" xfId="0" quotePrefix="1" applyNumberFormat="1" applyFont="1" applyFill="1" applyBorder="1" applyAlignment="1">
      <alignment horizontal="center" vertical="center" wrapText="1"/>
    </xf>
    <xf numFmtId="49" fontId="8" fillId="0" borderId="2" xfId="0" quotePrefix="1" applyNumberFormat="1" applyFont="1" applyBorder="1" applyAlignment="1">
      <alignment horizontal="center" vertical="center"/>
    </xf>
    <xf numFmtId="49" fontId="8" fillId="0" borderId="3" xfId="0" quotePrefix="1" applyNumberFormat="1" applyFont="1" applyBorder="1" applyAlignment="1">
      <alignment horizontal="center" vertical="center"/>
    </xf>
    <xf numFmtId="14" fontId="14" fillId="3" borderId="5" xfId="0" quotePrefix="1" applyNumberFormat="1" applyFont="1" applyFill="1" applyBorder="1" applyAlignment="1">
      <alignment horizontal="center" vertical="center" wrapText="1"/>
    </xf>
    <xf numFmtId="49" fontId="14" fillId="0" borderId="2" xfId="0" quotePrefix="1" applyNumberFormat="1" applyFont="1" applyBorder="1" applyAlignment="1">
      <alignment horizontal="center" vertical="center"/>
    </xf>
    <xf numFmtId="49" fontId="14" fillId="0" borderId="3" xfId="0" quotePrefix="1" applyNumberFormat="1" applyFont="1" applyBorder="1" applyAlignment="1">
      <alignment horizontal="center" vertical="center"/>
    </xf>
    <xf numFmtId="49" fontId="8" fillId="2" borderId="2" xfId="0" quotePrefix="1" applyNumberFormat="1" applyFont="1" applyFill="1" applyBorder="1" applyAlignment="1">
      <alignment horizontal="center" vertical="center"/>
    </xf>
    <xf numFmtId="49" fontId="8" fillId="2" borderId="3" xfId="0" quotePrefix="1" applyNumberFormat="1" applyFont="1" applyFill="1" applyBorder="1" applyAlignment="1">
      <alignment horizontal="center" vertical="center"/>
    </xf>
    <xf numFmtId="49" fontId="8" fillId="3" borderId="2" xfId="0" quotePrefix="1" applyNumberFormat="1" applyFont="1" applyFill="1" applyBorder="1" applyAlignment="1">
      <alignment horizontal="center" vertical="center"/>
    </xf>
    <xf numFmtId="49" fontId="8" fillId="3" borderId="3" xfId="0" quotePrefix="1" applyNumberFormat="1" applyFont="1" applyFill="1" applyBorder="1" applyAlignment="1">
      <alignment horizontal="center" vertical="center"/>
    </xf>
    <xf numFmtId="49" fontId="8" fillId="0" borderId="5" xfId="0" quotePrefix="1" applyNumberFormat="1" applyFont="1" applyBorder="1" applyAlignment="1">
      <alignment horizontal="center" vertical="center"/>
    </xf>
    <xf numFmtId="49" fontId="41" fillId="0" borderId="2" xfId="0" quotePrefix="1" applyNumberFormat="1" applyFont="1" applyBorder="1" applyAlignment="1">
      <alignment horizontal="center" vertical="center"/>
    </xf>
    <xf numFmtId="49" fontId="41" fillId="0" borderId="3" xfId="0" quotePrefix="1" applyNumberFormat="1" applyFont="1" applyBorder="1" applyAlignment="1">
      <alignment horizontal="center" vertical="center"/>
    </xf>
    <xf numFmtId="49" fontId="14" fillId="3" borderId="2" xfId="0" quotePrefix="1" applyNumberFormat="1" applyFont="1" applyFill="1" applyBorder="1" applyAlignment="1">
      <alignment horizontal="center" vertical="center"/>
    </xf>
    <xf numFmtId="49" fontId="14" fillId="3" borderId="3" xfId="0" quotePrefix="1" applyNumberFormat="1" applyFont="1" applyFill="1" applyBorder="1" applyAlignment="1">
      <alignment horizontal="center" vertical="center"/>
    </xf>
    <xf numFmtId="49" fontId="8" fillId="3" borderId="5" xfId="0" quotePrefix="1" applyNumberFormat="1" applyFont="1" applyFill="1" applyBorder="1" applyAlignment="1">
      <alignment horizontal="center" vertical="center"/>
    </xf>
    <xf numFmtId="14" fontId="14" fillId="0" borderId="1" xfId="0" quotePrefix="1" applyNumberFormat="1" applyFont="1" applyBorder="1" applyAlignment="1">
      <alignment horizontal="center" vertical="center" wrapText="1"/>
    </xf>
    <xf numFmtId="14" fontId="14" fillId="0" borderId="4" xfId="0" quotePrefix="1" applyNumberFormat="1" applyFont="1" applyBorder="1" applyAlignment="1">
      <alignment horizontal="center" vertical="center" wrapText="1"/>
    </xf>
    <xf numFmtId="14" fontId="14" fillId="0" borderId="5" xfId="0" quotePrefix="1" applyNumberFormat="1" applyFont="1" applyBorder="1" applyAlignment="1">
      <alignment horizontal="center" vertical="center" wrapText="1"/>
    </xf>
    <xf numFmtId="14" fontId="14" fillId="0" borderId="6" xfId="0" quotePrefix="1" applyNumberFormat="1" applyFont="1" applyBorder="1" applyAlignment="1">
      <alignment horizontal="center" vertical="center" wrapText="1"/>
    </xf>
    <xf numFmtId="166" fontId="8" fillId="3" borderId="2" xfId="0" quotePrefix="1" applyNumberFormat="1" applyFont="1" applyFill="1" applyBorder="1" applyAlignment="1">
      <alignment horizontal="center" vertical="center"/>
    </xf>
    <xf numFmtId="166" fontId="8" fillId="3" borderId="19" xfId="0" quotePrefix="1" applyNumberFormat="1" applyFont="1" applyFill="1" applyBorder="1" applyAlignment="1">
      <alignment horizontal="center" vertical="center"/>
    </xf>
    <xf numFmtId="166" fontId="8" fillId="3" borderId="3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3" borderId="6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0" fontId="21" fillId="0" borderId="16" xfId="7" applyFont="1" applyBorder="1" applyAlignment="1">
      <alignment vertical="center" wrapText="1" readingOrder="1"/>
    </xf>
    <xf numFmtId="0" fontId="19" fillId="0" borderId="17" xfId="7" applyFont="1" applyBorder="1" applyAlignment="1">
      <alignment vertical="top" wrapText="1"/>
    </xf>
    <xf numFmtId="0" fontId="23" fillId="0" borderId="16" xfId="7" applyFont="1" applyBorder="1" applyAlignment="1">
      <alignment vertical="center" wrapText="1" readingOrder="1"/>
    </xf>
    <xf numFmtId="0" fontId="22" fillId="0" borderId="17" xfId="7" applyFont="1" applyBorder="1" applyAlignment="1">
      <alignment vertical="top" wrapText="1"/>
    </xf>
    <xf numFmtId="0" fontId="18" fillId="4" borderId="12" xfId="7" applyFont="1" applyFill="1" applyBorder="1" applyAlignment="1">
      <alignment horizontal="center" vertical="center" wrapText="1" readingOrder="1"/>
    </xf>
    <xf numFmtId="0" fontId="19" fillId="4" borderId="15" xfId="7" applyFont="1" applyFill="1" applyBorder="1" applyAlignment="1">
      <alignment vertical="top" wrapText="1"/>
    </xf>
    <xf numFmtId="0" fontId="19" fillId="0" borderId="11" xfId="7" applyFont="1" applyBorder="1" applyAlignment="1">
      <alignment vertical="top" wrapText="1"/>
    </xf>
    <xf numFmtId="0" fontId="19" fillId="0" borderId="13" xfId="7" applyFont="1" applyBorder="1" applyAlignment="1">
      <alignment vertical="top" wrapText="1"/>
    </xf>
    <xf numFmtId="0" fontId="18" fillId="4" borderId="10" xfId="7" applyFont="1" applyFill="1" applyBorder="1" applyAlignment="1">
      <alignment horizontal="center" vertical="center" wrapText="1" readingOrder="1"/>
    </xf>
    <xf numFmtId="0" fontId="19" fillId="4" borderId="14" xfId="7" applyFont="1" applyFill="1" applyBorder="1" applyAlignment="1">
      <alignment vertical="top" wrapText="1"/>
    </xf>
    <xf numFmtId="0" fontId="20" fillId="4" borderId="10" xfId="7" applyFont="1" applyFill="1" applyBorder="1" applyAlignment="1">
      <alignment horizontal="center" vertical="center" wrapText="1" readingOrder="1"/>
    </xf>
    <xf numFmtId="0" fontId="19" fillId="0" borderId="0" xfId="7" applyFont="1"/>
  </cellXfs>
  <cellStyles count="13">
    <cellStyle name="Comma" xfId="1" builtinId="3"/>
    <cellStyle name="Comma 2" xfId="3" xr:uid="{00000000-0005-0000-0000-000001000000}"/>
    <cellStyle name="Comma 2 2" xfId="9" xr:uid="{00000000-0005-0000-0000-000002000000}"/>
    <cellStyle name="Comma 3" xfId="4" xr:uid="{00000000-0005-0000-0000-000003000000}"/>
    <cellStyle name="Normal" xfId="0" builtinId="0"/>
    <cellStyle name="Normal 2" xfId="2" xr:uid="{00000000-0005-0000-0000-000005000000}"/>
    <cellStyle name="Normal 3" xfId="5" xr:uid="{00000000-0005-0000-0000-000006000000}"/>
    <cellStyle name="Normal 3 2" xfId="8" xr:uid="{00000000-0005-0000-0000-000007000000}"/>
    <cellStyle name="Normal 4" xfId="6" xr:uid="{00000000-0005-0000-0000-000008000000}"/>
    <cellStyle name="Normal 5" xfId="7" xr:uid="{00000000-0005-0000-0000-000009000000}"/>
    <cellStyle name="Normal 6" xfId="10" xr:uid="{00000000-0005-0000-0000-00000A000000}"/>
    <cellStyle name="Normal 8" xfId="12" xr:uid="{00000000-0005-0000-0000-00000B000000}"/>
    <cellStyle name="Normal 9" xfId="11" xr:uid="{00000000-0005-0000-0000-00000C000000}"/>
  </cellStyles>
  <dxfs count="8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126999</xdr:colOff>
      <xdr:row>48</xdr:row>
      <xdr:rowOff>63501</xdr:rowOff>
    </xdr:from>
    <xdr:to>
      <xdr:col>53</xdr:col>
      <xdr:colOff>68361</xdr:colOff>
      <xdr:row>53</xdr:row>
      <xdr:rowOff>21167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CE7386-45C9-4023-8758-53CE501A2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86332" y="10191751"/>
          <a:ext cx="20695279" cy="1037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topLeftCell="A5" zoomScale="60" zoomScaleNormal="60" workbookViewId="0">
      <pane xSplit="3" ySplit="5" topLeftCell="M61" activePane="bottomRight" state="frozen"/>
      <selection activeCell="D51" sqref="D51"/>
      <selection pane="topRight" activeCell="D51" sqref="D51"/>
      <selection pane="bottomLeft" activeCell="D51" sqref="D51"/>
      <selection pane="bottomRight" activeCell="Q81" sqref="Q81"/>
    </sheetView>
  </sheetViews>
  <sheetFormatPr defaultColWidth="9.1640625" defaultRowHeight="16.5" x14ac:dyDescent="0.35"/>
  <cols>
    <col min="1" max="1" width="6.5" style="6" customWidth="1"/>
    <col min="2" max="2" width="10.4140625" style="6" customWidth="1"/>
    <col min="3" max="3" width="30.25" style="6" customWidth="1"/>
    <col min="4" max="4" width="24.25" style="6" customWidth="1"/>
    <col min="5" max="5" width="14.75" style="6" customWidth="1"/>
    <col min="6" max="6" width="15.4140625" style="6" customWidth="1"/>
    <col min="7" max="7" width="18.83203125" style="6" customWidth="1"/>
    <col min="8" max="9" width="15.4140625" style="6" customWidth="1"/>
    <col min="10" max="10" width="21.75" style="6" customWidth="1"/>
    <col min="11" max="11" width="19.1640625" style="6" customWidth="1"/>
    <col min="12" max="12" width="19.75" style="6" customWidth="1"/>
    <col min="13" max="13" width="24.1640625" style="6" customWidth="1"/>
    <col min="14" max="14" width="24.75" style="6" customWidth="1"/>
    <col min="15" max="15" width="25.83203125" style="6" customWidth="1"/>
    <col min="16" max="18" width="20.75" style="6" customWidth="1"/>
    <col min="19" max="19" width="22.5" style="6" customWidth="1"/>
    <col min="20" max="20" width="20.75" style="6" customWidth="1"/>
    <col min="21" max="21" width="21.5" style="6" customWidth="1"/>
    <col min="22" max="22" width="20.25" style="6" bestFit="1" customWidth="1"/>
    <col min="23" max="25" width="9.1640625" style="6"/>
    <col min="26" max="26" width="15.75" style="6" bestFit="1" customWidth="1"/>
    <col min="27" max="16384" width="9.1640625" style="6"/>
  </cols>
  <sheetData>
    <row r="1" spans="1:26" x14ac:dyDescent="0.35">
      <c r="A1" s="312" t="s">
        <v>8</v>
      </c>
      <c r="B1" s="312"/>
      <c r="C1" s="312"/>
      <c r="D1" s="312"/>
      <c r="E1" s="312"/>
      <c r="F1" s="312"/>
      <c r="G1" s="5"/>
      <c r="H1" s="5"/>
      <c r="I1" s="5"/>
      <c r="J1" s="5"/>
      <c r="K1" s="5"/>
    </row>
    <row r="2" spans="1:26" x14ac:dyDescent="0.35">
      <c r="A2" s="313" t="s">
        <v>9</v>
      </c>
      <c r="B2" s="313"/>
      <c r="C2" s="313"/>
      <c r="D2" s="313"/>
      <c r="E2" s="313"/>
      <c r="F2" s="313"/>
      <c r="G2" s="7"/>
      <c r="H2" s="7"/>
      <c r="I2" s="7"/>
      <c r="J2" s="7"/>
      <c r="K2" s="7"/>
    </row>
    <row r="4" spans="1:26" ht="19" x14ac:dyDescent="0.4">
      <c r="A4" s="314" t="s">
        <v>10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</row>
    <row r="5" spans="1:26" x14ac:dyDescent="0.35">
      <c r="P5" s="8"/>
      <c r="Q5" s="8"/>
      <c r="R5" s="8"/>
      <c r="S5" s="8">
        <v>3</v>
      </c>
      <c r="T5" s="8"/>
      <c r="U5" s="134">
        <v>1500</v>
      </c>
      <c r="V5" s="134">
        <v>3000</v>
      </c>
    </row>
    <row r="7" spans="1:26" s="10" customFormat="1" ht="33" x14ac:dyDescent="0.3">
      <c r="A7" s="9" t="s">
        <v>11</v>
      </c>
      <c r="B7" s="9" t="s">
        <v>12</v>
      </c>
      <c r="C7" s="9" t="s">
        <v>13</v>
      </c>
      <c r="D7" s="9" t="s">
        <v>14</v>
      </c>
      <c r="E7" s="9" t="s">
        <v>15</v>
      </c>
      <c r="F7" s="9" t="s">
        <v>16</v>
      </c>
      <c r="G7" s="9" t="s">
        <v>589</v>
      </c>
      <c r="H7" s="9" t="s">
        <v>590</v>
      </c>
      <c r="I7" s="9" t="s">
        <v>591</v>
      </c>
      <c r="J7" s="9" t="s">
        <v>17</v>
      </c>
      <c r="K7" s="9" t="s">
        <v>18</v>
      </c>
      <c r="L7" s="9" t="s">
        <v>19</v>
      </c>
      <c r="M7" s="9" t="s">
        <v>20</v>
      </c>
      <c r="N7" s="9" t="s">
        <v>21</v>
      </c>
      <c r="O7" s="9" t="s">
        <v>22</v>
      </c>
      <c r="P7" s="130" t="s">
        <v>643</v>
      </c>
      <c r="Q7" s="9" t="s">
        <v>23</v>
      </c>
      <c r="R7" s="9" t="s">
        <v>33</v>
      </c>
      <c r="S7" s="9" t="s">
        <v>612</v>
      </c>
      <c r="T7" s="9" t="s">
        <v>613</v>
      </c>
      <c r="U7" s="9" t="s">
        <v>614</v>
      </c>
      <c r="V7" s="9" t="s">
        <v>615</v>
      </c>
      <c r="W7" s="9" t="s">
        <v>6</v>
      </c>
      <c r="X7" s="10" t="s">
        <v>883</v>
      </c>
    </row>
    <row r="8" spans="1:26" s="144" customFormat="1" x14ac:dyDescent="0.3">
      <c r="A8" s="143">
        <v>1</v>
      </c>
      <c r="B8" s="143">
        <v>2</v>
      </c>
      <c r="C8" s="143">
        <v>3</v>
      </c>
      <c r="D8" s="143">
        <v>4</v>
      </c>
      <c r="E8" s="143">
        <v>5</v>
      </c>
      <c r="F8" s="143">
        <v>6</v>
      </c>
      <c r="G8" s="143">
        <v>7</v>
      </c>
      <c r="H8" s="143">
        <v>8</v>
      </c>
      <c r="I8" s="143">
        <v>9</v>
      </c>
      <c r="J8" s="143">
        <v>10</v>
      </c>
      <c r="K8" s="143">
        <v>11</v>
      </c>
      <c r="L8" s="143">
        <v>12</v>
      </c>
      <c r="M8" s="143">
        <v>13</v>
      </c>
      <c r="N8" s="143">
        <v>14</v>
      </c>
      <c r="O8" s="143">
        <v>15</v>
      </c>
      <c r="P8" s="143">
        <v>16</v>
      </c>
      <c r="Q8" s="143">
        <v>17</v>
      </c>
      <c r="R8" s="143">
        <v>18</v>
      </c>
      <c r="S8" s="143">
        <v>19</v>
      </c>
      <c r="T8" s="143">
        <v>20</v>
      </c>
      <c r="U8" s="143">
        <v>21</v>
      </c>
      <c r="V8" s="143">
        <v>22</v>
      </c>
      <c r="W8" s="143">
        <v>23</v>
      </c>
    </row>
    <row r="9" spans="1:26" s="10" customFormat="1" hidden="1" x14ac:dyDescent="0.3">
      <c r="A9" s="9"/>
      <c r="B9" s="9" t="s">
        <v>623</v>
      </c>
      <c r="C9" s="9" t="s">
        <v>624</v>
      </c>
      <c r="D9" s="9" t="s">
        <v>625</v>
      </c>
      <c r="E9" s="9" t="s">
        <v>626</v>
      </c>
      <c r="F9" s="9" t="s">
        <v>627</v>
      </c>
      <c r="G9" s="9" t="s">
        <v>628</v>
      </c>
      <c r="H9" s="9" t="s">
        <v>629</v>
      </c>
      <c r="I9" s="9" t="s">
        <v>630</v>
      </c>
      <c r="J9" s="9" t="s">
        <v>631</v>
      </c>
      <c r="K9" s="9" t="s">
        <v>632</v>
      </c>
      <c r="L9" s="9" t="s">
        <v>633</v>
      </c>
      <c r="M9" s="9" t="s">
        <v>634</v>
      </c>
      <c r="N9" s="9" t="s">
        <v>635</v>
      </c>
      <c r="O9" s="9" t="s">
        <v>636</v>
      </c>
      <c r="P9" s="9" t="s">
        <v>637</v>
      </c>
      <c r="Q9" s="9" t="s">
        <v>638</v>
      </c>
      <c r="R9" s="9" t="s">
        <v>639</v>
      </c>
      <c r="S9" s="9" t="s">
        <v>640</v>
      </c>
      <c r="T9" s="9" t="s">
        <v>587</v>
      </c>
      <c r="U9" s="9" t="s">
        <v>588</v>
      </c>
      <c r="V9" s="9" t="s">
        <v>641</v>
      </c>
      <c r="W9" s="9" t="s">
        <v>642</v>
      </c>
    </row>
    <row r="10" spans="1:26" s="11" customFormat="1" ht="15.5" x14ac:dyDescent="0.35">
      <c r="A10" s="1">
        <v>1</v>
      </c>
      <c r="B10" s="278">
        <v>1</v>
      </c>
      <c r="C10" s="2" t="s">
        <v>34</v>
      </c>
      <c r="D10" s="13" t="s">
        <v>35</v>
      </c>
      <c r="E10" s="14">
        <v>19248.990000000002</v>
      </c>
      <c r="F10" s="14">
        <v>20399</v>
      </c>
      <c r="G10" s="82">
        <v>44574</v>
      </c>
      <c r="H10" s="82">
        <v>44575</v>
      </c>
      <c r="I10" s="82" t="s">
        <v>563</v>
      </c>
      <c r="J10" s="3">
        <v>44570.833333333336</v>
      </c>
      <c r="K10" s="3">
        <v>44571.375</v>
      </c>
      <c r="L10" s="136">
        <f>IF(G10="Ko có KH","Ko có KH",IF(F10&lt;15000,"không tính dôi nhật",IFERROR(MIN((IF(W10="Đ",VALUE(IF(J10="","",IF(HOUR(J10)&lt;=12,TEXT("13:00","hh:mm ")&amp;""&amp;TEXT(DATE(YEAR(J10),MONTH(J10),DAY(J10)),"dd/mm/yyyy"),TEXT("07:00","hh:mm ")&amp;""&amp;TEXT(J10+1,"dd/mm/yyyy")))),IF(W10="S",VALUE(IF(N10&lt;G10,N10,TEXT("07:00","hh:mm ")&amp;""&amp;TEXT(G10,"dd/mm/yyyy"))),""))),N10),"Trễ KH")))</f>
        <v>44574.291666666664</v>
      </c>
      <c r="M10" s="3">
        <v>44572.944444444445</v>
      </c>
      <c r="N10" s="3">
        <v>44574.631944444445</v>
      </c>
      <c r="O10" s="3">
        <v>44576.368055555555</v>
      </c>
      <c r="P10" s="4">
        <f t="shared" ref="P10:P12" si="0">O10-L10</f>
        <v>2.0763888888905058</v>
      </c>
      <c r="Q10" s="4">
        <f>'01 DONG BAC 22-07'!J62</f>
        <v>0.15277777777777773</v>
      </c>
      <c r="R10" s="4">
        <f t="shared" ref="R10:R12" si="1">P10-Q10</f>
        <v>1.9236111111127281</v>
      </c>
      <c r="S10" s="4">
        <f t="shared" ref="S10:S49" si="2">IF(R10&lt;$S$5,$S$5-R10,"")</f>
        <v>1.0763888888872719</v>
      </c>
      <c r="T10" s="4" t="str">
        <f t="shared" ref="T10:T12" si="3">IF(R10&gt;$S$5,R10-$S$5,"")</f>
        <v/>
      </c>
      <c r="U10" s="135">
        <f t="shared" ref="U10:U41" si="4">IF(S10="","",ROUND(S10*$U$5*F10,0))</f>
        <v>32935885</v>
      </c>
      <c r="V10" s="135" t="str">
        <f t="shared" ref="V10:V41" si="5">IF(T10="","",ROUND(T10*$V$5*F10,0))</f>
        <v/>
      </c>
      <c r="W10" s="2" t="str">
        <f>IF(G10="ko có KH","Ko có KH",IF(AND(J10&gt;=G10,J10&lt;=H10+1),"Đ",IF(J10&lt;G10,"S",IF(J10&gt;H10+1,"T",""))))</f>
        <v>S</v>
      </c>
      <c r="Y10" s="156"/>
      <c r="Z10" s="157"/>
    </row>
    <row r="11" spans="1:26" s="289" customFormat="1" ht="15.5" x14ac:dyDescent="0.35">
      <c r="A11" s="167">
        <v>2</v>
      </c>
      <c r="B11" s="167">
        <v>2</v>
      </c>
      <c r="C11" s="281" t="s">
        <v>84</v>
      </c>
      <c r="D11" s="282" t="s">
        <v>85</v>
      </c>
      <c r="E11" s="283">
        <v>19268.87</v>
      </c>
      <c r="F11" s="283">
        <v>20750.8</v>
      </c>
      <c r="G11" s="288">
        <v>44578</v>
      </c>
      <c r="H11" s="288">
        <v>44579</v>
      </c>
      <c r="I11" s="288" t="s">
        <v>563</v>
      </c>
      <c r="J11" s="81">
        <v>44574.666666666664</v>
      </c>
      <c r="K11" s="81">
        <v>44574.6875</v>
      </c>
      <c r="L11" s="285">
        <v>44578.291666666664</v>
      </c>
      <c r="M11" s="81">
        <v>44575.958333333336</v>
      </c>
      <c r="N11" s="81">
        <v>44576.618055555555</v>
      </c>
      <c r="O11" s="81">
        <v>44579.375</v>
      </c>
      <c r="P11" s="256">
        <f t="shared" si="0"/>
        <v>1.0833333333357587</v>
      </c>
      <c r="Q11" s="256">
        <f>'02 DONG BAC 22-06'!J80</f>
        <v>0</v>
      </c>
      <c r="R11" s="256">
        <f t="shared" si="1"/>
        <v>1.0833333333357587</v>
      </c>
      <c r="S11" s="256">
        <f t="shared" si="2"/>
        <v>1.9166666666642413</v>
      </c>
      <c r="T11" s="256" t="str">
        <f t="shared" si="3"/>
        <v/>
      </c>
      <c r="U11" s="286">
        <f t="shared" si="4"/>
        <v>59658550</v>
      </c>
      <c r="V11" s="286" t="str">
        <f t="shared" si="5"/>
        <v/>
      </c>
      <c r="W11" s="281" t="str">
        <f t="shared" ref="W11:W75" si="6">IF(G11="ko có KH","Ko có KH",IF(AND(J11&gt;=G11,J11&lt;=H11+1),"Đ",IF(J11&lt;G11,"S",IF(J11&gt;H11+1,"T",""))))</f>
        <v>S</v>
      </c>
    </row>
    <row r="12" spans="1:26" s="11" customFormat="1" ht="15.75" customHeight="1" x14ac:dyDescent="0.35">
      <c r="A12" s="1">
        <v>3</v>
      </c>
      <c r="B12" s="278">
        <v>3</v>
      </c>
      <c r="C12" s="2" t="s">
        <v>131</v>
      </c>
      <c r="D12" s="13" t="s">
        <v>85</v>
      </c>
      <c r="E12" s="14">
        <v>19483.18</v>
      </c>
      <c r="F12" s="14">
        <v>22122</v>
      </c>
      <c r="G12" s="276">
        <v>44582</v>
      </c>
      <c r="H12" s="276">
        <v>44583</v>
      </c>
      <c r="I12" s="82" t="s">
        <v>570</v>
      </c>
      <c r="J12" s="3">
        <v>44582.520833333336</v>
      </c>
      <c r="K12" s="3">
        <v>44582.604166666664</v>
      </c>
      <c r="L12" s="136">
        <f t="shared" ref="L12:L15" si="7">IF(G12="Không có KH","Không có KH",IF(F12&lt;15000,"Không tính dôi nhật",IFERROR(MIN((IF(W12="Đ",VALUE(IF(J12="","",IF(HOUR(J12)&lt;12,TEXT("13:00","hh:mm ")&amp;""&amp;TEXT(DATE(YEAR(J12),MONTH(J12),DAY(J12)),"dd/mm/yyyy"),TEXT("07:00","hh:mm ")&amp;""&amp;TEXT(J12+1,"dd/mm/yyyy")))),IF(W12="S",VALUE(IF(N12&lt;G12,N12,TEXT("07:00","hh:mm ")&amp;""&amp;TEXT(G12,"dd/mm/yyyy"))),""))),N12),"Trễ KH")))</f>
        <v>44583.291666666664</v>
      </c>
      <c r="M12" s="3">
        <v>44582.75</v>
      </c>
      <c r="N12" s="3">
        <v>44583.5</v>
      </c>
      <c r="O12" s="3">
        <v>44585.881944444445</v>
      </c>
      <c r="P12" s="4">
        <f t="shared" si="0"/>
        <v>2.5902777777810115</v>
      </c>
      <c r="Q12" s="4">
        <f>'03 DONG BAC 22-10'!J60</f>
        <v>0.77083333333333326</v>
      </c>
      <c r="R12" s="4">
        <f t="shared" si="1"/>
        <v>1.8194444444476783</v>
      </c>
      <c r="S12" s="4">
        <f t="shared" si="2"/>
        <v>1.1805555555523217</v>
      </c>
      <c r="T12" s="4" t="str">
        <f t="shared" si="3"/>
        <v/>
      </c>
      <c r="U12" s="135">
        <f t="shared" si="4"/>
        <v>39174375</v>
      </c>
      <c r="V12" s="135" t="str">
        <f t="shared" si="5"/>
        <v/>
      </c>
      <c r="W12" s="2" t="str">
        <f t="shared" si="6"/>
        <v>Đ</v>
      </c>
    </row>
    <row r="13" spans="1:26" s="11" customFormat="1" ht="15.5" x14ac:dyDescent="0.35">
      <c r="A13" s="1">
        <v>4</v>
      </c>
      <c r="B13" s="278">
        <v>4</v>
      </c>
      <c r="C13" s="2" t="s">
        <v>203</v>
      </c>
      <c r="D13" s="13" t="s">
        <v>204</v>
      </c>
      <c r="E13" s="14">
        <v>18479.54</v>
      </c>
      <c r="F13" s="14">
        <v>22095</v>
      </c>
      <c r="G13" s="82">
        <v>44573</v>
      </c>
      <c r="H13" s="82">
        <v>44574</v>
      </c>
      <c r="I13" s="82" t="s">
        <v>570</v>
      </c>
      <c r="J13" s="3">
        <v>44586.083333333336</v>
      </c>
      <c r="K13" s="3">
        <v>44586.395833333336</v>
      </c>
      <c r="L13" s="136" t="str">
        <f t="shared" si="7"/>
        <v>Trễ KH</v>
      </c>
      <c r="M13" s="3">
        <v>44586.756944444445</v>
      </c>
      <c r="N13" s="3">
        <v>44588.520833333336</v>
      </c>
      <c r="O13" s="3">
        <v>44591.493055555555</v>
      </c>
      <c r="P13" s="4" t="str">
        <f>IFERROR(O13-L13,"")</f>
        <v/>
      </c>
      <c r="Q13" s="4">
        <f>'04 DONG BAC 22 08'!J94</f>
        <v>1.6736111111111112</v>
      </c>
      <c r="R13" s="4" t="str">
        <f>IFERROR(P13-Q13,"")</f>
        <v/>
      </c>
      <c r="S13" s="4" t="str">
        <f>IF(R13&lt;$S$5,$S$5-R13,"")</f>
        <v/>
      </c>
      <c r="T13" s="4" t="str">
        <f>IFERROR(IF(R13&gt;$S$5,R13-$S$5,""),"")</f>
        <v/>
      </c>
      <c r="U13" s="135" t="str">
        <f>IF(S13="","",ROUND(S13*$U$5*F13,0))</f>
        <v/>
      </c>
      <c r="V13" s="135" t="str">
        <f>IF(T13="","",ROUND(T13*$V$5*F13,0))</f>
        <v/>
      </c>
      <c r="W13" s="2" t="str">
        <f t="shared" si="6"/>
        <v>T</v>
      </c>
    </row>
    <row r="14" spans="1:26" s="11" customFormat="1" ht="15.5" x14ac:dyDescent="0.35">
      <c r="A14" s="1">
        <v>5</v>
      </c>
      <c r="B14" s="278">
        <v>5</v>
      </c>
      <c r="C14" s="2" t="s">
        <v>166</v>
      </c>
      <c r="D14" s="13" t="s">
        <v>167</v>
      </c>
      <c r="E14" s="14">
        <v>17485.68</v>
      </c>
      <c r="F14" s="14">
        <v>21497</v>
      </c>
      <c r="G14" s="82">
        <v>44569</v>
      </c>
      <c r="H14" s="82">
        <v>44570</v>
      </c>
      <c r="I14" s="82" t="s">
        <v>563</v>
      </c>
      <c r="J14" s="3">
        <v>44585.291666666664</v>
      </c>
      <c r="K14" s="3">
        <v>44585.361111111109</v>
      </c>
      <c r="L14" s="136" t="str">
        <f t="shared" si="7"/>
        <v>Trễ KH</v>
      </c>
      <c r="M14" s="3">
        <v>44585.774305555555</v>
      </c>
      <c r="N14" s="3">
        <v>44588.770833333336</v>
      </c>
      <c r="O14" s="3">
        <v>44591.673611111109</v>
      </c>
      <c r="P14" s="4" t="str">
        <f t="shared" ref="P14:P77" si="8">IFERROR(O14-L14,"")</f>
        <v/>
      </c>
      <c r="Q14" s="4">
        <f>'05 DONG BAC 22 05'!J71</f>
        <v>2.7083333333333335</v>
      </c>
      <c r="R14" s="4" t="str">
        <f t="shared" ref="R14:R77" si="9">IFERROR(P14-Q14,"")</f>
        <v/>
      </c>
      <c r="S14" s="4" t="str">
        <f t="shared" si="2"/>
        <v/>
      </c>
      <c r="T14" s="4" t="str">
        <f t="shared" ref="T14:T77" si="10">IFERROR(IF(R14&gt;$S$5,R14-$S$5,""),"")</f>
        <v/>
      </c>
      <c r="U14" s="135" t="str">
        <f t="shared" si="4"/>
        <v/>
      </c>
      <c r="V14" s="135" t="str">
        <f t="shared" si="5"/>
        <v/>
      </c>
      <c r="W14" s="2" t="str">
        <f t="shared" si="6"/>
        <v>T</v>
      </c>
    </row>
    <row r="15" spans="1:26" s="12" customFormat="1" x14ac:dyDescent="0.35">
      <c r="A15" s="1">
        <v>6</v>
      </c>
      <c r="B15" s="278">
        <v>6</v>
      </c>
      <c r="C15" s="2" t="s">
        <v>34</v>
      </c>
      <c r="D15" s="13" t="s">
        <v>204</v>
      </c>
      <c r="E15" s="14">
        <v>18430.560000000001</v>
      </c>
      <c r="F15" s="14">
        <v>20399</v>
      </c>
      <c r="G15" s="83">
        <v>44577</v>
      </c>
      <c r="H15" s="83">
        <v>44578</v>
      </c>
      <c r="I15" s="83" t="s">
        <v>563</v>
      </c>
      <c r="J15" s="3">
        <v>44586.96875</v>
      </c>
      <c r="K15" s="3">
        <v>44587.375</v>
      </c>
      <c r="L15" s="136" t="str">
        <f t="shared" si="7"/>
        <v>Trễ KH</v>
      </c>
      <c r="M15" s="3">
        <v>44588.819444444445</v>
      </c>
      <c r="N15" s="3">
        <v>44590.645833333336</v>
      </c>
      <c r="O15" s="3">
        <v>44593.673611111109</v>
      </c>
      <c r="P15" s="4" t="str">
        <f t="shared" si="8"/>
        <v/>
      </c>
      <c r="Q15" s="4">
        <f>'06 DONG BAC 22 07'!J81</f>
        <v>0.78125000000000011</v>
      </c>
      <c r="R15" s="4" t="str">
        <f t="shared" si="9"/>
        <v/>
      </c>
      <c r="S15" s="4" t="str">
        <f t="shared" si="2"/>
        <v/>
      </c>
      <c r="T15" s="4" t="str">
        <f t="shared" si="10"/>
        <v/>
      </c>
      <c r="U15" s="135" t="str">
        <f t="shared" si="4"/>
        <v/>
      </c>
      <c r="V15" s="135" t="str">
        <f t="shared" si="5"/>
        <v/>
      </c>
      <c r="W15" s="2" t="str">
        <f t="shared" si="6"/>
        <v>T</v>
      </c>
    </row>
    <row r="16" spans="1:26" s="12" customFormat="1" x14ac:dyDescent="0.35">
      <c r="A16" s="1">
        <v>7</v>
      </c>
      <c r="B16" s="278">
        <v>7</v>
      </c>
      <c r="C16" s="2" t="s">
        <v>454</v>
      </c>
      <c r="D16" s="13" t="s">
        <v>457</v>
      </c>
      <c r="E16" s="14">
        <v>4793.4799999999996</v>
      </c>
      <c r="F16" s="14">
        <v>5110</v>
      </c>
      <c r="G16" s="83">
        <v>44607</v>
      </c>
      <c r="H16" s="83">
        <v>44608</v>
      </c>
      <c r="I16" s="83" t="s">
        <v>579</v>
      </c>
      <c r="J16" s="3">
        <v>44605.326388888898</v>
      </c>
      <c r="K16" s="3">
        <v>44604.354166666664</v>
      </c>
      <c r="L16" s="136" t="str">
        <f t="shared" ref="L16:L42" si="11">IF(G16="Ko có KH","Ko có KH",IF(F16&lt;15000,"không tính dôi nhật",IFERROR(MIN((IF(W16="Đ",VALUE(IF(J16="","",IF(HOUR(J16)&lt;=12,TEXT("13:00","hh:mm ")&amp;""&amp;TEXT(DATE(YEAR(J16),MONTH(J16),DAY(J16)),"dd/mm/yyyy"),TEXT("07:00","hh:mm ")&amp;""&amp;TEXT(J16+1,"dd/mm/yyyy")))),IF(W16="S",VALUE(IF(N16&lt;G16,N16,TEXT("07:00","hh:mm ")&amp;""&amp;TEXT(G16,"dd/mm/yyyy"))),""))),N16),"Trễ KH")))</f>
        <v>không tính dôi nhật</v>
      </c>
      <c r="M16" s="3">
        <v>44605.666666666701</v>
      </c>
      <c r="N16" s="3">
        <v>44605.743055555598</v>
      </c>
      <c r="O16" s="3">
        <v>44606.5</v>
      </c>
      <c r="P16" s="4" t="str">
        <f t="shared" si="8"/>
        <v/>
      </c>
      <c r="Q16" s="4"/>
      <c r="R16" s="4" t="str">
        <f t="shared" si="9"/>
        <v/>
      </c>
      <c r="S16" s="4" t="str">
        <f t="shared" si="2"/>
        <v/>
      </c>
      <c r="T16" s="4" t="str">
        <f t="shared" si="10"/>
        <v/>
      </c>
      <c r="U16" s="135" t="str">
        <f t="shared" si="4"/>
        <v/>
      </c>
      <c r="V16" s="135" t="str">
        <f t="shared" si="5"/>
        <v/>
      </c>
      <c r="W16" s="2" t="str">
        <f t="shared" si="6"/>
        <v>S</v>
      </c>
    </row>
    <row r="17" spans="1:23" s="287" customFormat="1" x14ac:dyDescent="0.35">
      <c r="A17" s="167">
        <v>8</v>
      </c>
      <c r="B17" s="167">
        <v>8</v>
      </c>
      <c r="C17" s="281" t="s">
        <v>34</v>
      </c>
      <c r="D17" s="282" t="s">
        <v>204</v>
      </c>
      <c r="E17" s="283">
        <v>17606.62</v>
      </c>
      <c r="F17" s="283">
        <v>20399</v>
      </c>
      <c r="G17" s="284">
        <v>44609</v>
      </c>
      <c r="H17" s="284">
        <v>44610</v>
      </c>
      <c r="I17" s="284" t="s">
        <v>563</v>
      </c>
      <c r="J17" s="81">
        <v>44605.072916666664</v>
      </c>
      <c r="K17" s="81">
        <v>44605.333333333336</v>
      </c>
      <c r="L17" s="285">
        <v>44609.291666666664</v>
      </c>
      <c r="M17" s="81">
        <v>44605.583333333336</v>
      </c>
      <c r="N17" s="81">
        <v>44606.833333333336</v>
      </c>
      <c r="O17" s="81">
        <v>44609.8125</v>
      </c>
      <c r="P17" s="256">
        <f t="shared" si="8"/>
        <v>0.52083333333575865</v>
      </c>
      <c r="Q17" s="256">
        <f>'08 DONG BAC 22 07'!J57</f>
        <v>0</v>
      </c>
      <c r="R17" s="256">
        <f t="shared" si="9"/>
        <v>0.52083333333575865</v>
      </c>
      <c r="S17" s="256">
        <f t="shared" si="2"/>
        <v>2.4791666666642413</v>
      </c>
      <c r="T17" s="256" t="str">
        <f t="shared" si="10"/>
        <v/>
      </c>
      <c r="U17" s="286">
        <f t="shared" si="4"/>
        <v>75858781</v>
      </c>
      <c r="V17" s="286" t="str">
        <f t="shared" si="5"/>
        <v/>
      </c>
      <c r="W17" s="281" t="str">
        <f t="shared" si="6"/>
        <v>S</v>
      </c>
    </row>
    <row r="18" spans="1:23" s="12" customFormat="1" x14ac:dyDescent="0.35">
      <c r="A18" s="1">
        <v>9</v>
      </c>
      <c r="B18" s="297">
        <v>9</v>
      </c>
      <c r="C18" s="2" t="s">
        <v>131</v>
      </c>
      <c r="D18" s="13" t="s">
        <v>85</v>
      </c>
      <c r="E18" s="14">
        <v>17569.68</v>
      </c>
      <c r="F18" s="14">
        <v>22122</v>
      </c>
      <c r="G18" s="83">
        <v>44607</v>
      </c>
      <c r="H18" s="83">
        <v>44608</v>
      </c>
      <c r="I18" s="83" t="s">
        <v>570</v>
      </c>
      <c r="J18" s="3">
        <v>44606.947916666664</v>
      </c>
      <c r="K18" s="3">
        <v>44607.368055555555</v>
      </c>
      <c r="L18" s="136">
        <f t="shared" si="11"/>
        <v>44607.291666666664</v>
      </c>
      <c r="M18" s="3">
        <v>44609.666666666664</v>
      </c>
      <c r="N18" s="3">
        <v>44610.777777777781</v>
      </c>
      <c r="O18" s="3">
        <v>44612.979166666664</v>
      </c>
      <c r="P18" s="4">
        <f t="shared" si="8"/>
        <v>5.6875</v>
      </c>
      <c r="Q18" s="4">
        <f>'09 DONG BAC 22 10'!J74</f>
        <v>0.79861111111111116</v>
      </c>
      <c r="R18" s="4">
        <f t="shared" si="9"/>
        <v>4.8888888888888893</v>
      </c>
      <c r="S18" s="4" t="str">
        <f t="shared" si="2"/>
        <v/>
      </c>
      <c r="T18" s="4">
        <f t="shared" si="10"/>
        <v>1.8888888888888893</v>
      </c>
      <c r="U18" s="135" t="str">
        <f t="shared" si="4"/>
        <v/>
      </c>
      <c r="V18" s="135">
        <f t="shared" si="5"/>
        <v>125358000</v>
      </c>
      <c r="W18" s="2" t="str">
        <f t="shared" si="6"/>
        <v>S</v>
      </c>
    </row>
    <row r="19" spans="1:23" s="12" customFormat="1" x14ac:dyDescent="0.35">
      <c r="A19" s="1">
        <v>10</v>
      </c>
      <c r="B19" s="278">
        <v>10</v>
      </c>
      <c r="C19" s="2" t="s">
        <v>166</v>
      </c>
      <c r="D19" s="13" t="s">
        <v>35</v>
      </c>
      <c r="E19" s="14">
        <v>16703.650000000001</v>
      </c>
      <c r="F19" s="14">
        <v>21497</v>
      </c>
      <c r="G19" s="83">
        <v>44612</v>
      </c>
      <c r="H19" s="83">
        <v>44613</v>
      </c>
      <c r="I19" s="83" t="s">
        <v>563</v>
      </c>
      <c r="J19" s="3">
        <v>44611.715277777781</v>
      </c>
      <c r="K19" s="3">
        <v>44612.333333333336</v>
      </c>
      <c r="L19" s="136">
        <f t="shared" si="11"/>
        <v>44612.291666666664</v>
      </c>
      <c r="M19" s="3">
        <v>44612.732638888891</v>
      </c>
      <c r="N19" s="3">
        <v>44613.409722222219</v>
      </c>
      <c r="O19" s="3">
        <v>44614.520833333336</v>
      </c>
      <c r="P19" s="4">
        <f t="shared" si="8"/>
        <v>2.2291666666715173</v>
      </c>
      <c r="Q19" s="4">
        <f>'10 DONG BAC 22-05'!J50</f>
        <v>0.73263888888888884</v>
      </c>
      <c r="R19" s="4">
        <f t="shared" si="9"/>
        <v>1.4965277777826285</v>
      </c>
      <c r="S19" s="4">
        <f t="shared" si="2"/>
        <v>1.5034722222173715</v>
      </c>
      <c r="T19" s="4" t="str">
        <f t="shared" si="10"/>
        <v/>
      </c>
      <c r="U19" s="135">
        <f t="shared" si="4"/>
        <v>48480214</v>
      </c>
      <c r="V19" s="135" t="str">
        <f t="shared" si="5"/>
        <v/>
      </c>
      <c r="W19" s="2" t="str">
        <f t="shared" si="6"/>
        <v>S</v>
      </c>
    </row>
    <row r="20" spans="1:23" s="12" customFormat="1" x14ac:dyDescent="0.35">
      <c r="A20" s="1">
        <v>11</v>
      </c>
      <c r="B20" s="278">
        <v>11</v>
      </c>
      <c r="C20" s="2" t="s">
        <v>455</v>
      </c>
      <c r="D20" s="13" t="s">
        <v>457</v>
      </c>
      <c r="E20" s="14">
        <v>5128.95</v>
      </c>
      <c r="F20" s="14">
        <v>5961.2</v>
      </c>
      <c r="G20" s="83">
        <v>44637</v>
      </c>
      <c r="H20" s="83">
        <v>44638</v>
      </c>
      <c r="I20" s="83" t="s">
        <v>563</v>
      </c>
      <c r="J20" s="3">
        <v>44623.784722222197</v>
      </c>
      <c r="K20" s="3">
        <v>44624.333333333336</v>
      </c>
      <c r="L20" s="136" t="str">
        <f t="shared" si="11"/>
        <v>không tính dôi nhật</v>
      </c>
      <c r="M20" s="3">
        <v>44624.666666666701</v>
      </c>
      <c r="N20" s="3">
        <v>44624.736111111102</v>
      </c>
      <c r="O20" s="3">
        <v>44625.541666666701</v>
      </c>
      <c r="P20" s="4" t="str">
        <f t="shared" si="8"/>
        <v/>
      </c>
      <c r="Q20" s="4"/>
      <c r="R20" s="4" t="str">
        <f t="shared" si="9"/>
        <v/>
      </c>
      <c r="S20" s="4" t="str">
        <f t="shared" si="2"/>
        <v/>
      </c>
      <c r="T20" s="4" t="str">
        <f t="shared" si="10"/>
        <v/>
      </c>
      <c r="U20" s="135" t="str">
        <f t="shared" si="4"/>
        <v/>
      </c>
      <c r="V20" s="135" t="str">
        <f t="shared" si="5"/>
        <v/>
      </c>
      <c r="W20" s="2" t="str">
        <f t="shared" si="6"/>
        <v>S</v>
      </c>
    </row>
    <row r="21" spans="1:23" s="12" customFormat="1" x14ac:dyDescent="0.35">
      <c r="A21" s="1">
        <v>12</v>
      </c>
      <c r="B21" s="278">
        <v>12</v>
      </c>
      <c r="C21" s="2" t="s">
        <v>166</v>
      </c>
      <c r="D21" s="13" t="s">
        <v>85</v>
      </c>
      <c r="E21" s="14">
        <v>16615.91</v>
      </c>
      <c r="F21" s="14">
        <v>21497</v>
      </c>
      <c r="G21" s="83">
        <v>44635</v>
      </c>
      <c r="H21" s="83">
        <v>44636</v>
      </c>
      <c r="I21" s="83" t="s">
        <v>563</v>
      </c>
      <c r="J21" s="3">
        <v>44633.621527777781</v>
      </c>
      <c r="K21" s="3">
        <v>44633.666666666664</v>
      </c>
      <c r="L21" s="136">
        <f t="shared" si="11"/>
        <v>44635.291666666664</v>
      </c>
      <c r="M21" s="3">
        <v>44634.611111111109</v>
      </c>
      <c r="N21" s="3">
        <v>44636.659722222219</v>
      </c>
      <c r="O21" s="3">
        <v>44637.451388888891</v>
      </c>
      <c r="P21" s="4">
        <f t="shared" si="8"/>
        <v>2.1597222222262644</v>
      </c>
      <c r="Q21" s="4">
        <f>'12 DONG BAC 22 05'!J48</f>
        <v>1.3680555555555554</v>
      </c>
      <c r="R21" s="4">
        <f t="shared" si="9"/>
        <v>0.79166666667070906</v>
      </c>
      <c r="S21" s="4">
        <f t="shared" si="2"/>
        <v>2.2083333333292909</v>
      </c>
      <c r="T21" s="4" t="str">
        <f t="shared" si="10"/>
        <v/>
      </c>
      <c r="U21" s="135">
        <f t="shared" si="4"/>
        <v>71208812</v>
      </c>
      <c r="V21" s="135" t="str">
        <f t="shared" si="5"/>
        <v/>
      </c>
      <c r="W21" s="2" t="str">
        <f t="shared" si="6"/>
        <v>S</v>
      </c>
    </row>
    <row r="22" spans="1:23" s="12" customFormat="1" x14ac:dyDescent="0.35">
      <c r="A22" s="1">
        <v>13</v>
      </c>
      <c r="B22" s="278">
        <v>13</v>
      </c>
      <c r="C22" s="2" t="s">
        <v>131</v>
      </c>
      <c r="D22" s="13" t="s">
        <v>167</v>
      </c>
      <c r="E22" s="14">
        <v>16950.59</v>
      </c>
      <c r="F22" s="14">
        <v>22122</v>
      </c>
      <c r="G22" s="83" t="s">
        <v>586</v>
      </c>
      <c r="H22" s="83"/>
      <c r="I22" s="83" t="s">
        <v>563</v>
      </c>
      <c r="J22" s="3">
        <v>44639.166666666664</v>
      </c>
      <c r="K22" s="3">
        <v>44639.416666666664</v>
      </c>
      <c r="L22" s="136" t="str">
        <f t="shared" si="11"/>
        <v>Ko có KH</v>
      </c>
      <c r="M22" s="3">
        <v>44639.666666666664</v>
      </c>
      <c r="N22" s="3">
        <v>44639.680555555555</v>
      </c>
      <c r="O22" s="3">
        <v>44641.208333333336</v>
      </c>
      <c r="P22" s="4" t="str">
        <f t="shared" si="8"/>
        <v/>
      </c>
      <c r="Q22" s="4">
        <f>'13 DONG BAC 22 10'!J59</f>
        <v>5.555555555555558E-2</v>
      </c>
      <c r="R22" s="4" t="str">
        <f t="shared" si="9"/>
        <v/>
      </c>
      <c r="S22" s="4" t="str">
        <f t="shared" si="2"/>
        <v/>
      </c>
      <c r="T22" s="4" t="str">
        <f t="shared" si="10"/>
        <v/>
      </c>
      <c r="U22" s="135" t="str">
        <f t="shared" si="4"/>
        <v/>
      </c>
      <c r="V22" s="135" t="str">
        <f t="shared" si="5"/>
        <v/>
      </c>
      <c r="W22" s="2" t="str">
        <f t="shared" si="6"/>
        <v>Ko có KH</v>
      </c>
    </row>
    <row r="23" spans="1:23" x14ac:dyDescent="0.35">
      <c r="A23" s="1">
        <v>14</v>
      </c>
      <c r="B23" s="278">
        <v>14</v>
      </c>
      <c r="C23" s="2" t="s">
        <v>34</v>
      </c>
      <c r="D23" s="13" t="s">
        <v>35</v>
      </c>
      <c r="E23" s="14">
        <v>17659.34</v>
      </c>
      <c r="F23" s="14">
        <v>20399</v>
      </c>
      <c r="G23" s="83">
        <v>44637</v>
      </c>
      <c r="H23" s="83">
        <v>44638</v>
      </c>
      <c r="I23" s="83" t="s">
        <v>563</v>
      </c>
      <c r="J23" s="3">
        <v>44640.888888888891</v>
      </c>
      <c r="K23" s="3">
        <v>44641.395833333336</v>
      </c>
      <c r="L23" s="136" t="str">
        <f t="shared" si="11"/>
        <v>Trễ KH</v>
      </c>
      <c r="M23" s="3">
        <v>44641.618055555555</v>
      </c>
      <c r="N23" s="3">
        <v>44642.006944444445</v>
      </c>
      <c r="O23" s="3">
        <v>44643.3125</v>
      </c>
      <c r="P23" s="4" t="str">
        <f t="shared" si="8"/>
        <v/>
      </c>
      <c r="Q23" s="4">
        <f>'14 DONG BAC 22 07'!J49</f>
        <v>0.20833333333333329</v>
      </c>
      <c r="R23" s="4" t="str">
        <f t="shared" si="9"/>
        <v/>
      </c>
      <c r="S23" s="4" t="str">
        <f t="shared" si="2"/>
        <v/>
      </c>
      <c r="T23" s="4" t="str">
        <f t="shared" si="10"/>
        <v/>
      </c>
      <c r="U23" s="135" t="str">
        <f t="shared" si="4"/>
        <v/>
      </c>
      <c r="V23" s="135" t="str">
        <f t="shared" si="5"/>
        <v/>
      </c>
      <c r="W23" s="2" t="str">
        <f t="shared" si="6"/>
        <v>T</v>
      </c>
    </row>
    <row r="24" spans="1:23" x14ac:dyDescent="0.35">
      <c r="A24" s="1">
        <v>15</v>
      </c>
      <c r="B24" s="278">
        <v>15</v>
      </c>
      <c r="C24" s="2" t="s">
        <v>454</v>
      </c>
      <c r="D24" s="13" t="s">
        <v>457</v>
      </c>
      <c r="E24" s="14">
        <v>4836.4799999999996</v>
      </c>
      <c r="F24" s="14">
        <v>5110</v>
      </c>
      <c r="G24" s="84">
        <v>44650</v>
      </c>
      <c r="H24" s="84">
        <v>44651</v>
      </c>
      <c r="I24" s="84" t="s">
        <v>563</v>
      </c>
      <c r="J24" s="3">
        <v>44650.135416666701</v>
      </c>
      <c r="K24" s="3">
        <v>44650.333333333336</v>
      </c>
      <c r="L24" s="136" t="str">
        <f t="shared" si="11"/>
        <v>không tính dôi nhật</v>
      </c>
      <c r="M24" s="3">
        <v>44650.597222222197</v>
      </c>
      <c r="N24" s="3">
        <v>44650.930555555598</v>
      </c>
      <c r="O24" s="3">
        <v>44652</v>
      </c>
      <c r="P24" s="4" t="str">
        <f t="shared" si="8"/>
        <v/>
      </c>
      <c r="Q24" s="4"/>
      <c r="R24" s="4" t="str">
        <f t="shared" si="9"/>
        <v/>
      </c>
      <c r="S24" s="4" t="str">
        <f t="shared" si="2"/>
        <v/>
      </c>
      <c r="T24" s="4" t="str">
        <f t="shared" si="10"/>
        <v/>
      </c>
      <c r="U24" s="135" t="str">
        <f t="shared" si="4"/>
        <v/>
      </c>
      <c r="V24" s="135" t="str">
        <f t="shared" si="5"/>
        <v/>
      </c>
      <c r="W24" s="2" t="str">
        <f t="shared" si="6"/>
        <v>Đ</v>
      </c>
    </row>
    <row r="25" spans="1:23" x14ac:dyDescent="0.35">
      <c r="A25" s="1">
        <v>16</v>
      </c>
      <c r="B25" s="278">
        <v>16</v>
      </c>
      <c r="C25" s="2" t="s">
        <v>131</v>
      </c>
      <c r="D25" s="13" t="s">
        <v>167</v>
      </c>
      <c r="E25" s="14">
        <v>16770.29</v>
      </c>
      <c r="F25" s="14">
        <v>22122</v>
      </c>
      <c r="G25" s="84">
        <v>44659</v>
      </c>
      <c r="H25" s="84">
        <v>44660</v>
      </c>
      <c r="I25" s="84" t="s">
        <v>563</v>
      </c>
      <c r="J25" s="3">
        <v>44659.739583333336</v>
      </c>
      <c r="K25" s="3">
        <v>44660.583333333336</v>
      </c>
      <c r="L25" s="136">
        <f t="shared" si="11"/>
        <v>44660.291666666664</v>
      </c>
      <c r="M25" s="3">
        <v>44660.506944444445</v>
      </c>
      <c r="N25" s="3">
        <v>44661.611111111109</v>
      </c>
      <c r="O25" s="3">
        <v>44662.479166666664</v>
      </c>
      <c r="P25" s="4">
        <f t="shared" si="8"/>
        <v>2.1875</v>
      </c>
      <c r="Q25" s="4">
        <f>'16 DONG BAC 22 10'!J46</f>
        <v>0.14236111111111099</v>
      </c>
      <c r="R25" s="4">
        <f t="shared" si="9"/>
        <v>2.0451388888888888</v>
      </c>
      <c r="S25" s="4">
        <f t="shared" si="2"/>
        <v>0.95486111111111116</v>
      </c>
      <c r="T25" s="4" t="str">
        <f t="shared" si="10"/>
        <v/>
      </c>
      <c r="U25" s="135">
        <f t="shared" si="4"/>
        <v>31685156</v>
      </c>
      <c r="V25" s="135" t="str">
        <f t="shared" si="5"/>
        <v/>
      </c>
      <c r="W25" s="2" t="str">
        <f t="shared" si="6"/>
        <v>Đ</v>
      </c>
    </row>
    <row r="26" spans="1:23" ht="16" customHeight="1" x14ac:dyDescent="0.35">
      <c r="A26" s="1">
        <v>17</v>
      </c>
      <c r="B26" s="278">
        <v>17</v>
      </c>
      <c r="C26" s="2" t="s">
        <v>203</v>
      </c>
      <c r="D26" s="13" t="s">
        <v>35</v>
      </c>
      <c r="E26" s="14">
        <v>16858.79</v>
      </c>
      <c r="F26" s="14">
        <v>22095</v>
      </c>
      <c r="G26" s="84">
        <v>44672</v>
      </c>
      <c r="H26" s="84">
        <v>44672</v>
      </c>
      <c r="I26" s="84" t="s">
        <v>563</v>
      </c>
      <c r="J26" s="3">
        <v>44670.791666666664</v>
      </c>
      <c r="K26" s="3">
        <v>44671.375</v>
      </c>
      <c r="L26" s="136">
        <f t="shared" si="11"/>
        <v>44672.291666666664</v>
      </c>
      <c r="M26" s="3">
        <v>44672.277777777781</v>
      </c>
      <c r="N26" s="3">
        <v>44672.625</v>
      </c>
      <c r="O26" s="3">
        <v>44673.305555555555</v>
      </c>
      <c r="P26" s="4">
        <f t="shared" si="8"/>
        <v>1.0138888888905058</v>
      </c>
      <c r="Q26" s="45">
        <f>'17 DONG BAC 22 08'!J42</f>
        <v>4.166666666666663E-2</v>
      </c>
      <c r="R26" s="4">
        <f t="shared" si="9"/>
        <v>0.97222222222383914</v>
      </c>
      <c r="S26" s="4">
        <f t="shared" si="2"/>
        <v>2.0277777777761608</v>
      </c>
      <c r="T26" s="4" t="str">
        <f t="shared" si="10"/>
        <v/>
      </c>
      <c r="U26" s="135">
        <f t="shared" si="4"/>
        <v>67205625</v>
      </c>
      <c r="V26" s="135" t="str">
        <f t="shared" si="5"/>
        <v/>
      </c>
      <c r="W26" s="2" t="str">
        <f t="shared" si="6"/>
        <v>S</v>
      </c>
    </row>
    <row r="27" spans="1:23" s="12" customFormat="1" x14ac:dyDescent="0.35">
      <c r="A27" s="1">
        <v>18</v>
      </c>
      <c r="B27" s="278">
        <v>18</v>
      </c>
      <c r="C27" s="2" t="s">
        <v>166</v>
      </c>
      <c r="D27" s="13" t="s">
        <v>85</v>
      </c>
      <c r="E27" s="14">
        <v>15955.56</v>
      </c>
      <c r="F27" s="14">
        <v>21497</v>
      </c>
      <c r="G27" s="83">
        <v>44674</v>
      </c>
      <c r="H27" s="83">
        <v>44675</v>
      </c>
      <c r="I27" s="83" t="s">
        <v>563</v>
      </c>
      <c r="J27" s="3">
        <v>44671.847222222219</v>
      </c>
      <c r="K27" s="3">
        <v>44672.409722222219</v>
      </c>
      <c r="L27" s="277">
        <f t="shared" si="11"/>
        <v>44673.722222222219</v>
      </c>
      <c r="M27" s="3">
        <v>44673.645833333336</v>
      </c>
      <c r="N27" s="3">
        <v>44673.722222222219</v>
      </c>
      <c r="O27" s="3">
        <v>44674.451388888891</v>
      </c>
      <c r="P27" s="4">
        <f t="shared" si="8"/>
        <v>0.72916666667151731</v>
      </c>
      <c r="Q27" s="4">
        <f>'18 DONG BAC 22 05'!J40</f>
        <v>0</v>
      </c>
      <c r="R27" s="4">
        <f t="shared" si="9"/>
        <v>0.72916666667151731</v>
      </c>
      <c r="S27" s="4">
        <f t="shared" si="2"/>
        <v>2.2708333333284827</v>
      </c>
      <c r="T27" s="4" t="str">
        <f t="shared" si="10"/>
        <v/>
      </c>
      <c r="U27" s="135">
        <f t="shared" si="4"/>
        <v>73224156</v>
      </c>
      <c r="V27" s="135" t="str">
        <f t="shared" si="5"/>
        <v/>
      </c>
      <c r="W27" s="2" t="str">
        <f t="shared" si="6"/>
        <v>S</v>
      </c>
    </row>
    <row r="28" spans="1:23" s="12" customFormat="1" x14ac:dyDescent="0.35">
      <c r="A28" s="1">
        <v>19</v>
      </c>
      <c r="B28" s="278">
        <v>19</v>
      </c>
      <c r="C28" s="2" t="s">
        <v>407</v>
      </c>
      <c r="D28" s="13" t="s">
        <v>204</v>
      </c>
      <c r="E28" s="14">
        <v>16275.68</v>
      </c>
      <c r="F28" s="14">
        <v>21500.7</v>
      </c>
      <c r="G28" s="83">
        <v>44681</v>
      </c>
      <c r="H28" s="83">
        <v>44682</v>
      </c>
      <c r="I28" s="83" t="s">
        <v>563</v>
      </c>
      <c r="J28" s="3">
        <v>44680.708333333336</v>
      </c>
      <c r="K28" s="3">
        <v>44681.375</v>
      </c>
      <c r="L28" s="136">
        <f t="shared" si="11"/>
        <v>44681.291666666664</v>
      </c>
      <c r="M28" s="3">
        <v>44681.583333333336</v>
      </c>
      <c r="N28" s="3">
        <v>44681.659722222219</v>
      </c>
      <c r="O28" s="3">
        <v>44682.520833333336</v>
      </c>
      <c r="P28" s="4">
        <f t="shared" si="8"/>
        <v>1.2291666666715173</v>
      </c>
      <c r="Q28" s="4">
        <f>'19 DONG BAC 22 04'!J43</f>
        <v>0.24305555555555547</v>
      </c>
      <c r="R28" s="4">
        <f t="shared" si="9"/>
        <v>0.98611111111596184</v>
      </c>
      <c r="S28" s="4">
        <f t="shared" si="2"/>
        <v>2.0138888888840381</v>
      </c>
      <c r="T28" s="4" t="str">
        <f t="shared" si="10"/>
        <v/>
      </c>
      <c r="U28" s="135">
        <f t="shared" si="4"/>
        <v>64950031</v>
      </c>
      <c r="V28" s="135" t="str">
        <f t="shared" si="5"/>
        <v/>
      </c>
      <c r="W28" s="2" t="str">
        <f t="shared" si="6"/>
        <v>S</v>
      </c>
    </row>
    <row r="29" spans="1:23" s="12" customFormat="1" x14ac:dyDescent="0.35">
      <c r="A29" s="1">
        <v>20</v>
      </c>
      <c r="B29" s="278">
        <v>20</v>
      </c>
      <c r="C29" s="2" t="s">
        <v>131</v>
      </c>
      <c r="D29" s="13" t="s">
        <v>167</v>
      </c>
      <c r="E29" s="14">
        <v>16861.5</v>
      </c>
      <c r="F29" s="14">
        <v>22122</v>
      </c>
      <c r="G29" s="83">
        <v>44677</v>
      </c>
      <c r="H29" s="83">
        <v>44678</v>
      </c>
      <c r="I29" s="83" t="s">
        <v>563</v>
      </c>
      <c r="J29" s="3">
        <v>44681.604166666664</v>
      </c>
      <c r="K29" s="3">
        <v>44681.6875</v>
      </c>
      <c r="L29" s="136" t="str">
        <f t="shared" si="11"/>
        <v>Trễ KH</v>
      </c>
      <c r="M29" s="3">
        <v>44683.638888888891</v>
      </c>
      <c r="N29" s="3">
        <v>44683.722222222219</v>
      </c>
      <c r="O29" s="3">
        <v>44685.145833333336</v>
      </c>
      <c r="P29" s="4" t="str">
        <f t="shared" si="8"/>
        <v/>
      </c>
      <c r="Q29" s="4">
        <f>'20 DONG BAC 22 10'!J56</f>
        <v>0.63541666666666674</v>
      </c>
      <c r="R29" s="4" t="str">
        <f t="shared" si="9"/>
        <v/>
      </c>
      <c r="S29" s="4" t="str">
        <f t="shared" si="2"/>
        <v/>
      </c>
      <c r="T29" s="4" t="str">
        <f t="shared" si="10"/>
        <v/>
      </c>
      <c r="U29" s="135" t="str">
        <f t="shared" si="4"/>
        <v/>
      </c>
      <c r="V29" s="135" t="str">
        <f t="shared" si="5"/>
        <v/>
      </c>
      <c r="W29" s="2" t="str">
        <f t="shared" si="6"/>
        <v>T</v>
      </c>
    </row>
    <row r="30" spans="1:23" x14ac:dyDescent="0.35">
      <c r="A30" s="1">
        <v>22</v>
      </c>
      <c r="B30" s="278">
        <v>21</v>
      </c>
      <c r="C30" s="2" t="s">
        <v>456</v>
      </c>
      <c r="D30" s="13" t="s">
        <v>458</v>
      </c>
      <c r="E30" s="14">
        <v>16966.18</v>
      </c>
      <c r="F30" s="14">
        <v>20399</v>
      </c>
      <c r="G30" s="84">
        <v>44678</v>
      </c>
      <c r="H30" s="84">
        <v>44679</v>
      </c>
      <c r="I30" s="84" t="s">
        <v>563</v>
      </c>
      <c r="J30" s="81">
        <v>44685.177083333299</v>
      </c>
      <c r="K30" s="3">
        <v>44685.333333333336</v>
      </c>
      <c r="L30" s="136" t="str">
        <f>IF(G30="Ko có KH","Ko có KH",IF(F30&lt;15000,"không tính dôi nhật",IFERROR(MIN((IF(W30="Đ",VALUE(IF(J30="","",IF(HOUR(J30)&lt;=12,TEXT("13:00","hh:mm ")&amp;""&amp;TEXT(DATE(YEAR(J30),MONTH(J30),DAY(J30)),"dd/mm/yyyy"),TEXT("07:00","hh:mm ")&amp;""&amp;TEXT(J30+1,"dd/mm/yyyy")))),IF(W30="S",VALUE(IF(N30&lt;G30,N30,TEXT("07:00","hh:mm ")&amp;""&amp;TEXT(G30,"dd/mm/yyyy"))),""))),N30),"Trễ KH")))</f>
        <v>Trễ KH</v>
      </c>
      <c r="M30" s="3">
        <v>44686.611111111102</v>
      </c>
      <c r="N30" s="3">
        <v>44686.763888888898</v>
      </c>
      <c r="O30" s="3">
        <v>44688.319444444402</v>
      </c>
      <c r="P30" s="4" t="str">
        <f t="shared" si="8"/>
        <v/>
      </c>
      <c r="Q30" s="4">
        <f>'21 DONG BAC 22 07'!J55</f>
        <v>0.38194444444444425</v>
      </c>
      <c r="R30" s="4" t="str">
        <f t="shared" si="9"/>
        <v/>
      </c>
      <c r="S30" s="4" t="str">
        <f>IF(R30&lt;$S$5,$S$5-R30,"")</f>
        <v/>
      </c>
      <c r="T30" s="4" t="str">
        <f t="shared" si="10"/>
        <v/>
      </c>
      <c r="U30" s="135" t="str">
        <f>IF(S30="","",ROUND(S30*$U$5*F30,0))</f>
        <v/>
      </c>
      <c r="V30" s="135" t="str">
        <f>IF(T30="","",ROUND(T30*$V$5*F30,0))</f>
        <v/>
      </c>
      <c r="W30" s="2" t="str">
        <f t="shared" si="6"/>
        <v>T</v>
      </c>
    </row>
    <row r="31" spans="1:23" s="12" customFormat="1" x14ac:dyDescent="0.35">
      <c r="A31" s="278">
        <v>21</v>
      </c>
      <c r="B31" s="278">
        <v>22</v>
      </c>
      <c r="C31" s="2" t="s">
        <v>440</v>
      </c>
      <c r="D31" s="13" t="s">
        <v>35</v>
      </c>
      <c r="E31" s="14">
        <v>16839.599999999999</v>
      </c>
      <c r="F31" s="14">
        <v>22100</v>
      </c>
      <c r="G31" s="83">
        <v>44693</v>
      </c>
      <c r="H31" s="83">
        <v>44694</v>
      </c>
      <c r="I31" s="83" t="s">
        <v>563</v>
      </c>
      <c r="J31" s="3">
        <v>44693.340277777781</v>
      </c>
      <c r="K31" s="3">
        <v>44693.375</v>
      </c>
      <c r="L31" s="136">
        <f t="shared" si="11"/>
        <v>44693.541666666664</v>
      </c>
      <c r="M31" s="3">
        <v>44694.611111111109</v>
      </c>
      <c r="N31" s="3">
        <v>44694.736111111109</v>
      </c>
      <c r="O31" s="3">
        <v>44695.65625</v>
      </c>
      <c r="P31" s="4">
        <f t="shared" si="8"/>
        <v>2.1145833333357587</v>
      </c>
      <c r="Q31" s="4">
        <f>'22 DONG BAC 22 09'!J46</f>
        <v>0.20138888888888884</v>
      </c>
      <c r="R31" s="4">
        <f t="shared" si="9"/>
        <v>1.9131944444468698</v>
      </c>
      <c r="S31" s="4">
        <f t="shared" si="2"/>
        <v>1.0868055555531302</v>
      </c>
      <c r="T31" s="4" t="str">
        <f t="shared" si="10"/>
        <v/>
      </c>
      <c r="U31" s="135">
        <f t="shared" si="4"/>
        <v>36027604</v>
      </c>
      <c r="V31" s="135" t="str">
        <f t="shared" si="5"/>
        <v/>
      </c>
      <c r="W31" s="2" t="str">
        <f t="shared" si="6"/>
        <v>Đ</v>
      </c>
    </row>
    <row r="32" spans="1:23" s="296" customFormat="1" x14ac:dyDescent="0.35">
      <c r="A32" s="290">
        <v>23</v>
      </c>
      <c r="B32" s="290">
        <v>23</v>
      </c>
      <c r="C32" s="254" t="s">
        <v>203</v>
      </c>
      <c r="D32" s="291" t="s">
        <v>167</v>
      </c>
      <c r="E32" s="292">
        <v>16898.89</v>
      </c>
      <c r="F32" s="249">
        <v>22095</v>
      </c>
      <c r="G32" s="293">
        <v>44704</v>
      </c>
      <c r="H32" s="293">
        <v>44705</v>
      </c>
      <c r="I32" s="294" t="s">
        <v>563</v>
      </c>
      <c r="J32" s="251">
        <v>44700.208333333336</v>
      </c>
      <c r="K32" s="251">
        <v>44700.416666666664</v>
      </c>
      <c r="L32" s="252">
        <f t="shared" si="11"/>
        <v>44701.402777777781</v>
      </c>
      <c r="M32" s="251">
        <v>44701.291666666664</v>
      </c>
      <c r="N32" s="251">
        <v>44701.402777777781</v>
      </c>
      <c r="O32" s="251">
        <v>44702.375</v>
      </c>
      <c r="P32" s="253">
        <f t="shared" si="8"/>
        <v>0.97222222221898846</v>
      </c>
      <c r="Q32" s="253">
        <f>'23 Dong bac 22 08'!J49</f>
        <v>2.0833333333333259E-2</v>
      </c>
      <c r="R32" s="253">
        <f t="shared" si="9"/>
        <v>0.9513888888856552</v>
      </c>
      <c r="S32" s="253">
        <f t="shared" si="2"/>
        <v>2.0486111111143446</v>
      </c>
      <c r="T32" s="253" t="str">
        <f t="shared" si="10"/>
        <v/>
      </c>
      <c r="U32" s="295">
        <f t="shared" si="4"/>
        <v>67896094</v>
      </c>
      <c r="V32" s="295" t="str">
        <f t="shared" si="5"/>
        <v/>
      </c>
      <c r="W32" s="254" t="str">
        <f t="shared" si="6"/>
        <v>S</v>
      </c>
    </row>
    <row r="33" spans="1:24" x14ac:dyDescent="0.35">
      <c r="A33" s="278">
        <v>24</v>
      </c>
      <c r="B33" s="278">
        <v>24</v>
      </c>
      <c r="C33" s="2" t="s">
        <v>131</v>
      </c>
      <c r="D33" s="212" t="s">
        <v>85</v>
      </c>
      <c r="E33" s="213">
        <v>16850.89</v>
      </c>
      <c r="F33" s="14">
        <v>22122</v>
      </c>
      <c r="G33" s="83" t="s">
        <v>586</v>
      </c>
      <c r="H33" s="14"/>
      <c r="I33" s="83" t="s">
        <v>563</v>
      </c>
      <c r="J33" s="3">
        <v>44712.583333333336</v>
      </c>
      <c r="K33" s="3">
        <v>44713.440972222219</v>
      </c>
      <c r="L33" s="136" t="str">
        <f t="shared" si="11"/>
        <v>Ko có KH</v>
      </c>
      <c r="M33" s="3">
        <v>44713.569444444445</v>
      </c>
      <c r="N33" s="3">
        <v>44713.597222222219</v>
      </c>
      <c r="O33" s="3">
        <v>44714.569444444445</v>
      </c>
      <c r="P33" s="4" t="str">
        <f t="shared" si="8"/>
        <v/>
      </c>
      <c r="Q33" s="4"/>
      <c r="R33" s="4" t="str">
        <f t="shared" si="9"/>
        <v/>
      </c>
      <c r="S33" s="4" t="str">
        <f t="shared" si="2"/>
        <v/>
      </c>
      <c r="T33" s="4" t="str">
        <f t="shared" si="10"/>
        <v/>
      </c>
      <c r="U33" s="135" t="str">
        <f t="shared" si="4"/>
        <v/>
      </c>
      <c r="V33" s="135" t="str">
        <f t="shared" si="5"/>
        <v/>
      </c>
      <c r="W33" s="2" t="str">
        <f t="shared" si="6"/>
        <v>Ko có KH</v>
      </c>
    </row>
    <row r="34" spans="1:24" x14ac:dyDescent="0.35">
      <c r="A34" s="278">
        <v>25</v>
      </c>
      <c r="B34" s="278">
        <v>25</v>
      </c>
      <c r="C34" s="2" t="s">
        <v>676</v>
      </c>
      <c r="D34" s="212" t="s">
        <v>85</v>
      </c>
      <c r="E34" s="213">
        <v>16991.38</v>
      </c>
      <c r="F34" s="14">
        <v>20750.8</v>
      </c>
      <c r="G34" s="218">
        <v>44712</v>
      </c>
      <c r="H34" s="218">
        <v>44713</v>
      </c>
      <c r="I34" s="83" t="s">
        <v>563</v>
      </c>
      <c r="J34" s="3">
        <v>44714.038194444445</v>
      </c>
      <c r="K34" s="3">
        <v>44714.375</v>
      </c>
      <c r="L34" s="136" t="str">
        <f t="shared" si="11"/>
        <v>Trễ KH</v>
      </c>
      <c r="M34" s="3">
        <v>44714.59375</v>
      </c>
      <c r="N34" s="3">
        <v>44714.680555555555</v>
      </c>
      <c r="O34" s="3">
        <v>44715.805555555555</v>
      </c>
      <c r="P34" s="4" t="str">
        <f t="shared" si="8"/>
        <v/>
      </c>
      <c r="Q34" s="4"/>
      <c r="R34" s="4" t="str">
        <f t="shared" si="9"/>
        <v/>
      </c>
      <c r="S34" s="4" t="str">
        <f t="shared" si="2"/>
        <v/>
      </c>
      <c r="T34" s="4" t="str">
        <f t="shared" si="10"/>
        <v/>
      </c>
      <c r="U34" s="135" t="str">
        <f t="shared" si="4"/>
        <v/>
      </c>
      <c r="V34" s="135" t="str">
        <f t="shared" si="5"/>
        <v/>
      </c>
      <c r="W34" s="2" t="str">
        <f t="shared" si="6"/>
        <v>T</v>
      </c>
    </row>
    <row r="35" spans="1:24" s="12" customFormat="1" x14ac:dyDescent="0.35">
      <c r="A35" s="278">
        <v>26</v>
      </c>
      <c r="B35" s="278">
        <v>26</v>
      </c>
      <c r="C35" s="2" t="s">
        <v>677</v>
      </c>
      <c r="D35" s="212" t="s">
        <v>167</v>
      </c>
      <c r="E35" s="213">
        <v>16950.86</v>
      </c>
      <c r="F35" s="14">
        <v>22100</v>
      </c>
      <c r="G35" s="218">
        <v>44715</v>
      </c>
      <c r="H35" s="218">
        <v>44716</v>
      </c>
      <c r="I35" s="83" t="s">
        <v>563</v>
      </c>
      <c r="J35" s="3">
        <v>44716.177083333336</v>
      </c>
      <c r="K35" s="3">
        <v>44716.416666666664</v>
      </c>
      <c r="L35" s="136">
        <f t="shared" si="11"/>
        <v>44716.541666666664</v>
      </c>
      <c r="M35" s="3">
        <v>44717.479166666664</v>
      </c>
      <c r="N35" s="3">
        <v>44717.625</v>
      </c>
      <c r="O35" s="3">
        <v>44718.229166666664</v>
      </c>
      <c r="P35" s="4">
        <f t="shared" si="8"/>
        <v>1.6875</v>
      </c>
      <c r="Q35" s="4">
        <f>'26 Dong Bac 22 09'!J44</f>
        <v>7.6388888888889006E-2</v>
      </c>
      <c r="R35" s="4">
        <f t="shared" si="9"/>
        <v>1.6111111111111109</v>
      </c>
      <c r="S35" s="4">
        <f t="shared" si="2"/>
        <v>1.3888888888888891</v>
      </c>
      <c r="T35" s="4" t="str">
        <f t="shared" si="10"/>
        <v/>
      </c>
      <c r="U35" s="135">
        <f t="shared" si="4"/>
        <v>46041667</v>
      </c>
      <c r="V35" s="135" t="str">
        <f t="shared" si="5"/>
        <v/>
      </c>
      <c r="W35" s="2" t="str">
        <f t="shared" si="6"/>
        <v>Đ</v>
      </c>
    </row>
    <row r="36" spans="1:24" s="12" customFormat="1" x14ac:dyDescent="0.35">
      <c r="A36" s="278">
        <v>27</v>
      </c>
      <c r="B36" s="278">
        <v>27</v>
      </c>
      <c r="C36" s="2" t="s">
        <v>705</v>
      </c>
      <c r="D36" s="212" t="s">
        <v>35</v>
      </c>
      <c r="E36" s="213">
        <v>16975.71</v>
      </c>
      <c r="F36" s="14">
        <v>20399</v>
      </c>
      <c r="G36" s="218">
        <v>44728</v>
      </c>
      <c r="H36" s="218">
        <v>44729</v>
      </c>
      <c r="I36" s="83" t="s">
        <v>563</v>
      </c>
      <c r="J36" s="3">
        <v>44728.770833333336</v>
      </c>
      <c r="K36" s="3">
        <v>44729.395833333336</v>
      </c>
      <c r="L36" s="136">
        <f>IF(G36="Ko có KH","Ko có KH",IF(F36&lt;15000,"không tính dôi nhật",IFERROR(MIN((IF(W36="Đ",VALUE(IF(J36="","",IF(HOUR(J36)&lt;=12,TEXT("13:00","hh:mm ")&amp;""&amp;TEXT(DATE(YEAR(J36),MONTH(J36),DAY(J36)),"dd/mm/yyyy"),TEXT("07:00","hh:mm ")&amp;""&amp;TEXT(J36+1,"dd/mm/yyyy")))),IF(W36="S",VALUE(IF(N36&lt;G36,N36,TEXT("07:00","hh:mm ")&amp;""&amp;TEXT(G36,"dd/mm/yyyy"))),""))),N36),"Trễ KH")))</f>
        <v>44729.291666666664</v>
      </c>
      <c r="M36" s="3">
        <v>44729.597222222219</v>
      </c>
      <c r="N36" s="3">
        <v>44729.631944444445</v>
      </c>
      <c r="O36" s="3">
        <v>44730.194444444445</v>
      </c>
      <c r="P36" s="4">
        <f t="shared" si="8"/>
        <v>0.90277777778101154</v>
      </c>
      <c r="Q36" s="4">
        <f>'27 Dong Bac 22 07'!J40</f>
        <v>0.30555555555555552</v>
      </c>
      <c r="R36" s="4">
        <f t="shared" si="9"/>
        <v>0.59722222222545596</v>
      </c>
      <c r="S36" s="4">
        <f t="shared" si="2"/>
        <v>2.4027777777745438</v>
      </c>
      <c r="T36" s="4" t="str">
        <f t="shared" si="10"/>
        <v/>
      </c>
      <c r="U36" s="135">
        <f t="shared" si="4"/>
        <v>73521396</v>
      </c>
      <c r="V36" s="135" t="str">
        <f t="shared" si="5"/>
        <v/>
      </c>
      <c r="W36" s="2" t="str">
        <f t="shared" si="6"/>
        <v>Đ</v>
      </c>
    </row>
    <row r="37" spans="1:24" s="298" customFormat="1" x14ac:dyDescent="0.35">
      <c r="A37" s="290">
        <v>28</v>
      </c>
      <c r="B37" s="290">
        <v>28</v>
      </c>
      <c r="C37" s="254" t="s">
        <v>717</v>
      </c>
      <c r="D37" s="291" t="s">
        <v>167</v>
      </c>
      <c r="E37" s="292">
        <v>16286.96</v>
      </c>
      <c r="F37" s="249">
        <v>21497</v>
      </c>
      <c r="G37" s="250">
        <v>44738</v>
      </c>
      <c r="H37" s="250">
        <v>44739</v>
      </c>
      <c r="I37" s="294" t="s">
        <v>563</v>
      </c>
      <c r="J37" s="251">
        <v>44730.736111111109</v>
      </c>
      <c r="K37" s="251">
        <v>44731.375</v>
      </c>
      <c r="L37" s="252">
        <f t="shared" si="11"/>
        <v>44731.729166666664</v>
      </c>
      <c r="M37" s="251">
        <v>44731.652777777781</v>
      </c>
      <c r="N37" s="251">
        <v>44731.729166666664</v>
      </c>
      <c r="O37" s="251">
        <v>44732.854166666664</v>
      </c>
      <c r="P37" s="253">
        <f t="shared" si="8"/>
        <v>1.125</v>
      </c>
      <c r="Q37" s="253"/>
      <c r="R37" s="253">
        <f t="shared" si="9"/>
        <v>1.125</v>
      </c>
      <c r="S37" s="253">
        <f t="shared" si="2"/>
        <v>1.875</v>
      </c>
      <c r="T37" s="253" t="str">
        <f t="shared" si="10"/>
        <v/>
      </c>
      <c r="U37" s="295">
        <f t="shared" si="4"/>
        <v>60460313</v>
      </c>
      <c r="V37" s="295" t="str">
        <f t="shared" si="5"/>
        <v/>
      </c>
      <c r="W37" s="254" t="str">
        <f t="shared" si="6"/>
        <v>S</v>
      </c>
    </row>
    <row r="38" spans="1:24" s="12" customFormat="1" x14ac:dyDescent="0.35">
      <c r="A38" s="278">
        <v>29</v>
      </c>
      <c r="B38" s="278">
        <v>29</v>
      </c>
      <c r="C38" s="2" t="s">
        <v>706</v>
      </c>
      <c r="D38" s="212" t="s">
        <v>167</v>
      </c>
      <c r="E38" s="213">
        <v>16880.080000000002</v>
      </c>
      <c r="F38" s="14">
        <v>22122</v>
      </c>
      <c r="G38" s="218">
        <v>44730</v>
      </c>
      <c r="H38" s="218">
        <v>44731</v>
      </c>
      <c r="I38" s="83" t="s">
        <v>563</v>
      </c>
      <c r="J38" s="3">
        <v>44731.291666666664</v>
      </c>
      <c r="K38" s="3">
        <v>44731.385416666664</v>
      </c>
      <c r="L38" s="136">
        <f t="shared" si="11"/>
        <v>44731.541666666664</v>
      </c>
      <c r="M38" s="3">
        <v>44731.791666666664</v>
      </c>
      <c r="N38" s="3">
        <v>44732.277777777781</v>
      </c>
      <c r="O38" s="3">
        <v>44733.347222222219</v>
      </c>
      <c r="P38" s="4">
        <f t="shared" si="8"/>
        <v>1.8055555555547471</v>
      </c>
      <c r="Q38" s="4">
        <f>'29 Dong Bac 22 10'!J53</f>
        <v>9.375E-2</v>
      </c>
      <c r="R38" s="4">
        <f t="shared" si="9"/>
        <v>1.7118055555547471</v>
      </c>
      <c r="S38" s="4">
        <f t="shared" si="2"/>
        <v>1.2881944444452529</v>
      </c>
      <c r="T38" s="4" t="str">
        <f t="shared" si="10"/>
        <v/>
      </c>
      <c r="U38" s="135">
        <f t="shared" si="4"/>
        <v>42746156</v>
      </c>
      <c r="V38" s="135" t="str">
        <f t="shared" si="5"/>
        <v/>
      </c>
      <c r="W38" s="2" t="str">
        <f t="shared" si="6"/>
        <v>Đ</v>
      </c>
    </row>
    <row r="39" spans="1:24" s="296" customFormat="1" x14ac:dyDescent="0.35">
      <c r="A39" s="290">
        <v>30</v>
      </c>
      <c r="B39" s="290">
        <v>30</v>
      </c>
      <c r="C39" s="254" t="s">
        <v>743</v>
      </c>
      <c r="D39" s="291" t="s">
        <v>167</v>
      </c>
      <c r="E39" s="292">
        <v>16488.3</v>
      </c>
      <c r="F39" s="249">
        <v>21500.7</v>
      </c>
      <c r="G39" s="250">
        <v>44740</v>
      </c>
      <c r="H39" s="250">
        <v>44741</v>
      </c>
      <c r="I39" s="294" t="s">
        <v>563</v>
      </c>
      <c r="J39" s="251">
        <v>44736.572916666664</v>
      </c>
      <c r="K39" s="251">
        <v>44736.607638888891</v>
      </c>
      <c r="L39" s="252">
        <f t="shared" si="11"/>
        <v>44737.638888888891</v>
      </c>
      <c r="M39" s="251">
        <v>44737.472222222219</v>
      </c>
      <c r="N39" s="251">
        <v>44737.638888888891</v>
      </c>
      <c r="O39" s="251">
        <v>44738.444444444445</v>
      </c>
      <c r="P39" s="253">
        <f t="shared" si="8"/>
        <v>0.80555555555474712</v>
      </c>
      <c r="Q39" s="253">
        <f>'30 Đông Bắc 22 04'!J47</f>
        <v>7.6388888888888895E-2</v>
      </c>
      <c r="R39" s="253">
        <f t="shared" si="9"/>
        <v>0.72916666666585828</v>
      </c>
      <c r="S39" s="253">
        <f>IF(R39&lt;$S$5,$S$5-R39,"")</f>
        <v>2.2708333333341417</v>
      </c>
      <c r="T39" s="253" t="str">
        <f t="shared" si="10"/>
        <v/>
      </c>
      <c r="U39" s="295">
        <f t="shared" si="4"/>
        <v>73236759</v>
      </c>
      <c r="V39" s="295" t="str">
        <f t="shared" si="5"/>
        <v/>
      </c>
      <c r="W39" s="254" t="str">
        <f t="shared" si="6"/>
        <v>S</v>
      </c>
    </row>
    <row r="40" spans="1:24" x14ac:dyDescent="0.35">
      <c r="A40" s="278">
        <v>31</v>
      </c>
      <c r="B40" s="278">
        <v>31</v>
      </c>
      <c r="C40" s="212" t="s">
        <v>744</v>
      </c>
      <c r="D40" s="212" t="s">
        <v>167</v>
      </c>
      <c r="E40" s="213">
        <v>16792.22</v>
      </c>
      <c r="F40" s="14">
        <v>22095</v>
      </c>
      <c r="G40" s="218">
        <v>44740</v>
      </c>
      <c r="H40" s="218">
        <v>44741</v>
      </c>
      <c r="I40" s="83" t="s">
        <v>563</v>
      </c>
      <c r="J40" s="3">
        <v>44740.833333333336</v>
      </c>
      <c r="K40" s="3">
        <v>44741.375</v>
      </c>
      <c r="L40" s="136">
        <f t="shared" si="11"/>
        <v>44741.291666666664</v>
      </c>
      <c r="M40" s="3">
        <v>44742.618055555555</v>
      </c>
      <c r="N40" s="3">
        <v>44742.715277777781</v>
      </c>
      <c r="O40" s="3">
        <v>44744.329861111109</v>
      </c>
      <c r="P40" s="4">
        <f t="shared" si="8"/>
        <v>3.0381944444452529</v>
      </c>
      <c r="Q40" s="4">
        <f>'31 Đông Bắc 22 08'!J54</f>
        <v>1.7361111111111109</v>
      </c>
      <c r="R40" s="4">
        <f t="shared" si="9"/>
        <v>1.3020833333341419</v>
      </c>
      <c r="S40" s="4">
        <f t="shared" si="2"/>
        <v>1.6979166666658581</v>
      </c>
      <c r="T40" s="4" t="str">
        <f t="shared" si="10"/>
        <v/>
      </c>
      <c r="U40" s="135">
        <f t="shared" si="4"/>
        <v>56273203</v>
      </c>
      <c r="V40" s="135" t="str">
        <f t="shared" si="5"/>
        <v/>
      </c>
      <c r="W40" s="2" t="str">
        <f t="shared" si="6"/>
        <v>Đ</v>
      </c>
    </row>
    <row r="41" spans="1:24" x14ac:dyDescent="0.35">
      <c r="A41" s="278">
        <v>32</v>
      </c>
      <c r="B41" s="278">
        <v>32</v>
      </c>
      <c r="C41" s="227" t="s">
        <v>677</v>
      </c>
      <c r="D41" s="212" t="s">
        <v>167</v>
      </c>
      <c r="E41" s="228">
        <v>16886.810000000001</v>
      </c>
      <c r="F41" s="14">
        <v>22100</v>
      </c>
      <c r="G41" s="218">
        <v>44745</v>
      </c>
      <c r="H41" s="218">
        <v>44746</v>
      </c>
      <c r="I41" s="83" t="s">
        <v>570</v>
      </c>
      <c r="J41" s="3">
        <v>44746.597222222219</v>
      </c>
      <c r="K41" s="3">
        <v>44746.666666666664</v>
      </c>
      <c r="L41" s="136">
        <f t="shared" si="11"/>
        <v>44747.291666666664</v>
      </c>
      <c r="M41" s="3">
        <v>44747.333333333336</v>
      </c>
      <c r="N41" s="3">
        <v>44748</v>
      </c>
      <c r="O41" s="3">
        <v>44749.333333333336</v>
      </c>
      <c r="P41" s="4">
        <f t="shared" si="8"/>
        <v>2.0416666666715173</v>
      </c>
      <c r="Q41" s="4">
        <f>'32 Đông Bắc 22 09'!J47</f>
        <v>0.24305555555555558</v>
      </c>
      <c r="R41" s="4">
        <f t="shared" si="9"/>
        <v>1.7986111111159617</v>
      </c>
      <c r="S41" s="4">
        <f t="shared" si="2"/>
        <v>1.2013888888840383</v>
      </c>
      <c r="T41" s="4" t="str">
        <f t="shared" si="10"/>
        <v/>
      </c>
      <c r="U41" s="135">
        <f t="shared" si="4"/>
        <v>39826042</v>
      </c>
      <c r="V41" s="135" t="str">
        <f t="shared" si="5"/>
        <v/>
      </c>
      <c r="W41" s="2" t="str">
        <f t="shared" si="6"/>
        <v>Đ</v>
      </c>
    </row>
    <row r="42" spans="1:24" x14ac:dyDescent="0.35">
      <c r="A42" s="278">
        <v>33</v>
      </c>
      <c r="B42" s="278">
        <v>33</v>
      </c>
      <c r="C42" s="212" t="s">
        <v>705</v>
      </c>
      <c r="D42" s="212" t="s">
        <v>204</v>
      </c>
      <c r="E42" s="228">
        <v>16987.5</v>
      </c>
      <c r="F42" s="14">
        <v>20399</v>
      </c>
      <c r="G42" s="239" t="s">
        <v>586</v>
      </c>
      <c r="H42" s="218"/>
      <c r="I42" s="83" t="s">
        <v>570</v>
      </c>
      <c r="J42" s="3">
        <v>44751.236111111109</v>
      </c>
      <c r="K42" s="3">
        <v>44751.40625</v>
      </c>
      <c r="L42" s="136" t="str">
        <f t="shared" si="11"/>
        <v>Ko có KH</v>
      </c>
      <c r="M42" s="3">
        <v>44752.395833333336</v>
      </c>
      <c r="N42" s="3">
        <v>44752.486111111109</v>
      </c>
      <c r="O42" s="3">
        <v>44753.8125</v>
      </c>
      <c r="P42" s="4" t="str">
        <f t="shared" si="8"/>
        <v/>
      </c>
      <c r="Q42" s="4"/>
      <c r="R42" s="4" t="str">
        <f t="shared" si="9"/>
        <v/>
      </c>
      <c r="S42" s="4" t="str">
        <f t="shared" si="2"/>
        <v/>
      </c>
      <c r="T42" s="4" t="str">
        <f t="shared" si="10"/>
        <v/>
      </c>
      <c r="U42" s="135" t="str">
        <f t="shared" ref="U42:U74" si="12">IF(S42="","",ROUND(S42*$U$5*F42,0))</f>
        <v/>
      </c>
      <c r="V42" s="135" t="str">
        <f t="shared" ref="V42:V44" si="13">IF(T42="","",ROUND(T42*$V$5*F42,0))</f>
        <v/>
      </c>
      <c r="W42" s="2" t="str">
        <f t="shared" si="6"/>
        <v>Ko có KH</v>
      </c>
    </row>
    <row r="43" spans="1:24" x14ac:dyDescent="0.35">
      <c r="A43" s="278">
        <v>34</v>
      </c>
      <c r="B43" s="278">
        <v>34</v>
      </c>
      <c r="C43" s="227" t="s">
        <v>743</v>
      </c>
      <c r="D43" s="212" t="s">
        <v>167</v>
      </c>
      <c r="E43" s="228">
        <v>16493.2</v>
      </c>
      <c r="F43" s="14">
        <v>21500.7</v>
      </c>
      <c r="G43" s="218">
        <v>44754</v>
      </c>
      <c r="H43" s="218">
        <v>44755</v>
      </c>
      <c r="I43" s="83" t="s">
        <v>563</v>
      </c>
      <c r="J43" s="3">
        <v>44754.524305555555</v>
      </c>
      <c r="K43" s="3">
        <v>44754.697916666664</v>
      </c>
      <c r="L43" s="136">
        <f>IF(G43="Ko có KH","Ko có KH",IF(F43&lt;15000,"không tính dôi nhật",IFERROR(MIN((IF(W43="Đ",VALUE(IF(J43="","",IF(HOUR(J43)&lt;12,TEXT("13:00","hh:mm ")&amp;""&amp;TEXT(DATE(YEAR(J43),MONTH(J43),DAY(J43)),"dd/mm/yyyy"),TEXT("07:00","hh:mm ")&amp;""&amp;TEXT(J43+1,"dd/mm/yyyy")))),IF(W43="S",VALUE(IF(N43&lt;G43,N43,TEXT("07:00","hh:mm ")&amp;""&amp;TEXT(G43,"dd/mm/yyyy"))),""))),N43),"Trễ KH")))</f>
        <v>44755.291666666664</v>
      </c>
      <c r="M43" s="3">
        <v>44757.625</v>
      </c>
      <c r="N43" s="3">
        <v>44757.798611111109</v>
      </c>
      <c r="O43" s="3">
        <v>44759.506944444445</v>
      </c>
      <c r="P43" s="4">
        <f t="shared" si="8"/>
        <v>4.2152777777810115</v>
      </c>
      <c r="Q43" s="177">
        <f>'34 Đông Bắc 22 04'!J69</f>
        <v>2.3263888888888884</v>
      </c>
      <c r="R43" s="4">
        <f t="shared" si="9"/>
        <v>1.8888888888921231</v>
      </c>
      <c r="S43" s="4">
        <f t="shared" si="2"/>
        <v>1.1111111111078769</v>
      </c>
      <c r="T43" s="4" t="str">
        <f t="shared" si="10"/>
        <v/>
      </c>
      <c r="U43" s="135">
        <f t="shared" si="12"/>
        <v>35834500</v>
      </c>
      <c r="V43" s="135" t="str">
        <f t="shared" si="13"/>
        <v/>
      </c>
      <c r="W43" s="2" t="str">
        <f t="shared" si="6"/>
        <v>Đ</v>
      </c>
    </row>
    <row r="44" spans="1:24" x14ac:dyDescent="0.35">
      <c r="A44" s="278">
        <v>35</v>
      </c>
      <c r="B44" s="278">
        <v>35</v>
      </c>
      <c r="C44" s="212" t="s">
        <v>744</v>
      </c>
      <c r="D44" s="212" t="s">
        <v>204</v>
      </c>
      <c r="E44" s="228">
        <v>16752.79</v>
      </c>
      <c r="F44" s="14">
        <v>22095</v>
      </c>
      <c r="G44" s="218">
        <v>44760</v>
      </c>
      <c r="H44" s="218">
        <v>44760</v>
      </c>
      <c r="I44" s="83" t="s">
        <v>563</v>
      </c>
      <c r="J44" s="3">
        <v>44760.625</v>
      </c>
      <c r="K44" s="3">
        <v>44760.666666666664</v>
      </c>
      <c r="L44" s="136">
        <f t="shared" ref="L44:L107" si="14">IF(G44="Ko có KH","Ko có KH",IF(F44&lt;15000,"không tính dôi nhật",IFERROR(MIN((IF(W44="Đ",VALUE(IF(J44="","",IF(HOUR(J44)&lt;12,TEXT("13:00","hh:mm ")&amp;""&amp;TEXT(DATE(YEAR(J44),MONTH(J44),DAY(J44)),"dd/mm/yyyy"),TEXT("07:00","hh:mm ")&amp;""&amp;TEXT(J44+1,"dd/mm/yyyy")))),IF(W44="S",VALUE(IF(N44&lt;G44,N44,TEXT("07:00","hh:mm ")&amp;""&amp;TEXT(G44,"dd/mm/yyyy"))),""))),N44),"Trễ KH")))</f>
        <v>44761.291666666664</v>
      </c>
      <c r="M44" s="3">
        <v>44761.302083333336</v>
      </c>
      <c r="N44" s="3">
        <v>44761.430555555555</v>
      </c>
      <c r="O44" s="3">
        <v>44762.340277777781</v>
      </c>
      <c r="P44" s="4">
        <f t="shared" si="8"/>
        <v>1.0486111111167702</v>
      </c>
      <c r="Q44" s="4">
        <f>'35 Đông Bắc 22 08'!J49</f>
        <v>4.513888888888884E-2</v>
      </c>
      <c r="R44" s="4">
        <f t="shared" si="9"/>
        <v>1.0034722222278813</v>
      </c>
      <c r="S44" s="4">
        <f t="shared" si="2"/>
        <v>1.9965277777721187</v>
      </c>
      <c r="T44" s="4" t="str">
        <f t="shared" si="10"/>
        <v/>
      </c>
      <c r="U44" s="135">
        <f t="shared" si="12"/>
        <v>66169922</v>
      </c>
      <c r="V44" s="135" t="str">
        <f t="shared" si="13"/>
        <v/>
      </c>
      <c r="W44" s="2" t="str">
        <f t="shared" si="6"/>
        <v>Đ</v>
      </c>
    </row>
    <row r="45" spans="1:24" x14ac:dyDescent="0.35">
      <c r="A45" s="278">
        <v>36</v>
      </c>
      <c r="B45" s="278">
        <v>36</v>
      </c>
      <c r="C45" s="2" t="s">
        <v>706</v>
      </c>
      <c r="D45" s="212" t="s">
        <v>35</v>
      </c>
      <c r="E45" s="240">
        <v>16885.68</v>
      </c>
      <c r="F45" s="14">
        <v>22122</v>
      </c>
      <c r="G45" s="218">
        <v>44760</v>
      </c>
      <c r="H45" s="218">
        <v>44760</v>
      </c>
      <c r="I45" s="83" t="s">
        <v>570</v>
      </c>
      <c r="J45" s="3">
        <v>44760.006944444445</v>
      </c>
      <c r="K45" s="3">
        <v>44760.375</v>
      </c>
      <c r="L45" s="136">
        <f t="shared" si="14"/>
        <v>44760.541666666664</v>
      </c>
      <c r="M45" s="3">
        <v>44764.347222222219</v>
      </c>
      <c r="N45" s="3">
        <v>44764.416666666664</v>
      </c>
      <c r="O45" s="3">
        <v>44765.75</v>
      </c>
      <c r="P45" s="4">
        <f t="shared" si="8"/>
        <v>5.2083333333357587</v>
      </c>
      <c r="Q45" s="4">
        <f>'36 ĐB 22 10'!J58</f>
        <v>3.2847222222222223</v>
      </c>
      <c r="R45" s="4">
        <f t="shared" si="9"/>
        <v>1.9236111111135363</v>
      </c>
      <c r="S45" s="4">
        <f t="shared" si="2"/>
        <v>1.0763888888864637</v>
      </c>
      <c r="T45" s="4" t="str">
        <f t="shared" si="10"/>
        <v/>
      </c>
      <c r="U45" s="135">
        <f>IF(S45="","",ROUND(S45*$U$5*F45,0))</f>
        <v>35717812</v>
      </c>
      <c r="V45" s="135" t="str">
        <f>IF(T45="","",ROUND(T45*$V$5*F45,0))</f>
        <v/>
      </c>
      <c r="W45" s="2" t="str">
        <f>IF(G45="ko có KH","Ko có KH",IF(AND(J45&gt;=G45,J45&lt;=H45+1),"Đ",IF(J45&lt;G45,"S",IF(J45&gt;H45+1,"T",""))))</f>
        <v>Đ</v>
      </c>
    </row>
    <row r="46" spans="1:24" x14ac:dyDescent="0.35">
      <c r="A46" s="278">
        <v>37</v>
      </c>
      <c r="B46" s="278">
        <v>37</v>
      </c>
      <c r="C46" s="2" t="s">
        <v>717</v>
      </c>
      <c r="D46" s="212" t="s">
        <v>167</v>
      </c>
      <c r="E46" s="240">
        <v>16151.73</v>
      </c>
      <c r="F46" s="14">
        <v>21497</v>
      </c>
      <c r="G46" s="218">
        <v>44762</v>
      </c>
      <c r="H46" s="218">
        <v>44763</v>
      </c>
      <c r="I46" s="83" t="s">
        <v>563</v>
      </c>
      <c r="J46" s="3">
        <v>44761.28125</v>
      </c>
      <c r="K46" s="3">
        <v>44761.395833333336</v>
      </c>
      <c r="L46" s="136">
        <f t="shared" si="14"/>
        <v>44762.291666666664</v>
      </c>
      <c r="M46" s="3">
        <v>44765.347222222219</v>
      </c>
      <c r="N46" s="3">
        <v>44765.416666666664</v>
      </c>
      <c r="O46" s="3">
        <v>44766.472222222219</v>
      </c>
      <c r="P46" s="4">
        <f t="shared" si="8"/>
        <v>4.1805555555547471</v>
      </c>
      <c r="Q46" s="4">
        <f>'37 ĐB 22 05'!J55</f>
        <v>0.15972222222222227</v>
      </c>
      <c r="R46" s="4">
        <f t="shared" si="9"/>
        <v>4.0208333333325248</v>
      </c>
      <c r="S46" s="4" t="str">
        <f t="shared" si="2"/>
        <v/>
      </c>
      <c r="T46" s="4">
        <f t="shared" si="10"/>
        <v>1.0208333333325248</v>
      </c>
      <c r="U46" s="135" t="str">
        <f t="shared" ref="U46" si="15">IF(S46="","",ROUND(S46*$U$5*F46,0))</f>
        <v/>
      </c>
      <c r="V46" s="135">
        <f t="shared" ref="V46:V48" si="16">IF(X46="Không",0,IF(T46="","",ROUND(T46*$V$5*F46,0)))</f>
        <v>65834562</v>
      </c>
      <c r="W46" s="2" t="str">
        <f t="shared" si="6"/>
        <v>S</v>
      </c>
    </row>
    <row r="47" spans="1:24" x14ac:dyDescent="0.35">
      <c r="A47" s="278">
        <v>38</v>
      </c>
      <c r="B47" s="279">
        <v>38</v>
      </c>
      <c r="C47" s="261" t="s">
        <v>676</v>
      </c>
      <c r="D47" s="212" t="s">
        <v>167</v>
      </c>
      <c r="E47" s="240">
        <v>17074.89</v>
      </c>
      <c r="F47" s="14">
        <v>20750.8</v>
      </c>
      <c r="G47" s="218">
        <v>44763</v>
      </c>
      <c r="H47" s="218">
        <v>44764</v>
      </c>
      <c r="I47" s="83" t="s">
        <v>563</v>
      </c>
      <c r="J47" s="3">
        <v>44763.185416666667</v>
      </c>
      <c r="K47" s="3">
        <v>44763.395833333336</v>
      </c>
      <c r="L47" s="136">
        <f t="shared" si="14"/>
        <v>44763.541666666664</v>
      </c>
      <c r="M47" s="3">
        <v>44765.371527777781</v>
      </c>
      <c r="N47" s="3">
        <v>44766.409722222219</v>
      </c>
      <c r="O47" s="3">
        <v>44767.861111111109</v>
      </c>
      <c r="P47" s="4">
        <f t="shared" si="8"/>
        <v>4.3194444444452529</v>
      </c>
      <c r="Q47" s="4">
        <f>'38 đB22 06'!J64</f>
        <v>6.944444444444442E-2</v>
      </c>
      <c r="R47" s="4">
        <f t="shared" si="9"/>
        <v>4.2500000000008082</v>
      </c>
      <c r="S47" s="4" t="str">
        <f t="shared" si="2"/>
        <v/>
      </c>
      <c r="T47" s="4">
        <f t="shared" si="10"/>
        <v>1.2500000000008082</v>
      </c>
      <c r="U47" s="135" t="str">
        <f t="shared" si="12"/>
        <v/>
      </c>
      <c r="V47" s="135">
        <f t="shared" si="16"/>
        <v>77815500</v>
      </c>
      <c r="W47" s="2" t="str">
        <f t="shared" si="6"/>
        <v>Đ</v>
      </c>
    </row>
    <row r="48" spans="1:24" x14ac:dyDescent="0.35">
      <c r="A48" s="278">
        <v>38</v>
      </c>
      <c r="B48" s="279">
        <v>39</v>
      </c>
      <c r="C48" s="245" t="s">
        <v>677</v>
      </c>
      <c r="D48" s="212" t="s">
        <v>204</v>
      </c>
      <c r="E48" s="257">
        <v>17030.82</v>
      </c>
      <c r="F48" s="14">
        <v>22100</v>
      </c>
      <c r="G48" s="218">
        <v>44762</v>
      </c>
      <c r="H48" s="218">
        <v>44763</v>
      </c>
      <c r="I48" s="83" t="s">
        <v>570</v>
      </c>
      <c r="J48" s="3">
        <v>44763.722222222219</v>
      </c>
      <c r="K48" s="3">
        <v>44764.416666666664</v>
      </c>
      <c r="L48" s="136">
        <f t="shared" si="14"/>
        <v>44764.291666666664</v>
      </c>
      <c r="M48" s="3">
        <v>44766.361111111109</v>
      </c>
      <c r="N48" s="3">
        <v>44766.666666666664</v>
      </c>
      <c r="O48" s="3">
        <v>44768.527777777781</v>
      </c>
      <c r="P48" s="4">
        <f t="shared" si="8"/>
        <v>4.2361111111167702</v>
      </c>
      <c r="Q48" s="4">
        <f>'39 ĐB 22 09'!J74</f>
        <v>0.13194444444444442</v>
      </c>
      <c r="R48" s="4">
        <f t="shared" si="9"/>
        <v>4.1041666666723255</v>
      </c>
      <c r="S48" s="4" t="str">
        <f t="shared" si="2"/>
        <v/>
      </c>
      <c r="T48" s="4">
        <f t="shared" si="10"/>
        <v>1.1041666666723255</v>
      </c>
      <c r="U48" s="135" t="str">
        <f t="shared" si="12"/>
        <v/>
      </c>
      <c r="V48" s="135">
        <f t="shared" si="16"/>
        <v>0</v>
      </c>
      <c r="W48" s="2" t="str">
        <f t="shared" si="6"/>
        <v>Đ</v>
      </c>
      <c r="X48" s="6" t="s">
        <v>882</v>
      </c>
    </row>
    <row r="49" spans="1:24" ht="18.5" customHeight="1" x14ac:dyDescent="0.35">
      <c r="A49" s="1">
        <v>39</v>
      </c>
      <c r="B49" s="244">
        <v>40</v>
      </c>
      <c r="C49" s="245" t="s">
        <v>705</v>
      </c>
      <c r="D49" s="212" t="s">
        <v>167</v>
      </c>
      <c r="E49" s="228">
        <v>16950.28</v>
      </c>
      <c r="F49" s="14">
        <v>20399</v>
      </c>
      <c r="G49" s="218">
        <v>44765</v>
      </c>
      <c r="H49" s="218">
        <v>44766</v>
      </c>
      <c r="I49" s="83" t="s">
        <v>563</v>
      </c>
      <c r="J49" s="3">
        <v>44764.239583333336</v>
      </c>
      <c r="K49" s="3">
        <v>44764.427083333336</v>
      </c>
      <c r="L49" s="136">
        <f t="shared" si="14"/>
        <v>44765.291666666664</v>
      </c>
      <c r="M49" s="3">
        <v>44767.430555555555</v>
      </c>
      <c r="N49" s="3">
        <v>44767.854166666664</v>
      </c>
      <c r="O49" s="3">
        <v>44769.854166666664</v>
      </c>
      <c r="P49" s="4">
        <f t="shared" si="8"/>
        <v>4.5625</v>
      </c>
      <c r="Q49" s="4">
        <f>'40 ĐB 22 07'!J73</f>
        <v>0.20138888888888895</v>
      </c>
      <c r="R49" s="4">
        <f t="shared" si="9"/>
        <v>4.3611111111111107</v>
      </c>
      <c r="S49" s="4" t="str">
        <f t="shared" si="2"/>
        <v/>
      </c>
      <c r="T49" s="4">
        <f t="shared" si="10"/>
        <v>1.3611111111111107</v>
      </c>
      <c r="U49" s="135" t="str">
        <f t="shared" si="12"/>
        <v/>
      </c>
      <c r="V49" s="135">
        <f>IF(X49="Không",0,IF(T49="","",ROUND(T49*$V$5*F49,0)))</f>
        <v>0</v>
      </c>
      <c r="W49" s="2" t="str">
        <f t="shared" si="6"/>
        <v>S</v>
      </c>
      <c r="X49" s="6" t="s">
        <v>882</v>
      </c>
    </row>
    <row r="50" spans="1:24" x14ac:dyDescent="0.35">
      <c r="A50" s="316" t="s">
        <v>914</v>
      </c>
      <c r="B50" s="317"/>
      <c r="C50" s="318"/>
      <c r="D50" s="248"/>
      <c r="E50" s="249"/>
      <c r="F50" s="249"/>
      <c r="G50" s="250"/>
      <c r="H50" s="250"/>
      <c r="I50" s="249"/>
      <c r="J50" s="251"/>
      <c r="K50" s="251"/>
      <c r="L50" s="252"/>
      <c r="M50" s="251"/>
      <c r="N50" s="251"/>
      <c r="O50" s="251"/>
      <c r="P50" s="253"/>
      <c r="Q50" s="253"/>
      <c r="R50" s="253"/>
      <c r="S50" s="253"/>
      <c r="T50" s="253"/>
      <c r="U50" s="255">
        <f>SUM(U39:U49)</f>
        <v>307058238</v>
      </c>
      <c r="V50" s="255">
        <f>SUM(V39:V49)</f>
        <v>143650062</v>
      </c>
      <c r="W50" s="254" t="str">
        <f t="shared" ref="W50" si="17">IF(G50="ko có KH","Ko có KH",IF(AND(J50&gt;=G50,J50&lt;=H50+1),"Đ",IF(J50&lt;G50,"S",IF(J50&gt;H50+1,"T",""))))</f>
        <v>Đ</v>
      </c>
    </row>
    <row r="51" spans="1:24" x14ac:dyDescent="0.35">
      <c r="A51" s="1">
        <v>40</v>
      </c>
      <c r="B51" s="244">
        <v>41</v>
      </c>
      <c r="C51" s="227" t="s">
        <v>743</v>
      </c>
      <c r="D51" s="212" t="s">
        <v>167</v>
      </c>
      <c r="E51" s="240">
        <v>16489.990000000002</v>
      </c>
      <c r="F51" s="14">
        <v>21500.7</v>
      </c>
      <c r="G51" s="218">
        <v>44773</v>
      </c>
      <c r="H51" s="218">
        <v>44774</v>
      </c>
      <c r="I51" s="83" t="s">
        <v>563</v>
      </c>
      <c r="J51" s="3">
        <v>44774.333333333336</v>
      </c>
      <c r="K51" s="3">
        <v>44774.395833333336</v>
      </c>
      <c r="L51" s="136">
        <f t="shared" si="14"/>
        <v>44774.541666666664</v>
      </c>
      <c r="M51" s="259">
        <v>44775.638888888891</v>
      </c>
      <c r="N51" s="259">
        <v>44776.125</v>
      </c>
      <c r="O51" s="259">
        <v>44777.402777777781</v>
      </c>
      <c r="P51" s="4">
        <f t="shared" si="8"/>
        <v>2.8611111111167702</v>
      </c>
      <c r="Q51" s="4">
        <f>'41 ĐB 22 04'!J50</f>
        <v>1.0972222222222221</v>
      </c>
      <c r="R51" s="4">
        <f t="shared" si="9"/>
        <v>1.7638888888945481</v>
      </c>
      <c r="S51" s="4">
        <f t="shared" ref="S51:S74" si="18">IF(R51&lt;$S$5,$S$5-R51,"")</f>
        <v>1.2361111111054519</v>
      </c>
      <c r="T51" s="4" t="str">
        <f t="shared" si="10"/>
        <v/>
      </c>
      <c r="U51" s="135">
        <f t="shared" si="12"/>
        <v>39865881</v>
      </c>
      <c r="V51" s="135" t="str">
        <f t="shared" ref="V51:V110" si="19">IF(X51="Không",0,IF(T51="","",ROUND(T51*$V$5*F51,0)))</f>
        <v/>
      </c>
      <c r="W51" s="2" t="str">
        <f t="shared" si="6"/>
        <v>Đ</v>
      </c>
    </row>
    <row r="52" spans="1:24" x14ac:dyDescent="0.35">
      <c r="A52" s="1">
        <v>41</v>
      </c>
      <c r="B52" s="244">
        <v>42</v>
      </c>
      <c r="C52" s="227" t="s">
        <v>706</v>
      </c>
      <c r="D52" s="212" t="s">
        <v>167</v>
      </c>
      <c r="E52" s="228">
        <v>16875.34</v>
      </c>
      <c r="F52" s="14">
        <v>22122</v>
      </c>
      <c r="G52" s="218">
        <v>44778</v>
      </c>
      <c r="H52" s="218">
        <v>44779</v>
      </c>
      <c r="I52" s="83" t="s">
        <v>563</v>
      </c>
      <c r="J52" s="3">
        <v>44777.472222222219</v>
      </c>
      <c r="K52" s="3">
        <v>44777.635416666664</v>
      </c>
      <c r="L52" s="136">
        <f t="shared" si="14"/>
        <v>44778.291666666664</v>
      </c>
      <c r="M52" s="260">
        <v>44778.340277777781</v>
      </c>
      <c r="N52" s="260">
        <v>44778.451388888891</v>
      </c>
      <c r="O52" s="260">
        <v>44779.666666666664</v>
      </c>
      <c r="P52" s="4">
        <f t="shared" si="8"/>
        <v>1.375</v>
      </c>
      <c r="Q52" s="4">
        <f>'42 ĐB 22 10'!J48</f>
        <v>0.19444444444444436</v>
      </c>
      <c r="R52" s="4">
        <f t="shared" si="9"/>
        <v>1.1805555555555556</v>
      </c>
      <c r="S52" s="4">
        <f t="shared" si="18"/>
        <v>1.8194444444444444</v>
      </c>
      <c r="T52" s="4" t="str">
        <f t="shared" si="10"/>
        <v/>
      </c>
      <c r="U52" s="135">
        <f t="shared" si="12"/>
        <v>60374625</v>
      </c>
      <c r="V52" s="135" t="str">
        <f t="shared" si="19"/>
        <v/>
      </c>
      <c r="W52" s="2" t="str">
        <f t="shared" si="6"/>
        <v>S</v>
      </c>
    </row>
    <row r="53" spans="1:24" x14ac:dyDescent="0.35">
      <c r="A53" s="1">
        <v>42</v>
      </c>
      <c r="B53" s="244">
        <v>43</v>
      </c>
      <c r="C53" s="212" t="s">
        <v>744</v>
      </c>
      <c r="D53" s="212" t="s">
        <v>204</v>
      </c>
      <c r="E53" s="240">
        <v>16882.98</v>
      </c>
      <c r="F53" s="14">
        <v>22095</v>
      </c>
      <c r="G53" s="218">
        <v>44774</v>
      </c>
      <c r="H53" s="218">
        <v>44775</v>
      </c>
      <c r="I53" s="83" t="s">
        <v>563</v>
      </c>
      <c r="J53" s="258">
        <v>44777.53125</v>
      </c>
      <c r="K53" s="3">
        <v>44777.638888888891</v>
      </c>
      <c r="L53" s="136" t="str">
        <f t="shared" si="14"/>
        <v>Trễ KH</v>
      </c>
      <c r="M53" s="260">
        <v>44780.333333333336</v>
      </c>
      <c r="N53" s="260">
        <v>44780.395833333336</v>
      </c>
      <c r="O53" s="260">
        <v>44781.534722222219</v>
      </c>
      <c r="P53" s="4" t="str">
        <f t="shared" si="8"/>
        <v/>
      </c>
      <c r="Q53" s="4"/>
      <c r="R53" s="4" t="str">
        <f t="shared" si="9"/>
        <v/>
      </c>
      <c r="S53" s="4" t="str">
        <f t="shared" si="18"/>
        <v/>
      </c>
      <c r="T53" s="4" t="str">
        <f t="shared" si="10"/>
        <v/>
      </c>
      <c r="U53" s="135" t="str">
        <f t="shared" si="12"/>
        <v/>
      </c>
      <c r="V53" s="135" t="str">
        <f t="shared" si="19"/>
        <v/>
      </c>
      <c r="W53" s="2" t="str">
        <f t="shared" si="6"/>
        <v>T</v>
      </c>
    </row>
    <row r="54" spans="1:24" x14ac:dyDescent="0.35">
      <c r="A54" s="1">
        <v>44</v>
      </c>
      <c r="B54" s="244">
        <v>44</v>
      </c>
      <c r="C54" s="227" t="s">
        <v>676</v>
      </c>
      <c r="D54" s="212" t="s">
        <v>204</v>
      </c>
      <c r="E54" s="228">
        <v>16971.29</v>
      </c>
      <c r="F54" s="14">
        <v>20750.8</v>
      </c>
      <c r="G54" s="218">
        <v>44783</v>
      </c>
      <c r="H54" s="218">
        <v>44784</v>
      </c>
      <c r="I54" s="83" t="s">
        <v>570</v>
      </c>
      <c r="J54" s="3">
        <v>44783.275000000001</v>
      </c>
      <c r="K54" s="3">
        <v>44783.388888888891</v>
      </c>
      <c r="L54" s="136">
        <f t="shared" si="14"/>
        <v>44783.541666666664</v>
      </c>
      <c r="M54" s="260">
        <v>44785.576388888891</v>
      </c>
      <c r="N54" s="260">
        <v>44785.659722222219</v>
      </c>
      <c r="O54" s="260">
        <v>44786.881944444445</v>
      </c>
      <c r="P54" s="4">
        <f t="shared" si="8"/>
        <v>3.3402777777810115</v>
      </c>
      <c r="Q54" s="4">
        <f>'44 ĐB 22 06'!J51</f>
        <v>1.9375000000000004</v>
      </c>
      <c r="R54" s="4">
        <f t="shared" si="9"/>
        <v>1.4027777777810111</v>
      </c>
      <c r="S54" s="4">
        <f t="shared" si="18"/>
        <v>1.5972222222189889</v>
      </c>
      <c r="T54" s="4" t="str">
        <f t="shared" si="10"/>
        <v/>
      </c>
      <c r="U54" s="135">
        <f t="shared" si="12"/>
        <v>49715458</v>
      </c>
      <c r="V54" s="135" t="str">
        <f t="shared" si="19"/>
        <v/>
      </c>
      <c r="W54" s="2" t="str">
        <f t="shared" si="6"/>
        <v>Đ</v>
      </c>
    </row>
    <row r="55" spans="1:24" x14ac:dyDescent="0.35">
      <c r="A55" s="1">
        <v>45</v>
      </c>
      <c r="B55" s="244">
        <v>45</v>
      </c>
      <c r="C55" s="2" t="s">
        <v>717</v>
      </c>
      <c r="D55" s="212" t="s">
        <v>204</v>
      </c>
      <c r="E55" s="228">
        <v>16126.87</v>
      </c>
      <c r="F55" s="14">
        <v>21497</v>
      </c>
      <c r="G55" s="218">
        <v>44781</v>
      </c>
      <c r="H55" s="218">
        <v>44782</v>
      </c>
      <c r="I55" s="83" t="s">
        <v>570</v>
      </c>
      <c r="J55" s="3">
        <v>44784.479166666664</v>
      </c>
      <c r="K55" s="3">
        <v>44784.614583333336</v>
      </c>
      <c r="L55" s="136" t="str">
        <f t="shared" si="14"/>
        <v>Trễ KH</v>
      </c>
      <c r="M55" s="260">
        <v>44787.631944444445</v>
      </c>
      <c r="N55" s="260">
        <v>44787.694444444445</v>
      </c>
      <c r="O55" s="260">
        <v>44788.854166666664</v>
      </c>
      <c r="P55" s="4" t="str">
        <f t="shared" si="8"/>
        <v/>
      </c>
      <c r="Q55" s="4"/>
      <c r="R55" s="4" t="str">
        <f t="shared" si="9"/>
        <v/>
      </c>
      <c r="S55" s="4" t="str">
        <f t="shared" si="18"/>
        <v/>
      </c>
      <c r="T55" s="4" t="str">
        <f t="shared" si="10"/>
        <v/>
      </c>
      <c r="U55" s="135" t="str">
        <f t="shared" si="12"/>
        <v/>
      </c>
      <c r="V55" s="135" t="str">
        <f t="shared" si="19"/>
        <v/>
      </c>
      <c r="W55" s="2" t="str">
        <f t="shared" si="6"/>
        <v>T</v>
      </c>
    </row>
    <row r="56" spans="1:24" x14ac:dyDescent="0.35">
      <c r="A56" s="1">
        <v>46</v>
      </c>
      <c r="B56" s="244">
        <v>46</v>
      </c>
      <c r="C56" s="245" t="s">
        <v>677</v>
      </c>
      <c r="D56" s="212" t="s">
        <v>167</v>
      </c>
      <c r="E56" s="228">
        <v>16975.95</v>
      </c>
      <c r="F56" s="14">
        <v>22100</v>
      </c>
      <c r="G56" s="218">
        <v>44785</v>
      </c>
      <c r="H56" s="218">
        <v>44786</v>
      </c>
      <c r="I56" s="83" t="s">
        <v>563</v>
      </c>
      <c r="J56" s="3">
        <v>44785.375</v>
      </c>
      <c r="K56" s="3">
        <v>44785.40625</v>
      </c>
      <c r="L56" s="136">
        <f t="shared" si="14"/>
        <v>44785.541666666664</v>
      </c>
      <c r="M56" s="260">
        <v>44787.652777777781</v>
      </c>
      <c r="N56" s="260">
        <v>44788.534722222219</v>
      </c>
      <c r="O56" s="260">
        <v>44790.041666666664</v>
      </c>
      <c r="P56" s="4">
        <f t="shared" si="8"/>
        <v>4.5</v>
      </c>
      <c r="Q56" s="4">
        <f>'46 ĐB 22 09'!J55</f>
        <v>0.13194444444444453</v>
      </c>
      <c r="R56" s="4">
        <f t="shared" si="9"/>
        <v>4.3680555555555554</v>
      </c>
      <c r="S56" s="4" t="str">
        <f t="shared" si="18"/>
        <v/>
      </c>
      <c r="T56" s="4">
        <f t="shared" si="10"/>
        <v>1.3680555555555554</v>
      </c>
      <c r="U56" s="135" t="str">
        <f t="shared" si="12"/>
        <v/>
      </c>
      <c r="V56" s="135">
        <f t="shared" si="19"/>
        <v>0</v>
      </c>
      <c r="W56" s="2" t="str">
        <f t="shared" si="6"/>
        <v>Đ</v>
      </c>
      <c r="X56" s="6" t="s">
        <v>882</v>
      </c>
    </row>
    <row r="57" spans="1:24" x14ac:dyDescent="0.35">
      <c r="A57" s="1">
        <v>47</v>
      </c>
      <c r="B57" s="279">
        <v>47</v>
      </c>
      <c r="C57" s="227" t="s">
        <v>743</v>
      </c>
      <c r="D57" s="212" t="s">
        <v>167</v>
      </c>
      <c r="E57" s="228">
        <v>16506.18</v>
      </c>
      <c r="F57" s="14">
        <v>21500.7</v>
      </c>
      <c r="G57" s="218">
        <v>44783</v>
      </c>
      <c r="H57" s="218">
        <v>44784</v>
      </c>
      <c r="I57" s="83" t="s">
        <v>570</v>
      </c>
      <c r="J57" s="3">
        <v>44786.447916666664</v>
      </c>
      <c r="K57" s="3">
        <v>44786.625</v>
      </c>
      <c r="L57" s="136" t="str">
        <f t="shared" si="14"/>
        <v>Trễ KH</v>
      </c>
      <c r="M57" s="260">
        <v>44789.659722222219</v>
      </c>
      <c r="N57" s="260">
        <v>44789.770833333336</v>
      </c>
      <c r="O57" s="260">
        <v>44791.375</v>
      </c>
      <c r="P57" s="4" t="str">
        <f t="shared" si="8"/>
        <v/>
      </c>
      <c r="Q57" s="4"/>
      <c r="R57" s="4" t="str">
        <f t="shared" si="9"/>
        <v/>
      </c>
      <c r="S57" s="4" t="str">
        <f t="shared" si="18"/>
        <v/>
      </c>
      <c r="T57" s="4" t="str">
        <f t="shared" si="10"/>
        <v/>
      </c>
      <c r="U57" s="135" t="str">
        <f t="shared" si="12"/>
        <v/>
      </c>
      <c r="V57" s="135" t="str">
        <f t="shared" si="19"/>
        <v/>
      </c>
      <c r="W57" s="2" t="str">
        <f t="shared" si="6"/>
        <v>T</v>
      </c>
    </row>
    <row r="58" spans="1:24" x14ac:dyDescent="0.35">
      <c r="A58" s="1">
        <v>48</v>
      </c>
      <c r="B58" s="244">
        <v>48</v>
      </c>
      <c r="C58" s="227" t="s">
        <v>717</v>
      </c>
      <c r="D58" s="212" t="s">
        <v>167</v>
      </c>
      <c r="E58" s="228">
        <v>16141.33</v>
      </c>
      <c r="F58" s="14">
        <v>21497</v>
      </c>
      <c r="G58" s="218">
        <v>44795</v>
      </c>
      <c r="H58" s="218">
        <v>44796</v>
      </c>
      <c r="I58" s="83" t="s">
        <v>570</v>
      </c>
      <c r="J58" s="3">
        <v>44795.583333333336</v>
      </c>
      <c r="K58" s="3">
        <v>44795.625</v>
      </c>
      <c r="L58" s="136">
        <f t="shared" si="14"/>
        <v>44796.291666666664</v>
      </c>
      <c r="M58" s="260">
        <v>44796.413194444445</v>
      </c>
      <c r="N58" s="260">
        <v>44796.493055555555</v>
      </c>
      <c r="O58" s="260">
        <v>44798.041666666664</v>
      </c>
      <c r="P58" s="4">
        <f t="shared" si="8"/>
        <v>1.75</v>
      </c>
      <c r="Q58" s="4">
        <f>'48 ĐB 22 05'!J63</f>
        <v>0.39930555555555552</v>
      </c>
      <c r="R58" s="4">
        <f t="shared" si="9"/>
        <v>1.3506944444444444</v>
      </c>
      <c r="S58" s="4">
        <f t="shared" si="18"/>
        <v>1.6493055555555556</v>
      </c>
      <c r="T58" s="4" t="str">
        <f t="shared" si="10"/>
        <v/>
      </c>
      <c r="U58" s="135">
        <f t="shared" si="12"/>
        <v>53182682</v>
      </c>
      <c r="V58" s="135" t="str">
        <f t="shared" si="19"/>
        <v/>
      </c>
      <c r="W58" s="2" t="str">
        <f t="shared" si="6"/>
        <v>Đ</v>
      </c>
    </row>
    <row r="59" spans="1:24" ht="15.5" customHeight="1" x14ac:dyDescent="0.35">
      <c r="A59" s="1">
        <v>49</v>
      </c>
      <c r="B59" s="244">
        <v>49</v>
      </c>
      <c r="C59" s="227" t="s">
        <v>743</v>
      </c>
      <c r="D59" s="212" t="s">
        <v>167</v>
      </c>
      <c r="E59" s="228">
        <v>16499.82</v>
      </c>
      <c r="F59" s="14">
        <v>21500.7</v>
      </c>
      <c r="G59" s="218">
        <v>44797</v>
      </c>
      <c r="H59" s="218">
        <v>44798</v>
      </c>
      <c r="I59" s="83" t="s">
        <v>570</v>
      </c>
      <c r="J59" s="3">
        <v>44797.166666666664</v>
      </c>
      <c r="K59" s="3">
        <v>44797.375</v>
      </c>
      <c r="L59" s="136">
        <f t="shared" si="14"/>
        <v>44797.541666666664</v>
      </c>
      <c r="M59" s="260">
        <v>44798.458333333336</v>
      </c>
      <c r="N59" s="260">
        <v>44798.673611111109</v>
      </c>
      <c r="O59" s="260">
        <v>44800.194444444445</v>
      </c>
      <c r="P59" s="4">
        <f t="shared" si="8"/>
        <v>2.6527777777810115</v>
      </c>
      <c r="Q59" s="4">
        <v>1.0520833333333335</v>
      </c>
      <c r="R59" s="4">
        <f t="shared" si="9"/>
        <v>1.6006944444476781</v>
      </c>
      <c r="S59" s="4">
        <f t="shared" si="18"/>
        <v>1.3993055555523219</v>
      </c>
      <c r="T59" s="4" t="str">
        <f t="shared" si="10"/>
        <v/>
      </c>
      <c r="U59" s="135">
        <f t="shared" si="12"/>
        <v>45129073</v>
      </c>
      <c r="V59" s="135" t="str">
        <f t="shared" si="19"/>
        <v/>
      </c>
      <c r="W59" s="2" t="str">
        <f t="shared" si="6"/>
        <v>Đ</v>
      </c>
    </row>
    <row r="60" spans="1:24" s="302" customFormat="1" x14ac:dyDescent="0.35">
      <c r="A60" s="167">
        <v>50</v>
      </c>
      <c r="B60" s="280">
        <v>50</v>
      </c>
      <c r="C60" s="245" t="s">
        <v>706</v>
      </c>
      <c r="D60" s="299" t="s">
        <v>167</v>
      </c>
      <c r="E60" s="300">
        <v>16890.7</v>
      </c>
      <c r="F60" s="283">
        <v>22122</v>
      </c>
      <c r="G60" s="301">
        <v>44806</v>
      </c>
      <c r="H60" s="301">
        <v>44807</v>
      </c>
      <c r="I60" s="284" t="s">
        <v>563</v>
      </c>
      <c r="J60" s="81">
        <v>44803.930555555555</v>
      </c>
      <c r="K60" s="81">
        <v>44804.375</v>
      </c>
      <c r="L60" s="285">
        <f t="shared" si="14"/>
        <v>44805.708333333336</v>
      </c>
      <c r="M60" s="285">
        <v>44805.663194444445</v>
      </c>
      <c r="N60" s="285">
        <v>44805.708333333336</v>
      </c>
      <c r="O60" s="285">
        <v>44807.222222222219</v>
      </c>
      <c r="P60" s="256">
        <f t="shared" si="8"/>
        <v>1.5138888888832298</v>
      </c>
      <c r="Q60" s="256">
        <f>'50 ĐB 22 10'!J60</f>
        <v>3.4722222222222265E-2</v>
      </c>
      <c r="R60" s="256">
        <f t="shared" si="9"/>
        <v>1.4791666666610075</v>
      </c>
      <c r="S60" s="256">
        <f t="shared" si="18"/>
        <v>1.5208333333389925</v>
      </c>
      <c r="T60" s="256" t="str">
        <f t="shared" si="10"/>
        <v/>
      </c>
      <c r="U60" s="286">
        <f t="shared" si="12"/>
        <v>50465813</v>
      </c>
      <c r="V60" s="286" t="str">
        <f t="shared" si="19"/>
        <v/>
      </c>
      <c r="W60" s="281" t="str">
        <f t="shared" si="6"/>
        <v>S</v>
      </c>
    </row>
    <row r="61" spans="1:24" s="302" customFormat="1" x14ac:dyDescent="0.35">
      <c r="A61" s="167">
        <v>51</v>
      </c>
      <c r="B61" s="280">
        <v>51</v>
      </c>
      <c r="C61" s="245" t="s">
        <v>705</v>
      </c>
      <c r="D61" s="299" t="s">
        <v>167</v>
      </c>
      <c r="E61" s="300">
        <v>17018.68</v>
      </c>
      <c r="F61" s="283">
        <v>20399</v>
      </c>
      <c r="G61" s="301">
        <v>44808</v>
      </c>
      <c r="H61" s="301">
        <v>44809</v>
      </c>
      <c r="I61" s="284" t="s">
        <v>563</v>
      </c>
      <c r="J61" s="81">
        <v>44805.166666666664</v>
      </c>
      <c r="K61" s="81">
        <v>44805.385416666664</v>
      </c>
      <c r="L61" s="285">
        <f t="shared" si="14"/>
        <v>44807.277777777781</v>
      </c>
      <c r="M61" s="285">
        <v>44805.694444444445</v>
      </c>
      <c r="N61" s="285">
        <v>44807.277777777781</v>
      </c>
      <c r="O61" s="285">
        <v>44808.770833333336</v>
      </c>
      <c r="P61" s="256">
        <f t="shared" si="8"/>
        <v>1.4930555555547471</v>
      </c>
      <c r="Q61" s="256">
        <f>'51 ĐB 22 07'!J55</f>
        <v>0.24999999999999992</v>
      </c>
      <c r="R61" s="256">
        <f t="shared" si="9"/>
        <v>1.2430555555547471</v>
      </c>
      <c r="S61" s="256">
        <f t="shared" si="18"/>
        <v>1.7569444444452529</v>
      </c>
      <c r="T61" s="256" t="str">
        <f t="shared" si="10"/>
        <v/>
      </c>
      <c r="U61" s="286">
        <f t="shared" si="12"/>
        <v>53759865</v>
      </c>
      <c r="V61" s="286" t="str">
        <f t="shared" si="19"/>
        <v/>
      </c>
      <c r="W61" s="281" t="str">
        <f t="shared" si="6"/>
        <v>S</v>
      </c>
    </row>
    <row r="62" spans="1:24" x14ac:dyDescent="0.35">
      <c r="A62" s="1">
        <v>52</v>
      </c>
      <c r="B62" s="244">
        <v>52</v>
      </c>
      <c r="C62" s="261" t="s">
        <v>677</v>
      </c>
      <c r="D62" s="262" t="s">
        <v>204</v>
      </c>
      <c r="E62" s="263">
        <v>16774.61</v>
      </c>
      <c r="F62" s="14">
        <v>22100</v>
      </c>
      <c r="G62" s="218">
        <v>44803</v>
      </c>
      <c r="H62" s="218">
        <v>44804</v>
      </c>
      <c r="I62" s="83" t="s">
        <v>563</v>
      </c>
      <c r="J62" s="3">
        <v>44805.809027777781</v>
      </c>
      <c r="K62" s="3">
        <v>44806.576388888891</v>
      </c>
      <c r="L62" s="136" t="str">
        <f t="shared" si="14"/>
        <v>Trễ KH</v>
      </c>
      <c r="M62" s="260">
        <v>44808.322916666664</v>
      </c>
      <c r="N62" s="260">
        <v>44809</v>
      </c>
      <c r="O62" s="260">
        <v>44810.409722222219</v>
      </c>
      <c r="P62" s="4" t="str">
        <f t="shared" si="8"/>
        <v/>
      </c>
      <c r="Q62" s="4"/>
      <c r="R62" s="4" t="str">
        <f t="shared" si="9"/>
        <v/>
      </c>
      <c r="S62" s="4" t="str">
        <f t="shared" si="18"/>
        <v/>
      </c>
      <c r="T62" s="4" t="str">
        <f t="shared" si="10"/>
        <v/>
      </c>
      <c r="U62" s="135" t="str">
        <f t="shared" si="12"/>
        <v/>
      </c>
      <c r="V62" s="135" t="str">
        <f t="shared" si="19"/>
        <v/>
      </c>
      <c r="W62" s="2" t="str">
        <f t="shared" si="6"/>
        <v>T</v>
      </c>
    </row>
    <row r="63" spans="1:24" x14ac:dyDescent="0.35">
      <c r="A63" s="1">
        <v>53</v>
      </c>
      <c r="B63" s="244">
        <v>53</v>
      </c>
      <c r="C63" s="227" t="s">
        <v>744</v>
      </c>
      <c r="D63" s="212" t="s">
        <v>167</v>
      </c>
      <c r="E63" s="228">
        <v>16860.68</v>
      </c>
      <c r="F63" s="14">
        <v>22095</v>
      </c>
      <c r="G63" s="218">
        <v>44809</v>
      </c>
      <c r="H63" s="218">
        <v>44810</v>
      </c>
      <c r="I63" s="83" t="s">
        <v>570</v>
      </c>
      <c r="J63" s="3">
        <v>44810.125</v>
      </c>
      <c r="K63" s="3">
        <v>44810.347222222219</v>
      </c>
      <c r="L63" s="136">
        <f t="shared" si="14"/>
        <v>44810.541666666664</v>
      </c>
      <c r="M63" s="260">
        <v>44812.409722222219</v>
      </c>
      <c r="N63" s="260">
        <v>44813.756944444445</v>
      </c>
      <c r="O63" s="260">
        <v>44815.513888888891</v>
      </c>
      <c r="P63" s="4">
        <f t="shared" si="8"/>
        <v>4.9722222222262644</v>
      </c>
      <c r="Q63" s="4">
        <f>'53 ĐB 22 08'!J67</f>
        <v>2.0972222222222228</v>
      </c>
      <c r="R63" s="4">
        <f t="shared" si="9"/>
        <v>2.8750000000040417</v>
      </c>
      <c r="S63" s="4">
        <f t="shared" si="18"/>
        <v>0.12499999999595834</v>
      </c>
      <c r="T63" s="4" t="str">
        <f t="shared" si="10"/>
        <v/>
      </c>
      <c r="U63" s="135">
        <f t="shared" si="12"/>
        <v>4142812</v>
      </c>
      <c r="V63" s="135" t="str">
        <f t="shared" si="19"/>
        <v/>
      </c>
      <c r="W63" s="2" t="str">
        <f t="shared" si="6"/>
        <v>Đ</v>
      </c>
    </row>
    <row r="64" spans="1:24" x14ac:dyDescent="0.35">
      <c r="A64" s="1">
        <v>54</v>
      </c>
      <c r="B64" s="244">
        <v>54</v>
      </c>
      <c r="C64" s="227" t="s">
        <v>676</v>
      </c>
      <c r="D64" s="212" t="s">
        <v>167</v>
      </c>
      <c r="E64" s="228">
        <v>16900.45</v>
      </c>
      <c r="F64" s="14">
        <v>20750.8</v>
      </c>
      <c r="G64" s="218">
        <v>44811</v>
      </c>
      <c r="H64" s="218">
        <v>44812</v>
      </c>
      <c r="I64" s="83" t="s">
        <v>563</v>
      </c>
      <c r="J64" s="3">
        <v>44811.220833333333</v>
      </c>
      <c r="K64" s="3">
        <v>44811.347222222219</v>
      </c>
      <c r="L64" s="136">
        <f t="shared" si="14"/>
        <v>44811.541666666664</v>
      </c>
      <c r="M64" s="260">
        <v>44814.534722222219</v>
      </c>
      <c r="N64" s="260">
        <v>44814.75</v>
      </c>
      <c r="O64" s="260">
        <v>44816.5</v>
      </c>
      <c r="P64" s="4">
        <f t="shared" si="8"/>
        <v>4.9583333333357587</v>
      </c>
      <c r="Q64" s="4">
        <f>'54. ĐB 22 06'!J62</f>
        <v>2.0833333333333335</v>
      </c>
      <c r="R64" s="4">
        <f t="shared" si="9"/>
        <v>2.8750000000024252</v>
      </c>
      <c r="S64" s="4">
        <f t="shared" si="18"/>
        <v>0.12499999999757483</v>
      </c>
      <c r="T64" s="4" t="str">
        <f t="shared" si="10"/>
        <v/>
      </c>
      <c r="U64" s="135">
        <f t="shared" si="12"/>
        <v>3890775</v>
      </c>
      <c r="V64" s="135" t="str">
        <f t="shared" si="19"/>
        <v/>
      </c>
      <c r="W64" s="2" t="str">
        <f t="shared" si="6"/>
        <v>Đ</v>
      </c>
    </row>
    <row r="65" spans="1:23" x14ac:dyDescent="0.35">
      <c r="A65" s="1">
        <v>55</v>
      </c>
      <c r="B65" s="244">
        <v>55</v>
      </c>
      <c r="C65" s="261" t="s">
        <v>717</v>
      </c>
      <c r="D65" s="212" t="s">
        <v>167</v>
      </c>
      <c r="E65" s="228">
        <v>16182.08</v>
      </c>
      <c r="F65" s="14">
        <v>21497</v>
      </c>
      <c r="G65" s="218">
        <v>44813</v>
      </c>
      <c r="H65" s="218">
        <v>44814</v>
      </c>
      <c r="I65" s="83" t="s">
        <v>563</v>
      </c>
      <c r="J65" s="3">
        <v>44812.555555555555</v>
      </c>
      <c r="K65" s="3">
        <v>44812.611111111109</v>
      </c>
      <c r="L65" s="136">
        <f t="shared" si="14"/>
        <v>44813.291666666664</v>
      </c>
      <c r="M65" s="260">
        <v>44816.652777777781</v>
      </c>
      <c r="N65" s="260">
        <v>44816.944444444445</v>
      </c>
      <c r="O65" s="260">
        <v>44818.590277777781</v>
      </c>
      <c r="P65" s="4">
        <f t="shared" si="8"/>
        <v>5.2986111111167702</v>
      </c>
      <c r="Q65" s="4">
        <f>'55.ĐB 22 05'!J62</f>
        <v>0.26041666666666663</v>
      </c>
      <c r="R65" s="4">
        <f t="shared" si="9"/>
        <v>5.0381944444501032</v>
      </c>
      <c r="S65" s="4" t="str">
        <f t="shared" si="18"/>
        <v/>
      </c>
      <c r="T65" s="4">
        <f t="shared" si="10"/>
        <v>2.0381944444501032</v>
      </c>
      <c r="U65" s="135" t="str">
        <f t="shared" si="12"/>
        <v/>
      </c>
      <c r="V65" s="135">
        <f t="shared" si="19"/>
        <v>131445198</v>
      </c>
      <c r="W65" s="2" t="str">
        <f t="shared" si="6"/>
        <v>S</v>
      </c>
    </row>
    <row r="66" spans="1:23" x14ac:dyDescent="0.35">
      <c r="A66" s="1">
        <v>56</v>
      </c>
      <c r="B66" s="244">
        <v>56</v>
      </c>
      <c r="C66" s="261" t="s">
        <v>706</v>
      </c>
      <c r="D66" s="262" t="s">
        <v>204</v>
      </c>
      <c r="E66" s="228">
        <v>16889.86</v>
      </c>
      <c r="F66" s="14">
        <v>22122</v>
      </c>
      <c r="G66" s="218">
        <v>44820</v>
      </c>
      <c r="H66" s="218">
        <v>44821</v>
      </c>
      <c r="I66" s="83" t="s">
        <v>563</v>
      </c>
      <c r="J66" s="3">
        <v>44819.71875</v>
      </c>
      <c r="K66" s="3">
        <v>44820.416666666664</v>
      </c>
      <c r="L66" s="136">
        <f t="shared" si="14"/>
        <v>44820.291666666664</v>
      </c>
      <c r="M66" s="3">
        <v>44824.309027777781</v>
      </c>
      <c r="N66" s="3">
        <v>44824.513888888891</v>
      </c>
      <c r="O66" s="3">
        <v>44826.0625</v>
      </c>
      <c r="P66" s="4">
        <f t="shared" si="8"/>
        <v>5.7708333333357587</v>
      </c>
      <c r="Q66" s="4">
        <f>'56 ĐB 22 10'!J70</f>
        <v>4.2083333333333321</v>
      </c>
      <c r="R66" s="4">
        <f t="shared" si="9"/>
        <v>1.5625000000024265</v>
      </c>
      <c r="S66" s="4">
        <f t="shared" si="18"/>
        <v>1.4374999999975735</v>
      </c>
      <c r="T66" s="4" t="str">
        <f t="shared" si="10"/>
        <v/>
      </c>
      <c r="U66" s="273">
        <f t="shared" si="12"/>
        <v>47700562</v>
      </c>
      <c r="V66" s="135" t="str">
        <f t="shared" si="19"/>
        <v/>
      </c>
      <c r="W66" s="2" t="str">
        <f t="shared" si="6"/>
        <v>S</v>
      </c>
    </row>
    <row r="67" spans="1:23" x14ac:dyDescent="0.35">
      <c r="A67" s="1">
        <v>57</v>
      </c>
      <c r="B67" s="244">
        <v>57</v>
      </c>
      <c r="C67" s="227" t="s">
        <v>744</v>
      </c>
      <c r="D67" s="212" t="s">
        <v>167</v>
      </c>
      <c r="E67" s="228">
        <v>16820.68</v>
      </c>
      <c r="F67" s="14">
        <v>22095</v>
      </c>
      <c r="G67" s="218">
        <v>44823</v>
      </c>
      <c r="H67" s="218">
        <v>44824</v>
      </c>
      <c r="I67" s="83" t="s">
        <v>570</v>
      </c>
      <c r="J67" s="3">
        <v>44820.402777777781</v>
      </c>
      <c r="K67" s="3">
        <v>44820.440972222219</v>
      </c>
      <c r="L67" s="136">
        <f t="shared" si="14"/>
        <v>44823.291666666664</v>
      </c>
      <c r="M67" s="3">
        <v>44825.333333333336</v>
      </c>
      <c r="N67" s="3">
        <v>44825.534722222219</v>
      </c>
      <c r="O67" s="3">
        <v>44827.1875</v>
      </c>
      <c r="P67" s="4">
        <f t="shared" si="8"/>
        <v>3.8958333333357587</v>
      </c>
      <c r="Q67" s="4">
        <f>'57 ĐB 22 08'!J66</f>
        <v>2.4097222222222219</v>
      </c>
      <c r="R67" s="4">
        <f t="shared" si="9"/>
        <v>1.4861111111135368</v>
      </c>
      <c r="S67" s="4">
        <f t="shared" si="18"/>
        <v>1.5138888888864632</v>
      </c>
      <c r="T67" s="4" t="str">
        <f t="shared" si="10"/>
        <v/>
      </c>
      <c r="U67" s="135">
        <f t="shared" si="12"/>
        <v>50174062</v>
      </c>
      <c r="V67" s="135" t="str">
        <f t="shared" si="19"/>
        <v/>
      </c>
      <c r="W67" s="2" t="str">
        <f t="shared" si="6"/>
        <v>S</v>
      </c>
    </row>
    <row r="68" spans="1:23" x14ac:dyDescent="0.35">
      <c r="A68" s="1">
        <v>58</v>
      </c>
      <c r="B68" s="244">
        <v>58</v>
      </c>
      <c r="C68" s="227" t="s">
        <v>705</v>
      </c>
      <c r="D68" s="212" t="s">
        <v>167</v>
      </c>
      <c r="E68" s="228">
        <v>17196.84</v>
      </c>
      <c r="F68" s="14">
        <v>20399</v>
      </c>
      <c r="G68" s="218">
        <v>44828</v>
      </c>
      <c r="H68" s="218">
        <v>44830</v>
      </c>
      <c r="I68" s="83" t="s">
        <v>570</v>
      </c>
      <c r="J68" s="3">
        <v>44827.229166666664</v>
      </c>
      <c r="K68" s="3">
        <v>44827.333333333336</v>
      </c>
      <c r="L68" s="136">
        <f t="shared" si="14"/>
        <v>44828.291666666664</v>
      </c>
      <c r="M68" s="3">
        <v>44829.520833333336</v>
      </c>
      <c r="N68" s="3">
        <v>44829.618055555555</v>
      </c>
      <c r="O68" s="3">
        <v>44831</v>
      </c>
      <c r="P68" s="4">
        <f t="shared" si="8"/>
        <v>2.7083333333357587</v>
      </c>
      <c r="Q68" s="4">
        <f>'58 ĐB 22 07'!J57</f>
        <v>1.4375</v>
      </c>
      <c r="R68" s="4">
        <f t="shared" si="9"/>
        <v>1.2708333333357587</v>
      </c>
      <c r="S68" s="4">
        <f t="shared" si="18"/>
        <v>1.7291666666642413</v>
      </c>
      <c r="T68" s="4" t="str">
        <f t="shared" si="10"/>
        <v/>
      </c>
      <c r="U68" s="135">
        <f t="shared" si="12"/>
        <v>52909906</v>
      </c>
      <c r="V68" s="135" t="str">
        <f t="shared" si="19"/>
        <v/>
      </c>
      <c r="W68" s="2" t="str">
        <f t="shared" si="6"/>
        <v>S</v>
      </c>
    </row>
    <row r="69" spans="1:23" s="302" customFormat="1" x14ac:dyDescent="0.35">
      <c r="A69" s="167">
        <v>59</v>
      </c>
      <c r="B69" s="280">
        <v>59</v>
      </c>
      <c r="C69" s="245" t="s">
        <v>677</v>
      </c>
      <c r="D69" s="299" t="s">
        <v>167</v>
      </c>
      <c r="E69" s="300">
        <v>17096.68</v>
      </c>
      <c r="F69" s="283">
        <v>22100</v>
      </c>
      <c r="G69" s="301">
        <v>44831</v>
      </c>
      <c r="H69" s="301">
        <v>44832</v>
      </c>
      <c r="I69" s="284" t="s">
        <v>563</v>
      </c>
      <c r="J69" s="81">
        <v>44828.347222222219</v>
      </c>
      <c r="K69" s="81">
        <v>44828.388888888891</v>
      </c>
      <c r="L69" s="285">
        <f t="shared" si="14"/>
        <v>44831</v>
      </c>
      <c r="M69" s="81">
        <v>44830.625</v>
      </c>
      <c r="N69" s="81">
        <v>44831</v>
      </c>
      <c r="O69" s="81">
        <v>44832.798611111109</v>
      </c>
      <c r="P69" s="256">
        <f t="shared" si="8"/>
        <v>1.7986111111094942</v>
      </c>
      <c r="Q69" s="256">
        <f>'59 ĐB 22 09'!J62</f>
        <v>0.20138888888888884</v>
      </c>
      <c r="R69" s="256">
        <f t="shared" si="9"/>
        <v>1.5972222222206054</v>
      </c>
      <c r="S69" s="256">
        <f t="shared" si="18"/>
        <v>1.4027777777793946</v>
      </c>
      <c r="T69" s="256" t="str">
        <f t="shared" si="10"/>
        <v/>
      </c>
      <c r="U69" s="286">
        <f t="shared" si="12"/>
        <v>46502083</v>
      </c>
      <c r="V69" s="286" t="str">
        <f t="shared" si="19"/>
        <v/>
      </c>
      <c r="W69" s="281" t="str">
        <f t="shared" si="6"/>
        <v>S</v>
      </c>
    </row>
    <row r="70" spans="1:23" x14ac:dyDescent="0.35">
      <c r="A70" s="1">
        <v>60</v>
      </c>
      <c r="B70" s="244">
        <v>60</v>
      </c>
      <c r="C70" s="227" t="s">
        <v>676</v>
      </c>
      <c r="D70" s="262" t="s">
        <v>204</v>
      </c>
      <c r="E70" s="228">
        <v>16974.72</v>
      </c>
      <c r="F70" s="14">
        <v>20750.8</v>
      </c>
      <c r="G70" s="218">
        <v>44828</v>
      </c>
      <c r="H70" s="218">
        <v>44829</v>
      </c>
      <c r="I70" s="83" t="s">
        <v>570</v>
      </c>
      <c r="J70" s="3">
        <v>44829.908333333333</v>
      </c>
      <c r="K70" s="3">
        <v>44830.395833333336</v>
      </c>
      <c r="L70" s="136">
        <f t="shared" si="14"/>
        <v>44830.291666666664</v>
      </c>
      <c r="M70" s="3">
        <v>44831.583333333336</v>
      </c>
      <c r="N70" s="3">
        <v>44831.701388888891</v>
      </c>
      <c r="O70" s="3">
        <v>44832.8125</v>
      </c>
      <c r="P70" s="4">
        <f t="shared" si="8"/>
        <v>2.5208333333357587</v>
      </c>
      <c r="Q70" s="4">
        <f>'60 ĐB 22 06'!J46</f>
        <v>1.4791666666666665</v>
      </c>
      <c r="R70" s="4">
        <f t="shared" si="9"/>
        <v>1.0416666666690921</v>
      </c>
      <c r="S70" s="4">
        <f t="shared" si="18"/>
        <v>1.9583333333309079</v>
      </c>
      <c r="T70" s="4" t="str">
        <f t="shared" si="10"/>
        <v/>
      </c>
      <c r="U70" s="135">
        <f t="shared" si="12"/>
        <v>60955475</v>
      </c>
      <c r="V70" s="135" t="str">
        <f t="shared" si="19"/>
        <v/>
      </c>
      <c r="W70" s="2" t="str">
        <f t="shared" si="6"/>
        <v>Đ</v>
      </c>
    </row>
    <row r="71" spans="1:23" x14ac:dyDescent="0.35">
      <c r="A71" s="1">
        <v>61</v>
      </c>
      <c r="B71" s="244">
        <v>61</v>
      </c>
      <c r="C71" s="227" t="s">
        <v>717</v>
      </c>
      <c r="D71" s="212" t="s">
        <v>167</v>
      </c>
      <c r="E71" s="228">
        <v>16198.63</v>
      </c>
      <c r="F71" s="14">
        <v>21497</v>
      </c>
      <c r="G71" s="218">
        <v>44844</v>
      </c>
      <c r="H71" s="218">
        <v>44845</v>
      </c>
      <c r="I71" s="83" t="s">
        <v>570</v>
      </c>
      <c r="J71" s="3">
        <v>44842.402777777781</v>
      </c>
      <c r="K71" s="3">
        <v>44842.590277777781</v>
      </c>
      <c r="L71" s="136">
        <f t="shared" si="14"/>
        <v>44844.291666666664</v>
      </c>
      <c r="M71" s="3">
        <v>44844.5625</v>
      </c>
      <c r="N71" s="3">
        <v>44844.631944444445</v>
      </c>
      <c r="O71" s="3">
        <v>44845.770833333336</v>
      </c>
      <c r="P71" s="4">
        <f>IFERROR(O71-L71,"")</f>
        <v>1.4791666666715173</v>
      </c>
      <c r="Q71" s="256">
        <f>'61 ĐB 22 05'!J53</f>
        <v>0.33333333333333337</v>
      </c>
      <c r="R71" s="4">
        <f>IFERROR(P71-Q71,"")</f>
        <v>1.1458333333381838</v>
      </c>
      <c r="S71" s="4">
        <f>IF(R71&lt;$S$5,$S$5-R71,"")</f>
        <v>1.8541666666618162</v>
      </c>
      <c r="T71" s="4" t="str">
        <f t="shared" si="10"/>
        <v/>
      </c>
      <c r="U71" s="135">
        <f>IF(S71="","",ROUND(S71*$U$5*F71,0))</f>
        <v>59788531</v>
      </c>
      <c r="V71" s="135" t="str">
        <f t="shared" si="19"/>
        <v/>
      </c>
      <c r="W71" s="2" t="str">
        <f t="shared" si="6"/>
        <v>S</v>
      </c>
    </row>
    <row r="72" spans="1:23" x14ac:dyDescent="0.35">
      <c r="A72" s="1">
        <v>62</v>
      </c>
      <c r="B72" s="244">
        <v>62</v>
      </c>
      <c r="C72" s="227" t="s">
        <v>744</v>
      </c>
      <c r="D72" s="262" t="s">
        <v>204</v>
      </c>
      <c r="E72" s="228">
        <v>16873.82</v>
      </c>
      <c r="F72" s="14">
        <v>22095</v>
      </c>
      <c r="G72" s="218">
        <v>44849</v>
      </c>
      <c r="H72" s="218">
        <v>44850</v>
      </c>
      <c r="I72" s="83" t="s">
        <v>563</v>
      </c>
      <c r="J72" s="258">
        <v>44852.760416666664</v>
      </c>
      <c r="K72" s="3">
        <v>44853.375</v>
      </c>
      <c r="L72" s="136" t="str">
        <f t="shared" si="14"/>
        <v>Trễ KH</v>
      </c>
      <c r="M72" s="3">
        <v>44854.298611111109</v>
      </c>
      <c r="N72" s="3">
        <v>44854.729166666664</v>
      </c>
      <c r="O72" s="3">
        <v>44855.979166666664</v>
      </c>
      <c r="P72" s="4" t="str">
        <f t="shared" si="8"/>
        <v/>
      </c>
      <c r="Q72" s="4"/>
      <c r="R72" s="4" t="str">
        <f t="shared" si="9"/>
        <v/>
      </c>
      <c r="S72" s="4" t="str">
        <f t="shared" si="18"/>
        <v/>
      </c>
      <c r="T72" s="4" t="str">
        <f t="shared" si="10"/>
        <v/>
      </c>
      <c r="U72" s="135" t="str">
        <f t="shared" si="12"/>
        <v/>
      </c>
      <c r="V72" s="135" t="str">
        <f t="shared" si="19"/>
        <v/>
      </c>
      <c r="W72" s="2" t="str">
        <f t="shared" si="6"/>
        <v>T</v>
      </c>
    </row>
    <row r="73" spans="1:23" x14ac:dyDescent="0.35">
      <c r="A73" s="1">
        <v>63</v>
      </c>
      <c r="B73" s="244">
        <v>63</v>
      </c>
      <c r="C73" s="227" t="s">
        <v>676</v>
      </c>
      <c r="D73" s="262" t="s">
        <v>204</v>
      </c>
      <c r="E73" s="228">
        <v>16960.419999999998</v>
      </c>
      <c r="F73" s="14">
        <v>20750.8</v>
      </c>
      <c r="G73" s="218">
        <v>44853</v>
      </c>
      <c r="H73" s="218">
        <v>44854</v>
      </c>
      <c r="I73" s="83" t="s">
        <v>563</v>
      </c>
      <c r="J73" s="3">
        <v>44858.6875</v>
      </c>
      <c r="K73" s="3">
        <v>44859.375</v>
      </c>
      <c r="L73" s="136" t="str">
        <f t="shared" si="14"/>
        <v>Trễ KH</v>
      </c>
      <c r="M73" s="3">
        <v>44859.604166666664</v>
      </c>
      <c r="N73" s="3">
        <v>44859.701388888891</v>
      </c>
      <c r="O73" s="3">
        <v>44862.958333333336</v>
      </c>
      <c r="P73" s="4" t="str">
        <f t="shared" si="8"/>
        <v/>
      </c>
      <c r="Q73" s="4"/>
      <c r="R73" s="4" t="str">
        <f t="shared" si="9"/>
        <v/>
      </c>
      <c r="S73" s="4" t="str">
        <f t="shared" si="18"/>
        <v/>
      </c>
      <c r="T73" s="4" t="str">
        <f t="shared" si="10"/>
        <v/>
      </c>
      <c r="U73" s="135" t="str">
        <f t="shared" si="12"/>
        <v/>
      </c>
      <c r="V73" s="135" t="str">
        <f t="shared" si="19"/>
        <v/>
      </c>
      <c r="W73" s="2" t="str">
        <f t="shared" si="6"/>
        <v>T</v>
      </c>
    </row>
    <row r="74" spans="1:23" x14ac:dyDescent="0.35">
      <c r="A74" s="1">
        <v>64</v>
      </c>
      <c r="B74" s="244">
        <v>64</v>
      </c>
      <c r="C74" s="227" t="s">
        <v>743</v>
      </c>
      <c r="D74" s="212" t="s">
        <v>167</v>
      </c>
      <c r="E74" s="228">
        <v>16505.39</v>
      </c>
      <c r="F74" s="14">
        <v>21500.7</v>
      </c>
      <c r="G74" s="218">
        <v>44864</v>
      </c>
      <c r="H74" s="218">
        <v>44865</v>
      </c>
      <c r="I74" s="83" t="s">
        <v>563</v>
      </c>
      <c r="J74" s="3">
        <v>44862.760416666664</v>
      </c>
      <c r="K74" s="3">
        <v>44863.375</v>
      </c>
      <c r="L74" s="136">
        <f t="shared" si="14"/>
        <v>44864.291666666664</v>
      </c>
      <c r="M74" s="3">
        <v>44864.743055555555</v>
      </c>
      <c r="N74" s="3">
        <v>44864.798611111109</v>
      </c>
      <c r="O74" s="3">
        <v>44866.375</v>
      </c>
      <c r="P74" s="4">
        <f t="shared" si="8"/>
        <v>2.0833333333357587</v>
      </c>
      <c r="Q74" s="4">
        <f>'64 ĐB 22 04'!J64</f>
        <v>0.49305555555555552</v>
      </c>
      <c r="R74" s="4">
        <f t="shared" si="9"/>
        <v>1.5902777777802031</v>
      </c>
      <c r="S74" s="4">
        <f t="shared" si="18"/>
        <v>1.4097222222197969</v>
      </c>
      <c r="T74" s="4" t="str">
        <f t="shared" si="10"/>
        <v/>
      </c>
      <c r="U74" s="135">
        <f t="shared" si="12"/>
        <v>45465022</v>
      </c>
      <c r="V74" s="135" t="str">
        <f t="shared" si="19"/>
        <v/>
      </c>
      <c r="W74" s="2" t="str">
        <f t="shared" si="6"/>
        <v>S</v>
      </c>
    </row>
    <row r="75" spans="1:23" x14ac:dyDescent="0.35">
      <c r="A75" s="1">
        <v>65</v>
      </c>
      <c r="B75" s="244">
        <v>65</v>
      </c>
      <c r="C75" s="305" t="s">
        <v>706</v>
      </c>
      <c r="D75" s="306" t="s">
        <v>204</v>
      </c>
      <c r="E75" s="307">
        <v>16874.990000000002</v>
      </c>
      <c r="F75" s="14">
        <v>22122</v>
      </c>
      <c r="G75" s="218">
        <v>44862</v>
      </c>
      <c r="H75" s="218">
        <v>44863</v>
      </c>
      <c r="I75" s="83" t="s">
        <v>570</v>
      </c>
      <c r="J75" s="308">
        <v>44864.239583333336</v>
      </c>
      <c r="K75" s="3">
        <v>44864.368055555555</v>
      </c>
      <c r="L75" s="136" t="str">
        <f t="shared" si="14"/>
        <v>Trễ KH</v>
      </c>
      <c r="M75" s="3">
        <v>44866.3125</v>
      </c>
      <c r="N75" s="3">
        <v>44866.472222222219</v>
      </c>
      <c r="O75" s="3">
        <v>44868.027777777781</v>
      </c>
      <c r="P75" s="4" t="str">
        <f t="shared" si="8"/>
        <v/>
      </c>
      <c r="Q75" s="4"/>
      <c r="R75" s="4" t="str">
        <f t="shared" si="9"/>
        <v/>
      </c>
      <c r="S75" s="4" t="str">
        <f t="shared" ref="S75:S106" si="20">IF(R75&lt;$S$5,$S$5-R75,"")</f>
        <v/>
      </c>
      <c r="T75" s="4" t="str">
        <f t="shared" si="10"/>
        <v/>
      </c>
      <c r="U75" s="135" t="str">
        <f t="shared" ref="U75:U110" si="21">IF(S75="","",ROUND(S75*$U$5*F75,0))</f>
        <v/>
      </c>
      <c r="V75" s="135" t="str">
        <f t="shared" si="19"/>
        <v/>
      </c>
      <c r="W75" s="2" t="str">
        <f t="shared" si="6"/>
        <v>T</v>
      </c>
    </row>
    <row r="76" spans="1:23" x14ac:dyDescent="0.35">
      <c r="A76" s="1">
        <v>66</v>
      </c>
      <c r="B76" s="244">
        <v>66</v>
      </c>
      <c r="C76" s="227" t="s">
        <v>676</v>
      </c>
      <c r="D76" s="212" t="s">
        <v>167</v>
      </c>
      <c r="E76" s="228">
        <v>16960.82</v>
      </c>
      <c r="F76" s="14">
        <v>20750.8</v>
      </c>
      <c r="G76" s="218">
        <v>44879</v>
      </c>
      <c r="H76" s="218">
        <v>44880</v>
      </c>
      <c r="I76" s="83" t="s">
        <v>570</v>
      </c>
      <c r="J76" s="309">
        <v>44880.202777777777</v>
      </c>
      <c r="K76" s="3">
        <v>44880.333333333336</v>
      </c>
      <c r="L76" s="136">
        <f t="shared" si="14"/>
        <v>44880.541666666664</v>
      </c>
      <c r="M76" s="309">
        <v>44880.763888888891</v>
      </c>
      <c r="N76" s="309">
        <v>44882.368055555555</v>
      </c>
      <c r="O76" s="309">
        <v>44883.361111111109</v>
      </c>
      <c r="P76" s="4">
        <f t="shared" si="8"/>
        <v>2.8194444444452529</v>
      </c>
      <c r="Q76" s="4">
        <f>'66 ĐB 22 06'!J44</f>
        <v>0.35416666666666674</v>
      </c>
      <c r="R76" s="4">
        <f t="shared" si="9"/>
        <v>2.4652777777785859</v>
      </c>
      <c r="S76" s="4">
        <f t="shared" si="20"/>
        <v>0.53472222222141408</v>
      </c>
      <c r="T76" s="4" t="str">
        <f t="shared" si="10"/>
        <v/>
      </c>
      <c r="U76" s="135">
        <f t="shared" si="21"/>
        <v>16643871</v>
      </c>
      <c r="V76" s="135" t="str">
        <f t="shared" si="19"/>
        <v/>
      </c>
      <c r="W76" s="2" t="str">
        <f t="shared" ref="W76:W110" si="22">IF(G76="ko có KH","Ko có KH",IF(AND(J76&gt;=G76,J76&lt;=H76+1),"Đ",IF(J76&lt;G76,"S",IF(J76&gt;H76+1,"T",""))))</f>
        <v>Đ</v>
      </c>
    </row>
    <row r="77" spans="1:23" x14ac:dyDescent="0.35">
      <c r="A77" s="1">
        <v>67</v>
      </c>
      <c r="B77" s="244">
        <v>67</v>
      </c>
      <c r="C77" s="227" t="s">
        <v>705</v>
      </c>
      <c r="D77" s="212" t="s">
        <v>167</v>
      </c>
      <c r="E77" s="228">
        <v>16969.64</v>
      </c>
      <c r="F77" s="14">
        <v>20399</v>
      </c>
      <c r="G77" s="218">
        <v>44884</v>
      </c>
      <c r="H77" s="218">
        <v>44885</v>
      </c>
      <c r="I77" s="83" t="s">
        <v>570</v>
      </c>
      <c r="J77" s="3">
        <v>44885.395833333336</v>
      </c>
      <c r="K77" s="3">
        <v>44885.416666666664</v>
      </c>
      <c r="L77" s="136">
        <f t="shared" si="14"/>
        <v>44885.541666666664</v>
      </c>
      <c r="M77" s="309">
        <v>44885.5</v>
      </c>
      <c r="N77" s="309">
        <v>44885.611111111109</v>
      </c>
      <c r="O77" s="309">
        <v>44886.472222222219</v>
      </c>
      <c r="P77" s="4">
        <f t="shared" si="8"/>
        <v>0.93055555555474712</v>
      </c>
      <c r="Q77" s="4">
        <f>'67 ĐB 22 07'!J40</f>
        <v>0.10416666666666674</v>
      </c>
      <c r="R77" s="4">
        <f t="shared" si="9"/>
        <v>0.82638888888808038</v>
      </c>
      <c r="S77" s="4">
        <f t="shared" si="20"/>
        <v>2.1736111111119198</v>
      </c>
      <c r="T77" s="4" t="str">
        <f t="shared" si="10"/>
        <v/>
      </c>
      <c r="U77" s="135">
        <f t="shared" si="21"/>
        <v>66509240</v>
      </c>
      <c r="V77" s="135" t="str">
        <f t="shared" si="19"/>
        <v/>
      </c>
      <c r="W77" s="2" t="str">
        <f t="shared" si="22"/>
        <v>Đ</v>
      </c>
    </row>
    <row r="78" spans="1:23" x14ac:dyDescent="0.35">
      <c r="A78" s="1">
        <v>68</v>
      </c>
      <c r="B78" s="244">
        <v>68</v>
      </c>
      <c r="C78" s="305" t="s">
        <v>706</v>
      </c>
      <c r="D78" s="306" t="s">
        <v>204</v>
      </c>
      <c r="E78" s="228">
        <v>16883.45</v>
      </c>
      <c r="F78" s="14">
        <v>22122</v>
      </c>
      <c r="G78" s="218">
        <v>44888</v>
      </c>
      <c r="H78" s="218">
        <v>44889</v>
      </c>
      <c r="I78" s="83" t="s">
        <v>570</v>
      </c>
      <c r="J78" s="309">
        <v>44886.881944444445</v>
      </c>
      <c r="K78" s="3"/>
      <c r="L78" s="136">
        <f t="shared" si="14"/>
        <v>44887.645833333336</v>
      </c>
      <c r="M78" s="3">
        <v>44887.5625</v>
      </c>
      <c r="N78" s="3">
        <v>44887.645833333336</v>
      </c>
      <c r="O78" s="3">
        <v>44889.020833333336</v>
      </c>
      <c r="P78" s="4">
        <f t="shared" ref="P78:P110" si="23">IFERROR(O78-L78,"")</f>
        <v>1.375</v>
      </c>
      <c r="Q78" s="4">
        <f>'68 ĐB 22 10'!J48</f>
        <v>0.27083333333333326</v>
      </c>
      <c r="R78" s="4">
        <f t="shared" ref="R78:R110" si="24">IFERROR(P78-Q78,"")</f>
        <v>1.1041666666666667</v>
      </c>
      <c r="S78" s="4">
        <f t="shared" si="20"/>
        <v>1.8958333333333333</v>
      </c>
      <c r="T78" s="4" t="str">
        <f t="shared" ref="T78:T110" si="25">IFERROR(IF(R78&gt;$S$5,R78-$S$5,""),"")</f>
        <v/>
      </c>
      <c r="U78" s="135">
        <f t="shared" si="21"/>
        <v>62909438</v>
      </c>
      <c r="V78" s="135" t="str">
        <f t="shared" si="19"/>
        <v/>
      </c>
      <c r="W78" s="2" t="str">
        <f t="shared" si="22"/>
        <v>S</v>
      </c>
    </row>
    <row r="79" spans="1:23" x14ac:dyDescent="0.35">
      <c r="A79" s="1">
        <v>69</v>
      </c>
      <c r="B79" s="244">
        <v>69</v>
      </c>
      <c r="C79" s="227" t="s">
        <v>744</v>
      </c>
      <c r="D79" s="212" t="s">
        <v>167</v>
      </c>
      <c r="E79" s="228">
        <v>16896.810000000001</v>
      </c>
      <c r="F79" s="14">
        <v>22095</v>
      </c>
      <c r="G79" s="218">
        <v>44894</v>
      </c>
      <c r="H79" s="218">
        <v>44895</v>
      </c>
      <c r="I79" s="83" t="s">
        <v>570</v>
      </c>
      <c r="J79" s="309">
        <v>44898.65625</v>
      </c>
      <c r="K79" s="3"/>
      <c r="L79" s="136" t="str">
        <f t="shared" si="14"/>
        <v>Trễ KH</v>
      </c>
      <c r="M79" s="309">
        <v>44899.416666666664</v>
      </c>
      <c r="N79" s="309">
        <v>44900.770833333336</v>
      </c>
      <c r="O79" s="309">
        <v>44902.055555555555</v>
      </c>
      <c r="P79" s="4" t="str">
        <f t="shared" si="23"/>
        <v/>
      </c>
      <c r="Q79" s="4"/>
      <c r="R79" s="4" t="str">
        <f t="shared" si="24"/>
        <v/>
      </c>
      <c r="S79" s="4" t="str">
        <f t="shared" si="20"/>
        <v/>
      </c>
      <c r="T79" s="4" t="str">
        <f t="shared" si="25"/>
        <v/>
      </c>
      <c r="U79" s="135" t="str">
        <f t="shared" si="21"/>
        <v/>
      </c>
      <c r="V79" s="135" t="str">
        <f t="shared" si="19"/>
        <v/>
      </c>
      <c r="W79" s="2" t="str">
        <f t="shared" si="22"/>
        <v>T</v>
      </c>
    </row>
    <row r="80" spans="1:23" x14ac:dyDescent="0.35">
      <c r="A80" s="1">
        <v>70</v>
      </c>
      <c r="B80" s="244">
        <v>70</v>
      </c>
      <c r="C80" s="227" t="s">
        <v>705</v>
      </c>
      <c r="D80" s="212" t="s">
        <v>167</v>
      </c>
      <c r="E80" s="311">
        <v>16975.39</v>
      </c>
      <c r="F80" s="14">
        <v>20399</v>
      </c>
      <c r="G80" s="218">
        <v>44901</v>
      </c>
      <c r="H80" s="218">
        <v>44902</v>
      </c>
      <c r="I80" s="83" t="s">
        <v>570</v>
      </c>
      <c r="J80" s="309">
        <v>44902.354166666664</v>
      </c>
      <c r="K80" s="3"/>
      <c r="L80" s="136">
        <f t="shared" si="14"/>
        <v>44902.541666666664</v>
      </c>
      <c r="M80" s="309">
        <v>44902.569444444445</v>
      </c>
      <c r="N80" s="309">
        <v>44902.638888888891</v>
      </c>
      <c r="O80" s="309">
        <v>44903.847222222219</v>
      </c>
      <c r="P80" s="4">
        <f t="shared" si="23"/>
        <v>1.3055555555547471</v>
      </c>
      <c r="Q80" s="4">
        <f>'70 ĐB 22 07'!J44</f>
        <v>9.027777777777779E-2</v>
      </c>
      <c r="R80" s="4">
        <f t="shared" si="24"/>
        <v>1.2152777777769694</v>
      </c>
      <c r="S80" s="4">
        <f t="shared" si="20"/>
        <v>1.7847222222230306</v>
      </c>
      <c r="T80" s="4" t="str">
        <f t="shared" si="25"/>
        <v/>
      </c>
      <c r="U80" s="135">
        <f t="shared" si="21"/>
        <v>54609823</v>
      </c>
      <c r="V80" s="135" t="str">
        <f t="shared" si="19"/>
        <v/>
      </c>
      <c r="W80" s="2" t="str">
        <f t="shared" si="22"/>
        <v>Đ</v>
      </c>
    </row>
    <row r="81" spans="1:23" x14ac:dyDescent="0.35">
      <c r="A81" s="1">
        <v>71</v>
      </c>
      <c r="B81" s="244">
        <v>71</v>
      </c>
      <c r="C81" s="2"/>
      <c r="D81" s="13"/>
      <c r="E81" s="14"/>
      <c r="F81" s="14"/>
      <c r="G81" s="14"/>
      <c r="H81" s="14"/>
      <c r="I81" s="14"/>
      <c r="J81" s="3"/>
      <c r="K81" s="3"/>
      <c r="L81" s="136" t="str">
        <f t="shared" si="14"/>
        <v>không tính dôi nhật</v>
      </c>
      <c r="M81" s="3"/>
      <c r="N81" s="3"/>
      <c r="O81" s="3"/>
      <c r="P81" s="4" t="str">
        <f t="shared" si="23"/>
        <v/>
      </c>
      <c r="Q81" s="4"/>
      <c r="R81" s="4" t="str">
        <f t="shared" si="24"/>
        <v/>
      </c>
      <c r="S81" s="4" t="str">
        <f t="shared" si="20"/>
        <v/>
      </c>
      <c r="T81" s="4" t="str">
        <f t="shared" si="25"/>
        <v/>
      </c>
      <c r="U81" s="135" t="str">
        <f t="shared" si="21"/>
        <v/>
      </c>
      <c r="V81" s="135" t="str">
        <f t="shared" si="19"/>
        <v/>
      </c>
      <c r="W81" s="2" t="str">
        <f t="shared" si="22"/>
        <v>Đ</v>
      </c>
    </row>
    <row r="82" spans="1:23" x14ac:dyDescent="0.35">
      <c r="A82" s="1">
        <v>72</v>
      </c>
      <c r="B82" s="244">
        <v>72</v>
      </c>
      <c r="C82" s="2"/>
      <c r="D82" s="13"/>
      <c r="E82" s="14"/>
      <c r="F82" s="14"/>
      <c r="G82" s="14"/>
      <c r="H82" s="14"/>
      <c r="I82" s="14"/>
      <c r="J82" s="3"/>
      <c r="K82" s="3"/>
      <c r="L82" s="136" t="str">
        <f t="shared" si="14"/>
        <v>không tính dôi nhật</v>
      </c>
      <c r="M82" s="3"/>
      <c r="N82" s="3"/>
      <c r="O82" s="3"/>
      <c r="P82" s="4" t="str">
        <f t="shared" si="23"/>
        <v/>
      </c>
      <c r="Q82" s="4"/>
      <c r="R82" s="4" t="str">
        <f t="shared" si="24"/>
        <v/>
      </c>
      <c r="S82" s="4" t="str">
        <f t="shared" si="20"/>
        <v/>
      </c>
      <c r="T82" s="4" t="str">
        <f t="shared" si="25"/>
        <v/>
      </c>
      <c r="U82" s="135" t="str">
        <f t="shared" si="21"/>
        <v/>
      </c>
      <c r="V82" s="135" t="str">
        <f t="shared" si="19"/>
        <v/>
      </c>
      <c r="W82" s="2" t="str">
        <f t="shared" si="22"/>
        <v>Đ</v>
      </c>
    </row>
    <row r="83" spans="1:23" x14ac:dyDescent="0.35">
      <c r="A83" s="1">
        <v>73</v>
      </c>
      <c r="B83" s="244">
        <v>73</v>
      </c>
      <c r="C83" s="2"/>
      <c r="D83" s="13"/>
      <c r="E83" s="14"/>
      <c r="F83" s="14"/>
      <c r="G83" s="14"/>
      <c r="H83" s="14"/>
      <c r="I83" s="14"/>
      <c r="J83" s="3"/>
      <c r="K83" s="3"/>
      <c r="L83" s="136" t="str">
        <f t="shared" si="14"/>
        <v>không tính dôi nhật</v>
      </c>
      <c r="M83" s="3"/>
      <c r="N83" s="3"/>
      <c r="O83" s="3"/>
      <c r="P83" s="4" t="str">
        <f t="shared" si="23"/>
        <v/>
      </c>
      <c r="Q83" s="4"/>
      <c r="R83" s="4" t="str">
        <f t="shared" si="24"/>
        <v/>
      </c>
      <c r="S83" s="4" t="str">
        <f t="shared" si="20"/>
        <v/>
      </c>
      <c r="T83" s="4" t="str">
        <f t="shared" si="25"/>
        <v/>
      </c>
      <c r="U83" s="135" t="str">
        <f t="shared" si="21"/>
        <v/>
      </c>
      <c r="V83" s="135" t="str">
        <f t="shared" si="19"/>
        <v/>
      </c>
      <c r="W83" s="2" t="str">
        <f t="shared" si="22"/>
        <v>Đ</v>
      </c>
    </row>
    <row r="84" spans="1:23" x14ac:dyDescent="0.35">
      <c r="A84" s="1">
        <v>74</v>
      </c>
      <c r="B84" s="244">
        <v>74</v>
      </c>
      <c r="C84" s="2"/>
      <c r="D84" s="13"/>
      <c r="E84" s="14"/>
      <c r="F84" s="14"/>
      <c r="G84" s="14"/>
      <c r="H84" s="14"/>
      <c r="I84" s="14"/>
      <c r="J84" s="3"/>
      <c r="K84" s="3"/>
      <c r="L84" s="136" t="str">
        <f t="shared" si="14"/>
        <v>không tính dôi nhật</v>
      </c>
      <c r="M84" s="3"/>
      <c r="N84" s="3"/>
      <c r="O84" s="3"/>
      <c r="P84" s="4" t="str">
        <f t="shared" si="23"/>
        <v/>
      </c>
      <c r="Q84" s="4"/>
      <c r="R84" s="4" t="str">
        <f t="shared" si="24"/>
        <v/>
      </c>
      <c r="S84" s="4" t="str">
        <f t="shared" si="20"/>
        <v/>
      </c>
      <c r="T84" s="4" t="str">
        <f t="shared" si="25"/>
        <v/>
      </c>
      <c r="U84" s="135" t="str">
        <f t="shared" si="21"/>
        <v/>
      </c>
      <c r="V84" s="135" t="str">
        <f t="shared" si="19"/>
        <v/>
      </c>
      <c r="W84" s="2" t="str">
        <f t="shared" si="22"/>
        <v>Đ</v>
      </c>
    </row>
    <row r="85" spans="1:23" x14ac:dyDescent="0.35">
      <c r="A85" s="1">
        <v>75</v>
      </c>
      <c r="B85" s="244">
        <v>75</v>
      </c>
      <c r="C85" s="2"/>
      <c r="D85" s="13"/>
      <c r="E85" s="14"/>
      <c r="F85" s="14"/>
      <c r="G85" s="14"/>
      <c r="H85" s="14"/>
      <c r="I85" s="14"/>
      <c r="J85" s="3"/>
      <c r="K85" s="3"/>
      <c r="L85" s="136" t="str">
        <f t="shared" si="14"/>
        <v>không tính dôi nhật</v>
      </c>
      <c r="M85" s="3"/>
      <c r="N85" s="3"/>
      <c r="O85" s="3"/>
      <c r="P85" s="4" t="str">
        <f t="shared" si="23"/>
        <v/>
      </c>
      <c r="Q85" s="4"/>
      <c r="R85" s="4" t="str">
        <f t="shared" si="24"/>
        <v/>
      </c>
      <c r="S85" s="4" t="str">
        <f t="shared" si="20"/>
        <v/>
      </c>
      <c r="T85" s="4" t="str">
        <f t="shared" si="25"/>
        <v/>
      </c>
      <c r="U85" s="135" t="str">
        <f t="shared" si="21"/>
        <v/>
      </c>
      <c r="V85" s="135" t="str">
        <f t="shared" si="19"/>
        <v/>
      </c>
      <c r="W85" s="2" t="str">
        <f t="shared" si="22"/>
        <v>Đ</v>
      </c>
    </row>
    <row r="86" spans="1:23" x14ac:dyDescent="0.35">
      <c r="A86" s="1">
        <v>76</v>
      </c>
      <c r="B86" s="244">
        <v>76</v>
      </c>
      <c r="C86" s="2"/>
      <c r="D86" s="13"/>
      <c r="E86" s="14"/>
      <c r="F86" s="14"/>
      <c r="G86" s="14"/>
      <c r="H86" s="14"/>
      <c r="I86" s="14"/>
      <c r="J86" s="3"/>
      <c r="K86" s="3"/>
      <c r="L86" s="136" t="str">
        <f t="shared" si="14"/>
        <v>không tính dôi nhật</v>
      </c>
      <c r="M86" s="3"/>
      <c r="N86" s="3"/>
      <c r="O86" s="3"/>
      <c r="P86" s="4" t="str">
        <f t="shared" si="23"/>
        <v/>
      </c>
      <c r="Q86" s="4"/>
      <c r="R86" s="4" t="str">
        <f t="shared" si="24"/>
        <v/>
      </c>
      <c r="S86" s="4" t="str">
        <f t="shared" si="20"/>
        <v/>
      </c>
      <c r="T86" s="4" t="str">
        <f t="shared" si="25"/>
        <v/>
      </c>
      <c r="U86" s="135" t="str">
        <f t="shared" si="21"/>
        <v/>
      </c>
      <c r="V86" s="135" t="str">
        <f t="shared" si="19"/>
        <v/>
      </c>
      <c r="W86" s="2" t="str">
        <f t="shared" si="22"/>
        <v>Đ</v>
      </c>
    </row>
    <row r="87" spans="1:23" x14ac:dyDescent="0.35">
      <c r="A87" s="1">
        <v>77</v>
      </c>
      <c r="B87" s="244">
        <v>77</v>
      </c>
      <c r="C87" s="2"/>
      <c r="D87" s="13"/>
      <c r="E87" s="14"/>
      <c r="F87" s="14"/>
      <c r="G87" s="14"/>
      <c r="H87" s="14"/>
      <c r="I87" s="14"/>
      <c r="J87" s="3"/>
      <c r="K87" s="3"/>
      <c r="L87" s="136" t="str">
        <f t="shared" si="14"/>
        <v>không tính dôi nhật</v>
      </c>
      <c r="M87" s="3"/>
      <c r="N87" s="3"/>
      <c r="O87" s="3"/>
      <c r="P87" s="4" t="str">
        <f t="shared" si="23"/>
        <v/>
      </c>
      <c r="Q87" s="4"/>
      <c r="R87" s="4" t="str">
        <f t="shared" si="24"/>
        <v/>
      </c>
      <c r="S87" s="4" t="str">
        <f t="shared" si="20"/>
        <v/>
      </c>
      <c r="T87" s="4" t="str">
        <f t="shared" si="25"/>
        <v/>
      </c>
      <c r="U87" s="135" t="str">
        <f t="shared" si="21"/>
        <v/>
      </c>
      <c r="V87" s="135" t="str">
        <f t="shared" si="19"/>
        <v/>
      </c>
      <c r="W87" s="2" t="str">
        <f t="shared" si="22"/>
        <v>Đ</v>
      </c>
    </row>
    <row r="88" spans="1:23" x14ac:dyDescent="0.35">
      <c r="A88" s="1">
        <v>78</v>
      </c>
      <c r="B88" s="244">
        <v>78</v>
      </c>
      <c r="C88" s="2"/>
      <c r="D88" s="13"/>
      <c r="E88" s="14"/>
      <c r="F88" s="14"/>
      <c r="G88" s="14"/>
      <c r="H88" s="14"/>
      <c r="I88" s="14"/>
      <c r="J88" s="3"/>
      <c r="K88" s="3"/>
      <c r="L88" s="136" t="str">
        <f t="shared" si="14"/>
        <v>không tính dôi nhật</v>
      </c>
      <c r="M88" s="3"/>
      <c r="N88" s="3"/>
      <c r="O88" s="3"/>
      <c r="P88" s="4" t="str">
        <f t="shared" si="23"/>
        <v/>
      </c>
      <c r="Q88" s="4"/>
      <c r="R88" s="4" t="str">
        <f t="shared" si="24"/>
        <v/>
      </c>
      <c r="S88" s="4" t="str">
        <f t="shared" si="20"/>
        <v/>
      </c>
      <c r="T88" s="4" t="str">
        <f t="shared" si="25"/>
        <v/>
      </c>
      <c r="U88" s="135" t="str">
        <f t="shared" si="21"/>
        <v/>
      </c>
      <c r="V88" s="135" t="str">
        <f t="shared" si="19"/>
        <v/>
      </c>
      <c r="W88" s="2" t="str">
        <f t="shared" si="22"/>
        <v>Đ</v>
      </c>
    </row>
    <row r="89" spans="1:23" x14ac:dyDescent="0.35">
      <c r="A89" s="1">
        <v>79</v>
      </c>
      <c r="B89" s="244">
        <v>79</v>
      </c>
      <c r="C89" s="2"/>
      <c r="D89" s="13"/>
      <c r="E89" s="14"/>
      <c r="F89" s="14"/>
      <c r="G89" s="14"/>
      <c r="H89" s="14"/>
      <c r="I89" s="14"/>
      <c r="J89" s="3"/>
      <c r="K89" s="3"/>
      <c r="L89" s="136" t="str">
        <f t="shared" si="14"/>
        <v>không tính dôi nhật</v>
      </c>
      <c r="M89" s="3"/>
      <c r="N89" s="3"/>
      <c r="O89" s="3"/>
      <c r="P89" s="4" t="str">
        <f t="shared" si="23"/>
        <v/>
      </c>
      <c r="Q89" s="4"/>
      <c r="R89" s="4" t="str">
        <f t="shared" si="24"/>
        <v/>
      </c>
      <c r="S89" s="4" t="str">
        <f t="shared" si="20"/>
        <v/>
      </c>
      <c r="T89" s="4" t="str">
        <f t="shared" si="25"/>
        <v/>
      </c>
      <c r="U89" s="135" t="str">
        <f t="shared" si="21"/>
        <v/>
      </c>
      <c r="V89" s="135" t="str">
        <f t="shared" si="19"/>
        <v/>
      </c>
      <c r="W89" s="2" t="str">
        <f t="shared" si="22"/>
        <v>Đ</v>
      </c>
    </row>
    <row r="90" spans="1:23" x14ac:dyDescent="0.35">
      <c r="A90" s="1">
        <v>80</v>
      </c>
      <c r="B90" s="244">
        <v>80</v>
      </c>
      <c r="C90" s="2"/>
      <c r="D90" s="13"/>
      <c r="E90" s="14"/>
      <c r="F90" s="14"/>
      <c r="G90" s="14"/>
      <c r="H90" s="14"/>
      <c r="I90" s="14"/>
      <c r="J90" s="3"/>
      <c r="K90" s="3"/>
      <c r="L90" s="136" t="str">
        <f t="shared" si="14"/>
        <v>không tính dôi nhật</v>
      </c>
      <c r="M90" s="3"/>
      <c r="N90" s="3"/>
      <c r="O90" s="3"/>
      <c r="P90" s="4" t="str">
        <f t="shared" si="23"/>
        <v/>
      </c>
      <c r="Q90" s="4"/>
      <c r="R90" s="4" t="str">
        <f t="shared" si="24"/>
        <v/>
      </c>
      <c r="S90" s="4" t="str">
        <f t="shared" si="20"/>
        <v/>
      </c>
      <c r="T90" s="4" t="str">
        <f t="shared" si="25"/>
        <v/>
      </c>
      <c r="U90" s="135" t="str">
        <f t="shared" si="21"/>
        <v/>
      </c>
      <c r="V90" s="135" t="str">
        <f t="shared" si="19"/>
        <v/>
      </c>
      <c r="W90" s="2" t="str">
        <f t="shared" si="22"/>
        <v>Đ</v>
      </c>
    </row>
    <row r="91" spans="1:23" x14ac:dyDescent="0.35">
      <c r="A91" s="1">
        <v>81</v>
      </c>
      <c r="B91" s="244">
        <v>81</v>
      </c>
      <c r="C91" s="2"/>
      <c r="D91" s="13"/>
      <c r="E91" s="14"/>
      <c r="F91" s="14"/>
      <c r="G91" s="14"/>
      <c r="H91" s="14"/>
      <c r="I91" s="14"/>
      <c r="J91" s="3"/>
      <c r="K91" s="3"/>
      <c r="L91" s="136" t="str">
        <f t="shared" si="14"/>
        <v>không tính dôi nhật</v>
      </c>
      <c r="M91" s="3"/>
      <c r="N91" s="3"/>
      <c r="O91" s="3"/>
      <c r="P91" s="4" t="str">
        <f t="shared" si="23"/>
        <v/>
      </c>
      <c r="Q91" s="4"/>
      <c r="R91" s="4" t="str">
        <f t="shared" si="24"/>
        <v/>
      </c>
      <c r="S91" s="4" t="str">
        <f t="shared" si="20"/>
        <v/>
      </c>
      <c r="T91" s="4" t="str">
        <f t="shared" si="25"/>
        <v/>
      </c>
      <c r="U91" s="135" t="str">
        <f t="shared" si="21"/>
        <v/>
      </c>
      <c r="V91" s="135" t="str">
        <f t="shared" si="19"/>
        <v/>
      </c>
      <c r="W91" s="2" t="str">
        <f t="shared" si="22"/>
        <v>Đ</v>
      </c>
    </row>
    <row r="92" spans="1:23" x14ac:dyDescent="0.35">
      <c r="A92" s="1">
        <v>82</v>
      </c>
      <c r="B92" s="244">
        <v>82</v>
      </c>
      <c r="C92" s="2"/>
      <c r="D92" s="13"/>
      <c r="E92" s="14"/>
      <c r="F92" s="14"/>
      <c r="G92" s="14"/>
      <c r="H92" s="14"/>
      <c r="I92" s="14"/>
      <c r="J92" s="3"/>
      <c r="K92" s="3"/>
      <c r="L92" s="136" t="str">
        <f t="shared" si="14"/>
        <v>không tính dôi nhật</v>
      </c>
      <c r="M92" s="3"/>
      <c r="N92" s="3"/>
      <c r="O92" s="3"/>
      <c r="P92" s="4" t="str">
        <f t="shared" si="23"/>
        <v/>
      </c>
      <c r="Q92" s="4"/>
      <c r="R92" s="4" t="str">
        <f t="shared" si="24"/>
        <v/>
      </c>
      <c r="S92" s="4" t="str">
        <f t="shared" si="20"/>
        <v/>
      </c>
      <c r="T92" s="4" t="str">
        <f t="shared" si="25"/>
        <v/>
      </c>
      <c r="U92" s="135" t="str">
        <f t="shared" si="21"/>
        <v/>
      </c>
      <c r="V92" s="135" t="str">
        <f t="shared" si="19"/>
        <v/>
      </c>
      <c r="W92" s="2" t="str">
        <f t="shared" si="22"/>
        <v>Đ</v>
      </c>
    </row>
    <row r="93" spans="1:23" x14ac:dyDescent="0.35">
      <c r="A93" s="1">
        <v>83</v>
      </c>
      <c r="B93" s="244">
        <v>83</v>
      </c>
      <c r="C93" s="2"/>
      <c r="D93" s="13"/>
      <c r="E93" s="14"/>
      <c r="F93" s="14"/>
      <c r="G93" s="14"/>
      <c r="H93" s="14"/>
      <c r="I93" s="14"/>
      <c r="J93" s="3"/>
      <c r="K93" s="3"/>
      <c r="L93" s="136" t="str">
        <f t="shared" si="14"/>
        <v>không tính dôi nhật</v>
      </c>
      <c r="M93" s="3"/>
      <c r="N93" s="3"/>
      <c r="O93" s="3"/>
      <c r="P93" s="4" t="str">
        <f t="shared" si="23"/>
        <v/>
      </c>
      <c r="Q93" s="4"/>
      <c r="R93" s="4" t="str">
        <f t="shared" si="24"/>
        <v/>
      </c>
      <c r="S93" s="4" t="str">
        <f t="shared" si="20"/>
        <v/>
      </c>
      <c r="T93" s="4" t="str">
        <f t="shared" si="25"/>
        <v/>
      </c>
      <c r="U93" s="135" t="str">
        <f t="shared" si="21"/>
        <v/>
      </c>
      <c r="V93" s="135" t="str">
        <f t="shared" si="19"/>
        <v/>
      </c>
      <c r="W93" s="2" t="str">
        <f t="shared" si="22"/>
        <v>Đ</v>
      </c>
    </row>
    <row r="94" spans="1:23" x14ac:dyDescent="0.35">
      <c r="A94" s="1">
        <v>84</v>
      </c>
      <c r="B94" s="244">
        <v>84</v>
      </c>
      <c r="C94" s="2"/>
      <c r="D94" s="13"/>
      <c r="E94" s="14"/>
      <c r="F94" s="14"/>
      <c r="G94" s="14"/>
      <c r="H94" s="14"/>
      <c r="I94" s="14"/>
      <c r="J94" s="3"/>
      <c r="K94" s="3"/>
      <c r="L94" s="136" t="str">
        <f t="shared" si="14"/>
        <v>không tính dôi nhật</v>
      </c>
      <c r="M94" s="3"/>
      <c r="N94" s="3"/>
      <c r="O94" s="3"/>
      <c r="P94" s="4" t="str">
        <f t="shared" si="23"/>
        <v/>
      </c>
      <c r="Q94" s="4"/>
      <c r="R94" s="4" t="str">
        <f t="shared" si="24"/>
        <v/>
      </c>
      <c r="S94" s="4" t="str">
        <f t="shared" si="20"/>
        <v/>
      </c>
      <c r="T94" s="4" t="str">
        <f t="shared" si="25"/>
        <v/>
      </c>
      <c r="U94" s="135" t="str">
        <f t="shared" si="21"/>
        <v/>
      </c>
      <c r="V94" s="135" t="str">
        <f t="shared" si="19"/>
        <v/>
      </c>
      <c r="W94" s="2" t="str">
        <f t="shared" si="22"/>
        <v>Đ</v>
      </c>
    </row>
    <row r="95" spans="1:23" x14ac:dyDescent="0.35">
      <c r="A95" s="1">
        <v>85</v>
      </c>
      <c r="B95" s="244">
        <v>85</v>
      </c>
      <c r="C95" s="2"/>
      <c r="D95" s="13"/>
      <c r="E95" s="14"/>
      <c r="F95" s="14"/>
      <c r="G95" s="14"/>
      <c r="H95" s="14"/>
      <c r="I95" s="14"/>
      <c r="J95" s="3"/>
      <c r="K95" s="3"/>
      <c r="L95" s="136" t="str">
        <f t="shared" si="14"/>
        <v>không tính dôi nhật</v>
      </c>
      <c r="M95" s="3"/>
      <c r="N95" s="3"/>
      <c r="O95" s="3"/>
      <c r="P95" s="4" t="str">
        <f t="shared" si="23"/>
        <v/>
      </c>
      <c r="Q95" s="4"/>
      <c r="R95" s="4" t="str">
        <f t="shared" si="24"/>
        <v/>
      </c>
      <c r="S95" s="4" t="str">
        <f t="shared" si="20"/>
        <v/>
      </c>
      <c r="T95" s="4" t="str">
        <f t="shared" si="25"/>
        <v/>
      </c>
      <c r="U95" s="135" t="str">
        <f t="shared" si="21"/>
        <v/>
      </c>
      <c r="V95" s="135" t="str">
        <f t="shared" si="19"/>
        <v/>
      </c>
      <c r="W95" s="2" t="str">
        <f t="shared" si="22"/>
        <v>Đ</v>
      </c>
    </row>
    <row r="96" spans="1:23" x14ac:dyDescent="0.35">
      <c r="A96" s="1">
        <v>86</v>
      </c>
      <c r="B96" s="244">
        <v>86</v>
      </c>
      <c r="C96" s="2"/>
      <c r="D96" s="13"/>
      <c r="E96" s="14"/>
      <c r="F96" s="14"/>
      <c r="G96" s="14"/>
      <c r="H96" s="14"/>
      <c r="I96" s="14"/>
      <c r="J96" s="3"/>
      <c r="K96" s="3"/>
      <c r="L96" s="136" t="str">
        <f t="shared" si="14"/>
        <v>không tính dôi nhật</v>
      </c>
      <c r="M96" s="3"/>
      <c r="N96" s="3"/>
      <c r="O96" s="3"/>
      <c r="P96" s="4" t="str">
        <f t="shared" si="23"/>
        <v/>
      </c>
      <c r="Q96" s="4"/>
      <c r="R96" s="4" t="str">
        <f t="shared" si="24"/>
        <v/>
      </c>
      <c r="S96" s="4" t="str">
        <f t="shared" si="20"/>
        <v/>
      </c>
      <c r="T96" s="4" t="str">
        <f t="shared" si="25"/>
        <v/>
      </c>
      <c r="U96" s="135" t="str">
        <f t="shared" si="21"/>
        <v/>
      </c>
      <c r="V96" s="135" t="str">
        <f t="shared" si="19"/>
        <v/>
      </c>
      <c r="W96" s="2" t="str">
        <f t="shared" si="22"/>
        <v>Đ</v>
      </c>
    </row>
    <row r="97" spans="1:23" x14ac:dyDescent="0.35">
      <c r="A97" s="1">
        <v>87</v>
      </c>
      <c r="B97" s="244">
        <v>87</v>
      </c>
      <c r="C97" s="2"/>
      <c r="D97" s="13"/>
      <c r="E97" s="14"/>
      <c r="F97" s="14"/>
      <c r="G97" s="14"/>
      <c r="H97" s="14"/>
      <c r="I97" s="14"/>
      <c r="J97" s="3"/>
      <c r="K97" s="3"/>
      <c r="L97" s="136" t="str">
        <f t="shared" si="14"/>
        <v>không tính dôi nhật</v>
      </c>
      <c r="M97" s="3"/>
      <c r="N97" s="3"/>
      <c r="O97" s="3"/>
      <c r="P97" s="4" t="str">
        <f t="shared" si="23"/>
        <v/>
      </c>
      <c r="Q97" s="4"/>
      <c r="R97" s="4" t="str">
        <f t="shared" si="24"/>
        <v/>
      </c>
      <c r="S97" s="4" t="str">
        <f t="shared" si="20"/>
        <v/>
      </c>
      <c r="T97" s="4" t="str">
        <f t="shared" si="25"/>
        <v/>
      </c>
      <c r="U97" s="135" t="str">
        <f t="shared" si="21"/>
        <v/>
      </c>
      <c r="V97" s="135" t="str">
        <f t="shared" si="19"/>
        <v/>
      </c>
      <c r="W97" s="2" t="str">
        <f t="shared" si="22"/>
        <v>Đ</v>
      </c>
    </row>
    <row r="98" spans="1:23" x14ac:dyDescent="0.35">
      <c r="A98" s="1">
        <v>88</v>
      </c>
      <c r="B98" s="244">
        <v>88</v>
      </c>
      <c r="C98" s="2"/>
      <c r="D98" s="13"/>
      <c r="E98" s="14"/>
      <c r="F98" s="14"/>
      <c r="G98" s="14"/>
      <c r="H98" s="14"/>
      <c r="I98" s="14"/>
      <c r="J98" s="3"/>
      <c r="K98" s="3"/>
      <c r="L98" s="136" t="str">
        <f t="shared" si="14"/>
        <v>không tính dôi nhật</v>
      </c>
      <c r="M98" s="3"/>
      <c r="N98" s="3"/>
      <c r="O98" s="3"/>
      <c r="P98" s="4" t="str">
        <f t="shared" si="23"/>
        <v/>
      </c>
      <c r="Q98" s="4"/>
      <c r="R98" s="4" t="str">
        <f t="shared" si="24"/>
        <v/>
      </c>
      <c r="S98" s="4" t="str">
        <f t="shared" si="20"/>
        <v/>
      </c>
      <c r="T98" s="4" t="str">
        <f t="shared" si="25"/>
        <v/>
      </c>
      <c r="U98" s="135" t="str">
        <f t="shared" si="21"/>
        <v/>
      </c>
      <c r="V98" s="135" t="str">
        <f t="shared" si="19"/>
        <v/>
      </c>
      <c r="W98" s="2" t="str">
        <f t="shared" si="22"/>
        <v>Đ</v>
      </c>
    </row>
    <row r="99" spans="1:23" x14ac:dyDescent="0.35">
      <c r="A99" s="1">
        <v>89</v>
      </c>
      <c r="B99" s="244">
        <v>89</v>
      </c>
      <c r="C99" s="2"/>
      <c r="D99" s="13"/>
      <c r="E99" s="14"/>
      <c r="F99" s="14"/>
      <c r="G99" s="14"/>
      <c r="H99" s="14"/>
      <c r="I99" s="14"/>
      <c r="J99" s="3"/>
      <c r="K99" s="3"/>
      <c r="L99" s="136" t="str">
        <f t="shared" si="14"/>
        <v>không tính dôi nhật</v>
      </c>
      <c r="M99" s="3"/>
      <c r="N99" s="3"/>
      <c r="O99" s="3"/>
      <c r="P99" s="4" t="str">
        <f t="shared" si="23"/>
        <v/>
      </c>
      <c r="Q99" s="4"/>
      <c r="R99" s="4" t="str">
        <f t="shared" si="24"/>
        <v/>
      </c>
      <c r="S99" s="4" t="str">
        <f t="shared" si="20"/>
        <v/>
      </c>
      <c r="T99" s="4" t="str">
        <f t="shared" si="25"/>
        <v/>
      </c>
      <c r="U99" s="135" t="str">
        <f t="shared" si="21"/>
        <v/>
      </c>
      <c r="V99" s="135" t="str">
        <f t="shared" si="19"/>
        <v/>
      </c>
      <c r="W99" s="2" t="str">
        <f t="shared" si="22"/>
        <v>Đ</v>
      </c>
    </row>
    <row r="100" spans="1:23" x14ac:dyDescent="0.35">
      <c r="A100" s="1">
        <v>90</v>
      </c>
      <c r="B100" s="244">
        <v>90</v>
      </c>
      <c r="C100" s="2"/>
      <c r="D100" s="13"/>
      <c r="E100" s="14"/>
      <c r="F100" s="14"/>
      <c r="G100" s="14"/>
      <c r="H100" s="14"/>
      <c r="I100" s="14"/>
      <c r="J100" s="3"/>
      <c r="K100" s="3"/>
      <c r="L100" s="136" t="str">
        <f t="shared" si="14"/>
        <v>không tính dôi nhật</v>
      </c>
      <c r="M100" s="3"/>
      <c r="N100" s="3"/>
      <c r="O100" s="3"/>
      <c r="P100" s="4" t="str">
        <f t="shared" si="23"/>
        <v/>
      </c>
      <c r="Q100" s="4"/>
      <c r="R100" s="4" t="str">
        <f t="shared" si="24"/>
        <v/>
      </c>
      <c r="S100" s="4" t="str">
        <f t="shared" si="20"/>
        <v/>
      </c>
      <c r="T100" s="4" t="str">
        <f t="shared" si="25"/>
        <v/>
      </c>
      <c r="U100" s="135" t="str">
        <f t="shared" si="21"/>
        <v/>
      </c>
      <c r="V100" s="135" t="str">
        <f t="shared" si="19"/>
        <v/>
      </c>
      <c r="W100" s="2" t="str">
        <f t="shared" si="22"/>
        <v>Đ</v>
      </c>
    </row>
    <row r="101" spans="1:23" x14ac:dyDescent="0.35">
      <c r="A101" s="1">
        <v>91</v>
      </c>
      <c r="B101" s="244">
        <v>91</v>
      </c>
      <c r="C101" s="2"/>
      <c r="D101" s="13"/>
      <c r="E101" s="14"/>
      <c r="F101" s="14"/>
      <c r="G101" s="14"/>
      <c r="H101" s="14"/>
      <c r="I101" s="14"/>
      <c r="J101" s="3"/>
      <c r="K101" s="3"/>
      <c r="L101" s="136" t="str">
        <f t="shared" si="14"/>
        <v>không tính dôi nhật</v>
      </c>
      <c r="M101" s="3"/>
      <c r="N101" s="3"/>
      <c r="O101" s="3"/>
      <c r="P101" s="4" t="str">
        <f t="shared" si="23"/>
        <v/>
      </c>
      <c r="Q101" s="4"/>
      <c r="R101" s="4" t="str">
        <f t="shared" si="24"/>
        <v/>
      </c>
      <c r="S101" s="4" t="str">
        <f t="shared" si="20"/>
        <v/>
      </c>
      <c r="T101" s="4" t="str">
        <f t="shared" si="25"/>
        <v/>
      </c>
      <c r="U101" s="135" t="str">
        <f t="shared" si="21"/>
        <v/>
      </c>
      <c r="V101" s="135" t="str">
        <f t="shared" si="19"/>
        <v/>
      </c>
      <c r="W101" s="2" t="str">
        <f t="shared" si="22"/>
        <v>Đ</v>
      </c>
    </row>
    <row r="102" spans="1:23" x14ac:dyDescent="0.35">
      <c r="A102" s="1">
        <v>92</v>
      </c>
      <c r="B102" s="244">
        <v>92</v>
      </c>
      <c r="C102" s="2"/>
      <c r="D102" s="13"/>
      <c r="E102" s="14"/>
      <c r="F102" s="14"/>
      <c r="G102" s="14"/>
      <c r="H102" s="14"/>
      <c r="I102" s="14"/>
      <c r="J102" s="3"/>
      <c r="K102" s="3"/>
      <c r="L102" s="136" t="str">
        <f t="shared" si="14"/>
        <v>không tính dôi nhật</v>
      </c>
      <c r="M102" s="3"/>
      <c r="N102" s="3"/>
      <c r="O102" s="3"/>
      <c r="P102" s="4" t="str">
        <f t="shared" si="23"/>
        <v/>
      </c>
      <c r="Q102" s="4"/>
      <c r="R102" s="4" t="str">
        <f t="shared" si="24"/>
        <v/>
      </c>
      <c r="S102" s="4" t="str">
        <f t="shared" si="20"/>
        <v/>
      </c>
      <c r="T102" s="4" t="str">
        <f t="shared" si="25"/>
        <v/>
      </c>
      <c r="U102" s="135" t="str">
        <f t="shared" si="21"/>
        <v/>
      </c>
      <c r="V102" s="135" t="str">
        <f t="shared" si="19"/>
        <v/>
      </c>
      <c r="W102" s="2" t="str">
        <f t="shared" si="22"/>
        <v>Đ</v>
      </c>
    </row>
    <row r="103" spans="1:23" x14ac:dyDescent="0.35">
      <c r="A103" s="1">
        <v>93</v>
      </c>
      <c r="B103" s="244">
        <v>93</v>
      </c>
      <c r="C103" s="2"/>
      <c r="D103" s="13"/>
      <c r="E103" s="14"/>
      <c r="F103" s="14"/>
      <c r="G103" s="14"/>
      <c r="H103" s="14"/>
      <c r="I103" s="14"/>
      <c r="J103" s="3"/>
      <c r="K103" s="3"/>
      <c r="L103" s="136" t="str">
        <f t="shared" si="14"/>
        <v>không tính dôi nhật</v>
      </c>
      <c r="M103" s="3"/>
      <c r="N103" s="3"/>
      <c r="O103" s="3"/>
      <c r="P103" s="4" t="str">
        <f t="shared" si="23"/>
        <v/>
      </c>
      <c r="Q103" s="4"/>
      <c r="R103" s="4" t="str">
        <f t="shared" si="24"/>
        <v/>
      </c>
      <c r="S103" s="4" t="str">
        <f t="shared" si="20"/>
        <v/>
      </c>
      <c r="T103" s="4" t="str">
        <f t="shared" si="25"/>
        <v/>
      </c>
      <c r="U103" s="135" t="str">
        <f t="shared" si="21"/>
        <v/>
      </c>
      <c r="V103" s="135" t="str">
        <f t="shared" si="19"/>
        <v/>
      </c>
      <c r="W103" s="2" t="str">
        <f t="shared" si="22"/>
        <v>Đ</v>
      </c>
    </row>
    <row r="104" spans="1:23" x14ac:dyDescent="0.35">
      <c r="A104" s="1">
        <v>94</v>
      </c>
      <c r="B104" s="244">
        <v>94</v>
      </c>
      <c r="C104" s="2"/>
      <c r="D104" s="13"/>
      <c r="E104" s="14"/>
      <c r="F104" s="14"/>
      <c r="G104" s="14"/>
      <c r="H104" s="14"/>
      <c r="I104" s="14"/>
      <c r="J104" s="3"/>
      <c r="K104" s="3"/>
      <c r="L104" s="136" t="str">
        <f t="shared" si="14"/>
        <v>không tính dôi nhật</v>
      </c>
      <c r="M104" s="3"/>
      <c r="N104" s="3"/>
      <c r="O104" s="3"/>
      <c r="P104" s="4" t="str">
        <f t="shared" si="23"/>
        <v/>
      </c>
      <c r="Q104" s="4"/>
      <c r="R104" s="4" t="str">
        <f t="shared" si="24"/>
        <v/>
      </c>
      <c r="S104" s="4" t="str">
        <f t="shared" si="20"/>
        <v/>
      </c>
      <c r="T104" s="4" t="str">
        <f t="shared" si="25"/>
        <v/>
      </c>
      <c r="U104" s="135" t="str">
        <f t="shared" si="21"/>
        <v/>
      </c>
      <c r="V104" s="135" t="str">
        <f t="shared" si="19"/>
        <v/>
      </c>
      <c r="W104" s="2" t="str">
        <f t="shared" si="22"/>
        <v>Đ</v>
      </c>
    </row>
    <row r="105" spans="1:23" x14ac:dyDescent="0.35">
      <c r="A105" s="1">
        <v>95</v>
      </c>
      <c r="B105" s="244">
        <v>95</v>
      </c>
      <c r="C105" s="2"/>
      <c r="D105" s="13"/>
      <c r="E105" s="14"/>
      <c r="F105" s="14"/>
      <c r="G105" s="14"/>
      <c r="H105" s="14"/>
      <c r="I105" s="14"/>
      <c r="J105" s="3"/>
      <c r="K105" s="3"/>
      <c r="L105" s="136" t="str">
        <f t="shared" si="14"/>
        <v>không tính dôi nhật</v>
      </c>
      <c r="M105" s="3"/>
      <c r="N105" s="3"/>
      <c r="O105" s="3"/>
      <c r="P105" s="4" t="str">
        <f t="shared" si="23"/>
        <v/>
      </c>
      <c r="Q105" s="4"/>
      <c r="R105" s="4" t="str">
        <f t="shared" si="24"/>
        <v/>
      </c>
      <c r="S105" s="4" t="str">
        <f t="shared" si="20"/>
        <v/>
      </c>
      <c r="T105" s="4" t="str">
        <f t="shared" si="25"/>
        <v/>
      </c>
      <c r="U105" s="135" t="str">
        <f t="shared" si="21"/>
        <v/>
      </c>
      <c r="V105" s="135" t="str">
        <f t="shared" si="19"/>
        <v/>
      </c>
      <c r="W105" s="2" t="str">
        <f t="shared" si="22"/>
        <v>Đ</v>
      </c>
    </row>
    <row r="106" spans="1:23" x14ac:dyDescent="0.35">
      <c r="A106" s="1">
        <v>96</v>
      </c>
      <c r="B106" s="244">
        <v>96</v>
      </c>
      <c r="C106" s="2"/>
      <c r="D106" s="13"/>
      <c r="E106" s="14"/>
      <c r="F106" s="14"/>
      <c r="G106" s="14"/>
      <c r="H106" s="14"/>
      <c r="I106" s="14"/>
      <c r="J106" s="3"/>
      <c r="K106" s="3"/>
      <c r="L106" s="136" t="str">
        <f t="shared" si="14"/>
        <v>không tính dôi nhật</v>
      </c>
      <c r="M106" s="3"/>
      <c r="N106" s="3"/>
      <c r="O106" s="3"/>
      <c r="P106" s="4" t="str">
        <f t="shared" si="23"/>
        <v/>
      </c>
      <c r="Q106" s="4"/>
      <c r="R106" s="4" t="str">
        <f t="shared" si="24"/>
        <v/>
      </c>
      <c r="S106" s="4" t="str">
        <f t="shared" si="20"/>
        <v/>
      </c>
      <c r="T106" s="4" t="str">
        <f t="shared" si="25"/>
        <v/>
      </c>
      <c r="U106" s="135" t="str">
        <f t="shared" si="21"/>
        <v/>
      </c>
      <c r="V106" s="135" t="str">
        <f t="shared" si="19"/>
        <v/>
      </c>
      <c r="W106" s="2" t="str">
        <f t="shared" si="22"/>
        <v>Đ</v>
      </c>
    </row>
    <row r="107" spans="1:23" x14ac:dyDescent="0.35">
      <c r="A107" s="1">
        <v>97</v>
      </c>
      <c r="B107" s="244">
        <v>97</v>
      </c>
      <c r="C107" s="2"/>
      <c r="D107" s="13"/>
      <c r="E107" s="14"/>
      <c r="F107" s="14"/>
      <c r="G107" s="14"/>
      <c r="H107" s="14"/>
      <c r="I107" s="14"/>
      <c r="J107" s="3"/>
      <c r="K107" s="3"/>
      <c r="L107" s="136" t="str">
        <f t="shared" si="14"/>
        <v>không tính dôi nhật</v>
      </c>
      <c r="M107" s="3"/>
      <c r="N107" s="3"/>
      <c r="O107" s="3"/>
      <c r="P107" s="4" t="str">
        <f t="shared" si="23"/>
        <v/>
      </c>
      <c r="Q107" s="4"/>
      <c r="R107" s="4" t="str">
        <f t="shared" si="24"/>
        <v/>
      </c>
      <c r="S107" s="4" t="str">
        <f t="shared" ref="S107:S110" si="26">IF(R107&lt;$S$5,$S$5-R107,"")</f>
        <v/>
      </c>
      <c r="T107" s="4" t="str">
        <f t="shared" si="25"/>
        <v/>
      </c>
      <c r="U107" s="135" t="str">
        <f t="shared" si="21"/>
        <v/>
      </c>
      <c r="V107" s="135" t="str">
        <f t="shared" si="19"/>
        <v/>
      </c>
      <c r="W107" s="2" t="str">
        <f t="shared" si="22"/>
        <v>Đ</v>
      </c>
    </row>
    <row r="108" spans="1:23" x14ac:dyDescent="0.35">
      <c r="A108" s="1">
        <v>98</v>
      </c>
      <c r="B108" s="244">
        <v>98</v>
      </c>
      <c r="C108" s="2"/>
      <c r="D108" s="13"/>
      <c r="E108" s="14"/>
      <c r="F108" s="14"/>
      <c r="G108" s="14"/>
      <c r="H108" s="14"/>
      <c r="I108" s="14"/>
      <c r="J108" s="3"/>
      <c r="K108" s="3"/>
      <c r="L108" s="136" t="str">
        <f t="shared" ref="L108:L110" si="27">IF(G108="Ko có KH","Ko có KH",IF(F108&lt;15000,"không tính dôi nhật",IFERROR(MIN((IF(W108="Đ",VALUE(IF(J108="","",IF(HOUR(J108)&lt;12,TEXT("13:00","hh:mm ")&amp;""&amp;TEXT(DATE(YEAR(J108),MONTH(J108),DAY(J108)),"dd/mm/yyyy"),TEXT("07:00","hh:mm ")&amp;""&amp;TEXT(J108+1,"dd/mm/yyyy")))),IF(W108="S",VALUE(IF(N108&lt;G108,N108,TEXT("07:00","hh:mm ")&amp;""&amp;TEXT(G108,"dd/mm/yyyy"))),""))),N108),"Trễ KH")))</f>
        <v>không tính dôi nhật</v>
      </c>
      <c r="M108" s="3"/>
      <c r="N108" s="3"/>
      <c r="O108" s="3"/>
      <c r="P108" s="4" t="str">
        <f t="shared" si="23"/>
        <v/>
      </c>
      <c r="Q108" s="4"/>
      <c r="R108" s="4" t="str">
        <f t="shared" si="24"/>
        <v/>
      </c>
      <c r="S108" s="4" t="str">
        <f t="shared" si="26"/>
        <v/>
      </c>
      <c r="T108" s="4" t="str">
        <f t="shared" si="25"/>
        <v/>
      </c>
      <c r="U108" s="135" t="str">
        <f t="shared" si="21"/>
        <v/>
      </c>
      <c r="V108" s="135" t="str">
        <f t="shared" si="19"/>
        <v/>
      </c>
      <c r="W108" s="2" t="str">
        <f t="shared" si="22"/>
        <v>Đ</v>
      </c>
    </row>
    <row r="109" spans="1:23" x14ac:dyDescent="0.35">
      <c r="A109" s="1">
        <v>99</v>
      </c>
      <c r="B109" s="244">
        <v>99</v>
      </c>
      <c r="C109" s="2"/>
      <c r="D109" s="13"/>
      <c r="E109" s="14"/>
      <c r="F109" s="14"/>
      <c r="G109" s="14"/>
      <c r="H109" s="14"/>
      <c r="I109" s="14"/>
      <c r="J109" s="3"/>
      <c r="K109" s="3"/>
      <c r="L109" s="136" t="str">
        <f t="shared" si="27"/>
        <v>không tính dôi nhật</v>
      </c>
      <c r="M109" s="3"/>
      <c r="N109" s="3"/>
      <c r="O109" s="3"/>
      <c r="P109" s="4" t="str">
        <f t="shared" si="23"/>
        <v/>
      </c>
      <c r="Q109" s="4"/>
      <c r="R109" s="4" t="str">
        <f t="shared" si="24"/>
        <v/>
      </c>
      <c r="S109" s="4" t="str">
        <f t="shared" si="26"/>
        <v/>
      </c>
      <c r="T109" s="4" t="str">
        <f t="shared" si="25"/>
        <v/>
      </c>
      <c r="U109" s="135" t="str">
        <f t="shared" si="21"/>
        <v/>
      </c>
      <c r="V109" s="135" t="str">
        <f t="shared" si="19"/>
        <v/>
      </c>
      <c r="W109" s="2" t="str">
        <f t="shared" si="22"/>
        <v>Đ</v>
      </c>
    </row>
    <row r="110" spans="1:23" x14ac:dyDescent="0.35">
      <c r="A110" s="1">
        <v>100</v>
      </c>
      <c r="B110" s="244">
        <v>100</v>
      </c>
      <c r="C110" s="2"/>
      <c r="D110" s="13"/>
      <c r="E110" s="14"/>
      <c r="F110" s="14"/>
      <c r="G110" s="14"/>
      <c r="H110" s="14"/>
      <c r="I110" s="14"/>
      <c r="J110" s="3"/>
      <c r="K110" s="3"/>
      <c r="L110" s="136" t="str">
        <f t="shared" si="27"/>
        <v>không tính dôi nhật</v>
      </c>
      <c r="M110" s="3"/>
      <c r="N110" s="3"/>
      <c r="O110" s="3"/>
      <c r="P110" s="4" t="str">
        <f t="shared" si="23"/>
        <v/>
      </c>
      <c r="Q110" s="4"/>
      <c r="R110" s="4" t="str">
        <f t="shared" si="24"/>
        <v/>
      </c>
      <c r="S110" s="4" t="str">
        <f t="shared" si="26"/>
        <v/>
      </c>
      <c r="T110" s="4" t="str">
        <f t="shared" si="25"/>
        <v/>
      </c>
      <c r="U110" s="135" t="str">
        <f t="shared" si="21"/>
        <v/>
      </c>
      <c r="V110" s="135" t="str">
        <f t="shared" si="19"/>
        <v/>
      </c>
      <c r="W110" s="2" t="str">
        <f t="shared" si="22"/>
        <v>Đ</v>
      </c>
    </row>
    <row r="111" spans="1:23" x14ac:dyDescent="0.35">
      <c r="A111" s="315" t="s">
        <v>913</v>
      </c>
      <c r="B111" s="315"/>
      <c r="C111" s="315"/>
      <c r="U111" s="247">
        <f>SUM(U51:U57)</f>
        <v>149955964</v>
      </c>
      <c r="V111" s="247">
        <f>SUM(V51:V57)</f>
        <v>0</v>
      </c>
    </row>
  </sheetData>
  <autoFilter ref="A7:V43" xr:uid="{00000000-0009-0000-0000-000000000000}"/>
  <mergeCells count="5">
    <mergeCell ref="A1:F1"/>
    <mergeCell ref="A2:F2"/>
    <mergeCell ref="A4:V4"/>
    <mergeCell ref="A111:C111"/>
    <mergeCell ref="A50:C50"/>
  </mergeCells>
  <phoneticPr fontId="42" type="noConversion"/>
  <pageMargins left="0.16" right="0.16" top="0.75" bottom="0.75" header="0.3" footer="0.3"/>
  <pageSetup paperSize="9" scale="48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2CE1-B9F3-4B84-9167-4BB92ACACA77}">
  <sheetPr>
    <tabColor rgb="FFFF0000"/>
  </sheetPr>
  <dimension ref="A1:K86"/>
  <sheetViews>
    <sheetView zoomScale="55" zoomScaleNormal="55" workbookViewId="0">
      <selection activeCell="I16" sqref="I1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06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63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44858.6875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44853</v>
      </c>
      <c r="C9" s="104">
        <f>INDEX('TONG HOP'!$B$9:$W$110,MATCH(E3,'TONG HOP'!$B$9:$B$110,0),MATCH(C10,'TONG HOP'!$B$9:$W$9,0))</f>
        <v>44854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16960.419999999998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44859.701388888891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20750.8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44862.958333333336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1207</v>
      </c>
      <c r="B23" s="215" t="s">
        <v>148</v>
      </c>
      <c r="C23" s="216"/>
      <c r="D23" s="115" t="str">
        <f t="shared" ref="D23" si="0">IF(E23="","X","")</f>
        <v/>
      </c>
      <c r="E23" s="105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180">
        <f>IF(C23-B23=1,24,(IF(D23="X",HOUR(C23-B23),0)))</f>
        <v>0</v>
      </c>
      <c r="G23" s="166">
        <f t="shared" ref="G23:G79" si="1">IF(D23="X",MINUTE(C23-B23),0)</f>
        <v>0</v>
      </c>
      <c r="H23" s="166">
        <f>(F23+G23/60)+H22</f>
        <v>0</v>
      </c>
      <c r="I23" s="220" t="s">
        <v>1211</v>
      </c>
      <c r="J23" s="175">
        <f t="shared" ref="J23:J79" si="2">IF(E23="x",(C23-B23),"")</f>
        <v>-0.6875</v>
      </c>
      <c r="K23" s="173" t="str">
        <f>IF(D23="x",(C23-B23),"")</f>
        <v/>
      </c>
    </row>
    <row r="24" spans="1:11" ht="36" customHeight="1" x14ac:dyDescent="0.3">
      <c r="A24" s="217"/>
      <c r="B24" s="19" t="s">
        <v>148</v>
      </c>
      <c r="C24" s="265" t="s">
        <v>28</v>
      </c>
      <c r="D24" s="115"/>
      <c r="E24" s="105" t="str">
        <f t="shared" ref="E24:E79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180">
        <f t="shared" ref="F24:F79" si="4">IF(C24-B24=1,24,(IF(D24="X",HOUR(C24-B24),0)))</f>
        <v>0</v>
      </c>
      <c r="G24" s="166">
        <f t="shared" si="1"/>
        <v>0</v>
      </c>
      <c r="H24" s="166">
        <f t="shared" ref="H24:H79" si="5">(F24+G24/60)+H23</f>
        <v>0</v>
      </c>
      <c r="I24" s="266" t="s">
        <v>940</v>
      </c>
      <c r="J24" s="175">
        <f t="shared" si="2"/>
        <v>0.3125</v>
      </c>
      <c r="K24" s="173" t="str">
        <f t="shared" ref="K24:K79" si="6">IF(D24="x",(C24-B24),"")</f>
        <v/>
      </c>
    </row>
    <row r="25" spans="1:11" ht="36" customHeight="1" x14ac:dyDescent="0.3">
      <c r="A25" s="42" t="s">
        <v>1208</v>
      </c>
      <c r="B25" s="265" t="s">
        <v>29</v>
      </c>
      <c r="C25" s="265" t="s">
        <v>105</v>
      </c>
      <c r="D25" s="115"/>
      <c r="E25" s="105" t="str">
        <f t="shared" si="3"/>
        <v>X</v>
      </c>
      <c r="F25" s="180">
        <f t="shared" si="4"/>
        <v>0</v>
      </c>
      <c r="G25" s="166">
        <f t="shared" si="1"/>
        <v>0</v>
      </c>
      <c r="H25" s="166">
        <f t="shared" si="5"/>
        <v>0</v>
      </c>
      <c r="I25" s="266" t="s">
        <v>940</v>
      </c>
      <c r="J25" s="175">
        <f t="shared" si="2"/>
        <v>0.52083333333333337</v>
      </c>
      <c r="K25" s="173" t="str">
        <f t="shared" si="6"/>
        <v/>
      </c>
    </row>
    <row r="26" spans="1:11" ht="36" customHeight="1" x14ac:dyDescent="0.3">
      <c r="A26" s="30"/>
      <c r="B26" s="265" t="s">
        <v>105</v>
      </c>
      <c r="C26" s="265" t="s">
        <v>69</v>
      </c>
      <c r="D26" s="115"/>
      <c r="E26" s="105" t="str">
        <f t="shared" si="3"/>
        <v>X</v>
      </c>
      <c r="F26" s="180">
        <f t="shared" si="4"/>
        <v>0</v>
      </c>
      <c r="G26" s="166">
        <f t="shared" si="1"/>
        <v>0</v>
      </c>
      <c r="H26" s="166">
        <f t="shared" si="5"/>
        <v>0</v>
      </c>
      <c r="I26" s="25" t="s">
        <v>1212</v>
      </c>
      <c r="J26" s="175">
        <f t="shared" si="2"/>
        <v>4.166666666666663E-2</v>
      </c>
      <c r="K26" s="173" t="str">
        <f t="shared" si="6"/>
        <v/>
      </c>
    </row>
    <row r="27" spans="1:11" ht="36" customHeight="1" x14ac:dyDescent="0.3">
      <c r="A27" s="30"/>
      <c r="B27" s="265" t="s">
        <v>69</v>
      </c>
      <c r="C27" s="265" t="s">
        <v>115</v>
      </c>
      <c r="D27" s="115"/>
      <c r="E27" s="105" t="str">
        <f t="shared" si="3"/>
        <v>X</v>
      </c>
      <c r="F27" s="180">
        <f t="shared" si="4"/>
        <v>0</v>
      </c>
      <c r="G27" s="117">
        <f t="shared" si="1"/>
        <v>0</v>
      </c>
      <c r="H27" s="153">
        <f t="shared" si="5"/>
        <v>0</v>
      </c>
      <c r="I27" s="18" t="s">
        <v>1213</v>
      </c>
      <c r="J27" s="176">
        <f t="shared" si="2"/>
        <v>4.166666666666663E-2</v>
      </c>
      <c r="K27" s="173" t="str">
        <f t="shared" si="6"/>
        <v/>
      </c>
    </row>
    <row r="28" spans="1:11" ht="36" customHeight="1" x14ac:dyDescent="0.3">
      <c r="A28" s="30"/>
      <c r="B28" s="265" t="s">
        <v>115</v>
      </c>
      <c r="C28" s="265" t="s">
        <v>255</v>
      </c>
      <c r="D28" s="115"/>
      <c r="E28" s="105" t="str">
        <f t="shared" si="3"/>
        <v>X</v>
      </c>
      <c r="F28" s="180">
        <f t="shared" si="4"/>
        <v>0</v>
      </c>
      <c r="G28" s="117">
        <f t="shared" si="1"/>
        <v>0</v>
      </c>
      <c r="H28" s="153">
        <f t="shared" si="5"/>
        <v>0</v>
      </c>
      <c r="I28" s="25" t="s">
        <v>1025</v>
      </c>
      <c r="J28" s="176">
        <f t="shared" si="2"/>
        <v>2.083333333333337E-2</v>
      </c>
      <c r="K28" s="173" t="str">
        <f t="shared" si="6"/>
        <v/>
      </c>
    </row>
    <row r="29" spans="1:11" ht="36" customHeight="1" x14ac:dyDescent="0.3">
      <c r="A29" s="30"/>
      <c r="B29" s="265" t="s">
        <v>255</v>
      </c>
      <c r="C29" s="265" t="s">
        <v>182</v>
      </c>
      <c r="D29" s="115"/>
      <c r="E29" s="105" t="str">
        <f t="shared" si="3"/>
        <v/>
      </c>
      <c r="F29" s="180">
        <f t="shared" si="4"/>
        <v>0</v>
      </c>
      <c r="G29" s="117">
        <f t="shared" si="1"/>
        <v>0</v>
      </c>
      <c r="H29" s="153">
        <f t="shared" si="5"/>
        <v>0</v>
      </c>
      <c r="I29" s="267" t="s">
        <v>7</v>
      </c>
      <c r="J29" s="176" t="str">
        <f t="shared" si="2"/>
        <v/>
      </c>
      <c r="K29" s="173" t="str">
        <f t="shared" si="6"/>
        <v/>
      </c>
    </row>
    <row r="30" spans="1:11" ht="36" customHeight="1" x14ac:dyDescent="0.3">
      <c r="A30" s="30"/>
      <c r="B30" s="274" t="s">
        <v>182</v>
      </c>
      <c r="C30" s="275"/>
      <c r="D30" s="115"/>
      <c r="E30" s="105" t="str">
        <f t="shared" si="3"/>
        <v/>
      </c>
      <c r="F30" s="180">
        <f t="shared" si="4"/>
        <v>0</v>
      </c>
      <c r="G30" s="117">
        <f t="shared" si="1"/>
        <v>0</v>
      </c>
      <c r="H30" s="153">
        <f t="shared" si="5"/>
        <v>0</v>
      </c>
      <c r="I30" s="18" t="s">
        <v>45</v>
      </c>
      <c r="J30" s="176" t="str">
        <f t="shared" si="2"/>
        <v/>
      </c>
      <c r="K30" s="173" t="str">
        <f t="shared" si="6"/>
        <v/>
      </c>
    </row>
    <row r="31" spans="1:11" ht="36" customHeight="1" x14ac:dyDescent="0.3">
      <c r="A31" s="30"/>
      <c r="B31" s="265" t="s">
        <v>182</v>
      </c>
      <c r="C31" s="265" t="s">
        <v>239</v>
      </c>
      <c r="D31" s="115"/>
      <c r="E31" s="105" t="str">
        <f t="shared" si="3"/>
        <v/>
      </c>
      <c r="F31" s="180">
        <f t="shared" si="4"/>
        <v>0</v>
      </c>
      <c r="G31" s="117">
        <f t="shared" si="1"/>
        <v>0</v>
      </c>
      <c r="H31" s="153">
        <f t="shared" si="5"/>
        <v>0</v>
      </c>
      <c r="I31" s="17" t="s">
        <v>46</v>
      </c>
      <c r="J31" s="176" t="str">
        <f t="shared" si="2"/>
        <v/>
      </c>
      <c r="K31" s="173" t="str">
        <f t="shared" si="6"/>
        <v/>
      </c>
    </row>
    <row r="32" spans="1:11" ht="36" customHeight="1" x14ac:dyDescent="0.3">
      <c r="A32" s="30"/>
      <c r="B32" s="265" t="s">
        <v>239</v>
      </c>
      <c r="C32" s="265" t="s">
        <v>172</v>
      </c>
      <c r="D32" s="115"/>
      <c r="E32" s="105" t="str">
        <f t="shared" si="3"/>
        <v/>
      </c>
      <c r="F32" s="180">
        <f t="shared" si="4"/>
        <v>0</v>
      </c>
      <c r="G32" s="117">
        <f t="shared" si="1"/>
        <v>0</v>
      </c>
      <c r="H32" s="153">
        <f t="shared" si="5"/>
        <v>0</v>
      </c>
      <c r="I32" s="17" t="s">
        <v>1214</v>
      </c>
      <c r="J32" s="176" t="str">
        <f t="shared" si="2"/>
        <v/>
      </c>
      <c r="K32" s="173" t="str">
        <f t="shared" si="6"/>
        <v/>
      </c>
    </row>
    <row r="33" spans="1:11" ht="36" customHeight="1" x14ac:dyDescent="0.3">
      <c r="A33" s="30"/>
      <c r="B33" s="265" t="s">
        <v>172</v>
      </c>
      <c r="C33" s="265" t="s">
        <v>59</v>
      </c>
      <c r="D33" s="115"/>
      <c r="E33" s="105" t="str">
        <f t="shared" si="3"/>
        <v/>
      </c>
      <c r="F33" s="180">
        <f t="shared" si="4"/>
        <v>0</v>
      </c>
      <c r="G33" s="117">
        <f t="shared" si="1"/>
        <v>0</v>
      </c>
      <c r="H33" s="153">
        <f t="shared" si="5"/>
        <v>0</v>
      </c>
      <c r="I33" s="17" t="s">
        <v>46</v>
      </c>
      <c r="J33" s="176" t="str">
        <f t="shared" si="2"/>
        <v/>
      </c>
      <c r="K33" s="173" t="str">
        <f t="shared" si="6"/>
        <v/>
      </c>
    </row>
    <row r="34" spans="1:11" ht="36" customHeight="1" x14ac:dyDescent="0.3">
      <c r="A34" s="30"/>
      <c r="B34" s="265" t="s">
        <v>59</v>
      </c>
      <c r="C34" s="265" t="s">
        <v>60</v>
      </c>
      <c r="D34" s="115"/>
      <c r="E34" s="105" t="str">
        <f t="shared" si="3"/>
        <v/>
      </c>
      <c r="F34" s="180">
        <f t="shared" si="4"/>
        <v>0</v>
      </c>
      <c r="G34" s="117">
        <f t="shared" si="1"/>
        <v>0</v>
      </c>
      <c r="H34" s="153">
        <f t="shared" si="5"/>
        <v>0</v>
      </c>
      <c r="I34" s="17" t="s">
        <v>1073</v>
      </c>
      <c r="J34" s="176" t="str">
        <f t="shared" si="2"/>
        <v/>
      </c>
      <c r="K34" s="173" t="str">
        <f t="shared" si="6"/>
        <v/>
      </c>
    </row>
    <row r="35" spans="1:11" ht="36" customHeight="1" x14ac:dyDescent="0.3">
      <c r="A35" s="30"/>
      <c r="B35" s="265" t="s">
        <v>60</v>
      </c>
      <c r="C35" s="265" t="s">
        <v>73</v>
      </c>
      <c r="D35" s="115"/>
      <c r="E35" s="105" t="str">
        <f t="shared" si="3"/>
        <v/>
      </c>
      <c r="F35" s="180">
        <f t="shared" si="4"/>
        <v>0</v>
      </c>
      <c r="G35" s="117">
        <f t="shared" si="1"/>
        <v>0</v>
      </c>
      <c r="H35" s="153">
        <f t="shared" si="5"/>
        <v>0</v>
      </c>
      <c r="I35" s="17" t="s">
        <v>46</v>
      </c>
      <c r="J35" s="176" t="str">
        <f t="shared" si="2"/>
        <v/>
      </c>
      <c r="K35" s="173" t="str">
        <f t="shared" si="6"/>
        <v/>
      </c>
    </row>
    <row r="36" spans="1:11" ht="36" customHeight="1" x14ac:dyDescent="0.3">
      <c r="A36" s="30"/>
      <c r="B36" s="265" t="s">
        <v>73</v>
      </c>
      <c r="C36" s="265" t="s">
        <v>320</v>
      </c>
      <c r="D36" s="115"/>
      <c r="E36" s="105" t="str">
        <f t="shared" si="3"/>
        <v/>
      </c>
      <c r="F36" s="180">
        <f t="shared" si="4"/>
        <v>0</v>
      </c>
      <c r="G36" s="117">
        <f t="shared" si="1"/>
        <v>0</v>
      </c>
      <c r="H36" s="153">
        <f t="shared" si="5"/>
        <v>0</v>
      </c>
      <c r="I36" s="17" t="s">
        <v>1215</v>
      </c>
      <c r="J36" s="176" t="str">
        <f t="shared" si="2"/>
        <v/>
      </c>
      <c r="K36" s="173" t="str">
        <f t="shared" si="6"/>
        <v/>
      </c>
    </row>
    <row r="37" spans="1:11" ht="36" customHeight="1" x14ac:dyDescent="0.3">
      <c r="A37" s="30"/>
      <c r="B37" s="265" t="s">
        <v>320</v>
      </c>
      <c r="C37" s="265" t="s">
        <v>28</v>
      </c>
      <c r="D37" s="115"/>
      <c r="E37" s="105" t="str">
        <f t="shared" si="3"/>
        <v/>
      </c>
      <c r="F37" s="180">
        <f t="shared" si="4"/>
        <v>0</v>
      </c>
      <c r="G37" s="117">
        <f t="shared" si="1"/>
        <v>0</v>
      </c>
      <c r="H37" s="153">
        <f t="shared" si="5"/>
        <v>0</v>
      </c>
      <c r="I37" s="17" t="s">
        <v>46</v>
      </c>
      <c r="J37" s="176" t="str">
        <f t="shared" si="2"/>
        <v/>
      </c>
      <c r="K37" s="173" t="str">
        <f t="shared" si="6"/>
        <v/>
      </c>
    </row>
    <row r="38" spans="1:11" ht="36" customHeight="1" x14ac:dyDescent="0.3">
      <c r="A38" s="217" t="s">
        <v>1209</v>
      </c>
      <c r="B38" s="265" t="s">
        <v>29</v>
      </c>
      <c r="C38" s="265" t="s">
        <v>30</v>
      </c>
      <c r="D38" s="115"/>
      <c r="E38" s="105" t="str">
        <f t="shared" si="3"/>
        <v/>
      </c>
      <c r="F38" s="180">
        <f t="shared" si="4"/>
        <v>0</v>
      </c>
      <c r="G38" s="117">
        <f t="shared" si="1"/>
        <v>0</v>
      </c>
      <c r="H38" s="153">
        <f t="shared" si="5"/>
        <v>0</v>
      </c>
      <c r="I38" s="17" t="s">
        <v>46</v>
      </c>
      <c r="J38" s="176" t="str">
        <f t="shared" si="2"/>
        <v/>
      </c>
      <c r="K38" s="173" t="str">
        <f t="shared" si="6"/>
        <v/>
      </c>
    </row>
    <row r="39" spans="1:11" ht="36" customHeight="1" x14ac:dyDescent="0.3">
      <c r="A39" s="217"/>
      <c r="B39" s="265" t="s">
        <v>30</v>
      </c>
      <c r="C39" s="19" t="s">
        <v>75</v>
      </c>
      <c r="D39" s="115"/>
      <c r="E39" s="105" t="str">
        <f t="shared" si="3"/>
        <v/>
      </c>
      <c r="F39" s="180">
        <f t="shared" si="4"/>
        <v>0</v>
      </c>
      <c r="G39" s="117">
        <f t="shared" si="1"/>
        <v>0</v>
      </c>
      <c r="H39" s="153">
        <f t="shared" si="5"/>
        <v>0</v>
      </c>
      <c r="I39" s="17" t="s">
        <v>47</v>
      </c>
      <c r="J39" s="176" t="str">
        <f t="shared" si="2"/>
        <v/>
      </c>
      <c r="K39" s="173" t="str">
        <f t="shared" si="6"/>
        <v/>
      </c>
    </row>
    <row r="40" spans="1:11" ht="36" customHeight="1" x14ac:dyDescent="0.3">
      <c r="A40" s="217"/>
      <c r="B40" s="19" t="s">
        <v>75</v>
      </c>
      <c r="C40" s="19" t="s">
        <v>243</v>
      </c>
      <c r="D40" s="115"/>
      <c r="E40" s="105" t="str">
        <f t="shared" si="3"/>
        <v>X</v>
      </c>
      <c r="F40" s="180">
        <f t="shared" si="4"/>
        <v>0</v>
      </c>
      <c r="G40" s="117">
        <f t="shared" si="1"/>
        <v>0</v>
      </c>
      <c r="H40" s="153">
        <f t="shared" si="5"/>
        <v>0</v>
      </c>
      <c r="I40" s="17" t="s">
        <v>1057</v>
      </c>
      <c r="J40" s="176">
        <f t="shared" si="2"/>
        <v>6.9444444444444475E-2</v>
      </c>
      <c r="K40" s="173" t="str">
        <f t="shared" si="6"/>
        <v/>
      </c>
    </row>
    <row r="41" spans="1:11" ht="36" customHeight="1" x14ac:dyDescent="0.3">
      <c r="A41" s="217"/>
      <c r="B41" s="19" t="s">
        <v>243</v>
      </c>
      <c r="C41" s="19" t="s">
        <v>436</v>
      </c>
      <c r="D41" s="115"/>
      <c r="E41" s="105" t="str">
        <f t="shared" si="3"/>
        <v/>
      </c>
      <c r="F41" s="180">
        <f t="shared" si="4"/>
        <v>0</v>
      </c>
      <c r="G41" s="117">
        <f t="shared" si="1"/>
        <v>0</v>
      </c>
      <c r="H41" s="153">
        <f t="shared" si="5"/>
        <v>0</v>
      </c>
      <c r="I41" s="17" t="s">
        <v>46</v>
      </c>
      <c r="J41" s="176" t="str">
        <f t="shared" si="2"/>
        <v/>
      </c>
      <c r="K41" s="173" t="str">
        <f t="shared" si="6"/>
        <v/>
      </c>
    </row>
    <row r="42" spans="1:11" ht="36" customHeight="1" x14ac:dyDescent="0.3">
      <c r="A42" s="217"/>
      <c r="B42" s="19" t="s">
        <v>436</v>
      </c>
      <c r="C42" s="19" t="s">
        <v>244</v>
      </c>
      <c r="D42" s="115"/>
      <c r="E42" s="105" t="str">
        <f t="shared" si="3"/>
        <v/>
      </c>
      <c r="F42" s="180">
        <f t="shared" si="4"/>
        <v>0</v>
      </c>
      <c r="G42" s="117">
        <f t="shared" si="1"/>
        <v>0</v>
      </c>
      <c r="H42" s="153">
        <f t="shared" si="5"/>
        <v>0</v>
      </c>
      <c r="I42" s="17" t="s">
        <v>1216</v>
      </c>
      <c r="J42" s="176" t="str">
        <f t="shared" si="2"/>
        <v/>
      </c>
      <c r="K42" s="173" t="str">
        <f t="shared" si="6"/>
        <v/>
      </c>
    </row>
    <row r="43" spans="1:11" ht="36" customHeight="1" x14ac:dyDescent="0.3">
      <c r="A43" s="217"/>
      <c r="B43" s="19" t="s">
        <v>244</v>
      </c>
      <c r="C43" s="19" t="s">
        <v>276</v>
      </c>
      <c r="D43" s="115"/>
      <c r="E43" s="105" t="str">
        <f t="shared" si="3"/>
        <v/>
      </c>
      <c r="F43" s="180">
        <f t="shared" si="4"/>
        <v>0</v>
      </c>
      <c r="G43" s="117">
        <f t="shared" si="1"/>
        <v>0</v>
      </c>
      <c r="H43" s="153">
        <f t="shared" si="5"/>
        <v>0</v>
      </c>
      <c r="I43" s="17" t="s">
        <v>46</v>
      </c>
      <c r="J43" s="176" t="str">
        <f t="shared" si="2"/>
        <v/>
      </c>
      <c r="K43" s="173" t="str">
        <f t="shared" si="6"/>
        <v/>
      </c>
    </row>
    <row r="44" spans="1:11" ht="36" customHeight="1" x14ac:dyDescent="0.3">
      <c r="A44" s="217"/>
      <c r="B44" s="19" t="s">
        <v>276</v>
      </c>
      <c r="C44" s="19" t="s">
        <v>70</v>
      </c>
      <c r="D44" s="115"/>
      <c r="E44" s="105" t="str">
        <f t="shared" si="3"/>
        <v/>
      </c>
      <c r="F44" s="180">
        <f t="shared" si="4"/>
        <v>0</v>
      </c>
      <c r="G44" s="117">
        <f t="shared" si="1"/>
        <v>0</v>
      </c>
      <c r="H44" s="153">
        <f t="shared" si="5"/>
        <v>0</v>
      </c>
      <c r="I44" s="17" t="s">
        <v>1217</v>
      </c>
      <c r="J44" s="176" t="str">
        <f t="shared" si="2"/>
        <v/>
      </c>
      <c r="K44" s="173" t="str">
        <f t="shared" si="6"/>
        <v/>
      </c>
    </row>
    <row r="45" spans="1:11" ht="36" customHeight="1" x14ac:dyDescent="0.3">
      <c r="A45" s="217"/>
      <c r="B45" s="19" t="s">
        <v>70</v>
      </c>
      <c r="C45" s="19" t="s">
        <v>28</v>
      </c>
      <c r="D45" s="115"/>
      <c r="E45" s="105" t="str">
        <f t="shared" si="3"/>
        <v/>
      </c>
      <c r="F45" s="180">
        <f t="shared" si="4"/>
        <v>0</v>
      </c>
      <c r="G45" s="117">
        <f t="shared" si="1"/>
        <v>0</v>
      </c>
      <c r="H45" s="153">
        <f t="shared" si="5"/>
        <v>0</v>
      </c>
      <c r="I45" s="17" t="s">
        <v>1218</v>
      </c>
      <c r="J45" s="176" t="str">
        <f t="shared" si="2"/>
        <v/>
      </c>
      <c r="K45" s="173" t="str">
        <f t="shared" si="6"/>
        <v/>
      </c>
    </row>
    <row r="46" spans="1:11" ht="36" customHeight="1" x14ac:dyDescent="0.3">
      <c r="A46" s="217" t="s">
        <v>1210</v>
      </c>
      <c r="B46" s="19" t="s">
        <v>29</v>
      </c>
      <c r="C46" s="19" t="s">
        <v>186</v>
      </c>
      <c r="D46" s="115"/>
      <c r="E46" s="105" t="str">
        <f t="shared" si="3"/>
        <v/>
      </c>
      <c r="F46" s="180">
        <f t="shared" si="4"/>
        <v>0</v>
      </c>
      <c r="G46" s="117">
        <f t="shared" si="1"/>
        <v>0</v>
      </c>
      <c r="H46" s="153">
        <f t="shared" si="5"/>
        <v>0</v>
      </c>
      <c r="I46" s="17" t="s">
        <v>1218</v>
      </c>
      <c r="J46" s="176" t="str">
        <f t="shared" si="2"/>
        <v/>
      </c>
      <c r="K46" s="173" t="str">
        <f t="shared" si="6"/>
        <v/>
      </c>
    </row>
    <row r="47" spans="1:11" ht="36" customHeight="1" x14ac:dyDescent="0.3">
      <c r="A47" s="217"/>
      <c r="B47" s="19" t="s">
        <v>186</v>
      </c>
      <c r="C47" s="19" t="s">
        <v>269</v>
      </c>
      <c r="D47" s="115"/>
      <c r="E47" s="105" t="str">
        <f t="shared" si="3"/>
        <v/>
      </c>
      <c r="F47" s="180">
        <f t="shared" si="4"/>
        <v>0</v>
      </c>
      <c r="G47" s="117">
        <f t="shared" si="1"/>
        <v>0</v>
      </c>
      <c r="H47" s="153">
        <f t="shared" si="5"/>
        <v>0</v>
      </c>
      <c r="I47" s="17" t="s">
        <v>46</v>
      </c>
      <c r="J47" s="176" t="str">
        <f t="shared" si="2"/>
        <v/>
      </c>
      <c r="K47" s="173" t="str">
        <f t="shared" si="6"/>
        <v/>
      </c>
    </row>
    <row r="48" spans="1:11" ht="36" customHeight="1" x14ac:dyDescent="0.3">
      <c r="A48" s="217"/>
      <c r="B48" s="19" t="s">
        <v>269</v>
      </c>
      <c r="C48" s="19" t="s">
        <v>708</v>
      </c>
      <c r="D48" s="115"/>
      <c r="E48" s="105" t="str">
        <f t="shared" si="3"/>
        <v>X</v>
      </c>
      <c r="F48" s="180">
        <f t="shared" si="4"/>
        <v>0</v>
      </c>
      <c r="G48" s="117">
        <f t="shared" si="1"/>
        <v>0</v>
      </c>
      <c r="H48" s="153">
        <f t="shared" si="5"/>
        <v>0</v>
      </c>
      <c r="I48" s="17" t="s">
        <v>1057</v>
      </c>
      <c r="J48" s="176">
        <f t="shared" si="2"/>
        <v>2.7777777777777762E-2</v>
      </c>
      <c r="K48" s="173" t="str">
        <f t="shared" si="6"/>
        <v/>
      </c>
    </row>
    <row r="49" spans="1:11" ht="36" customHeight="1" x14ac:dyDescent="0.3">
      <c r="A49" s="217"/>
      <c r="B49" s="19" t="s">
        <v>708</v>
      </c>
      <c r="C49" s="19" t="s">
        <v>30</v>
      </c>
      <c r="D49" s="115"/>
      <c r="E49" s="105" t="str">
        <f t="shared" si="3"/>
        <v/>
      </c>
      <c r="F49" s="180">
        <f t="shared" si="4"/>
        <v>0</v>
      </c>
      <c r="G49" s="117">
        <f t="shared" si="1"/>
        <v>0</v>
      </c>
      <c r="H49" s="153">
        <f t="shared" si="5"/>
        <v>0</v>
      </c>
      <c r="I49" s="17" t="s">
        <v>46</v>
      </c>
      <c r="J49" s="176" t="str">
        <f t="shared" si="2"/>
        <v/>
      </c>
      <c r="K49" s="173" t="str">
        <f t="shared" si="6"/>
        <v/>
      </c>
    </row>
    <row r="50" spans="1:11" ht="36" customHeight="1" x14ac:dyDescent="0.3">
      <c r="A50" s="217"/>
      <c r="B50" s="19" t="s">
        <v>30</v>
      </c>
      <c r="C50" s="19" t="s">
        <v>75</v>
      </c>
      <c r="D50" s="115"/>
      <c r="E50" s="105" t="str">
        <f t="shared" si="3"/>
        <v/>
      </c>
      <c r="F50" s="180">
        <f t="shared" si="4"/>
        <v>0</v>
      </c>
      <c r="G50" s="117">
        <f t="shared" si="1"/>
        <v>0</v>
      </c>
      <c r="H50" s="153">
        <f t="shared" si="5"/>
        <v>0</v>
      </c>
      <c r="I50" s="17" t="s">
        <v>47</v>
      </c>
      <c r="J50" s="176" t="str">
        <f t="shared" si="2"/>
        <v/>
      </c>
      <c r="K50" s="173" t="str">
        <f t="shared" si="6"/>
        <v/>
      </c>
    </row>
    <row r="51" spans="1:11" ht="36" customHeight="1" x14ac:dyDescent="0.3">
      <c r="A51" s="217"/>
      <c r="B51" s="19" t="s">
        <v>75</v>
      </c>
      <c r="C51" s="19" t="s">
        <v>396</v>
      </c>
      <c r="D51" s="115"/>
      <c r="E51" s="105" t="str">
        <f t="shared" si="3"/>
        <v/>
      </c>
      <c r="F51" s="180">
        <f t="shared" si="4"/>
        <v>0</v>
      </c>
      <c r="G51" s="117">
        <f t="shared" si="1"/>
        <v>0</v>
      </c>
      <c r="H51" s="153">
        <f t="shared" si="5"/>
        <v>0</v>
      </c>
      <c r="I51" s="17" t="s">
        <v>329</v>
      </c>
      <c r="J51" s="176" t="str">
        <f t="shared" si="2"/>
        <v/>
      </c>
      <c r="K51" s="173" t="str">
        <f t="shared" si="6"/>
        <v/>
      </c>
    </row>
    <row r="52" spans="1:11" ht="36" customHeight="1" x14ac:dyDescent="0.3">
      <c r="A52" s="217"/>
      <c r="B52" s="19" t="s">
        <v>396</v>
      </c>
      <c r="C52" s="19" t="s">
        <v>251</v>
      </c>
      <c r="D52" s="115"/>
      <c r="E52" s="105" t="str">
        <f t="shared" si="3"/>
        <v/>
      </c>
      <c r="F52" s="180">
        <f t="shared" si="4"/>
        <v>0</v>
      </c>
      <c r="G52" s="117">
        <f t="shared" si="1"/>
        <v>0</v>
      </c>
      <c r="H52" s="153">
        <f t="shared" si="5"/>
        <v>0</v>
      </c>
      <c r="I52" s="17" t="s">
        <v>46</v>
      </c>
      <c r="J52" s="176" t="str">
        <f t="shared" si="2"/>
        <v/>
      </c>
      <c r="K52" s="173" t="str">
        <f t="shared" si="6"/>
        <v/>
      </c>
    </row>
    <row r="53" spans="1:11" ht="36" customHeight="1" x14ac:dyDescent="0.3">
      <c r="A53" s="217"/>
      <c r="B53" s="19" t="s">
        <v>251</v>
      </c>
      <c r="C53" s="19" t="s">
        <v>243</v>
      </c>
      <c r="D53" s="115"/>
      <c r="E53" s="105" t="str">
        <f t="shared" si="3"/>
        <v/>
      </c>
      <c r="F53" s="180">
        <f t="shared" si="4"/>
        <v>0</v>
      </c>
      <c r="G53" s="117">
        <f t="shared" si="1"/>
        <v>0</v>
      </c>
      <c r="H53" s="153">
        <f t="shared" si="5"/>
        <v>0</v>
      </c>
      <c r="I53" s="17" t="s">
        <v>1219</v>
      </c>
      <c r="J53" s="176" t="str">
        <f t="shared" si="2"/>
        <v/>
      </c>
      <c r="K53" s="173" t="str">
        <f t="shared" si="6"/>
        <v/>
      </c>
    </row>
    <row r="54" spans="1:11" ht="36" customHeight="1" x14ac:dyDescent="0.3">
      <c r="A54" s="217"/>
      <c r="B54" s="19" t="s">
        <v>243</v>
      </c>
      <c r="C54" s="19" t="s">
        <v>58</v>
      </c>
      <c r="D54" s="115" t="str">
        <f t="shared" ref="D54:D79" si="7">IF(E54="","X","")</f>
        <v>X</v>
      </c>
      <c r="E54" s="105" t="str">
        <f t="shared" si="3"/>
        <v/>
      </c>
      <c r="F54" s="180">
        <f t="shared" si="4"/>
        <v>0</v>
      </c>
      <c r="G54" s="117">
        <f t="shared" si="1"/>
        <v>50</v>
      </c>
      <c r="H54" s="153">
        <f t="shared" si="5"/>
        <v>0.83333333333333337</v>
      </c>
      <c r="I54" s="17" t="s">
        <v>46</v>
      </c>
      <c r="J54" s="176" t="str">
        <f t="shared" si="2"/>
        <v/>
      </c>
      <c r="K54" s="173">
        <f t="shared" si="6"/>
        <v>3.472222222222221E-2</v>
      </c>
    </row>
    <row r="55" spans="1:11" ht="36" customHeight="1" x14ac:dyDescent="0.3">
      <c r="A55" s="217"/>
      <c r="B55" s="19" t="s">
        <v>58</v>
      </c>
      <c r="C55" s="19" t="s">
        <v>65</v>
      </c>
      <c r="D55" s="115" t="str">
        <f t="shared" si="7"/>
        <v>X</v>
      </c>
      <c r="E55" s="105" t="str">
        <f t="shared" si="3"/>
        <v/>
      </c>
      <c r="F55" s="180">
        <f t="shared" si="4"/>
        <v>0</v>
      </c>
      <c r="G55" s="117">
        <f t="shared" si="1"/>
        <v>30</v>
      </c>
      <c r="H55" s="153">
        <f t="shared" si="5"/>
        <v>1.3333333333333335</v>
      </c>
      <c r="I55" s="17" t="s">
        <v>1219</v>
      </c>
      <c r="J55" s="176" t="str">
        <f t="shared" si="2"/>
        <v/>
      </c>
      <c r="K55" s="173">
        <f t="shared" si="6"/>
        <v>2.0833333333333315E-2</v>
      </c>
    </row>
    <row r="56" spans="1:11" ht="36" customHeight="1" x14ac:dyDescent="0.3">
      <c r="A56" s="217"/>
      <c r="B56" s="19" t="s">
        <v>65</v>
      </c>
      <c r="C56" s="19" t="s">
        <v>70</v>
      </c>
      <c r="D56" s="115" t="str">
        <f t="shared" si="7"/>
        <v/>
      </c>
      <c r="E56" s="105" t="str">
        <f t="shared" si="3"/>
        <v>X</v>
      </c>
      <c r="F56" s="180">
        <f t="shared" si="4"/>
        <v>0</v>
      </c>
      <c r="G56" s="117">
        <f t="shared" si="1"/>
        <v>0</v>
      </c>
      <c r="H56" s="153">
        <f t="shared" si="5"/>
        <v>1.3333333333333335</v>
      </c>
      <c r="I56" s="17" t="s">
        <v>1220</v>
      </c>
      <c r="J56" s="176">
        <f t="shared" si="2"/>
        <v>0.20833333333333337</v>
      </c>
      <c r="K56" s="173" t="str">
        <f t="shared" si="6"/>
        <v/>
      </c>
    </row>
    <row r="57" spans="1:11" ht="36" customHeight="1" x14ac:dyDescent="0.3">
      <c r="A57" s="217"/>
      <c r="B57" s="19" t="s">
        <v>70</v>
      </c>
      <c r="C57" s="19" t="s">
        <v>104</v>
      </c>
      <c r="D57" s="115" t="str">
        <f t="shared" si="7"/>
        <v/>
      </c>
      <c r="E57" s="105" t="str">
        <f t="shared" si="3"/>
        <v>X</v>
      </c>
      <c r="F57" s="180">
        <f t="shared" si="4"/>
        <v>0</v>
      </c>
      <c r="G57" s="117">
        <f t="shared" si="1"/>
        <v>0</v>
      </c>
      <c r="H57" s="153">
        <f t="shared" si="5"/>
        <v>1.3333333333333335</v>
      </c>
      <c r="I57" s="17" t="s">
        <v>1057</v>
      </c>
      <c r="J57" s="176">
        <f t="shared" si="2"/>
        <v>8.3333333333333259E-2</v>
      </c>
      <c r="K57" s="173" t="str">
        <f t="shared" si="6"/>
        <v/>
      </c>
    </row>
    <row r="58" spans="1:11" ht="36" customHeight="1" x14ac:dyDescent="0.3">
      <c r="A58" s="217"/>
      <c r="B58" s="19" t="s">
        <v>104</v>
      </c>
      <c r="C58" s="19" t="s">
        <v>160</v>
      </c>
      <c r="D58" s="115" t="str">
        <f t="shared" si="7"/>
        <v>X</v>
      </c>
      <c r="E58" s="105" t="str">
        <f t="shared" si="3"/>
        <v/>
      </c>
      <c r="F58" s="180">
        <f t="shared" si="4"/>
        <v>1</v>
      </c>
      <c r="G58" s="117">
        <f t="shared" si="1"/>
        <v>0</v>
      </c>
      <c r="H58" s="153">
        <f t="shared" si="5"/>
        <v>2.3333333333333335</v>
      </c>
      <c r="I58" s="17" t="s">
        <v>1217</v>
      </c>
      <c r="J58" s="176" t="str">
        <f t="shared" si="2"/>
        <v/>
      </c>
      <c r="K58" s="173">
        <f t="shared" si="6"/>
        <v>4.1666666666666741E-2</v>
      </c>
    </row>
    <row r="59" spans="1:11" ht="36" customHeight="1" x14ac:dyDescent="0.3">
      <c r="A59" s="217"/>
      <c r="B59" s="19" t="s">
        <v>160</v>
      </c>
      <c r="C59" s="19" t="s">
        <v>149</v>
      </c>
      <c r="D59" s="115" t="str">
        <f t="shared" si="7"/>
        <v>X</v>
      </c>
      <c r="E59" s="105" t="str">
        <f t="shared" si="3"/>
        <v/>
      </c>
      <c r="F59" s="180">
        <f t="shared" si="4"/>
        <v>1</v>
      </c>
      <c r="G59" s="117">
        <f t="shared" si="1"/>
        <v>0</v>
      </c>
      <c r="H59" s="153">
        <f t="shared" si="5"/>
        <v>3.3333333333333335</v>
      </c>
      <c r="I59" s="17" t="s">
        <v>46</v>
      </c>
      <c r="J59" s="176" t="str">
        <f t="shared" si="2"/>
        <v/>
      </c>
      <c r="K59" s="173">
        <f t="shared" si="6"/>
        <v>4.166666666666663E-2</v>
      </c>
    </row>
    <row r="60" spans="1:11" ht="36" customHeight="1" x14ac:dyDescent="0.3">
      <c r="A60" s="217"/>
      <c r="B60" s="19" t="s">
        <v>149</v>
      </c>
      <c r="C60" s="19" t="s">
        <v>240</v>
      </c>
      <c r="D60" s="115" t="str">
        <f t="shared" si="7"/>
        <v>X</v>
      </c>
      <c r="E60" s="105" t="str">
        <f t="shared" si="3"/>
        <v/>
      </c>
      <c r="F60" s="180">
        <f t="shared" si="4"/>
        <v>0</v>
      </c>
      <c r="G60" s="117">
        <f t="shared" si="1"/>
        <v>40</v>
      </c>
      <c r="H60" s="153">
        <f t="shared" si="5"/>
        <v>4</v>
      </c>
      <c r="I60" s="17" t="s">
        <v>1217</v>
      </c>
      <c r="J60" s="176" t="str">
        <f t="shared" si="2"/>
        <v/>
      </c>
      <c r="K60" s="173">
        <f t="shared" si="6"/>
        <v>2.777777777777779E-2</v>
      </c>
    </row>
    <row r="61" spans="1:11" ht="36" customHeight="1" x14ac:dyDescent="0.3">
      <c r="A61" s="217"/>
      <c r="B61" s="19" t="s">
        <v>240</v>
      </c>
      <c r="C61" s="19" t="s">
        <v>319</v>
      </c>
      <c r="D61" s="115" t="str">
        <f t="shared" si="7"/>
        <v/>
      </c>
      <c r="E61" s="105" t="str">
        <f t="shared" si="3"/>
        <v>X</v>
      </c>
      <c r="F61" s="180">
        <f t="shared" si="4"/>
        <v>0</v>
      </c>
      <c r="G61" s="117">
        <f t="shared" si="1"/>
        <v>0</v>
      </c>
      <c r="H61" s="153">
        <f t="shared" si="5"/>
        <v>4</v>
      </c>
      <c r="I61" s="17" t="s">
        <v>1057</v>
      </c>
      <c r="J61" s="176">
        <f t="shared" si="2"/>
        <v>0.20833333333333337</v>
      </c>
      <c r="K61" s="173" t="str">
        <f t="shared" si="6"/>
        <v/>
      </c>
    </row>
    <row r="62" spans="1:11" ht="36" customHeight="1" x14ac:dyDescent="0.3">
      <c r="A62" s="217"/>
      <c r="B62" s="19" t="s">
        <v>319</v>
      </c>
      <c r="C62" s="19" t="s">
        <v>28</v>
      </c>
      <c r="D62" s="115" t="str">
        <f t="shared" si="7"/>
        <v>X</v>
      </c>
      <c r="E62" s="105" t="str">
        <f t="shared" si="3"/>
        <v/>
      </c>
      <c r="F62" s="180">
        <f t="shared" si="4"/>
        <v>0</v>
      </c>
      <c r="G62" s="117">
        <f t="shared" si="1"/>
        <v>20</v>
      </c>
      <c r="H62" s="153">
        <f t="shared" si="5"/>
        <v>4.333333333333333</v>
      </c>
      <c r="I62" s="17" t="s">
        <v>1217</v>
      </c>
      <c r="J62" s="176" t="str">
        <f t="shared" si="2"/>
        <v/>
      </c>
      <c r="K62" s="173">
        <f t="shared" si="6"/>
        <v>1.388888888888884E-2</v>
      </c>
    </row>
    <row r="63" spans="1:11" ht="36" customHeight="1" x14ac:dyDescent="0.3">
      <c r="A63" s="42" t="s">
        <v>1181</v>
      </c>
      <c r="B63" s="19" t="s">
        <v>29</v>
      </c>
      <c r="C63" s="19" t="s">
        <v>243</v>
      </c>
      <c r="D63" s="115" t="str">
        <f t="shared" si="7"/>
        <v>X</v>
      </c>
      <c r="E63" s="105" t="str">
        <f t="shared" si="3"/>
        <v/>
      </c>
      <c r="F63" s="180">
        <f t="shared" si="4"/>
        <v>7</v>
      </c>
      <c r="G63" s="117">
        <f t="shared" si="1"/>
        <v>40</v>
      </c>
      <c r="H63" s="153">
        <f t="shared" si="5"/>
        <v>12</v>
      </c>
      <c r="I63" s="17" t="s">
        <v>1217</v>
      </c>
      <c r="J63" s="176" t="str">
        <f t="shared" si="2"/>
        <v/>
      </c>
      <c r="K63" s="173">
        <f t="shared" si="6"/>
        <v>0.31944444444444448</v>
      </c>
    </row>
    <row r="64" spans="1:11" ht="36" customHeight="1" x14ac:dyDescent="0.3">
      <c r="A64" s="30"/>
      <c r="B64" s="19" t="s">
        <v>243</v>
      </c>
      <c r="C64" s="19" t="s">
        <v>124</v>
      </c>
      <c r="D64" s="115" t="str">
        <f t="shared" si="7"/>
        <v>X</v>
      </c>
      <c r="E64" s="105" t="str">
        <f t="shared" si="3"/>
        <v/>
      </c>
      <c r="F64" s="180">
        <f t="shared" si="4"/>
        <v>2</v>
      </c>
      <c r="G64" s="117">
        <f t="shared" si="1"/>
        <v>50</v>
      </c>
      <c r="H64" s="153">
        <f t="shared" si="5"/>
        <v>14.833333333333334</v>
      </c>
      <c r="I64" s="17" t="s">
        <v>46</v>
      </c>
      <c r="J64" s="176" t="str">
        <f t="shared" si="2"/>
        <v/>
      </c>
      <c r="K64" s="173">
        <f t="shared" si="6"/>
        <v>0.11805555555555552</v>
      </c>
    </row>
    <row r="65" spans="1:11" ht="36" customHeight="1" x14ac:dyDescent="0.3">
      <c r="A65" s="30"/>
      <c r="B65" s="19" t="s">
        <v>124</v>
      </c>
      <c r="C65" s="19" t="s">
        <v>187</v>
      </c>
      <c r="D65" s="115" t="str">
        <f t="shared" si="7"/>
        <v>X</v>
      </c>
      <c r="E65" s="105" t="str">
        <f t="shared" si="3"/>
        <v/>
      </c>
      <c r="F65" s="180">
        <f t="shared" si="4"/>
        <v>0</v>
      </c>
      <c r="G65" s="117">
        <f t="shared" si="1"/>
        <v>40</v>
      </c>
      <c r="H65" s="153">
        <f t="shared" si="5"/>
        <v>15.5</v>
      </c>
      <c r="I65" s="17" t="s">
        <v>1217</v>
      </c>
      <c r="J65" s="176" t="str">
        <f t="shared" si="2"/>
        <v/>
      </c>
      <c r="K65" s="173">
        <f t="shared" si="6"/>
        <v>2.7777777777777735E-2</v>
      </c>
    </row>
    <row r="66" spans="1:11" ht="36" customHeight="1" x14ac:dyDescent="0.3">
      <c r="A66" s="30"/>
      <c r="B66" s="19" t="s">
        <v>187</v>
      </c>
      <c r="C66" s="19" t="s">
        <v>105</v>
      </c>
      <c r="D66" s="115" t="str">
        <f t="shared" si="7"/>
        <v>X</v>
      </c>
      <c r="E66" s="105" t="str">
        <f t="shared" si="3"/>
        <v/>
      </c>
      <c r="F66" s="180">
        <f t="shared" si="4"/>
        <v>1</v>
      </c>
      <c r="G66" s="117">
        <f t="shared" si="1"/>
        <v>20</v>
      </c>
      <c r="H66" s="153">
        <f t="shared" si="5"/>
        <v>16.833333333333332</v>
      </c>
      <c r="I66" s="17" t="s">
        <v>46</v>
      </c>
      <c r="J66" s="176" t="str">
        <f t="shared" si="2"/>
        <v/>
      </c>
      <c r="K66" s="173">
        <f t="shared" si="6"/>
        <v>5.5555555555555636E-2</v>
      </c>
    </row>
    <row r="67" spans="1:11" ht="36" customHeight="1" x14ac:dyDescent="0.3">
      <c r="A67" s="30"/>
      <c r="B67" s="19" t="s">
        <v>105</v>
      </c>
      <c r="C67" s="19" t="s">
        <v>70</v>
      </c>
      <c r="D67" s="115" t="str">
        <f t="shared" si="7"/>
        <v>X</v>
      </c>
      <c r="E67" s="105" t="str">
        <f t="shared" si="3"/>
        <v/>
      </c>
      <c r="F67" s="180">
        <f t="shared" si="4"/>
        <v>1</v>
      </c>
      <c r="G67" s="117">
        <f t="shared" si="1"/>
        <v>30</v>
      </c>
      <c r="H67" s="153">
        <f t="shared" si="5"/>
        <v>18.333333333333332</v>
      </c>
      <c r="I67" s="17" t="s">
        <v>316</v>
      </c>
      <c r="J67" s="176" t="str">
        <f t="shared" si="2"/>
        <v/>
      </c>
      <c r="K67" s="173">
        <f t="shared" si="6"/>
        <v>6.25E-2</v>
      </c>
    </row>
    <row r="68" spans="1:11" ht="36" customHeight="1" x14ac:dyDescent="0.3">
      <c r="A68" s="30"/>
      <c r="B68" s="19" t="s">
        <v>70</v>
      </c>
      <c r="C68" s="19" t="s">
        <v>61</v>
      </c>
      <c r="D68" s="115" t="str">
        <f t="shared" si="7"/>
        <v>X</v>
      </c>
      <c r="E68" s="105" t="str">
        <f t="shared" si="3"/>
        <v/>
      </c>
      <c r="F68" s="180">
        <f t="shared" si="4"/>
        <v>0</v>
      </c>
      <c r="G68" s="117">
        <f t="shared" si="1"/>
        <v>40</v>
      </c>
      <c r="H68" s="153">
        <f t="shared" si="5"/>
        <v>19</v>
      </c>
      <c r="I68" s="17" t="s">
        <v>329</v>
      </c>
      <c r="J68" s="176" t="str">
        <f t="shared" si="2"/>
        <v/>
      </c>
      <c r="K68" s="173">
        <f t="shared" si="6"/>
        <v>2.7777777777777679E-2</v>
      </c>
    </row>
    <row r="69" spans="1:11" ht="36" customHeight="1" x14ac:dyDescent="0.3">
      <c r="A69" s="30"/>
      <c r="B69" s="19" t="s">
        <v>61</v>
      </c>
      <c r="C69" s="19" t="s">
        <v>62</v>
      </c>
      <c r="D69" s="115" t="str">
        <f t="shared" si="7"/>
        <v>X</v>
      </c>
      <c r="E69" s="105" t="str">
        <f t="shared" si="3"/>
        <v/>
      </c>
      <c r="F69" s="180">
        <f t="shared" si="4"/>
        <v>0</v>
      </c>
      <c r="G69" s="117">
        <f t="shared" si="1"/>
        <v>30</v>
      </c>
      <c r="H69" s="153">
        <f t="shared" si="5"/>
        <v>19.5</v>
      </c>
      <c r="I69" s="17" t="s">
        <v>1221</v>
      </c>
      <c r="J69" s="176" t="str">
        <f t="shared" si="2"/>
        <v/>
      </c>
      <c r="K69" s="173">
        <f t="shared" si="6"/>
        <v>2.083333333333337E-2</v>
      </c>
    </row>
    <row r="70" spans="1:11" ht="36" customHeight="1" x14ac:dyDescent="0.3">
      <c r="A70" s="30"/>
      <c r="B70" s="19" t="s">
        <v>62</v>
      </c>
      <c r="C70" s="19" t="s">
        <v>182</v>
      </c>
      <c r="D70" s="115" t="str">
        <f t="shared" si="7"/>
        <v>X</v>
      </c>
      <c r="E70" s="105" t="str">
        <f t="shared" si="3"/>
        <v/>
      </c>
      <c r="F70" s="180">
        <f t="shared" si="4"/>
        <v>1</v>
      </c>
      <c r="G70" s="117">
        <f t="shared" si="1"/>
        <v>40</v>
      </c>
      <c r="H70" s="153">
        <f t="shared" si="5"/>
        <v>21.166666666666668</v>
      </c>
      <c r="I70" s="17" t="s">
        <v>46</v>
      </c>
      <c r="J70" s="176" t="str">
        <f t="shared" si="2"/>
        <v/>
      </c>
      <c r="K70" s="173">
        <f t="shared" si="6"/>
        <v>6.944444444444442E-2</v>
      </c>
    </row>
    <row r="71" spans="1:11" ht="36" customHeight="1" x14ac:dyDescent="0.3">
      <c r="A71" s="30"/>
      <c r="B71" s="19" t="s">
        <v>182</v>
      </c>
      <c r="C71" s="19" t="s">
        <v>261</v>
      </c>
      <c r="D71" s="115" t="str">
        <f t="shared" si="7"/>
        <v>X</v>
      </c>
      <c r="E71" s="105" t="str">
        <f t="shared" si="3"/>
        <v/>
      </c>
      <c r="F71" s="180">
        <f t="shared" si="4"/>
        <v>0</v>
      </c>
      <c r="G71" s="117">
        <f t="shared" si="1"/>
        <v>40</v>
      </c>
      <c r="H71" s="153">
        <f t="shared" si="5"/>
        <v>21.833333333333336</v>
      </c>
      <c r="I71" s="17" t="s">
        <v>316</v>
      </c>
      <c r="J71" s="176" t="str">
        <f t="shared" si="2"/>
        <v/>
      </c>
      <c r="K71" s="173">
        <f t="shared" si="6"/>
        <v>2.777777777777779E-2</v>
      </c>
    </row>
    <row r="72" spans="1:11" ht="36" customHeight="1" x14ac:dyDescent="0.3">
      <c r="A72" s="30"/>
      <c r="B72" s="19" t="s">
        <v>261</v>
      </c>
      <c r="C72" s="19" t="s">
        <v>239</v>
      </c>
      <c r="D72" s="115" t="str">
        <f t="shared" si="7"/>
        <v>X</v>
      </c>
      <c r="E72" s="105" t="str">
        <f t="shared" si="3"/>
        <v/>
      </c>
      <c r="F72" s="180">
        <f t="shared" si="4"/>
        <v>0</v>
      </c>
      <c r="G72" s="117">
        <f t="shared" si="1"/>
        <v>20</v>
      </c>
      <c r="H72" s="153">
        <f t="shared" si="5"/>
        <v>22.166666666666668</v>
      </c>
      <c r="I72" s="17" t="s">
        <v>1222</v>
      </c>
      <c r="J72" s="176" t="str">
        <f t="shared" si="2"/>
        <v/>
      </c>
      <c r="K72" s="173">
        <f t="shared" si="6"/>
        <v>1.388888888888884E-2</v>
      </c>
    </row>
    <row r="73" spans="1:11" ht="36" customHeight="1" x14ac:dyDescent="0.3">
      <c r="A73" s="30"/>
      <c r="B73" s="19" t="s">
        <v>239</v>
      </c>
      <c r="C73" s="19" t="s">
        <v>658</v>
      </c>
      <c r="D73" s="115" t="str">
        <f t="shared" si="7"/>
        <v>X</v>
      </c>
      <c r="E73" s="105" t="str">
        <f t="shared" si="3"/>
        <v/>
      </c>
      <c r="F73" s="180">
        <f t="shared" si="4"/>
        <v>0</v>
      </c>
      <c r="G73" s="117">
        <f t="shared" si="1"/>
        <v>30</v>
      </c>
      <c r="H73" s="153">
        <f t="shared" si="5"/>
        <v>22.666666666666668</v>
      </c>
      <c r="I73" s="17" t="s">
        <v>316</v>
      </c>
      <c r="J73" s="176" t="str">
        <f t="shared" si="2"/>
        <v/>
      </c>
      <c r="K73" s="173">
        <f t="shared" si="6"/>
        <v>2.083333333333337E-2</v>
      </c>
    </row>
    <row r="74" spans="1:11" ht="36" customHeight="1" x14ac:dyDescent="0.3">
      <c r="A74" s="30"/>
      <c r="B74" s="19" t="s">
        <v>658</v>
      </c>
      <c r="C74" s="19" t="s">
        <v>722</v>
      </c>
      <c r="D74" s="115" t="str">
        <f t="shared" si="7"/>
        <v>X</v>
      </c>
      <c r="E74" s="105" t="str">
        <f t="shared" si="3"/>
        <v/>
      </c>
      <c r="F74" s="180">
        <f t="shared" si="4"/>
        <v>0</v>
      </c>
      <c r="G74" s="117">
        <f t="shared" si="1"/>
        <v>30</v>
      </c>
      <c r="H74" s="153">
        <f t="shared" si="5"/>
        <v>23.166666666666668</v>
      </c>
      <c r="I74" s="17" t="s">
        <v>1223</v>
      </c>
      <c r="J74" s="176" t="str">
        <f t="shared" si="2"/>
        <v/>
      </c>
      <c r="K74" s="173">
        <f t="shared" si="6"/>
        <v>2.083333333333337E-2</v>
      </c>
    </row>
    <row r="75" spans="1:11" ht="36" customHeight="1" x14ac:dyDescent="0.3">
      <c r="A75" s="30"/>
      <c r="B75" s="19" t="s">
        <v>722</v>
      </c>
      <c r="C75" s="19" t="s">
        <v>59</v>
      </c>
      <c r="D75" s="115" t="str">
        <f t="shared" si="7"/>
        <v>X</v>
      </c>
      <c r="E75" s="105" t="str">
        <f t="shared" si="3"/>
        <v/>
      </c>
      <c r="F75" s="180">
        <f t="shared" si="4"/>
        <v>2</v>
      </c>
      <c r="G75" s="117">
        <f t="shared" si="1"/>
        <v>40</v>
      </c>
      <c r="H75" s="153">
        <f t="shared" si="5"/>
        <v>25.833333333333336</v>
      </c>
      <c r="I75" s="17" t="s">
        <v>46</v>
      </c>
      <c r="J75" s="176" t="str">
        <f t="shared" si="2"/>
        <v/>
      </c>
      <c r="K75" s="173">
        <f t="shared" si="6"/>
        <v>0.11111111111111116</v>
      </c>
    </row>
    <row r="76" spans="1:11" ht="36" customHeight="1" x14ac:dyDescent="0.3">
      <c r="A76" s="30"/>
      <c r="B76" s="19" t="s">
        <v>59</v>
      </c>
      <c r="C76" s="19" t="s">
        <v>120</v>
      </c>
      <c r="D76" s="115" t="str">
        <f t="shared" si="7"/>
        <v>X</v>
      </c>
      <c r="E76" s="105" t="str">
        <f t="shared" si="3"/>
        <v/>
      </c>
      <c r="F76" s="180">
        <f t="shared" si="4"/>
        <v>1</v>
      </c>
      <c r="G76" s="117">
        <f t="shared" si="1"/>
        <v>0</v>
      </c>
      <c r="H76" s="153">
        <f t="shared" si="5"/>
        <v>26.833333333333336</v>
      </c>
      <c r="I76" s="17" t="s">
        <v>329</v>
      </c>
      <c r="J76" s="176" t="str">
        <f t="shared" si="2"/>
        <v/>
      </c>
      <c r="K76" s="173">
        <f t="shared" si="6"/>
        <v>4.166666666666663E-2</v>
      </c>
    </row>
    <row r="77" spans="1:11" ht="36" customHeight="1" x14ac:dyDescent="0.3">
      <c r="A77" s="30"/>
      <c r="B77" s="19" t="s">
        <v>120</v>
      </c>
      <c r="C77" s="19" t="s">
        <v>73</v>
      </c>
      <c r="D77" s="115" t="str">
        <f t="shared" si="7"/>
        <v>X</v>
      </c>
      <c r="E77" s="105" t="str">
        <f t="shared" si="3"/>
        <v/>
      </c>
      <c r="F77" s="180">
        <f t="shared" si="4"/>
        <v>0</v>
      </c>
      <c r="G77" s="117">
        <f t="shared" si="1"/>
        <v>30</v>
      </c>
      <c r="H77" s="153">
        <f t="shared" si="5"/>
        <v>27.333333333333336</v>
      </c>
      <c r="I77" s="17" t="s">
        <v>46</v>
      </c>
      <c r="J77" s="176" t="str">
        <f t="shared" si="2"/>
        <v/>
      </c>
      <c r="K77" s="173">
        <f t="shared" si="6"/>
        <v>2.083333333333337E-2</v>
      </c>
    </row>
    <row r="78" spans="1:11" ht="36" customHeight="1" x14ac:dyDescent="0.3">
      <c r="A78" s="30"/>
      <c r="B78" s="215" t="s">
        <v>73</v>
      </c>
      <c r="C78" s="216"/>
      <c r="D78" s="115" t="str">
        <f t="shared" si="7"/>
        <v>X</v>
      </c>
      <c r="E78" s="105" t="str">
        <f t="shared" si="3"/>
        <v/>
      </c>
      <c r="F78" s="180" t="e">
        <f t="shared" si="4"/>
        <v>#NUM!</v>
      </c>
      <c r="G78" s="117" t="e">
        <f t="shared" si="1"/>
        <v>#NUM!</v>
      </c>
      <c r="H78" s="153" t="e">
        <f t="shared" si="5"/>
        <v>#NUM!</v>
      </c>
      <c r="I78" s="18" t="s">
        <v>103</v>
      </c>
      <c r="J78" s="176" t="str">
        <f t="shared" si="2"/>
        <v/>
      </c>
      <c r="K78" s="173">
        <f t="shared" si="6"/>
        <v>-0.95833333333333337</v>
      </c>
    </row>
    <row r="79" spans="1:11" ht="36" customHeight="1" x14ac:dyDescent="0.3">
      <c r="A79" s="170"/>
      <c r="B79" s="196"/>
      <c r="C79" s="210"/>
      <c r="D79" s="115" t="str">
        <f t="shared" si="7"/>
        <v>X</v>
      </c>
      <c r="E79" s="105" t="str">
        <f t="shared" si="3"/>
        <v/>
      </c>
      <c r="F79" s="180">
        <f t="shared" si="4"/>
        <v>0</v>
      </c>
      <c r="G79" s="117">
        <f t="shared" si="1"/>
        <v>0</v>
      </c>
      <c r="H79" s="153" t="e">
        <f t="shared" si="5"/>
        <v>#NUM!</v>
      </c>
      <c r="I79" s="158"/>
      <c r="J79" s="176" t="str">
        <f t="shared" si="2"/>
        <v/>
      </c>
      <c r="K79" s="173">
        <f t="shared" si="6"/>
        <v>0</v>
      </c>
    </row>
    <row r="80" spans="1:11" ht="33.75" customHeight="1" x14ac:dyDescent="0.3">
      <c r="A80" s="123"/>
      <c r="B80" s="332" t="s">
        <v>33</v>
      </c>
      <c r="C80" s="332"/>
      <c r="D80" s="332"/>
      <c r="E80" s="332"/>
      <c r="F80" s="332"/>
      <c r="G80" s="332"/>
      <c r="H80" s="124" t="e">
        <f>H79</f>
        <v>#NUM!</v>
      </c>
      <c r="I80" s="125"/>
      <c r="J80" s="177">
        <f>SUM(J23:J79)</f>
        <v>0.84722222222222221</v>
      </c>
      <c r="K80" s="173">
        <f>SUM(K23:K79)</f>
        <v>0.18055555555555547</v>
      </c>
    </row>
    <row r="81" spans="1:9" ht="33.75" customHeight="1" x14ac:dyDescent="0.3">
      <c r="A81" s="123"/>
      <c r="B81" s="332" t="s">
        <v>616</v>
      </c>
      <c r="C81" s="332"/>
      <c r="D81" s="332"/>
      <c r="E81" s="332"/>
      <c r="F81" s="332"/>
      <c r="G81" s="332"/>
      <c r="H81" s="126">
        <v>72</v>
      </c>
      <c r="I81" s="125"/>
    </row>
    <row r="82" spans="1:9" ht="33.75" customHeight="1" x14ac:dyDescent="0.3">
      <c r="A82" s="123"/>
      <c r="B82" s="326" t="s">
        <v>617</v>
      </c>
      <c r="C82" s="326"/>
      <c r="D82" s="326"/>
      <c r="E82" s="326"/>
      <c r="F82" s="326"/>
      <c r="G82" s="326"/>
      <c r="H82" s="126" t="e">
        <f>IF(H81="","",IF(H80&lt;=H81,H81-H80,0))</f>
        <v>#NUM!</v>
      </c>
      <c r="I82" s="155"/>
    </row>
    <row r="83" spans="1:9" ht="33.75" customHeight="1" x14ac:dyDescent="0.3">
      <c r="A83" s="123"/>
      <c r="B83" s="326" t="s">
        <v>618</v>
      </c>
      <c r="C83" s="326"/>
      <c r="D83" s="326"/>
      <c r="E83" s="326"/>
      <c r="F83" s="326"/>
      <c r="G83" s="326"/>
      <c r="H83" s="126" t="e">
        <f>IF(H80&gt;H81,H80-H81,0)</f>
        <v>#NUM!</v>
      </c>
      <c r="I83" s="125"/>
    </row>
    <row r="84" spans="1:9" ht="33.75" customHeight="1" x14ac:dyDescent="0.3">
      <c r="A84" s="123"/>
      <c r="B84" s="326" t="s">
        <v>619</v>
      </c>
      <c r="C84" s="326"/>
      <c r="D84" s="326"/>
      <c r="E84" s="326"/>
      <c r="F84" s="326"/>
      <c r="G84" s="326"/>
      <c r="H84" s="154" t="e">
        <f>IF(H81="","",IF(H82&gt;H83,ROUND(H82*$B$15*$B$13/24,0),""))</f>
        <v>#NUM!</v>
      </c>
      <c r="I84" s="125"/>
    </row>
    <row r="85" spans="1:9" ht="33.75" customHeight="1" x14ac:dyDescent="0.3">
      <c r="A85" s="123"/>
      <c r="B85" s="327" t="s">
        <v>620</v>
      </c>
      <c r="C85" s="328"/>
      <c r="D85" s="328"/>
      <c r="E85" s="328"/>
      <c r="F85" s="328"/>
      <c r="G85" s="329"/>
      <c r="H85" s="127" t="e">
        <f>IF(H83&gt;H82,ROUND(H83*$B$17*$B$13/24,0),"")</f>
        <v>#NUM!</v>
      </c>
      <c r="I85" s="125"/>
    </row>
    <row r="86" spans="1:9" ht="33.75" customHeight="1" x14ac:dyDescent="0.3">
      <c r="A86" s="330"/>
      <c r="B86" s="330"/>
      <c r="C86" s="330"/>
      <c r="D86" s="330"/>
      <c r="E86" s="330"/>
      <c r="F86" s="330"/>
      <c r="G86" s="330"/>
      <c r="H86" s="330"/>
      <c r="I86" s="330"/>
    </row>
  </sheetData>
  <mergeCells count="17">
    <mergeCell ref="B84:G84"/>
    <mergeCell ref="B85:G85"/>
    <mergeCell ref="A86:I86"/>
    <mergeCell ref="J21:J22"/>
    <mergeCell ref="K21:K22"/>
    <mergeCell ref="B80:G80"/>
    <mergeCell ref="B81:G81"/>
    <mergeCell ref="B82:G82"/>
    <mergeCell ref="B83:G8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4:I79 B23:C23 E23:I23">
    <cfRule type="expression" dxfId="72" priority="2">
      <formula>$E23="x"</formula>
    </cfRule>
  </conditionalFormatting>
  <conditionalFormatting sqref="D23">
    <cfRule type="expression" dxfId="71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F0DD-3640-4839-85E5-C9EA3AA46192}">
  <sheetPr>
    <tabColor rgb="FFFF0000"/>
  </sheetPr>
  <dimension ref="A1:K60"/>
  <sheetViews>
    <sheetView zoomScale="55" zoomScaleNormal="55" workbookViewId="0">
      <selection activeCell="E8" sqref="E8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08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62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44852.760416666664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44849</v>
      </c>
      <c r="C9" s="104">
        <f>INDEX('TONG HOP'!$B$9:$W$110,MATCH(E3,'TONG HOP'!$B$9:$B$110,0),MATCH(C10,'TONG HOP'!$B$9:$W$9,0))</f>
        <v>44850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16873.82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44854.729166666664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22095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44855.979166666664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1170</v>
      </c>
      <c r="B23" s="215" t="s">
        <v>1174</v>
      </c>
      <c r="C23" s="216"/>
      <c r="D23" s="115" t="str">
        <f t="shared" ref="D23" si="0">IF(E23="","X","")</f>
        <v/>
      </c>
      <c r="E23" s="105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180">
        <f>IF(C23-B23=1,24,(IF(D23="X",HOUR(C23-B23),0)))</f>
        <v>0</v>
      </c>
      <c r="G23" s="166">
        <f t="shared" ref="G23:G53" si="1">IF(D23="X",MINUTE(C23-B23),0)</f>
        <v>0</v>
      </c>
      <c r="H23" s="166">
        <f>(F23+G23/60)+H22</f>
        <v>0</v>
      </c>
      <c r="I23" s="214" t="s">
        <v>1175</v>
      </c>
      <c r="J23" s="175">
        <f t="shared" ref="J23:J53" si="2">IF(E23="x",(C23-B23),"")</f>
        <v>-0.76041666666666663</v>
      </c>
      <c r="K23" s="173" t="str">
        <f>IF(D23="x",(C23-B23),"")</f>
        <v/>
      </c>
    </row>
    <row r="24" spans="1:11" ht="36" customHeight="1" x14ac:dyDescent="0.3">
      <c r="A24" s="43"/>
      <c r="B24" s="19" t="s">
        <v>1174</v>
      </c>
      <c r="C24" s="19" t="s">
        <v>28</v>
      </c>
      <c r="D24" s="115" t="str">
        <f t="shared" ref="D24:D52" si="3">IF(E24="","X","")</f>
        <v/>
      </c>
      <c r="E24" s="105" t="str">
        <f t="shared" ref="E24:E52" si="4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180">
        <f t="shared" ref="F24:F53" si="5">IF(C24-B24=1,24,(IF(D24="X",HOUR(C24-B24),0)))</f>
        <v>0</v>
      </c>
      <c r="G24" s="166">
        <f t="shared" si="1"/>
        <v>0</v>
      </c>
      <c r="H24" s="166">
        <f t="shared" ref="H24:H53" si="6">(F24+G24/60)+H23</f>
        <v>0</v>
      </c>
      <c r="I24" s="25" t="s">
        <v>1143</v>
      </c>
      <c r="J24" s="175">
        <f t="shared" si="2"/>
        <v>0.23958333333333337</v>
      </c>
      <c r="K24" s="173" t="str">
        <f t="shared" ref="K24:K53" si="7">IF(D24="x",(C24-B24),"")</f>
        <v/>
      </c>
    </row>
    <row r="25" spans="1:11" ht="36" customHeight="1" x14ac:dyDescent="0.3">
      <c r="A25" s="42" t="s">
        <v>1171</v>
      </c>
      <c r="B25" s="19" t="s">
        <v>29</v>
      </c>
      <c r="C25" s="19" t="s">
        <v>269</v>
      </c>
      <c r="D25" s="115" t="str">
        <f t="shared" si="3"/>
        <v/>
      </c>
      <c r="E25" s="105" t="str">
        <f t="shared" si="4"/>
        <v>X</v>
      </c>
      <c r="F25" s="180">
        <f t="shared" si="5"/>
        <v>0</v>
      </c>
      <c r="G25" s="166">
        <f t="shared" si="1"/>
        <v>0</v>
      </c>
      <c r="H25" s="166">
        <f t="shared" si="6"/>
        <v>0</v>
      </c>
      <c r="I25" s="25" t="s">
        <v>1143</v>
      </c>
      <c r="J25" s="175">
        <f t="shared" si="2"/>
        <v>0.125</v>
      </c>
      <c r="K25" s="173" t="str">
        <f t="shared" si="7"/>
        <v/>
      </c>
    </row>
    <row r="26" spans="1:11" ht="36" customHeight="1" x14ac:dyDescent="0.3">
      <c r="A26" s="43"/>
      <c r="B26" s="19" t="s">
        <v>269</v>
      </c>
      <c r="C26" s="19" t="s">
        <v>28</v>
      </c>
      <c r="D26" s="115" t="str">
        <f t="shared" si="3"/>
        <v/>
      </c>
      <c r="E26" s="105" t="str">
        <f t="shared" si="4"/>
        <v>X</v>
      </c>
      <c r="F26" s="180">
        <f t="shared" si="5"/>
        <v>0</v>
      </c>
      <c r="G26" s="166">
        <f t="shared" si="1"/>
        <v>0</v>
      </c>
      <c r="H26" s="166">
        <f t="shared" si="6"/>
        <v>0</v>
      </c>
      <c r="I26" s="25" t="s">
        <v>940</v>
      </c>
      <c r="J26" s="175">
        <f t="shared" si="2"/>
        <v>0.875</v>
      </c>
      <c r="K26" s="173" t="str">
        <f t="shared" si="7"/>
        <v/>
      </c>
    </row>
    <row r="27" spans="1:11" ht="36" customHeight="1" x14ac:dyDescent="0.3">
      <c r="A27" s="42" t="s">
        <v>1172</v>
      </c>
      <c r="B27" s="19" t="s">
        <v>29</v>
      </c>
      <c r="C27" s="19" t="s">
        <v>249</v>
      </c>
      <c r="D27" s="115" t="str">
        <f t="shared" si="3"/>
        <v/>
      </c>
      <c r="E27" s="105" t="str">
        <f t="shared" si="4"/>
        <v>X</v>
      </c>
      <c r="F27" s="180">
        <f t="shared" si="5"/>
        <v>0</v>
      </c>
      <c r="G27" s="117">
        <f t="shared" si="1"/>
        <v>0</v>
      </c>
      <c r="H27" s="153">
        <f t="shared" si="6"/>
        <v>0</v>
      </c>
      <c r="I27" s="25" t="s">
        <v>940</v>
      </c>
      <c r="J27" s="176">
        <f t="shared" si="2"/>
        <v>0.23958333333333334</v>
      </c>
      <c r="K27" s="173" t="str">
        <f t="shared" si="7"/>
        <v/>
      </c>
    </row>
    <row r="28" spans="1:11" ht="36" customHeight="1" x14ac:dyDescent="0.3">
      <c r="A28" s="30"/>
      <c r="B28" s="19" t="s">
        <v>249</v>
      </c>
      <c r="C28" s="19" t="s">
        <v>251</v>
      </c>
      <c r="D28" s="115" t="str">
        <f t="shared" si="3"/>
        <v/>
      </c>
      <c r="E28" s="105" t="str">
        <f t="shared" si="4"/>
        <v>X</v>
      </c>
      <c r="F28" s="180">
        <f t="shared" si="5"/>
        <v>0</v>
      </c>
      <c r="G28" s="117">
        <f t="shared" si="1"/>
        <v>0</v>
      </c>
      <c r="H28" s="153">
        <f t="shared" si="6"/>
        <v>0</v>
      </c>
      <c r="I28" s="18" t="s">
        <v>1176</v>
      </c>
      <c r="J28" s="176">
        <f t="shared" si="2"/>
        <v>5.9027777777777762E-2</v>
      </c>
      <c r="K28" s="173" t="str">
        <f t="shared" si="7"/>
        <v/>
      </c>
    </row>
    <row r="29" spans="1:11" ht="36" customHeight="1" x14ac:dyDescent="0.3">
      <c r="A29" s="30"/>
      <c r="B29" s="19" t="s">
        <v>251</v>
      </c>
      <c r="C29" s="19" t="s">
        <v>65</v>
      </c>
      <c r="D29" s="115" t="str">
        <f t="shared" si="3"/>
        <v>X</v>
      </c>
      <c r="E29" s="105" t="str">
        <f t="shared" si="4"/>
        <v/>
      </c>
      <c r="F29" s="180">
        <f t="shared" si="5"/>
        <v>1</v>
      </c>
      <c r="G29" s="117">
        <f t="shared" si="1"/>
        <v>50</v>
      </c>
      <c r="H29" s="153">
        <f t="shared" si="6"/>
        <v>1.8333333333333335</v>
      </c>
      <c r="I29" s="25" t="s">
        <v>1125</v>
      </c>
      <c r="J29" s="176" t="str">
        <f t="shared" si="2"/>
        <v/>
      </c>
      <c r="K29" s="173">
        <f t="shared" si="7"/>
        <v>7.6388888888888895E-2</v>
      </c>
    </row>
    <row r="30" spans="1:11" ht="36" customHeight="1" x14ac:dyDescent="0.3">
      <c r="A30" s="30"/>
      <c r="B30" s="19" t="s">
        <v>65</v>
      </c>
      <c r="C30" s="19" t="s">
        <v>160</v>
      </c>
      <c r="D30" s="115" t="str">
        <f t="shared" si="3"/>
        <v/>
      </c>
      <c r="E30" s="105" t="str">
        <f t="shared" si="4"/>
        <v>X</v>
      </c>
      <c r="F30" s="180">
        <f t="shared" si="5"/>
        <v>0</v>
      </c>
      <c r="G30" s="117">
        <f t="shared" si="1"/>
        <v>0</v>
      </c>
      <c r="H30" s="153">
        <f t="shared" si="6"/>
        <v>1.8333333333333335</v>
      </c>
      <c r="I30" s="25" t="s">
        <v>1071</v>
      </c>
      <c r="J30" s="176">
        <f t="shared" si="2"/>
        <v>0.33333333333333337</v>
      </c>
      <c r="K30" s="173" t="str">
        <f t="shared" si="7"/>
        <v/>
      </c>
    </row>
    <row r="31" spans="1:11" ht="36" customHeight="1" x14ac:dyDescent="0.3">
      <c r="A31" s="30"/>
      <c r="B31" s="19" t="s">
        <v>160</v>
      </c>
      <c r="C31" s="19" t="s">
        <v>261</v>
      </c>
      <c r="D31" s="115" t="str">
        <f t="shared" si="3"/>
        <v>X</v>
      </c>
      <c r="E31" s="105" t="str">
        <f t="shared" si="4"/>
        <v/>
      </c>
      <c r="F31" s="180">
        <f t="shared" si="5"/>
        <v>0</v>
      </c>
      <c r="G31" s="117">
        <f t="shared" si="1"/>
        <v>30</v>
      </c>
      <c r="H31" s="153">
        <f t="shared" si="6"/>
        <v>2.3333333333333335</v>
      </c>
      <c r="I31" s="25" t="s">
        <v>7</v>
      </c>
      <c r="J31" s="176" t="str">
        <f t="shared" si="2"/>
        <v/>
      </c>
      <c r="K31" s="173">
        <f t="shared" si="7"/>
        <v>2.0833333333333259E-2</v>
      </c>
    </row>
    <row r="32" spans="1:11" ht="36" customHeight="1" x14ac:dyDescent="0.3">
      <c r="A32" s="30"/>
      <c r="B32" s="215" t="s">
        <v>261</v>
      </c>
      <c r="C32" s="216"/>
      <c r="D32" s="115" t="str">
        <f t="shared" si="3"/>
        <v>X</v>
      </c>
      <c r="E32" s="105" t="str">
        <f t="shared" si="4"/>
        <v/>
      </c>
      <c r="F32" s="180" t="e">
        <f t="shared" si="5"/>
        <v>#NUM!</v>
      </c>
      <c r="G32" s="117" t="e">
        <f t="shared" si="1"/>
        <v>#NUM!</v>
      </c>
      <c r="H32" s="153" t="e">
        <f t="shared" si="6"/>
        <v>#NUM!</v>
      </c>
      <c r="I32" s="18" t="s">
        <v>394</v>
      </c>
      <c r="J32" s="176" t="str">
        <f t="shared" si="2"/>
        <v/>
      </c>
      <c r="K32" s="173">
        <f t="shared" si="7"/>
        <v>-0.72916666666666663</v>
      </c>
    </row>
    <row r="33" spans="1:11" ht="36" customHeight="1" x14ac:dyDescent="0.3">
      <c r="A33" s="30"/>
      <c r="B33" s="19" t="s">
        <v>261</v>
      </c>
      <c r="C33" s="19" t="s">
        <v>59</v>
      </c>
      <c r="D33" s="115" t="str">
        <f t="shared" si="3"/>
        <v>X</v>
      </c>
      <c r="E33" s="105" t="str">
        <f t="shared" si="4"/>
        <v/>
      </c>
      <c r="F33" s="180">
        <f t="shared" si="5"/>
        <v>4</v>
      </c>
      <c r="G33" s="117">
        <f t="shared" si="1"/>
        <v>0</v>
      </c>
      <c r="H33" s="153" t="e">
        <f t="shared" si="6"/>
        <v>#NUM!</v>
      </c>
      <c r="I33" s="17" t="s">
        <v>46</v>
      </c>
      <c r="J33" s="176" t="str">
        <f t="shared" si="2"/>
        <v/>
      </c>
      <c r="K33" s="173">
        <f t="shared" si="7"/>
        <v>0.16666666666666674</v>
      </c>
    </row>
    <row r="34" spans="1:11" ht="36" customHeight="1" x14ac:dyDescent="0.3">
      <c r="A34" s="30"/>
      <c r="B34" s="19" t="s">
        <v>59</v>
      </c>
      <c r="C34" s="19" t="s">
        <v>120</v>
      </c>
      <c r="D34" s="115" t="str">
        <f t="shared" si="3"/>
        <v>X</v>
      </c>
      <c r="E34" s="105" t="str">
        <f t="shared" si="4"/>
        <v/>
      </c>
      <c r="F34" s="180">
        <f t="shared" si="5"/>
        <v>1</v>
      </c>
      <c r="G34" s="117">
        <f t="shared" si="1"/>
        <v>0</v>
      </c>
      <c r="H34" s="153" t="e">
        <f t="shared" si="6"/>
        <v>#NUM!</v>
      </c>
      <c r="I34" s="17" t="s">
        <v>1073</v>
      </c>
      <c r="J34" s="176" t="str">
        <f t="shared" si="2"/>
        <v/>
      </c>
      <c r="K34" s="173">
        <f t="shared" si="7"/>
        <v>4.166666666666663E-2</v>
      </c>
    </row>
    <row r="35" spans="1:11" ht="36" customHeight="1" x14ac:dyDescent="0.3">
      <c r="A35" s="30"/>
      <c r="B35" s="19" t="s">
        <v>120</v>
      </c>
      <c r="C35" s="19" t="s">
        <v>28</v>
      </c>
      <c r="D35" s="115" t="str">
        <f t="shared" si="3"/>
        <v>X</v>
      </c>
      <c r="E35" s="105" t="str">
        <f t="shared" si="4"/>
        <v/>
      </c>
      <c r="F35" s="180">
        <f t="shared" si="5"/>
        <v>1</v>
      </c>
      <c r="G35" s="117">
        <f t="shared" si="1"/>
        <v>30</v>
      </c>
      <c r="H35" s="153" t="e">
        <f t="shared" si="6"/>
        <v>#NUM!</v>
      </c>
      <c r="I35" s="17" t="s">
        <v>46</v>
      </c>
      <c r="J35" s="176" t="str">
        <f t="shared" si="2"/>
        <v/>
      </c>
      <c r="K35" s="173">
        <f t="shared" si="7"/>
        <v>6.25E-2</v>
      </c>
    </row>
    <row r="36" spans="1:11" ht="36" customHeight="1" x14ac:dyDescent="0.3">
      <c r="A36" s="42" t="s">
        <v>1173</v>
      </c>
      <c r="B36" s="19" t="s">
        <v>29</v>
      </c>
      <c r="C36" s="19" t="s">
        <v>233</v>
      </c>
      <c r="D36" s="115" t="str">
        <f t="shared" si="3"/>
        <v>X</v>
      </c>
      <c r="E36" s="105" t="str">
        <f t="shared" si="4"/>
        <v/>
      </c>
      <c r="F36" s="180">
        <f t="shared" si="5"/>
        <v>4</v>
      </c>
      <c r="G36" s="117">
        <f t="shared" si="1"/>
        <v>30</v>
      </c>
      <c r="H36" s="153" t="e">
        <f t="shared" si="6"/>
        <v>#NUM!</v>
      </c>
      <c r="I36" s="17" t="s">
        <v>46</v>
      </c>
      <c r="J36" s="176" t="str">
        <f t="shared" si="2"/>
        <v/>
      </c>
      <c r="K36" s="173">
        <f t="shared" si="7"/>
        <v>0.1875</v>
      </c>
    </row>
    <row r="37" spans="1:11" ht="36" customHeight="1" x14ac:dyDescent="0.3">
      <c r="A37" s="30"/>
      <c r="B37" s="19" t="s">
        <v>233</v>
      </c>
      <c r="C37" s="19" t="s">
        <v>238</v>
      </c>
      <c r="D37" s="115" t="str">
        <f t="shared" si="3"/>
        <v>X</v>
      </c>
      <c r="E37" s="105" t="str">
        <f t="shared" si="4"/>
        <v/>
      </c>
      <c r="F37" s="180">
        <f t="shared" si="5"/>
        <v>0</v>
      </c>
      <c r="G37" s="117">
        <f t="shared" si="1"/>
        <v>30</v>
      </c>
      <c r="H37" s="153" t="e">
        <f t="shared" si="6"/>
        <v>#NUM!</v>
      </c>
      <c r="I37" s="17" t="s">
        <v>1177</v>
      </c>
      <c r="J37" s="176" t="str">
        <f t="shared" si="2"/>
        <v/>
      </c>
      <c r="K37" s="173">
        <f t="shared" si="7"/>
        <v>2.0833333333333343E-2</v>
      </c>
    </row>
    <row r="38" spans="1:11" ht="36" customHeight="1" x14ac:dyDescent="0.3">
      <c r="A38" s="30"/>
      <c r="B38" s="19" t="s">
        <v>238</v>
      </c>
      <c r="C38" s="19" t="s">
        <v>30</v>
      </c>
      <c r="D38" s="115" t="str">
        <f t="shared" si="3"/>
        <v>X</v>
      </c>
      <c r="E38" s="105" t="str">
        <f t="shared" si="4"/>
        <v/>
      </c>
      <c r="F38" s="180">
        <f t="shared" si="5"/>
        <v>0</v>
      </c>
      <c r="G38" s="117">
        <f t="shared" si="1"/>
        <v>30</v>
      </c>
      <c r="H38" s="153" t="e">
        <f t="shared" si="6"/>
        <v>#NUM!</v>
      </c>
      <c r="I38" s="17" t="s">
        <v>46</v>
      </c>
      <c r="J38" s="176" t="str">
        <f t="shared" si="2"/>
        <v/>
      </c>
      <c r="K38" s="173">
        <f t="shared" si="7"/>
        <v>2.0833333333333315E-2</v>
      </c>
    </row>
    <row r="39" spans="1:11" ht="36" customHeight="1" x14ac:dyDescent="0.3">
      <c r="A39" s="30"/>
      <c r="B39" s="19" t="s">
        <v>30</v>
      </c>
      <c r="C39" s="19" t="s">
        <v>64</v>
      </c>
      <c r="D39" s="115" t="str">
        <f t="shared" si="3"/>
        <v>X</v>
      </c>
      <c r="E39" s="105" t="str">
        <f t="shared" si="4"/>
        <v/>
      </c>
      <c r="F39" s="180">
        <f t="shared" si="5"/>
        <v>1</v>
      </c>
      <c r="G39" s="117">
        <f t="shared" si="1"/>
        <v>0</v>
      </c>
      <c r="H39" s="153" t="e">
        <f t="shared" si="6"/>
        <v>#NUM!</v>
      </c>
      <c r="I39" s="17" t="s">
        <v>1073</v>
      </c>
      <c r="J39" s="176" t="str">
        <f t="shared" si="2"/>
        <v/>
      </c>
      <c r="K39" s="173">
        <f t="shared" si="7"/>
        <v>4.1666666666666657E-2</v>
      </c>
    </row>
    <row r="40" spans="1:11" ht="36" customHeight="1" x14ac:dyDescent="0.3">
      <c r="A40" s="30"/>
      <c r="B40" s="19" t="s">
        <v>64</v>
      </c>
      <c r="C40" s="19" t="s">
        <v>397</v>
      </c>
      <c r="D40" s="115" t="str">
        <f t="shared" si="3"/>
        <v>X</v>
      </c>
      <c r="E40" s="105" t="str">
        <f t="shared" si="4"/>
        <v/>
      </c>
      <c r="F40" s="180">
        <f t="shared" si="5"/>
        <v>0</v>
      </c>
      <c r="G40" s="117">
        <f t="shared" si="1"/>
        <v>50</v>
      </c>
      <c r="H40" s="153" t="e">
        <f t="shared" si="6"/>
        <v>#NUM!</v>
      </c>
      <c r="I40" s="17" t="s">
        <v>46</v>
      </c>
      <c r="J40" s="176" t="str">
        <f t="shared" si="2"/>
        <v/>
      </c>
      <c r="K40" s="173">
        <f t="shared" si="7"/>
        <v>3.472222222222221E-2</v>
      </c>
    </row>
    <row r="41" spans="1:11" ht="36" customHeight="1" x14ac:dyDescent="0.3">
      <c r="A41" s="30"/>
      <c r="B41" s="19" t="s">
        <v>397</v>
      </c>
      <c r="C41" s="19" t="s">
        <v>129</v>
      </c>
      <c r="D41" s="115" t="str">
        <f t="shared" si="3"/>
        <v>X</v>
      </c>
      <c r="E41" s="105" t="str">
        <f t="shared" si="4"/>
        <v/>
      </c>
      <c r="F41" s="180">
        <f t="shared" si="5"/>
        <v>0</v>
      </c>
      <c r="G41" s="117">
        <f t="shared" si="1"/>
        <v>10</v>
      </c>
      <c r="H41" s="153" t="e">
        <f t="shared" si="6"/>
        <v>#NUM!</v>
      </c>
      <c r="I41" s="17" t="s">
        <v>1178</v>
      </c>
      <c r="J41" s="176" t="str">
        <f t="shared" si="2"/>
        <v/>
      </c>
      <c r="K41" s="173">
        <f t="shared" si="7"/>
        <v>6.9444444444444753E-3</v>
      </c>
    </row>
    <row r="42" spans="1:11" ht="36" customHeight="1" x14ac:dyDescent="0.3">
      <c r="A42" s="30"/>
      <c r="B42" s="19" t="s">
        <v>129</v>
      </c>
      <c r="C42" s="19" t="s">
        <v>112</v>
      </c>
      <c r="D42" s="115" t="str">
        <f t="shared" si="3"/>
        <v>X</v>
      </c>
      <c r="E42" s="105" t="str">
        <f t="shared" si="4"/>
        <v/>
      </c>
      <c r="F42" s="180">
        <f t="shared" si="5"/>
        <v>0</v>
      </c>
      <c r="G42" s="117">
        <f t="shared" si="1"/>
        <v>30</v>
      </c>
      <c r="H42" s="153" t="e">
        <f t="shared" si="6"/>
        <v>#NUM!</v>
      </c>
      <c r="I42" s="17" t="s">
        <v>46</v>
      </c>
      <c r="J42" s="176" t="str">
        <f t="shared" si="2"/>
        <v/>
      </c>
      <c r="K42" s="173">
        <f t="shared" si="7"/>
        <v>2.0833333333333315E-2</v>
      </c>
    </row>
    <row r="43" spans="1:11" ht="36" customHeight="1" x14ac:dyDescent="0.3">
      <c r="A43" s="30"/>
      <c r="B43" s="19" t="s">
        <v>112</v>
      </c>
      <c r="C43" s="19" t="s">
        <v>385</v>
      </c>
      <c r="D43" s="115" t="str">
        <f t="shared" si="3"/>
        <v/>
      </c>
      <c r="E43" s="105" t="str">
        <f t="shared" si="4"/>
        <v>X</v>
      </c>
      <c r="F43" s="180">
        <f t="shared" si="5"/>
        <v>0</v>
      </c>
      <c r="G43" s="117">
        <f t="shared" si="1"/>
        <v>0</v>
      </c>
      <c r="H43" s="153" t="e">
        <f t="shared" si="6"/>
        <v>#NUM!</v>
      </c>
      <c r="I43" s="17" t="s">
        <v>355</v>
      </c>
      <c r="J43" s="176">
        <f t="shared" si="2"/>
        <v>9.027777777777779E-2</v>
      </c>
      <c r="K43" s="173" t="str">
        <f t="shared" si="7"/>
        <v/>
      </c>
    </row>
    <row r="44" spans="1:11" ht="36" customHeight="1" x14ac:dyDescent="0.3">
      <c r="A44" s="30"/>
      <c r="B44" s="19" t="s">
        <v>385</v>
      </c>
      <c r="C44" s="19" t="s">
        <v>68</v>
      </c>
      <c r="D44" s="115" t="str">
        <f t="shared" si="3"/>
        <v>X</v>
      </c>
      <c r="E44" s="105" t="str">
        <f t="shared" si="4"/>
        <v/>
      </c>
      <c r="F44" s="180">
        <f t="shared" si="5"/>
        <v>1</v>
      </c>
      <c r="G44" s="117">
        <f t="shared" si="1"/>
        <v>50</v>
      </c>
      <c r="H44" s="153" t="e">
        <f t="shared" si="6"/>
        <v>#NUM!</v>
      </c>
      <c r="I44" s="17" t="s">
        <v>46</v>
      </c>
      <c r="J44" s="176" t="str">
        <f t="shared" si="2"/>
        <v/>
      </c>
      <c r="K44" s="173">
        <f t="shared" si="7"/>
        <v>7.6388888888888895E-2</v>
      </c>
    </row>
    <row r="45" spans="1:11" ht="36" customHeight="1" x14ac:dyDescent="0.3">
      <c r="A45" s="30"/>
      <c r="B45" s="19" t="s">
        <v>68</v>
      </c>
      <c r="C45" s="19" t="s">
        <v>295</v>
      </c>
      <c r="D45" s="115" t="str">
        <f t="shared" si="3"/>
        <v>X</v>
      </c>
      <c r="E45" s="105" t="str">
        <f t="shared" si="4"/>
        <v/>
      </c>
      <c r="F45" s="180">
        <f t="shared" si="5"/>
        <v>0</v>
      </c>
      <c r="G45" s="117">
        <f t="shared" si="1"/>
        <v>20</v>
      </c>
      <c r="H45" s="153" t="e">
        <f t="shared" si="6"/>
        <v>#NUM!</v>
      </c>
      <c r="I45" s="17" t="s">
        <v>1179</v>
      </c>
      <c r="J45" s="176" t="str">
        <f t="shared" si="2"/>
        <v/>
      </c>
      <c r="K45" s="173">
        <f t="shared" si="7"/>
        <v>1.3888888888888951E-2</v>
      </c>
    </row>
    <row r="46" spans="1:11" ht="36" customHeight="1" x14ac:dyDescent="0.3">
      <c r="A46" s="30"/>
      <c r="B46" s="19" t="s">
        <v>295</v>
      </c>
      <c r="C46" s="19" t="s">
        <v>69</v>
      </c>
      <c r="D46" s="115" t="str">
        <f t="shared" si="3"/>
        <v>X</v>
      </c>
      <c r="E46" s="105" t="str">
        <f t="shared" si="4"/>
        <v/>
      </c>
      <c r="F46" s="180">
        <f t="shared" si="5"/>
        <v>1</v>
      </c>
      <c r="G46" s="117">
        <f t="shared" si="1"/>
        <v>10</v>
      </c>
      <c r="H46" s="153" t="e">
        <f t="shared" si="6"/>
        <v>#NUM!</v>
      </c>
      <c r="I46" s="17" t="s">
        <v>46</v>
      </c>
      <c r="J46" s="176" t="str">
        <f t="shared" si="2"/>
        <v/>
      </c>
      <c r="K46" s="173">
        <f t="shared" si="7"/>
        <v>4.8611111111111049E-2</v>
      </c>
    </row>
    <row r="47" spans="1:11" ht="36" customHeight="1" x14ac:dyDescent="0.3">
      <c r="A47" s="30"/>
      <c r="B47" s="19" t="s">
        <v>69</v>
      </c>
      <c r="C47" s="19" t="s">
        <v>107</v>
      </c>
      <c r="D47" s="115" t="str">
        <f t="shared" si="3"/>
        <v>X</v>
      </c>
      <c r="E47" s="105" t="str">
        <f t="shared" si="4"/>
        <v/>
      </c>
      <c r="F47" s="180">
        <f t="shared" si="5"/>
        <v>1</v>
      </c>
      <c r="G47" s="117">
        <f t="shared" si="1"/>
        <v>20</v>
      </c>
      <c r="H47" s="153" t="e">
        <f t="shared" si="6"/>
        <v>#NUM!</v>
      </c>
      <c r="I47" s="17" t="s">
        <v>1073</v>
      </c>
      <c r="J47" s="176" t="str">
        <f t="shared" si="2"/>
        <v/>
      </c>
      <c r="K47" s="173">
        <f t="shared" si="7"/>
        <v>5.555555555555558E-2</v>
      </c>
    </row>
    <row r="48" spans="1:11" ht="36" customHeight="1" x14ac:dyDescent="0.3">
      <c r="A48" s="30"/>
      <c r="B48" s="19" t="s">
        <v>107</v>
      </c>
      <c r="C48" s="19" t="s">
        <v>118</v>
      </c>
      <c r="D48" s="115" t="str">
        <f t="shared" si="3"/>
        <v>X</v>
      </c>
      <c r="E48" s="105" t="str">
        <f t="shared" si="4"/>
        <v/>
      </c>
      <c r="F48" s="180">
        <f t="shared" si="5"/>
        <v>5</v>
      </c>
      <c r="G48" s="117">
        <f t="shared" si="1"/>
        <v>20</v>
      </c>
      <c r="H48" s="153" t="e">
        <f t="shared" si="6"/>
        <v>#NUM!</v>
      </c>
      <c r="I48" s="17" t="s">
        <v>46</v>
      </c>
      <c r="J48" s="176" t="str">
        <f t="shared" si="2"/>
        <v/>
      </c>
      <c r="K48" s="173">
        <f t="shared" si="7"/>
        <v>0.22222222222222221</v>
      </c>
    </row>
    <row r="49" spans="1:11" ht="36" customHeight="1" x14ac:dyDescent="0.3">
      <c r="A49" s="30"/>
      <c r="B49" s="19" t="s">
        <v>118</v>
      </c>
      <c r="C49" s="19" t="s">
        <v>158</v>
      </c>
      <c r="D49" s="115" t="str">
        <f t="shared" si="3"/>
        <v>X</v>
      </c>
      <c r="E49" s="105" t="str">
        <f t="shared" si="4"/>
        <v/>
      </c>
      <c r="F49" s="180">
        <f t="shared" si="5"/>
        <v>0</v>
      </c>
      <c r="G49" s="117">
        <f t="shared" si="1"/>
        <v>50</v>
      </c>
      <c r="H49" s="153" t="e">
        <f t="shared" si="6"/>
        <v>#NUM!</v>
      </c>
      <c r="I49" s="17" t="s">
        <v>1180</v>
      </c>
      <c r="J49" s="176" t="str">
        <f t="shared" si="2"/>
        <v/>
      </c>
      <c r="K49" s="173">
        <f t="shared" si="7"/>
        <v>3.472222222222221E-2</v>
      </c>
    </row>
    <row r="50" spans="1:11" ht="36" customHeight="1" x14ac:dyDescent="0.3">
      <c r="A50" s="30"/>
      <c r="B50" s="19" t="s">
        <v>158</v>
      </c>
      <c r="C50" s="19" t="s">
        <v>59</v>
      </c>
      <c r="D50" s="115" t="str">
        <f t="shared" si="3"/>
        <v>X</v>
      </c>
      <c r="E50" s="105" t="str">
        <f t="shared" si="4"/>
        <v/>
      </c>
      <c r="F50" s="180">
        <f t="shared" si="5"/>
        <v>0</v>
      </c>
      <c r="G50" s="117">
        <f t="shared" si="1"/>
        <v>30</v>
      </c>
      <c r="H50" s="153" t="e">
        <f t="shared" si="6"/>
        <v>#NUM!</v>
      </c>
      <c r="I50" s="17" t="s">
        <v>46</v>
      </c>
      <c r="J50" s="176" t="str">
        <f t="shared" si="2"/>
        <v/>
      </c>
      <c r="K50" s="173">
        <f t="shared" si="7"/>
        <v>2.083333333333337E-2</v>
      </c>
    </row>
    <row r="51" spans="1:11" ht="36" customHeight="1" x14ac:dyDescent="0.3">
      <c r="A51" s="30"/>
      <c r="B51" s="19" t="s">
        <v>59</v>
      </c>
      <c r="C51" s="19" t="s">
        <v>63</v>
      </c>
      <c r="D51" s="115" t="str">
        <f t="shared" si="3"/>
        <v>X</v>
      </c>
      <c r="E51" s="105" t="str">
        <f t="shared" si="4"/>
        <v/>
      </c>
      <c r="F51" s="180">
        <f t="shared" si="5"/>
        <v>0</v>
      </c>
      <c r="G51" s="117">
        <f t="shared" si="1"/>
        <v>50</v>
      </c>
      <c r="H51" s="153" t="e">
        <f t="shared" si="6"/>
        <v>#NUM!</v>
      </c>
      <c r="I51" s="17" t="s">
        <v>1073</v>
      </c>
      <c r="J51" s="176" t="str">
        <f t="shared" si="2"/>
        <v/>
      </c>
      <c r="K51" s="173">
        <f t="shared" si="7"/>
        <v>3.4722222222222099E-2</v>
      </c>
    </row>
    <row r="52" spans="1:11" ht="36" customHeight="1" x14ac:dyDescent="0.3">
      <c r="A52" s="30"/>
      <c r="B52" s="19" t="s">
        <v>63</v>
      </c>
      <c r="C52" s="19" t="s">
        <v>320</v>
      </c>
      <c r="D52" s="115" t="str">
        <f t="shared" si="3"/>
        <v>X</v>
      </c>
      <c r="E52" s="105" t="str">
        <f t="shared" si="4"/>
        <v/>
      </c>
      <c r="F52" s="180">
        <f t="shared" si="5"/>
        <v>1</v>
      </c>
      <c r="G52" s="117">
        <f t="shared" si="1"/>
        <v>10</v>
      </c>
      <c r="H52" s="153" t="e">
        <f t="shared" si="6"/>
        <v>#NUM!</v>
      </c>
      <c r="I52" s="17" t="s">
        <v>46</v>
      </c>
      <c r="J52" s="176" t="str">
        <f t="shared" si="2"/>
        <v/>
      </c>
      <c r="K52" s="173">
        <f t="shared" si="7"/>
        <v>4.861111111111116E-2</v>
      </c>
    </row>
    <row r="53" spans="1:11" ht="36" customHeight="1" x14ac:dyDescent="0.3">
      <c r="A53" s="30"/>
      <c r="B53" s="303" t="s">
        <v>320</v>
      </c>
      <c r="C53" s="304"/>
      <c r="D53" s="115"/>
      <c r="E53" s="105" t="str">
        <f t="shared" ref="E53" si="8">IF(COUNTIF(I53,"*mưa*"),"X",IF(COUNTIF(I53,"*gió*"),"X",IF(COUNTIF(I53,"*thủy triều*"),"X",IF(COUNTIF(I53,"*hoa tiêu*"),"X",IF(COUNTIF(I53,"*thời tiết xấu*"),"X",IF(COUNTIF(I53,"*sóng to gió lớn*"),"X",IF(COUNTIF(I53,"*căng dây*"),"X",IF(COUNTIF(I53,"*giám định*"),"X",""))))))))</f>
        <v/>
      </c>
      <c r="F53" s="180">
        <f t="shared" si="5"/>
        <v>0</v>
      </c>
      <c r="G53" s="117">
        <f t="shared" si="1"/>
        <v>0</v>
      </c>
      <c r="H53" s="153" t="e">
        <f t="shared" si="6"/>
        <v>#NUM!</v>
      </c>
      <c r="I53" s="18" t="s">
        <v>56</v>
      </c>
      <c r="J53" s="176" t="str">
        <f t="shared" si="2"/>
        <v/>
      </c>
      <c r="K53" s="173" t="str">
        <f t="shared" si="7"/>
        <v/>
      </c>
    </row>
    <row r="54" spans="1:11" ht="33.75" customHeight="1" x14ac:dyDescent="0.3">
      <c r="A54" s="123"/>
      <c r="B54" s="332" t="s">
        <v>33</v>
      </c>
      <c r="C54" s="332"/>
      <c r="D54" s="332"/>
      <c r="E54" s="332"/>
      <c r="F54" s="332"/>
      <c r="G54" s="332"/>
      <c r="H54" s="124" t="e">
        <f>H53</f>
        <v>#NUM!</v>
      </c>
      <c r="I54" s="125"/>
      <c r="J54" s="177">
        <f>SUM(J23:J53)</f>
        <v>1.2013888888888888</v>
      </c>
      <c r="K54" s="173">
        <f>SUM(K23:K53)</f>
        <v>0.52777777777777779</v>
      </c>
    </row>
    <row r="55" spans="1:11" ht="33.75" customHeight="1" x14ac:dyDescent="0.3">
      <c r="A55" s="123"/>
      <c r="B55" s="332" t="s">
        <v>616</v>
      </c>
      <c r="C55" s="332"/>
      <c r="D55" s="332"/>
      <c r="E55" s="332"/>
      <c r="F55" s="332"/>
      <c r="G55" s="332"/>
      <c r="H55" s="126">
        <v>72</v>
      </c>
      <c r="I55" s="125"/>
    </row>
    <row r="56" spans="1:11" ht="33.75" customHeight="1" x14ac:dyDescent="0.3">
      <c r="A56" s="123"/>
      <c r="B56" s="326" t="s">
        <v>617</v>
      </c>
      <c r="C56" s="326"/>
      <c r="D56" s="326"/>
      <c r="E56" s="326"/>
      <c r="F56" s="326"/>
      <c r="G56" s="326"/>
      <c r="H56" s="126" t="e">
        <f>IF(H55="","",IF(H54&lt;=H55,H55-H54,0))</f>
        <v>#NUM!</v>
      </c>
      <c r="I56" s="155"/>
    </row>
    <row r="57" spans="1:11" ht="33.75" customHeight="1" x14ac:dyDescent="0.3">
      <c r="A57" s="123"/>
      <c r="B57" s="326" t="s">
        <v>618</v>
      </c>
      <c r="C57" s="326"/>
      <c r="D57" s="326"/>
      <c r="E57" s="326"/>
      <c r="F57" s="326"/>
      <c r="G57" s="326"/>
      <c r="H57" s="126" t="e">
        <f>IF(H54&gt;H55,H54-H55,0)</f>
        <v>#NUM!</v>
      </c>
      <c r="I57" s="125"/>
    </row>
    <row r="58" spans="1:11" ht="33.75" customHeight="1" x14ac:dyDescent="0.3">
      <c r="A58" s="123"/>
      <c r="B58" s="326" t="s">
        <v>619</v>
      </c>
      <c r="C58" s="326"/>
      <c r="D58" s="326"/>
      <c r="E58" s="326"/>
      <c r="F58" s="326"/>
      <c r="G58" s="326"/>
      <c r="H58" s="154" t="e">
        <f>IF(H55="","",IF(H56&gt;H57,ROUND(H56*$B$15*$B$13/24,0),""))</f>
        <v>#NUM!</v>
      </c>
      <c r="I58" s="125"/>
    </row>
    <row r="59" spans="1:11" ht="33.75" customHeight="1" x14ac:dyDescent="0.3">
      <c r="A59" s="123"/>
      <c r="B59" s="327" t="s">
        <v>620</v>
      </c>
      <c r="C59" s="328"/>
      <c r="D59" s="328"/>
      <c r="E59" s="328"/>
      <c r="F59" s="328"/>
      <c r="G59" s="329"/>
      <c r="H59" s="127" t="e">
        <f>IF(H57&gt;H56,ROUND(H57*$B$17*$B$13/24,0),"")</f>
        <v>#NUM!</v>
      </c>
      <c r="I59" s="125"/>
    </row>
    <row r="60" spans="1:11" ht="33.75" customHeight="1" x14ac:dyDescent="0.3">
      <c r="A60" s="330"/>
      <c r="B60" s="330"/>
      <c r="C60" s="330"/>
      <c r="D60" s="330"/>
      <c r="E60" s="330"/>
      <c r="F60" s="330"/>
      <c r="G60" s="330"/>
      <c r="H60" s="330"/>
      <c r="I60" s="330"/>
    </row>
  </sheetData>
  <mergeCells count="17">
    <mergeCell ref="B58:G58"/>
    <mergeCell ref="B59:G59"/>
    <mergeCell ref="A60:I60"/>
    <mergeCell ref="J21:J22"/>
    <mergeCell ref="K21:K22"/>
    <mergeCell ref="B54:G54"/>
    <mergeCell ref="B55:G55"/>
    <mergeCell ref="B56:G56"/>
    <mergeCell ref="B57:G57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53:I53 B23:C52 E23:I52">
    <cfRule type="expression" dxfId="70" priority="2">
      <formula>$E23="x"</formula>
    </cfRule>
  </conditionalFormatting>
  <conditionalFormatting sqref="D23:D52">
    <cfRule type="expression" dxfId="69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957F-0BD0-4EE4-B043-7887B49B6004}">
  <sheetPr>
    <tabColor rgb="FFFF0000"/>
  </sheetPr>
  <dimension ref="A1:K59"/>
  <sheetViews>
    <sheetView topLeftCell="A43" zoomScale="55" zoomScaleNormal="55" workbookViewId="0">
      <selection activeCell="B54" sqref="B54:G54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05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61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44842.402777777781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44844</v>
      </c>
      <c r="C9" s="104">
        <f>INDEX('TONG HOP'!$B$9:$W$110,MATCH(E3,'TONG HOP'!$B$9:$B$110,0),MATCH(C10,'TONG HOP'!$B$9:$W$9,0))</f>
        <v>44845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44844.291666666664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16198.63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44844.631944444445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21497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44845.770833333336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1157</v>
      </c>
      <c r="B23" s="215" t="s">
        <v>245</v>
      </c>
      <c r="C23" s="216"/>
      <c r="D23" s="115"/>
      <c r="E23" s="105"/>
      <c r="F23" s="180">
        <f>IF(C23-B23=1,24,(IF(D23="X",HOUR(C23-B23),0)))</f>
        <v>0</v>
      </c>
      <c r="G23" s="166">
        <f t="shared" ref="G23:G52" si="0">IF(D23="X",MINUTE(C23-B23),0)</f>
        <v>0</v>
      </c>
      <c r="H23" s="166">
        <f>(F23+G23/60)+H22</f>
        <v>0</v>
      </c>
      <c r="I23" s="214" t="s">
        <v>1162</v>
      </c>
      <c r="J23" s="175" t="str">
        <f t="shared" ref="J23:J52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245</v>
      </c>
      <c r="C24" s="28" t="s">
        <v>150</v>
      </c>
      <c r="D24" s="115"/>
      <c r="E24" s="105"/>
      <c r="F24" s="180">
        <f t="shared" ref="F24:F52" si="2">IF(C24-B24=1,24,(IF(D24="X",HOUR(C24-B24),0)))</f>
        <v>0</v>
      </c>
      <c r="G24" s="166">
        <f t="shared" si="0"/>
        <v>0</v>
      </c>
      <c r="H24" s="166">
        <f t="shared" ref="H24:H52" si="3">(F24+G24/60)+H23</f>
        <v>0</v>
      </c>
      <c r="I24" s="24" t="s">
        <v>939</v>
      </c>
      <c r="J24" s="175" t="str">
        <f t="shared" si="1"/>
        <v/>
      </c>
      <c r="K24" s="173" t="str">
        <f t="shared" ref="K24:K52" si="4">IF(D24="x",(C24-B24),"")</f>
        <v/>
      </c>
    </row>
    <row r="25" spans="1:11" ht="36" customHeight="1" x14ac:dyDescent="0.3">
      <c r="A25" s="43"/>
      <c r="B25" s="28" t="s">
        <v>150</v>
      </c>
      <c r="C25" s="28" t="s">
        <v>28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17" t="s">
        <v>940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57" t="s">
        <v>1158</v>
      </c>
      <c r="B26" s="19" t="s">
        <v>29</v>
      </c>
      <c r="C26" s="28" t="s">
        <v>28</v>
      </c>
      <c r="D26" s="115"/>
      <c r="E26" s="105"/>
      <c r="F26" s="180">
        <v>0</v>
      </c>
      <c r="G26" s="166">
        <f t="shared" si="0"/>
        <v>0</v>
      </c>
      <c r="H26" s="166">
        <f t="shared" si="3"/>
        <v>0</v>
      </c>
      <c r="I26" s="17" t="s">
        <v>940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42" t="s">
        <v>1159</v>
      </c>
      <c r="B27" s="19" t="s">
        <v>29</v>
      </c>
      <c r="C27" s="28" t="s">
        <v>715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17" t="s">
        <v>940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30"/>
      <c r="B28" s="19" t="s">
        <v>715</v>
      </c>
      <c r="C28" s="28" t="s">
        <v>114</v>
      </c>
      <c r="D28" s="115" t="str">
        <f t="shared" ref="D28:D51" si="5">IF(E28="","X","")</f>
        <v/>
      </c>
      <c r="E28" s="105" t="str">
        <f t="shared" ref="E28:E52" si="6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f t="shared" ref="F28" si="7">IF(C28-B28=1,24,(IF(D28="X",HOUR(C28-B28),0)))</f>
        <v>0</v>
      </c>
      <c r="G28" s="117">
        <f t="shared" ref="G28" si="8">IF(D28="X",MINUTE(C28-B28),0)</f>
        <v>0</v>
      </c>
      <c r="H28" s="153">
        <f t="shared" ref="H28" si="9">(F28+G28/60)+H27</f>
        <v>0</v>
      </c>
      <c r="I28" s="17" t="s">
        <v>940</v>
      </c>
      <c r="J28" s="176">
        <f t="shared" ref="J28" si="10">IF(E28="x",(C28-B28),"")</f>
        <v>0.21527777777777773</v>
      </c>
      <c r="K28" s="173" t="str">
        <f t="shared" ref="K28" si="11">IF(D28="x",(C28-B28),"")</f>
        <v/>
      </c>
    </row>
    <row r="29" spans="1:11" ht="36" customHeight="1" x14ac:dyDescent="0.3">
      <c r="A29" s="30"/>
      <c r="B29" s="28" t="s">
        <v>114</v>
      </c>
      <c r="C29" s="28" t="s">
        <v>105</v>
      </c>
      <c r="D29" s="115" t="str">
        <f t="shared" si="5"/>
        <v/>
      </c>
      <c r="E29" s="105" t="str">
        <f t="shared" si="6"/>
        <v>X</v>
      </c>
      <c r="F29" s="180">
        <f t="shared" si="2"/>
        <v>0</v>
      </c>
      <c r="G29" s="117">
        <f t="shared" si="0"/>
        <v>0</v>
      </c>
      <c r="H29" s="153">
        <f>(F29+G29/60)+H27</f>
        <v>0</v>
      </c>
      <c r="I29" s="266" t="s">
        <v>1163</v>
      </c>
      <c r="J29" s="176">
        <f t="shared" si="1"/>
        <v>1.3888888888888951E-2</v>
      </c>
      <c r="K29" s="173" t="str">
        <f t="shared" si="4"/>
        <v/>
      </c>
    </row>
    <row r="30" spans="1:11" ht="36" customHeight="1" x14ac:dyDescent="0.3">
      <c r="A30" s="30"/>
      <c r="B30" s="28" t="s">
        <v>105</v>
      </c>
      <c r="C30" s="28" t="s">
        <v>69</v>
      </c>
      <c r="D30" s="115" t="str">
        <f t="shared" si="5"/>
        <v/>
      </c>
      <c r="E30" s="105" t="str">
        <f t="shared" si="6"/>
        <v>X</v>
      </c>
      <c r="F30" s="180">
        <f t="shared" si="2"/>
        <v>0</v>
      </c>
      <c r="G30" s="117">
        <f t="shared" si="0"/>
        <v>0</v>
      </c>
      <c r="H30" s="153">
        <f t="shared" si="3"/>
        <v>0</v>
      </c>
      <c r="I30" s="18" t="s">
        <v>1164</v>
      </c>
      <c r="J30" s="176">
        <f t="shared" si="1"/>
        <v>4.166666666666663E-2</v>
      </c>
      <c r="K30" s="173" t="str">
        <f t="shared" si="4"/>
        <v/>
      </c>
    </row>
    <row r="31" spans="1:11" ht="36" customHeight="1" x14ac:dyDescent="0.3">
      <c r="A31" s="30"/>
      <c r="B31" s="28" t="s">
        <v>69</v>
      </c>
      <c r="C31" s="28" t="s">
        <v>70</v>
      </c>
      <c r="D31" s="115" t="str">
        <f t="shared" si="5"/>
        <v/>
      </c>
      <c r="E31" s="105" t="str">
        <f t="shared" si="6"/>
        <v>X</v>
      </c>
      <c r="F31" s="180">
        <f t="shared" si="2"/>
        <v>0</v>
      </c>
      <c r="G31" s="117">
        <f t="shared" si="0"/>
        <v>0</v>
      </c>
      <c r="H31" s="153">
        <f t="shared" si="3"/>
        <v>0</v>
      </c>
      <c r="I31" s="25" t="s">
        <v>1025</v>
      </c>
      <c r="J31" s="176">
        <f t="shared" si="1"/>
        <v>2.083333333333337E-2</v>
      </c>
      <c r="K31" s="173" t="str">
        <f t="shared" si="4"/>
        <v/>
      </c>
    </row>
    <row r="32" spans="1:11" ht="36" customHeight="1" x14ac:dyDescent="0.3">
      <c r="A32" s="30"/>
      <c r="B32" s="28" t="s">
        <v>70</v>
      </c>
      <c r="C32" s="28" t="s">
        <v>62</v>
      </c>
      <c r="D32" s="115" t="str">
        <f t="shared" si="5"/>
        <v>X</v>
      </c>
      <c r="E32" s="105" t="str">
        <f t="shared" si="6"/>
        <v/>
      </c>
      <c r="F32" s="180">
        <f t="shared" si="2"/>
        <v>1</v>
      </c>
      <c r="G32" s="117">
        <f t="shared" si="0"/>
        <v>10</v>
      </c>
      <c r="H32" s="153">
        <f t="shared" si="3"/>
        <v>1.1666666666666667</v>
      </c>
      <c r="I32" s="17" t="s">
        <v>309</v>
      </c>
      <c r="J32" s="176" t="str">
        <f t="shared" si="1"/>
        <v/>
      </c>
      <c r="K32" s="173">
        <f t="shared" si="4"/>
        <v>4.8611111111111049E-2</v>
      </c>
    </row>
    <row r="33" spans="1:11" ht="36" customHeight="1" x14ac:dyDescent="0.3">
      <c r="A33" s="30"/>
      <c r="B33" s="215" t="s">
        <v>62</v>
      </c>
      <c r="C33" s="216"/>
      <c r="D33" s="115"/>
      <c r="E33" s="105" t="str">
        <f t="shared" si="6"/>
        <v/>
      </c>
      <c r="F33" s="180">
        <f t="shared" si="2"/>
        <v>0</v>
      </c>
      <c r="G33" s="117">
        <f t="shared" si="0"/>
        <v>0</v>
      </c>
      <c r="H33" s="153">
        <f t="shared" si="3"/>
        <v>1.1666666666666667</v>
      </c>
      <c r="I33" s="18" t="s">
        <v>45</v>
      </c>
      <c r="J33" s="176" t="str">
        <f t="shared" si="1"/>
        <v/>
      </c>
      <c r="K33" s="173" t="str">
        <f t="shared" si="4"/>
        <v/>
      </c>
    </row>
    <row r="34" spans="1:11" ht="36" customHeight="1" x14ac:dyDescent="0.3">
      <c r="A34" s="30"/>
      <c r="B34" s="28" t="s">
        <v>62</v>
      </c>
      <c r="C34" s="19" t="s">
        <v>148</v>
      </c>
      <c r="D34" s="115" t="str">
        <f t="shared" si="5"/>
        <v>X</v>
      </c>
      <c r="E34" s="105" t="str">
        <f t="shared" si="6"/>
        <v/>
      </c>
      <c r="F34" s="180">
        <f t="shared" si="2"/>
        <v>1</v>
      </c>
      <c r="G34" s="117">
        <f t="shared" si="0"/>
        <v>20</v>
      </c>
      <c r="H34" s="153">
        <f t="shared" si="3"/>
        <v>2.5</v>
      </c>
      <c r="I34" s="17" t="s">
        <v>46</v>
      </c>
      <c r="J34" s="176" t="str">
        <f t="shared" si="1"/>
        <v/>
      </c>
      <c r="K34" s="173">
        <f t="shared" si="4"/>
        <v>5.555555555555558E-2</v>
      </c>
    </row>
    <row r="35" spans="1:11" ht="36" customHeight="1" x14ac:dyDescent="0.3">
      <c r="A35" s="30"/>
      <c r="B35" s="19" t="s">
        <v>148</v>
      </c>
      <c r="C35" s="19" t="s">
        <v>1161</v>
      </c>
      <c r="D35" s="115" t="str">
        <f t="shared" si="5"/>
        <v>X</v>
      </c>
      <c r="E35" s="105" t="str">
        <f t="shared" si="6"/>
        <v/>
      </c>
      <c r="F35" s="180">
        <f t="shared" si="2"/>
        <v>0</v>
      </c>
      <c r="G35" s="117">
        <f t="shared" si="0"/>
        <v>25</v>
      </c>
      <c r="H35" s="153">
        <f t="shared" si="3"/>
        <v>2.9166666666666665</v>
      </c>
      <c r="I35" s="25" t="s">
        <v>1165</v>
      </c>
      <c r="J35" s="176" t="str">
        <f t="shared" si="1"/>
        <v/>
      </c>
      <c r="K35" s="173">
        <f t="shared" si="4"/>
        <v>1.736111111111116E-2</v>
      </c>
    </row>
    <row r="36" spans="1:11" ht="36" customHeight="1" x14ac:dyDescent="0.3">
      <c r="A36" s="30"/>
      <c r="B36" s="19" t="s">
        <v>1161</v>
      </c>
      <c r="C36" s="19" t="s">
        <v>59</v>
      </c>
      <c r="D36" s="115" t="str">
        <f t="shared" si="5"/>
        <v>X</v>
      </c>
      <c r="E36" s="105" t="str">
        <f t="shared" si="6"/>
        <v/>
      </c>
      <c r="F36" s="180">
        <f t="shared" si="2"/>
        <v>4</v>
      </c>
      <c r="G36" s="117">
        <f t="shared" si="0"/>
        <v>35</v>
      </c>
      <c r="H36" s="153">
        <f t="shared" si="3"/>
        <v>7.5</v>
      </c>
      <c r="I36" s="17" t="s">
        <v>46</v>
      </c>
      <c r="J36" s="176" t="str">
        <f t="shared" si="1"/>
        <v/>
      </c>
      <c r="K36" s="173">
        <f t="shared" si="4"/>
        <v>0.19097222222222221</v>
      </c>
    </row>
    <row r="37" spans="1:11" ht="36" customHeight="1" x14ac:dyDescent="0.3">
      <c r="A37" s="30"/>
      <c r="B37" s="19" t="s">
        <v>59</v>
      </c>
      <c r="C37" s="19" t="s">
        <v>120</v>
      </c>
      <c r="D37" s="115" t="str">
        <f t="shared" si="5"/>
        <v>X</v>
      </c>
      <c r="E37" s="105" t="str">
        <f t="shared" si="6"/>
        <v/>
      </c>
      <c r="F37" s="180">
        <f t="shared" si="2"/>
        <v>1</v>
      </c>
      <c r="G37" s="117">
        <f t="shared" si="0"/>
        <v>0</v>
      </c>
      <c r="H37" s="153">
        <f t="shared" si="3"/>
        <v>8.5</v>
      </c>
      <c r="I37" s="25" t="s">
        <v>47</v>
      </c>
      <c r="J37" s="176" t="str">
        <f t="shared" si="1"/>
        <v/>
      </c>
      <c r="K37" s="173">
        <f t="shared" si="4"/>
        <v>4.166666666666663E-2</v>
      </c>
    </row>
    <row r="38" spans="1:11" ht="36" customHeight="1" x14ac:dyDescent="0.3">
      <c r="A38" s="30"/>
      <c r="B38" s="19" t="s">
        <v>120</v>
      </c>
      <c r="C38" s="19" t="s">
        <v>28</v>
      </c>
      <c r="D38" s="115" t="str">
        <f t="shared" si="5"/>
        <v>X</v>
      </c>
      <c r="E38" s="105" t="str">
        <f t="shared" si="6"/>
        <v/>
      </c>
      <c r="F38" s="180">
        <f t="shared" si="2"/>
        <v>1</v>
      </c>
      <c r="G38" s="117">
        <f t="shared" si="0"/>
        <v>30</v>
      </c>
      <c r="H38" s="153">
        <f t="shared" si="3"/>
        <v>10</v>
      </c>
      <c r="I38" s="17" t="s">
        <v>46</v>
      </c>
      <c r="J38" s="176" t="str">
        <f t="shared" si="1"/>
        <v/>
      </c>
      <c r="K38" s="173">
        <f t="shared" si="4"/>
        <v>6.25E-2</v>
      </c>
    </row>
    <row r="39" spans="1:11" ht="36" customHeight="1" x14ac:dyDescent="0.3">
      <c r="A39" s="217" t="s">
        <v>1160</v>
      </c>
      <c r="B39" s="28" t="s">
        <v>29</v>
      </c>
      <c r="C39" s="28" t="s">
        <v>238</v>
      </c>
      <c r="D39" s="115" t="str">
        <f t="shared" si="5"/>
        <v>X</v>
      </c>
      <c r="E39" s="105" t="str">
        <f t="shared" si="6"/>
        <v/>
      </c>
      <c r="F39" s="180">
        <f t="shared" si="2"/>
        <v>5</v>
      </c>
      <c r="G39" s="117">
        <f t="shared" si="0"/>
        <v>0</v>
      </c>
      <c r="H39" s="153">
        <f t="shared" si="3"/>
        <v>15</v>
      </c>
      <c r="I39" s="17" t="s">
        <v>46</v>
      </c>
      <c r="J39" s="176" t="str">
        <f t="shared" si="1"/>
        <v/>
      </c>
      <c r="K39" s="173">
        <f t="shared" si="4"/>
        <v>0.20833333333333334</v>
      </c>
    </row>
    <row r="40" spans="1:11" ht="36" customHeight="1" x14ac:dyDescent="0.3">
      <c r="A40" s="217"/>
      <c r="B40" s="28" t="s">
        <v>238</v>
      </c>
      <c r="C40" s="28" t="s">
        <v>64</v>
      </c>
      <c r="D40" s="115" t="str">
        <f t="shared" si="5"/>
        <v>X</v>
      </c>
      <c r="E40" s="105" t="str">
        <f t="shared" si="6"/>
        <v/>
      </c>
      <c r="F40" s="180">
        <f t="shared" si="2"/>
        <v>1</v>
      </c>
      <c r="G40" s="117">
        <f t="shared" si="0"/>
        <v>30</v>
      </c>
      <c r="H40" s="153">
        <f t="shared" si="3"/>
        <v>16.5</v>
      </c>
      <c r="I40" s="25" t="s">
        <v>47</v>
      </c>
      <c r="J40" s="176" t="str">
        <f t="shared" si="1"/>
        <v/>
      </c>
      <c r="K40" s="173">
        <f t="shared" si="4"/>
        <v>6.2499999999999972E-2</v>
      </c>
    </row>
    <row r="41" spans="1:11" ht="36" customHeight="1" x14ac:dyDescent="0.3">
      <c r="A41" s="217"/>
      <c r="B41" s="28" t="s">
        <v>64</v>
      </c>
      <c r="C41" s="28" t="s">
        <v>31</v>
      </c>
      <c r="D41" s="115" t="str">
        <f t="shared" si="5"/>
        <v>X</v>
      </c>
      <c r="E41" s="105" t="str">
        <f t="shared" si="6"/>
        <v/>
      </c>
      <c r="F41" s="180">
        <f t="shared" si="2"/>
        <v>0</v>
      </c>
      <c r="G41" s="117">
        <f t="shared" si="0"/>
        <v>30</v>
      </c>
      <c r="H41" s="153">
        <f t="shared" si="3"/>
        <v>17</v>
      </c>
      <c r="I41" s="17" t="s">
        <v>46</v>
      </c>
      <c r="J41" s="176" t="str">
        <f t="shared" si="1"/>
        <v/>
      </c>
      <c r="K41" s="173">
        <f t="shared" si="4"/>
        <v>2.083333333333337E-2</v>
      </c>
    </row>
    <row r="42" spans="1:11" ht="36" customHeight="1" x14ac:dyDescent="0.3">
      <c r="A42" s="217"/>
      <c r="B42" s="28" t="s">
        <v>31</v>
      </c>
      <c r="C42" s="28" t="s">
        <v>58</v>
      </c>
      <c r="D42" s="115" t="str">
        <f t="shared" si="5"/>
        <v>X</v>
      </c>
      <c r="E42" s="105" t="str">
        <f t="shared" si="6"/>
        <v/>
      </c>
      <c r="F42" s="180">
        <f t="shared" si="2"/>
        <v>1</v>
      </c>
      <c r="G42" s="117">
        <f t="shared" si="0"/>
        <v>30</v>
      </c>
      <c r="H42" s="153">
        <f t="shared" si="3"/>
        <v>18.5</v>
      </c>
      <c r="I42" s="25" t="s">
        <v>1166</v>
      </c>
      <c r="J42" s="176" t="str">
        <f t="shared" si="1"/>
        <v/>
      </c>
      <c r="K42" s="173">
        <f t="shared" si="4"/>
        <v>6.25E-2</v>
      </c>
    </row>
    <row r="43" spans="1:11" ht="36" customHeight="1" x14ac:dyDescent="0.3">
      <c r="A43" s="217"/>
      <c r="B43" s="28" t="s">
        <v>58</v>
      </c>
      <c r="C43" s="28" t="s">
        <v>748</v>
      </c>
      <c r="D43" s="115" t="str">
        <f t="shared" si="5"/>
        <v>X</v>
      </c>
      <c r="E43" s="105" t="str">
        <f t="shared" si="6"/>
        <v/>
      </c>
      <c r="F43" s="180">
        <f t="shared" si="2"/>
        <v>2</v>
      </c>
      <c r="G43" s="117">
        <f t="shared" si="0"/>
        <v>10</v>
      </c>
      <c r="H43" s="153">
        <f t="shared" si="3"/>
        <v>20.666666666666668</v>
      </c>
      <c r="I43" s="17" t="s">
        <v>46</v>
      </c>
      <c r="J43" s="176" t="str">
        <f t="shared" si="1"/>
        <v/>
      </c>
      <c r="K43" s="173">
        <f t="shared" si="4"/>
        <v>9.0277777777777735E-2</v>
      </c>
    </row>
    <row r="44" spans="1:11" ht="36" customHeight="1" x14ac:dyDescent="0.3">
      <c r="A44" s="217"/>
      <c r="B44" s="28" t="s">
        <v>748</v>
      </c>
      <c r="C44" s="28" t="s">
        <v>66</v>
      </c>
      <c r="D44" s="115" t="str">
        <f t="shared" si="5"/>
        <v>X</v>
      </c>
      <c r="E44" s="105" t="str">
        <f t="shared" si="6"/>
        <v/>
      </c>
      <c r="F44" s="180">
        <f t="shared" si="2"/>
        <v>0</v>
      </c>
      <c r="G44" s="117">
        <f t="shared" si="0"/>
        <v>10</v>
      </c>
      <c r="H44" s="153">
        <f t="shared" si="3"/>
        <v>20.833333333333336</v>
      </c>
      <c r="I44" s="25" t="s">
        <v>1167</v>
      </c>
      <c r="J44" s="176" t="str">
        <f t="shared" si="1"/>
        <v/>
      </c>
      <c r="K44" s="173">
        <f t="shared" si="4"/>
        <v>6.9444444444444753E-3</v>
      </c>
    </row>
    <row r="45" spans="1:11" ht="36" customHeight="1" x14ac:dyDescent="0.3">
      <c r="A45" s="217"/>
      <c r="B45" s="28" t="s">
        <v>66</v>
      </c>
      <c r="C45" s="28" t="s">
        <v>67</v>
      </c>
      <c r="D45" s="115" t="str">
        <f t="shared" si="5"/>
        <v>X</v>
      </c>
      <c r="E45" s="105" t="str">
        <f t="shared" si="6"/>
        <v/>
      </c>
      <c r="F45" s="180">
        <f t="shared" si="2"/>
        <v>0</v>
      </c>
      <c r="G45" s="117">
        <f t="shared" si="0"/>
        <v>40</v>
      </c>
      <c r="H45" s="153">
        <f t="shared" si="3"/>
        <v>21.500000000000004</v>
      </c>
      <c r="I45" s="17" t="s">
        <v>46</v>
      </c>
      <c r="J45" s="176" t="str">
        <f t="shared" si="1"/>
        <v/>
      </c>
      <c r="K45" s="173">
        <f t="shared" si="4"/>
        <v>2.777777777777779E-2</v>
      </c>
    </row>
    <row r="46" spans="1:11" ht="36" customHeight="1" x14ac:dyDescent="0.3">
      <c r="A46" s="217"/>
      <c r="B46" s="28" t="s">
        <v>67</v>
      </c>
      <c r="C46" s="28" t="s">
        <v>105</v>
      </c>
      <c r="D46" s="115" t="str">
        <f t="shared" si="5"/>
        <v/>
      </c>
      <c r="E46" s="105" t="str">
        <f t="shared" si="6"/>
        <v>X</v>
      </c>
      <c r="F46" s="180">
        <f t="shared" si="2"/>
        <v>0</v>
      </c>
      <c r="G46" s="117">
        <f t="shared" si="0"/>
        <v>0</v>
      </c>
      <c r="H46" s="153">
        <f t="shared" si="3"/>
        <v>21.500000000000004</v>
      </c>
      <c r="I46" s="25" t="s">
        <v>1057</v>
      </c>
      <c r="J46" s="176">
        <f t="shared" si="1"/>
        <v>4.1666666666666685E-2</v>
      </c>
      <c r="K46" s="173" t="str">
        <f t="shared" si="4"/>
        <v/>
      </c>
    </row>
    <row r="47" spans="1:11" ht="36" customHeight="1" x14ac:dyDescent="0.3">
      <c r="A47" s="217"/>
      <c r="B47" s="28" t="s">
        <v>105</v>
      </c>
      <c r="C47" s="28" t="s">
        <v>763</v>
      </c>
      <c r="D47" s="115" t="str">
        <f t="shared" si="5"/>
        <v>X</v>
      </c>
      <c r="E47" s="105" t="str">
        <f t="shared" si="6"/>
        <v/>
      </c>
      <c r="F47" s="180">
        <f t="shared" si="2"/>
        <v>0</v>
      </c>
      <c r="G47" s="117">
        <f t="shared" si="0"/>
        <v>20</v>
      </c>
      <c r="H47" s="153">
        <f t="shared" si="3"/>
        <v>21.833333333333336</v>
      </c>
      <c r="I47" s="17" t="s">
        <v>46</v>
      </c>
      <c r="J47" s="176" t="str">
        <f t="shared" si="1"/>
        <v/>
      </c>
      <c r="K47" s="173">
        <f t="shared" si="4"/>
        <v>1.388888888888884E-2</v>
      </c>
    </row>
    <row r="48" spans="1:11" ht="36" customHeight="1" x14ac:dyDescent="0.3">
      <c r="A48" s="217"/>
      <c r="B48" s="28" t="s">
        <v>763</v>
      </c>
      <c r="C48" s="28" t="s">
        <v>764</v>
      </c>
      <c r="D48" s="115" t="str">
        <f t="shared" si="5"/>
        <v>X</v>
      </c>
      <c r="E48" s="105" t="str">
        <f t="shared" si="6"/>
        <v/>
      </c>
      <c r="F48" s="180">
        <f t="shared" si="2"/>
        <v>0</v>
      </c>
      <c r="G48" s="117">
        <f t="shared" si="0"/>
        <v>30</v>
      </c>
      <c r="H48" s="153">
        <f t="shared" si="3"/>
        <v>22.333333333333336</v>
      </c>
      <c r="I48" s="25" t="s">
        <v>1168</v>
      </c>
      <c r="J48" s="176" t="str">
        <f t="shared" si="1"/>
        <v/>
      </c>
      <c r="K48" s="173">
        <f t="shared" si="4"/>
        <v>2.083333333333337E-2</v>
      </c>
    </row>
    <row r="49" spans="1:11" ht="36" customHeight="1" x14ac:dyDescent="0.3">
      <c r="A49" s="217"/>
      <c r="B49" s="28" t="s">
        <v>764</v>
      </c>
      <c r="C49" s="28" t="s">
        <v>231</v>
      </c>
      <c r="D49" s="115" t="str">
        <f t="shared" si="5"/>
        <v>X</v>
      </c>
      <c r="E49" s="105" t="str">
        <f t="shared" si="6"/>
        <v/>
      </c>
      <c r="F49" s="180">
        <f t="shared" si="2"/>
        <v>2</v>
      </c>
      <c r="G49" s="117">
        <f t="shared" si="0"/>
        <v>0</v>
      </c>
      <c r="H49" s="153">
        <f t="shared" si="3"/>
        <v>24.333333333333336</v>
      </c>
      <c r="I49" s="17" t="s">
        <v>46</v>
      </c>
      <c r="J49" s="176" t="str">
        <f t="shared" si="1"/>
        <v/>
      </c>
      <c r="K49" s="173">
        <f t="shared" si="4"/>
        <v>8.333333333333337E-2</v>
      </c>
    </row>
    <row r="50" spans="1:11" ht="36" customHeight="1" x14ac:dyDescent="0.3">
      <c r="A50" s="217"/>
      <c r="B50" s="28" t="s">
        <v>231</v>
      </c>
      <c r="C50" s="28" t="s">
        <v>450</v>
      </c>
      <c r="D50" s="115" t="str">
        <f t="shared" si="5"/>
        <v>X</v>
      </c>
      <c r="E50" s="105" t="str">
        <f t="shared" si="6"/>
        <v/>
      </c>
      <c r="F50" s="180">
        <f t="shared" si="2"/>
        <v>0</v>
      </c>
      <c r="G50" s="117">
        <f t="shared" si="0"/>
        <v>25</v>
      </c>
      <c r="H50" s="153">
        <f t="shared" si="3"/>
        <v>24.750000000000004</v>
      </c>
      <c r="I50" s="25" t="s">
        <v>1169</v>
      </c>
      <c r="J50" s="176" t="str">
        <f t="shared" si="1"/>
        <v/>
      </c>
      <c r="K50" s="173">
        <f t="shared" si="4"/>
        <v>1.7361111111111049E-2</v>
      </c>
    </row>
    <row r="51" spans="1:11" ht="36" customHeight="1" x14ac:dyDescent="0.3">
      <c r="A51" s="217"/>
      <c r="B51" s="28" t="s">
        <v>450</v>
      </c>
      <c r="C51" s="28" t="s">
        <v>172</v>
      </c>
      <c r="D51" s="115" t="str">
        <f t="shared" si="5"/>
        <v>X</v>
      </c>
      <c r="E51" s="105" t="str">
        <f t="shared" si="6"/>
        <v/>
      </c>
      <c r="F51" s="180">
        <f t="shared" si="2"/>
        <v>2</v>
      </c>
      <c r="G51" s="117">
        <f t="shared" si="0"/>
        <v>45</v>
      </c>
      <c r="H51" s="153">
        <f t="shared" si="3"/>
        <v>27.500000000000004</v>
      </c>
      <c r="I51" s="17" t="s">
        <v>46</v>
      </c>
      <c r="J51" s="176" t="str">
        <f t="shared" si="1"/>
        <v/>
      </c>
      <c r="K51" s="173">
        <f t="shared" si="4"/>
        <v>0.11458333333333337</v>
      </c>
    </row>
    <row r="52" spans="1:11" ht="36" customHeight="1" x14ac:dyDescent="0.3">
      <c r="A52" s="217"/>
      <c r="B52" s="215" t="s">
        <v>172</v>
      </c>
      <c r="C52" s="216"/>
      <c r="D52" s="115"/>
      <c r="E52" s="105" t="str">
        <f t="shared" si="6"/>
        <v/>
      </c>
      <c r="F52" s="180">
        <f t="shared" si="2"/>
        <v>0</v>
      </c>
      <c r="G52" s="117">
        <f t="shared" si="0"/>
        <v>0</v>
      </c>
      <c r="H52" s="153">
        <f t="shared" si="3"/>
        <v>27.500000000000004</v>
      </c>
      <c r="I52" s="220" t="s">
        <v>103</v>
      </c>
      <c r="J52" s="176" t="str">
        <f t="shared" si="1"/>
        <v/>
      </c>
      <c r="K52" s="173" t="str">
        <f t="shared" si="4"/>
        <v/>
      </c>
    </row>
    <row r="53" spans="1:11" ht="33.75" customHeight="1" x14ac:dyDescent="0.3">
      <c r="A53" s="123"/>
      <c r="B53" s="332" t="s">
        <v>33</v>
      </c>
      <c r="C53" s="332"/>
      <c r="D53" s="332"/>
      <c r="E53" s="332"/>
      <c r="F53" s="332"/>
      <c r="G53" s="332"/>
      <c r="H53" s="124">
        <f>H52</f>
        <v>27.500000000000004</v>
      </c>
      <c r="I53" s="125"/>
      <c r="J53" s="177">
        <f>SUM(J23:J52)</f>
        <v>0.33333333333333337</v>
      </c>
      <c r="K53" s="173">
        <f>SUM(K23:K52)</f>
        <v>1.1458333333333335</v>
      </c>
    </row>
    <row r="54" spans="1:11" ht="33.75" customHeight="1" x14ac:dyDescent="0.3">
      <c r="A54" s="123"/>
      <c r="B54" s="332" t="s">
        <v>616</v>
      </c>
      <c r="C54" s="332"/>
      <c r="D54" s="332"/>
      <c r="E54" s="332"/>
      <c r="F54" s="332"/>
      <c r="G54" s="332"/>
      <c r="H54" s="126">
        <v>72</v>
      </c>
      <c r="I54" s="125"/>
    </row>
    <row r="55" spans="1:11" ht="33.75" customHeight="1" x14ac:dyDescent="0.3">
      <c r="A55" s="123"/>
      <c r="B55" s="326" t="s">
        <v>617</v>
      </c>
      <c r="C55" s="326"/>
      <c r="D55" s="326"/>
      <c r="E55" s="326"/>
      <c r="F55" s="326"/>
      <c r="G55" s="326"/>
      <c r="H55" s="126">
        <f>IF(H54="","",IF(H53&lt;=H54,H54-H53,0))</f>
        <v>44.5</v>
      </c>
      <c r="I55" s="155"/>
    </row>
    <row r="56" spans="1:11" ht="33.75" customHeight="1" x14ac:dyDescent="0.3">
      <c r="A56" s="123"/>
      <c r="B56" s="326" t="s">
        <v>618</v>
      </c>
      <c r="C56" s="326"/>
      <c r="D56" s="326"/>
      <c r="E56" s="326"/>
      <c r="F56" s="326"/>
      <c r="G56" s="326"/>
      <c r="H56" s="126">
        <f>IF(H53&gt;H54,H53-H54,0)</f>
        <v>0</v>
      </c>
      <c r="I56" s="125"/>
    </row>
    <row r="57" spans="1:11" ht="33.75" customHeight="1" x14ac:dyDescent="0.3">
      <c r="A57" s="123"/>
      <c r="B57" s="326" t="s">
        <v>619</v>
      </c>
      <c r="C57" s="326"/>
      <c r="D57" s="326"/>
      <c r="E57" s="326"/>
      <c r="F57" s="326"/>
      <c r="G57" s="326"/>
      <c r="H57" s="154">
        <f>IF(H54="","",IF(H55&gt;H56,ROUND(H55*$B$15*$B$13/24,0),""))</f>
        <v>59788531</v>
      </c>
      <c r="I57" s="125"/>
    </row>
    <row r="58" spans="1:11" ht="33.75" customHeight="1" x14ac:dyDescent="0.3">
      <c r="A58" s="123"/>
      <c r="B58" s="327" t="s">
        <v>620</v>
      </c>
      <c r="C58" s="328"/>
      <c r="D58" s="328"/>
      <c r="E58" s="328"/>
      <c r="F58" s="328"/>
      <c r="G58" s="329"/>
      <c r="H58" s="127" t="str">
        <f>IF(H56&gt;H55,ROUND(H56*$B$17*$B$13/24,0),"")</f>
        <v/>
      </c>
      <c r="I58" s="125"/>
    </row>
    <row r="59" spans="1:11" ht="33.75" customHeight="1" x14ac:dyDescent="0.3">
      <c r="A59" s="330"/>
      <c r="B59" s="330"/>
      <c r="C59" s="330"/>
      <c r="D59" s="330"/>
      <c r="E59" s="330"/>
      <c r="F59" s="330"/>
      <c r="G59" s="330"/>
      <c r="H59" s="330"/>
      <c r="I59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57:G57"/>
    <mergeCell ref="B58:G58"/>
    <mergeCell ref="A59:I59"/>
    <mergeCell ref="J21:J22"/>
    <mergeCell ref="K21:K22"/>
    <mergeCell ref="B53:G53"/>
    <mergeCell ref="B54:G54"/>
    <mergeCell ref="B55:G55"/>
    <mergeCell ref="B56:G56"/>
  </mergeCells>
  <conditionalFormatting sqref="B23:I52">
    <cfRule type="expression" dxfId="68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5CD3-966E-4D89-94A3-B47FC6B51696}">
  <sheetPr>
    <tabColor rgb="FFFF0000"/>
  </sheetPr>
  <dimension ref="A1:K52"/>
  <sheetViews>
    <sheetView zoomScale="55" zoomScaleNormal="55" workbookViewId="0">
      <selection activeCell="I4" sqref="I4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06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60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44829.908333333333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44828</v>
      </c>
      <c r="C9" s="104">
        <f>INDEX('TONG HOP'!$B$9:$W$110,MATCH(E3,'TONG HOP'!$B$9:$B$110,0),MATCH(C10,'TONG HOP'!$B$9:$W$9,0))</f>
        <v>44829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44830.291666666664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16974.72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44831.701388888891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20750.8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44832.8125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1130</v>
      </c>
      <c r="B23" s="215" t="s">
        <v>1152</v>
      </c>
      <c r="C23" s="216"/>
      <c r="D23" s="115"/>
      <c r="E23" s="105"/>
      <c r="F23" s="180">
        <f>IF(C23-B23=1,24,(IF(D23="X",HOUR(C23-B23),0)))</f>
        <v>0</v>
      </c>
      <c r="G23" s="166">
        <f t="shared" ref="G23:G45" si="0">IF(D23="X",MINUTE(C23-B23),0)</f>
        <v>0</v>
      </c>
      <c r="H23" s="166">
        <f>(F23+G23/60)+H22</f>
        <v>0</v>
      </c>
      <c r="I23" s="220" t="s">
        <v>1153</v>
      </c>
      <c r="J23" s="175" t="str">
        <f t="shared" ref="J23:J45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1152</v>
      </c>
      <c r="C24" s="265" t="s">
        <v>28</v>
      </c>
      <c r="D24" s="115"/>
      <c r="E24" s="105"/>
      <c r="F24" s="180">
        <f t="shared" ref="F24:F45" si="2">IF(C24-B24=1,24,(IF(D24="X",HOUR(C24-B24),0)))</f>
        <v>0</v>
      </c>
      <c r="G24" s="166">
        <f t="shared" si="0"/>
        <v>0</v>
      </c>
      <c r="H24" s="166">
        <f t="shared" ref="H24:H45" si="3">(F24+G24/60)+H23</f>
        <v>0</v>
      </c>
      <c r="I24" s="266" t="s">
        <v>1143</v>
      </c>
      <c r="J24" s="175" t="str">
        <f t="shared" si="1"/>
        <v/>
      </c>
      <c r="K24" s="173" t="str">
        <f t="shared" ref="K24:K45" si="4">IF(D24="x",(C24-B24),"")</f>
        <v/>
      </c>
    </row>
    <row r="25" spans="1:11" ht="36" customHeight="1" x14ac:dyDescent="0.3">
      <c r="A25" s="42" t="s">
        <v>1131</v>
      </c>
      <c r="B25" s="265" t="s">
        <v>29</v>
      </c>
      <c r="C25" s="269">
        <v>0.29166666666666669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66" t="s">
        <v>1143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30"/>
      <c r="B26" s="269">
        <v>0.29166666666666669</v>
      </c>
      <c r="C26" s="269">
        <v>0.3125</v>
      </c>
      <c r="D26" s="115" t="str">
        <f t="shared" ref="D26:D44" si="5">IF(E26="","X","")</f>
        <v/>
      </c>
      <c r="E26" s="105" t="str">
        <f t="shared" ref="E26" si="6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180">
        <f t="shared" ref="F26" si="7">IF(C26-B26=1,24,(IF(D26="X",HOUR(C26-B26),0)))</f>
        <v>0</v>
      </c>
      <c r="G26" s="166">
        <f t="shared" ref="G26" si="8">IF(D26="X",MINUTE(C26-B26),0)</f>
        <v>0</v>
      </c>
      <c r="H26" s="166">
        <f t="shared" ref="H26" si="9">(F26+G26/60)+H25</f>
        <v>0</v>
      </c>
      <c r="I26" s="266" t="s">
        <v>1143</v>
      </c>
      <c r="J26" s="175">
        <f t="shared" ref="J26" si="10">IF(E26="x",(C26-B26),"")</f>
        <v>2.0833333333333315E-2</v>
      </c>
      <c r="K26" s="173" t="str">
        <f t="shared" ref="K26" si="11">IF(D26="x",(C26-B26),"")</f>
        <v/>
      </c>
    </row>
    <row r="27" spans="1:11" ht="36" customHeight="1" x14ac:dyDescent="0.3">
      <c r="A27" s="43"/>
      <c r="B27" s="265" t="s">
        <v>129</v>
      </c>
      <c r="C27" s="265" t="s">
        <v>28</v>
      </c>
      <c r="D27" s="115" t="str">
        <f t="shared" si="5"/>
        <v/>
      </c>
      <c r="E27" s="105" t="str">
        <f t="shared" ref="E27:E45" si="12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180">
        <f t="shared" si="2"/>
        <v>0</v>
      </c>
      <c r="G27" s="166">
        <f t="shared" si="0"/>
        <v>0</v>
      </c>
      <c r="H27" s="166">
        <f>(F27+G27/60)+H25</f>
        <v>0</v>
      </c>
      <c r="I27" s="266" t="s">
        <v>940</v>
      </c>
      <c r="J27" s="175">
        <f t="shared" si="1"/>
        <v>0.6875</v>
      </c>
      <c r="K27" s="173" t="str">
        <f t="shared" si="4"/>
        <v/>
      </c>
    </row>
    <row r="28" spans="1:11" ht="36" customHeight="1" x14ac:dyDescent="0.3">
      <c r="A28" s="42" t="s">
        <v>1132</v>
      </c>
      <c r="B28" s="265" t="s">
        <v>29</v>
      </c>
      <c r="C28" s="265" t="s">
        <v>114</v>
      </c>
      <c r="D28" s="115" t="str">
        <f t="shared" si="5"/>
        <v/>
      </c>
      <c r="E28" s="105" t="str">
        <f t="shared" si="12"/>
        <v>X</v>
      </c>
      <c r="F28" s="180">
        <f t="shared" si="2"/>
        <v>0</v>
      </c>
      <c r="G28" s="117">
        <f t="shared" si="0"/>
        <v>0</v>
      </c>
      <c r="H28" s="153">
        <f t="shared" si="3"/>
        <v>0</v>
      </c>
      <c r="I28" s="266" t="s">
        <v>940</v>
      </c>
      <c r="J28" s="176">
        <f t="shared" si="1"/>
        <v>0.50694444444444442</v>
      </c>
      <c r="K28" s="173" t="str">
        <f t="shared" si="4"/>
        <v/>
      </c>
    </row>
    <row r="29" spans="1:11" ht="36" customHeight="1" x14ac:dyDescent="0.3">
      <c r="A29" s="30"/>
      <c r="B29" s="265" t="s">
        <v>114</v>
      </c>
      <c r="C29" s="265" t="s">
        <v>159</v>
      </c>
      <c r="D29" s="115" t="str">
        <f t="shared" si="5"/>
        <v/>
      </c>
      <c r="E29" s="105" t="str">
        <f t="shared" si="12"/>
        <v>X</v>
      </c>
      <c r="F29" s="180">
        <f t="shared" si="2"/>
        <v>0</v>
      </c>
      <c r="G29" s="117">
        <f t="shared" si="0"/>
        <v>0</v>
      </c>
      <c r="H29" s="153">
        <f t="shared" si="3"/>
        <v>0</v>
      </c>
      <c r="I29" s="18" t="s">
        <v>1154</v>
      </c>
      <c r="J29" s="176">
        <f t="shared" si="1"/>
        <v>2.083333333333337E-2</v>
      </c>
      <c r="K29" s="173" t="str">
        <f t="shared" si="4"/>
        <v/>
      </c>
    </row>
    <row r="30" spans="1:11" ht="36" customHeight="1" x14ac:dyDescent="0.3">
      <c r="A30" s="30"/>
      <c r="B30" s="265" t="s">
        <v>159</v>
      </c>
      <c r="C30" s="265" t="s">
        <v>70</v>
      </c>
      <c r="D30" s="115" t="str">
        <f t="shared" si="5"/>
        <v/>
      </c>
      <c r="E30" s="105" t="str">
        <f t="shared" si="12"/>
        <v>X</v>
      </c>
      <c r="F30" s="180">
        <f t="shared" si="2"/>
        <v>0</v>
      </c>
      <c r="G30" s="117">
        <f t="shared" si="0"/>
        <v>0</v>
      </c>
      <c r="H30" s="153">
        <f t="shared" si="3"/>
        <v>0</v>
      </c>
      <c r="I30" s="18" t="s">
        <v>1155</v>
      </c>
      <c r="J30" s="176">
        <f t="shared" si="1"/>
        <v>5.555555555555558E-2</v>
      </c>
      <c r="K30" s="173" t="str">
        <f t="shared" si="4"/>
        <v/>
      </c>
    </row>
    <row r="31" spans="1:11" ht="36" customHeight="1" x14ac:dyDescent="0.3">
      <c r="A31" s="30"/>
      <c r="B31" s="265" t="s">
        <v>70</v>
      </c>
      <c r="C31" s="265" t="s">
        <v>104</v>
      </c>
      <c r="D31" s="115" t="str">
        <f t="shared" si="5"/>
        <v/>
      </c>
      <c r="E31" s="105" t="str">
        <f t="shared" si="12"/>
        <v>X</v>
      </c>
      <c r="F31" s="180">
        <f t="shared" si="2"/>
        <v>0</v>
      </c>
      <c r="G31" s="117">
        <f t="shared" si="0"/>
        <v>0</v>
      </c>
      <c r="H31" s="153">
        <f t="shared" si="3"/>
        <v>0</v>
      </c>
      <c r="I31" s="25" t="s">
        <v>1071</v>
      </c>
      <c r="J31" s="176">
        <f t="shared" si="1"/>
        <v>8.3333333333333259E-2</v>
      </c>
      <c r="K31" s="173" t="str">
        <f t="shared" si="4"/>
        <v/>
      </c>
    </row>
    <row r="32" spans="1:11" ht="36" customHeight="1" x14ac:dyDescent="0.3">
      <c r="A32" s="30"/>
      <c r="B32" s="265" t="s">
        <v>104</v>
      </c>
      <c r="C32" s="265" t="s">
        <v>182</v>
      </c>
      <c r="D32" s="115" t="str">
        <f t="shared" si="5"/>
        <v>X</v>
      </c>
      <c r="E32" s="105" t="str">
        <f t="shared" si="12"/>
        <v/>
      </c>
      <c r="F32" s="180">
        <f t="shared" si="2"/>
        <v>0</v>
      </c>
      <c r="G32" s="117">
        <f t="shared" si="0"/>
        <v>50</v>
      </c>
      <c r="H32" s="153">
        <f t="shared" si="3"/>
        <v>0.83333333333333337</v>
      </c>
      <c r="I32" s="267" t="s">
        <v>7</v>
      </c>
      <c r="J32" s="176" t="str">
        <f t="shared" si="1"/>
        <v/>
      </c>
      <c r="K32" s="173">
        <f t="shared" si="4"/>
        <v>3.472222222222221E-2</v>
      </c>
    </row>
    <row r="33" spans="1:11" ht="36" customHeight="1" x14ac:dyDescent="0.3">
      <c r="A33" s="30"/>
      <c r="B33" s="274" t="s">
        <v>182</v>
      </c>
      <c r="C33" s="275"/>
      <c r="D33" s="115"/>
      <c r="E33" s="105" t="str">
        <f t="shared" si="12"/>
        <v/>
      </c>
      <c r="F33" s="180">
        <f t="shared" si="2"/>
        <v>0</v>
      </c>
      <c r="G33" s="117">
        <f t="shared" si="0"/>
        <v>0</v>
      </c>
      <c r="H33" s="153">
        <f t="shared" si="3"/>
        <v>0.83333333333333337</v>
      </c>
      <c r="I33" s="18" t="s">
        <v>45</v>
      </c>
      <c r="J33" s="176" t="str">
        <f t="shared" si="1"/>
        <v/>
      </c>
      <c r="K33" s="173" t="str">
        <f t="shared" si="4"/>
        <v/>
      </c>
    </row>
    <row r="34" spans="1:11" ht="36" customHeight="1" x14ac:dyDescent="0.3">
      <c r="A34" s="30"/>
      <c r="B34" s="265" t="s">
        <v>182</v>
      </c>
      <c r="C34" s="265" t="s">
        <v>59</v>
      </c>
      <c r="D34" s="115" t="str">
        <f t="shared" si="5"/>
        <v>X</v>
      </c>
      <c r="E34" s="105" t="str">
        <f t="shared" si="12"/>
        <v/>
      </c>
      <c r="F34" s="180">
        <f t="shared" si="2"/>
        <v>4</v>
      </c>
      <c r="G34" s="117">
        <f t="shared" si="0"/>
        <v>40</v>
      </c>
      <c r="H34" s="153">
        <f t="shared" si="3"/>
        <v>5.5</v>
      </c>
      <c r="I34" s="17" t="s">
        <v>46</v>
      </c>
      <c r="J34" s="176" t="str">
        <f t="shared" si="1"/>
        <v/>
      </c>
      <c r="K34" s="173">
        <f t="shared" si="4"/>
        <v>0.19444444444444453</v>
      </c>
    </row>
    <row r="35" spans="1:11" ht="36" customHeight="1" x14ac:dyDescent="0.3">
      <c r="A35" s="30"/>
      <c r="B35" s="265" t="s">
        <v>59</v>
      </c>
      <c r="C35" s="265" t="s">
        <v>32</v>
      </c>
      <c r="D35" s="115" t="str">
        <f t="shared" si="5"/>
        <v>X</v>
      </c>
      <c r="E35" s="105" t="str">
        <f t="shared" si="12"/>
        <v/>
      </c>
      <c r="F35" s="180">
        <f t="shared" si="2"/>
        <v>0</v>
      </c>
      <c r="G35" s="117">
        <f t="shared" si="0"/>
        <v>30</v>
      </c>
      <c r="H35" s="153">
        <f t="shared" si="3"/>
        <v>6</v>
      </c>
      <c r="I35" s="17" t="s">
        <v>47</v>
      </c>
      <c r="J35" s="176" t="str">
        <f t="shared" si="1"/>
        <v/>
      </c>
      <c r="K35" s="173">
        <f t="shared" si="4"/>
        <v>2.0833333333333259E-2</v>
      </c>
    </row>
    <row r="36" spans="1:11" ht="36" customHeight="1" x14ac:dyDescent="0.3">
      <c r="A36" s="30"/>
      <c r="B36" s="265" t="s">
        <v>32</v>
      </c>
      <c r="C36" s="265" t="s">
        <v>120</v>
      </c>
      <c r="D36" s="115" t="str">
        <f t="shared" si="5"/>
        <v>X</v>
      </c>
      <c r="E36" s="105" t="str">
        <f t="shared" si="12"/>
        <v/>
      </c>
      <c r="F36" s="180">
        <f t="shared" si="2"/>
        <v>0</v>
      </c>
      <c r="G36" s="117">
        <f t="shared" si="0"/>
        <v>30</v>
      </c>
      <c r="H36" s="153">
        <f t="shared" si="3"/>
        <v>6.5</v>
      </c>
      <c r="I36" s="17" t="s">
        <v>1156</v>
      </c>
      <c r="J36" s="176" t="str">
        <f t="shared" si="1"/>
        <v/>
      </c>
      <c r="K36" s="173">
        <f t="shared" si="4"/>
        <v>2.083333333333337E-2</v>
      </c>
    </row>
    <row r="37" spans="1:11" ht="36" customHeight="1" x14ac:dyDescent="0.3">
      <c r="A37" s="43"/>
      <c r="B37" s="265" t="s">
        <v>120</v>
      </c>
      <c r="C37" s="265" t="s">
        <v>28</v>
      </c>
      <c r="D37" s="115" t="str">
        <f t="shared" si="5"/>
        <v>X</v>
      </c>
      <c r="E37" s="105" t="str">
        <f t="shared" si="12"/>
        <v/>
      </c>
      <c r="F37" s="180">
        <f t="shared" si="2"/>
        <v>1</v>
      </c>
      <c r="G37" s="117">
        <f t="shared" si="0"/>
        <v>30</v>
      </c>
      <c r="H37" s="153">
        <f t="shared" si="3"/>
        <v>8</v>
      </c>
      <c r="I37" s="17" t="s">
        <v>46</v>
      </c>
      <c r="J37" s="176" t="str">
        <f t="shared" si="1"/>
        <v/>
      </c>
      <c r="K37" s="173">
        <f t="shared" si="4"/>
        <v>6.25E-2</v>
      </c>
    </row>
    <row r="38" spans="1:11" ht="36" customHeight="1" x14ac:dyDescent="0.3">
      <c r="A38" s="42" t="s">
        <v>1141</v>
      </c>
      <c r="B38" s="265" t="s">
        <v>29</v>
      </c>
      <c r="C38" s="265" t="s">
        <v>30</v>
      </c>
      <c r="D38" s="115" t="str">
        <f t="shared" si="5"/>
        <v>X</v>
      </c>
      <c r="E38" s="105" t="str">
        <f t="shared" si="12"/>
        <v/>
      </c>
      <c r="F38" s="180">
        <f t="shared" si="2"/>
        <v>5</v>
      </c>
      <c r="G38" s="117">
        <f t="shared" si="0"/>
        <v>30</v>
      </c>
      <c r="H38" s="153">
        <f t="shared" si="3"/>
        <v>13.5</v>
      </c>
      <c r="I38" s="17" t="s">
        <v>46</v>
      </c>
      <c r="J38" s="176" t="str">
        <f t="shared" si="1"/>
        <v/>
      </c>
      <c r="K38" s="173">
        <f t="shared" si="4"/>
        <v>0.22916666666666666</v>
      </c>
    </row>
    <row r="39" spans="1:11" ht="36" customHeight="1" x14ac:dyDescent="0.3">
      <c r="A39" s="30"/>
      <c r="B39" s="265" t="s">
        <v>30</v>
      </c>
      <c r="C39" s="19" t="s">
        <v>75</v>
      </c>
      <c r="D39" s="115" t="str">
        <f t="shared" si="5"/>
        <v>X</v>
      </c>
      <c r="E39" s="105" t="str">
        <f t="shared" si="12"/>
        <v/>
      </c>
      <c r="F39" s="180">
        <f t="shared" si="2"/>
        <v>0</v>
      </c>
      <c r="G39" s="117">
        <f t="shared" si="0"/>
        <v>30</v>
      </c>
      <c r="H39" s="153">
        <f t="shared" si="3"/>
        <v>14</v>
      </c>
      <c r="I39" s="17" t="s">
        <v>47</v>
      </c>
      <c r="J39" s="176" t="str">
        <f t="shared" si="1"/>
        <v/>
      </c>
      <c r="K39" s="173">
        <f t="shared" si="4"/>
        <v>2.0833333333333343E-2</v>
      </c>
    </row>
    <row r="40" spans="1:11" ht="36" customHeight="1" x14ac:dyDescent="0.3">
      <c r="A40" s="30"/>
      <c r="B40" s="19" t="s">
        <v>75</v>
      </c>
      <c r="C40" s="19" t="s">
        <v>340</v>
      </c>
      <c r="D40" s="115" t="str">
        <f t="shared" si="5"/>
        <v>X</v>
      </c>
      <c r="E40" s="105" t="str">
        <f t="shared" si="12"/>
        <v/>
      </c>
      <c r="F40" s="180">
        <f t="shared" si="2"/>
        <v>0</v>
      </c>
      <c r="G40" s="117">
        <f t="shared" si="0"/>
        <v>50</v>
      </c>
      <c r="H40" s="153">
        <f t="shared" si="3"/>
        <v>14.833333333333334</v>
      </c>
      <c r="I40" s="17" t="s">
        <v>1156</v>
      </c>
      <c r="J40" s="176" t="str">
        <f t="shared" si="1"/>
        <v/>
      </c>
      <c r="K40" s="173">
        <f t="shared" si="4"/>
        <v>3.472222222222221E-2</v>
      </c>
    </row>
    <row r="41" spans="1:11" ht="36" customHeight="1" x14ac:dyDescent="0.3">
      <c r="A41" s="30"/>
      <c r="B41" s="19" t="s">
        <v>340</v>
      </c>
      <c r="C41" s="19" t="s">
        <v>69</v>
      </c>
      <c r="D41" s="115" t="str">
        <f t="shared" si="5"/>
        <v>X</v>
      </c>
      <c r="E41" s="105" t="str">
        <f t="shared" si="12"/>
        <v/>
      </c>
      <c r="F41" s="180">
        <f t="shared" si="2"/>
        <v>6</v>
      </c>
      <c r="G41" s="117">
        <f t="shared" si="0"/>
        <v>40</v>
      </c>
      <c r="H41" s="153">
        <f t="shared" si="3"/>
        <v>21.5</v>
      </c>
      <c r="I41" s="17" t="s">
        <v>46</v>
      </c>
      <c r="J41" s="176" t="str">
        <f t="shared" si="1"/>
        <v/>
      </c>
      <c r="K41" s="173">
        <f t="shared" si="4"/>
        <v>0.27777777777777779</v>
      </c>
    </row>
    <row r="42" spans="1:11" ht="36" customHeight="1" x14ac:dyDescent="0.3">
      <c r="A42" s="30"/>
      <c r="B42" s="19" t="s">
        <v>69</v>
      </c>
      <c r="C42" s="19" t="s">
        <v>70</v>
      </c>
      <c r="D42" s="115" t="str">
        <f t="shared" si="5"/>
        <v>X</v>
      </c>
      <c r="E42" s="105" t="str">
        <f t="shared" si="12"/>
        <v/>
      </c>
      <c r="F42" s="180">
        <f t="shared" si="2"/>
        <v>0</v>
      </c>
      <c r="G42" s="117">
        <f t="shared" si="0"/>
        <v>30</v>
      </c>
      <c r="H42" s="153">
        <f t="shared" si="3"/>
        <v>22</v>
      </c>
      <c r="I42" s="17" t="s">
        <v>47</v>
      </c>
      <c r="J42" s="176" t="str">
        <f t="shared" si="1"/>
        <v/>
      </c>
      <c r="K42" s="173">
        <f t="shared" si="4"/>
        <v>2.083333333333337E-2</v>
      </c>
    </row>
    <row r="43" spans="1:11" ht="36" customHeight="1" x14ac:dyDescent="0.3">
      <c r="A43" s="30"/>
      <c r="B43" s="19" t="s">
        <v>70</v>
      </c>
      <c r="C43" s="19" t="s">
        <v>148</v>
      </c>
      <c r="D43" s="115" t="str">
        <f t="shared" si="5"/>
        <v/>
      </c>
      <c r="E43" s="105" t="str">
        <f t="shared" si="12"/>
        <v>X</v>
      </c>
      <c r="F43" s="180">
        <f t="shared" si="2"/>
        <v>0</v>
      </c>
      <c r="G43" s="117">
        <f t="shared" si="0"/>
        <v>0</v>
      </c>
      <c r="H43" s="153">
        <f t="shared" si="3"/>
        <v>22</v>
      </c>
      <c r="I43" s="17" t="s">
        <v>1057</v>
      </c>
      <c r="J43" s="176">
        <f t="shared" si="1"/>
        <v>0.10416666666666663</v>
      </c>
      <c r="K43" s="173" t="str">
        <f t="shared" si="4"/>
        <v/>
      </c>
    </row>
    <row r="44" spans="1:11" ht="36" customHeight="1" x14ac:dyDescent="0.3">
      <c r="A44" s="30"/>
      <c r="B44" s="19" t="s">
        <v>148</v>
      </c>
      <c r="C44" s="19" t="s">
        <v>234</v>
      </c>
      <c r="D44" s="115" t="str">
        <f t="shared" si="5"/>
        <v>X</v>
      </c>
      <c r="E44" s="105" t="str">
        <f t="shared" si="12"/>
        <v/>
      </c>
      <c r="F44" s="180">
        <f t="shared" si="2"/>
        <v>3</v>
      </c>
      <c r="G44" s="117">
        <f t="shared" si="0"/>
        <v>0</v>
      </c>
      <c r="H44" s="153">
        <f t="shared" si="3"/>
        <v>25</v>
      </c>
      <c r="I44" s="17" t="s">
        <v>46</v>
      </c>
      <c r="J44" s="176" t="str">
        <f t="shared" si="1"/>
        <v/>
      </c>
      <c r="K44" s="173">
        <f t="shared" si="4"/>
        <v>0.125</v>
      </c>
    </row>
    <row r="45" spans="1:11" ht="36" customHeight="1" x14ac:dyDescent="0.3">
      <c r="A45" s="30"/>
      <c r="B45" s="215" t="s">
        <v>234</v>
      </c>
      <c r="C45" s="216"/>
      <c r="D45" s="115"/>
      <c r="E45" s="105" t="str">
        <f t="shared" si="12"/>
        <v/>
      </c>
      <c r="F45" s="180">
        <f t="shared" si="2"/>
        <v>0</v>
      </c>
      <c r="G45" s="117">
        <f t="shared" si="0"/>
        <v>0</v>
      </c>
      <c r="H45" s="153">
        <f t="shared" si="3"/>
        <v>25</v>
      </c>
      <c r="I45" s="18" t="s">
        <v>103</v>
      </c>
      <c r="J45" s="176" t="str">
        <f t="shared" si="1"/>
        <v/>
      </c>
      <c r="K45" s="173" t="str">
        <f t="shared" si="4"/>
        <v/>
      </c>
    </row>
    <row r="46" spans="1:11" ht="33.75" customHeight="1" x14ac:dyDescent="0.3">
      <c r="A46" s="123"/>
      <c r="B46" s="332" t="s">
        <v>33</v>
      </c>
      <c r="C46" s="332"/>
      <c r="D46" s="332"/>
      <c r="E46" s="332"/>
      <c r="F46" s="332"/>
      <c r="G46" s="332"/>
      <c r="H46" s="124">
        <f>H45</f>
        <v>25</v>
      </c>
      <c r="I46" s="125"/>
      <c r="J46" s="177">
        <f>SUM(J23:J45)</f>
        <v>1.4791666666666665</v>
      </c>
      <c r="K46" s="173">
        <f>SUM(K23:K45)</f>
        <v>1.0416666666666667</v>
      </c>
    </row>
    <row r="47" spans="1:11" ht="33.75" customHeight="1" x14ac:dyDescent="0.3">
      <c r="A47" s="123"/>
      <c r="B47" s="332" t="s">
        <v>616</v>
      </c>
      <c r="C47" s="332"/>
      <c r="D47" s="332"/>
      <c r="E47" s="332"/>
      <c r="F47" s="332"/>
      <c r="G47" s="332"/>
      <c r="H47" s="126">
        <v>72</v>
      </c>
      <c r="I47" s="125"/>
    </row>
    <row r="48" spans="1:11" ht="33.75" customHeight="1" x14ac:dyDescent="0.3">
      <c r="A48" s="123"/>
      <c r="B48" s="326" t="s">
        <v>617</v>
      </c>
      <c r="C48" s="326"/>
      <c r="D48" s="326"/>
      <c r="E48" s="326"/>
      <c r="F48" s="326"/>
      <c r="G48" s="326"/>
      <c r="H48" s="126">
        <f>IF(H47="","",IF(H46&lt;=H47,H47-H46,0))</f>
        <v>47</v>
      </c>
      <c r="I48" s="155"/>
    </row>
    <row r="49" spans="1:9" ht="33.75" customHeight="1" x14ac:dyDescent="0.3">
      <c r="A49" s="123"/>
      <c r="B49" s="326" t="s">
        <v>618</v>
      </c>
      <c r="C49" s="326"/>
      <c r="D49" s="326"/>
      <c r="E49" s="326"/>
      <c r="F49" s="326"/>
      <c r="G49" s="326"/>
      <c r="H49" s="126">
        <f>IF(H46&gt;H47,H46-H47,0)</f>
        <v>0</v>
      </c>
      <c r="I49" s="125"/>
    </row>
    <row r="50" spans="1:9" ht="33.75" customHeight="1" x14ac:dyDescent="0.3">
      <c r="A50" s="123"/>
      <c r="B50" s="326" t="s">
        <v>619</v>
      </c>
      <c r="C50" s="326"/>
      <c r="D50" s="326"/>
      <c r="E50" s="326"/>
      <c r="F50" s="326"/>
      <c r="G50" s="326"/>
      <c r="H50" s="154">
        <f>IF(H47="","",IF(H48&gt;H49,ROUND(H48*$B$15*$B$13/24,0),""))</f>
        <v>60955475</v>
      </c>
      <c r="I50" s="125"/>
    </row>
    <row r="51" spans="1:9" ht="33.75" customHeight="1" x14ac:dyDescent="0.3">
      <c r="A51" s="123"/>
      <c r="B51" s="327" t="s">
        <v>620</v>
      </c>
      <c r="C51" s="328"/>
      <c r="D51" s="328"/>
      <c r="E51" s="328"/>
      <c r="F51" s="328"/>
      <c r="G51" s="329"/>
      <c r="H51" s="127" t="str">
        <f>IF(H49&gt;H48,ROUND(H49*$B$17*$B$13/24,0),"")</f>
        <v/>
      </c>
      <c r="I51" s="125"/>
    </row>
    <row r="52" spans="1:9" ht="33.75" customHeight="1" x14ac:dyDescent="0.3">
      <c r="A52" s="330"/>
      <c r="B52" s="330"/>
      <c r="C52" s="330"/>
      <c r="D52" s="330"/>
      <c r="E52" s="330"/>
      <c r="F52" s="330"/>
      <c r="G52" s="330"/>
      <c r="H52" s="330"/>
      <c r="I52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50:G50"/>
    <mergeCell ref="B51:G51"/>
    <mergeCell ref="A52:I52"/>
    <mergeCell ref="J21:J22"/>
    <mergeCell ref="K21:K22"/>
    <mergeCell ref="B46:G46"/>
    <mergeCell ref="B47:G47"/>
    <mergeCell ref="B48:G48"/>
    <mergeCell ref="B49:G49"/>
  </mergeCells>
  <conditionalFormatting sqref="B23:I45">
    <cfRule type="expression" dxfId="67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F711-9F51-40C4-BAE1-A170368A0319}">
  <sheetPr>
    <tabColor rgb="FFFF0000"/>
  </sheetPr>
  <dimension ref="A1:K68"/>
  <sheetViews>
    <sheetView zoomScale="55" zoomScaleNormal="55" workbookViewId="0">
      <selection activeCell="E26" sqref="E2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09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59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44828.347222222219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44831</v>
      </c>
      <c r="C9" s="104">
        <f>INDEX('TONG HOP'!$B$9:$W$110,MATCH(E3,'TONG HOP'!$B$9:$B$110,0),MATCH(C10,'TONG HOP'!$B$9:$W$9,0))</f>
        <v>44832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44831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17096.68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44831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22100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44832.798611111109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1129</v>
      </c>
      <c r="B23" s="215" t="s">
        <v>419</v>
      </c>
      <c r="C23" s="216"/>
      <c r="D23" s="115"/>
      <c r="E23" s="105"/>
      <c r="F23" s="180">
        <f>IF(C23-B23=1,24,(IF(D23="X",HOUR(C23-B23),0)))</f>
        <v>0</v>
      </c>
      <c r="G23" s="166">
        <f t="shared" ref="G23:G61" si="0">IF(D23="X",MINUTE(C23-B23),0)</f>
        <v>0</v>
      </c>
      <c r="H23" s="166">
        <f>(F23+G23/60)+H22</f>
        <v>0</v>
      </c>
      <c r="I23" s="214" t="s">
        <v>1142</v>
      </c>
      <c r="J23" s="175" t="str">
        <f t="shared" ref="J23:J61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419</v>
      </c>
      <c r="C24" s="28" t="s">
        <v>157</v>
      </c>
      <c r="D24" s="115"/>
      <c r="E24" s="105"/>
      <c r="F24" s="180">
        <f t="shared" ref="F24:F61" si="2">IF(C24-B24=1,24,(IF(D24="X",HOUR(C24-B24),0)))</f>
        <v>0</v>
      </c>
      <c r="G24" s="166">
        <f t="shared" si="0"/>
        <v>0</v>
      </c>
      <c r="H24" s="166">
        <f t="shared" ref="H24:H61" si="3">(F24+G24/60)+H23</f>
        <v>0</v>
      </c>
      <c r="I24" s="24" t="s">
        <v>1143</v>
      </c>
      <c r="J24" s="175" t="str">
        <f t="shared" si="1"/>
        <v/>
      </c>
      <c r="K24" s="173" t="str">
        <f t="shared" ref="K24:K61" si="4">IF(D24="x",(C24-B24),"")</f>
        <v/>
      </c>
    </row>
    <row r="25" spans="1:11" ht="36" customHeight="1" x14ac:dyDescent="0.3">
      <c r="A25" s="43"/>
      <c r="B25" s="28" t="s">
        <v>157</v>
      </c>
      <c r="C25" s="28" t="s">
        <v>28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919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57" t="s">
        <v>1130</v>
      </c>
      <c r="B26" s="28" t="s">
        <v>29</v>
      </c>
      <c r="C26" s="28" t="s">
        <v>28</v>
      </c>
      <c r="D26" s="115"/>
      <c r="E26" s="105"/>
      <c r="F26" s="180">
        <v>0</v>
      </c>
      <c r="G26" s="166">
        <f t="shared" si="0"/>
        <v>0</v>
      </c>
      <c r="H26" s="166">
        <f t="shared" si="3"/>
        <v>0</v>
      </c>
      <c r="I26" s="24" t="s">
        <v>1144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42" t="s">
        <v>1131</v>
      </c>
      <c r="B27" s="28" t="s">
        <v>29</v>
      </c>
      <c r="C27" s="28" t="s">
        <v>67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24" t="s">
        <v>1144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30"/>
      <c r="B28" s="28" t="s">
        <v>67</v>
      </c>
      <c r="C28" s="28" t="s">
        <v>105</v>
      </c>
      <c r="D28" s="115"/>
      <c r="E28" s="105"/>
      <c r="F28" s="180">
        <f t="shared" si="2"/>
        <v>0</v>
      </c>
      <c r="G28" s="117">
        <f t="shared" si="0"/>
        <v>0</v>
      </c>
      <c r="H28" s="153">
        <f t="shared" si="3"/>
        <v>0</v>
      </c>
      <c r="I28" s="18" t="s">
        <v>1145</v>
      </c>
      <c r="J28" s="176" t="str">
        <f t="shared" si="1"/>
        <v/>
      </c>
      <c r="K28" s="173" t="str">
        <f t="shared" si="4"/>
        <v/>
      </c>
    </row>
    <row r="29" spans="1:11" ht="36" customHeight="1" x14ac:dyDescent="0.3">
      <c r="A29" s="30"/>
      <c r="B29" s="28" t="s">
        <v>105</v>
      </c>
      <c r="C29" s="28" t="s">
        <v>70</v>
      </c>
      <c r="D29" s="115"/>
      <c r="E29" s="105"/>
      <c r="F29" s="180">
        <f t="shared" si="2"/>
        <v>0</v>
      </c>
      <c r="G29" s="117">
        <f t="shared" si="0"/>
        <v>0</v>
      </c>
      <c r="H29" s="153">
        <f t="shared" si="3"/>
        <v>0</v>
      </c>
      <c r="I29" s="17" t="s">
        <v>941</v>
      </c>
      <c r="J29" s="176" t="str">
        <f t="shared" si="1"/>
        <v/>
      </c>
      <c r="K29" s="173" t="str">
        <f t="shared" si="4"/>
        <v/>
      </c>
    </row>
    <row r="30" spans="1:11" ht="36" customHeight="1" x14ac:dyDescent="0.3">
      <c r="A30" s="30"/>
      <c r="B30" s="28" t="s">
        <v>70</v>
      </c>
      <c r="C30" s="28" t="s">
        <v>255</v>
      </c>
      <c r="D30" s="115"/>
      <c r="E30" s="105"/>
      <c r="F30" s="180">
        <f t="shared" si="2"/>
        <v>0</v>
      </c>
      <c r="G30" s="117">
        <f t="shared" si="0"/>
        <v>0</v>
      </c>
      <c r="H30" s="153">
        <f t="shared" si="3"/>
        <v>0</v>
      </c>
      <c r="I30" s="18" t="s">
        <v>1146</v>
      </c>
      <c r="J30" s="176" t="str">
        <f t="shared" si="1"/>
        <v/>
      </c>
      <c r="K30" s="173" t="str">
        <f t="shared" si="4"/>
        <v/>
      </c>
    </row>
    <row r="31" spans="1:11" ht="36" customHeight="1" x14ac:dyDescent="0.3">
      <c r="A31" s="30"/>
      <c r="B31" s="28" t="s">
        <v>255</v>
      </c>
      <c r="C31" s="28" t="s">
        <v>72</v>
      </c>
      <c r="D31" s="115"/>
      <c r="E31" s="105"/>
      <c r="F31" s="180">
        <f t="shared" si="2"/>
        <v>0</v>
      </c>
      <c r="G31" s="117">
        <f t="shared" si="0"/>
        <v>0</v>
      </c>
      <c r="H31" s="153">
        <f t="shared" si="3"/>
        <v>0</v>
      </c>
      <c r="I31" s="17" t="s">
        <v>1051</v>
      </c>
      <c r="J31" s="176" t="str">
        <f t="shared" si="1"/>
        <v/>
      </c>
      <c r="K31" s="173" t="str">
        <f t="shared" si="4"/>
        <v/>
      </c>
    </row>
    <row r="32" spans="1:11" ht="36" customHeight="1" x14ac:dyDescent="0.3">
      <c r="A32" s="30"/>
      <c r="B32" s="28" t="s">
        <v>72</v>
      </c>
      <c r="C32" s="28" t="s">
        <v>320</v>
      </c>
      <c r="D32" s="115"/>
      <c r="E32" s="105"/>
      <c r="F32" s="180">
        <f t="shared" si="2"/>
        <v>0</v>
      </c>
      <c r="G32" s="117">
        <f t="shared" si="0"/>
        <v>0</v>
      </c>
      <c r="H32" s="153">
        <f t="shared" si="3"/>
        <v>0</v>
      </c>
      <c r="I32" s="17" t="s">
        <v>1050</v>
      </c>
      <c r="J32" s="176" t="str">
        <f t="shared" si="1"/>
        <v/>
      </c>
      <c r="K32" s="173" t="str">
        <f t="shared" si="4"/>
        <v/>
      </c>
    </row>
    <row r="33" spans="1:11" ht="36" customHeight="1" x14ac:dyDescent="0.3">
      <c r="A33" s="43"/>
      <c r="B33" s="28" t="s">
        <v>320</v>
      </c>
      <c r="C33" s="41" t="s">
        <v>28</v>
      </c>
      <c r="D33" s="115"/>
      <c r="E33" s="105"/>
      <c r="F33" s="180">
        <f t="shared" si="2"/>
        <v>0</v>
      </c>
      <c r="G33" s="117">
        <f t="shared" si="0"/>
        <v>0</v>
      </c>
      <c r="H33" s="153">
        <f t="shared" si="3"/>
        <v>0</v>
      </c>
      <c r="I33" s="17" t="s">
        <v>7</v>
      </c>
      <c r="J33" s="176" t="str">
        <f t="shared" si="1"/>
        <v/>
      </c>
      <c r="K33" s="173" t="str">
        <f t="shared" si="4"/>
        <v/>
      </c>
    </row>
    <row r="34" spans="1:11" ht="36" customHeight="1" x14ac:dyDescent="0.3">
      <c r="A34" s="42" t="s">
        <v>1132</v>
      </c>
      <c r="B34" s="215" t="s">
        <v>29</v>
      </c>
      <c r="C34" s="216"/>
      <c r="D34" s="115"/>
      <c r="E34" s="105" t="str">
        <f t="shared" ref="E34:E61" si="5">IF(COUNTIF(I34,"*mưa*"),"X",IF(COUNTIF(I34,"*gió*"),"X",IF(COUNTIF(I34,"*thủy triều*"),"X",IF(COUNTIF(I34,"*hoa tiêu*"),"X",IF(COUNTIF(I34,"*thời tiết xấu*"),"X",IF(COUNTIF(I34,"*sóng to gió lớn*"),"X",IF(COUNTIF(I34,"*căng dây*"),"X",IF(COUNTIF(I34,"*giám định*"),"X",""))))))))</f>
        <v/>
      </c>
      <c r="F34" s="180">
        <f t="shared" si="2"/>
        <v>0</v>
      </c>
      <c r="G34" s="117">
        <f t="shared" si="0"/>
        <v>0</v>
      </c>
      <c r="H34" s="153">
        <f t="shared" si="3"/>
        <v>0</v>
      </c>
      <c r="I34" s="214" t="s">
        <v>444</v>
      </c>
      <c r="J34" s="176" t="str">
        <f t="shared" si="1"/>
        <v/>
      </c>
      <c r="K34" s="173" t="str">
        <f t="shared" si="4"/>
        <v/>
      </c>
    </row>
    <row r="35" spans="1:11" ht="36" customHeight="1" x14ac:dyDescent="0.3">
      <c r="A35" s="30"/>
      <c r="B35" s="236" t="s">
        <v>29</v>
      </c>
      <c r="C35" s="28" t="s">
        <v>30</v>
      </c>
      <c r="D35" s="115" t="str">
        <f t="shared" ref="D35:D60" si="6">IF(E35="","X","")</f>
        <v>X</v>
      </c>
      <c r="E35" s="105" t="str">
        <f t="shared" si="5"/>
        <v/>
      </c>
      <c r="F35" s="180">
        <f t="shared" si="2"/>
        <v>5</v>
      </c>
      <c r="G35" s="117">
        <f t="shared" si="0"/>
        <v>30</v>
      </c>
      <c r="H35" s="153">
        <f t="shared" si="3"/>
        <v>5.5</v>
      </c>
      <c r="I35" s="24" t="s">
        <v>1052</v>
      </c>
      <c r="J35" s="176" t="str">
        <f t="shared" si="1"/>
        <v/>
      </c>
      <c r="K35" s="173">
        <f t="shared" si="4"/>
        <v>0.22916666666666666</v>
      </c>
    </row>
    <row r="36" spans="1:11" ht="36" customHeight="1" x14ac:dyDescent="0.3">
      <c r="A36" s="30"/>
      <c r="B36" s="28" t="s">
        <v>30</v>
      </c>
      <c r="C36" s="19" t="s">
        <v>75</v>
      </c>
      <c r="D36" s="115" t="str">
        <f t="shared" si="6"/>
        <v>X</v>
      </c>
      <c r="E36" s="105" t="str">
        <f t="shared" si="5"/>
        <v/>
      </c>
      <c r="F36" s="180">
        <f t="shared" si="2"/>
        <v>0</v>
      </c>
      <c r="G36" s="117">
        <f t="shared" si="0"/>
        <v>30</v>
      </c>
      <c r="H36" s="153">
        <f t="shared" si="3"/>
        <v>6</v>
      </c>
      <c r="I36" s="24" t="s">
        <v>47</v>
      </c>
      <c r="J36" s="176" t="str">
        <f t="shared" si="1"/>
        <v/>
      </c>
      <c r="K36" s="173">
        <f t="shared" si="4"/>
        <v>2.0833333333333343E-2</v>
      </c>
    </row>
    <row r="37" spans="1:11" ht="36" customHeight="1" x14ac:dyDescent="0.3">
      <c r="A37" s="30"/>
      <c r="B37" s="19" t="s">
        <v>75</v>
      </c>
      <c r="C37" s="28" t="s">
        <v>396</v>
      </c>
      <c r="D37" s="115" t="str">
        <f t="shared" si="6"/>
        <v>X</v>
      </c>
      <c r="E37" s="105" t="str">
        <f t="shared" si="5"/>
        <v/>
      </c>
      <c r="F37" s="180">
        <f t="shared" si="2"/>
        <v>0</v>
      </c>
      <c r="G37" s="117">
        <f t="shared" si="0"/>
        <v>40</v>
      </c>
      <c r="H37" s="153">
        <f t="shared" si="3"/>
        <v>6.666666666666667</v>
      </c>
      <c r="I37" s="24" t="s">
        <v>1147</v>
      </c>
      <c r="J37" s="176" t="str">
        <f t="shared" si="1"/>
        <v/>
      </c>
      <c r="K37" s="173">
        <f t="shared" si="4"/>
        <v>2.777777777777779E-2</v>
      </c>
    </row>
    <row r="38" spans="1:11" ht="36" customHeight="1" x14ac:dyDescent="0.3">
      <c r="A38" s="30"/>
      <c r="B38" s="28" t="s">
        <v>396</v>
      </c>
      <c r="C38" s="28" t="s">
        <v>113</v>
      </c>
      <c r="D38" s="115" t="str">
        <f t="shared" si="6"/>
        <v>X</v>
      </c>
      <c r="E38" s="105" t="str">
        <f t="shared" si="5"/>
        <v/>
      </c>
      <c r="F38" s="180">
        <f t="shared" si="2"/>
        <v>3</v>
      </c>
      <c r="G38" s="117">
        <f t="shared" si="0"/>
        <v>10</v>
      </c>
      <c r="H38" s="153">
        <f t="shared" si="3"/>
        <v>9.8333333333333339</v>
      </c>
      <c r="I38" s="24" t="s">
        <v>1052</v>
      </c>
      <c r="J38" s="176" t="str">
        <f t="shared" si="1"/>
        <v/>
      </c>
      <c r="K38" s="173">
        <f t="shared" si="4"/>
        <v>0.13194444444444448</v>
      </c>
    </row>
    <row r="39" spans="1:11" ht="36" customHeight="1" x14ac:dyDescent="0.3">
      <c r="A39" s="30"/>
      <c r="B39" s="28" t="s">
        <v>113</v>
      </c>
      <c r="C39" s="28" t="s">
        <v>68</v>
      </c>
      <c r="D39" s="115" t="str">
        <f t="shared" si="6"/>
        <v>X</v>
      </c>
      <c r="E39" s="105" t="str">
        <f t="shared" si="5"/>
        <v/>
      </c>
      <c r="F39" s="180">
        <f t="shared" si="2"/>
        <v>2</v>
      </c>
      <c r="G39" s="117">
        <f t="shared" si="0"/>
        <v>10</v>
      </c>
      <c r="H39" s="153">
        <f t="shared" si="3"/>
        <v>12</v>
      </c>
      <c r="I39" s="24" t="s">
        <v>1148</v>
      </c>
      <c r="J39" s="176" t="str">
        <f t="shared" si="1"/>
        <v/>
      </c>
      <c r="K39" s="173">
        <f t="shared" si="4"/>
        <v>9.0277777777777735E-2</v>
      </c>
    </row>
    <row r="40" spans="1:11" ht="36" customHeight="1" x14ac:dyDescent="0.3">
      <c r="A40" s="30"/>
      <c r="B40" s="28" t="s">
        <v>68</v>
      </c>
      <c r="C40" s="28" t="s">
        <v>295</v>
      </c>
      <c r="D40" s="115" t="str">
        <f t="shared" si="6"/>
        <v>X</v>
      </c>
      <c r="E40" s="105" t="str">
        <f t="shared" si="5"/>
        <v/>
      </c>
      <c r="F40" s="180">
        <f t="shared" si="2"/>
        <v>0</v>
      </c>
      <c r="G40" s="117">
        <f t="shared" si="0"/>
        <v>20</v>
      </c>
      <c r="H40" s="153">
        <f t="shared" si="3"/>
        <v>12.333333333333334</v>
      </c>
      <c r="I40" s="24" t="s">
        <v>1052</v>
      </c>
      <c r="J40" s="176" t="str">
        <f t="shared" si="1"/>
        <v/>
      </c>
      <c r="K40" s="173">
        <f t="shared" si="4"/>
        <v>1.3888888888888951E-2</v>
      </c>
    </row>
    <row r="41" spans="1:11" ht="36" customHeight="1" x14ac:dyDescent="0.3">
      <c r="A41" s="30"/>
      <c r="B41" s="28" t="s">
        <v>295</v>
      </c>
      <c r="C41" s="28" t="s">
        <v>763</v>
      </c>
      <c r="D41" s="115" t="str">
        <f t="shared" si="6"/>
        <v>X</v>
      </c>
      <c r="E41" s="105" t="str">
        <f t="shared" si="5"/>
        <v/>
      </c>
      <c r="F41" s="180">
        <f t="shared" si="2"/>
        <v>0</v>
      </c>
      <c r="G41" s="117">
        <f t="shared" si="0"/>
        <v>30</v>
      </c>
      <c r="H41" s="153">
        <f t="shared" si="3"/>
        <v>12.833333333333334</v>
      </c>
      <c r="I41" s="24" t="s">
        <v>1149</v>
      </c>
      <c r="J41" s="176" t="str">
        <f t="shared" si="1"/>
        <v/>
      </c>
      <c r="K41" s="173">
        <f t="shared" si="4"/>
        <v>2.0833333333333259E-2</v>
      </c>
    </row>
    <row r="42" spans="1:11" ht="36" customHeight="1" x14ac:dyDescent="0.3">
      <c r="A42" s="30"/>
      <c r="B42" s="28" t="s">
        <v>763</v>
      </c>
      <c r="C42" s="28" t="s">
        <v>69</v>
      </c>
      <c r="D42" s="115" t="str">
        <f t="shared" si="6"/>
        <v>X</v>
      </c>
      <c r="E42" s="105" t="str">
        <f t="shared" si="5"/>
        <v/>
      </c>
      <c r="F42" s="180">
        <f t="shared" si="2"/>
        <v>0</v>
      </c>
      <c r="G42" s="117">
        <f t="shared" si="0"/>
        <v>40</v>
      </c>
      <c r="H42" s="153">
        <f t="shared" si="3"/>
        <v>13.5</v>
      </c>
      <c r="I42" s="24" t="s">
        <v>1052</v>
      </c>
      <c r="J42" s="176" t="str">
        <f t="shared" si="1"/>
        <v/>
      </c>
      <c r="K42" s="173">
        <f t="shared" si="4"/>
        <v>2.777777777777779E-2</v>
      </c>
    </row>
    <row r="43" spans="1:11" ht="36" customHeight="1" x14ac:dyDescent="0.3">
      <c r="A43" s="30"/>
      <c r="B43" s="28" t="s">
        <v>69</v>
      </c>
      <c r="C43" s="28" t="s">
        <v>273</v>
      </c>
      <c r="D43" s="115" t="str">
        <f t="shared" si="6"/>
        <v>X</v>
      </c>
      <c r="E43" s="105" t="str">
        <f t="shared" si="5"/>
        <v/>
      </c>
      <c r="F43" s="180">
        <f t="shared" si="2"/>
        <v>0</v>
      </c>
      <c r="G43" s="117">
        <f t="shared" si="0"/>
        <v>50</v>
      </c>
      <c r="H43" s="153">
        <f t="shared" si="3"/>
        <v>14.333333333333334</v>
      </c>
      <c r="I43" s="24" t="s">
        <v>47</v>
      </c>
      <c r="J43" s="176" t="str">
        <f t="shared" si="1"/>
        <v/>
      </c>
      <c r="K43" s="173">
        <f t="shared" si="4"/>
        <v>3.472222222222221E-2</v>
      </c>
    </row>
    <row r="44" spans="1:11" ht="36" customHeight="1" x14ac:dyDescent="0.3">
      <c r="A44" s="30"/>
      <c r="B44" s="28" t="s">
        <v>273</v>
      </c>
      <c r="C44" s="28" t="s">
        <v>104</v>
      </c>
      <c r="D44" s="115" t="str">
        <f t="shared" si="6"/>
        <v/>
      </c>
      <c r="E44" s="105" t="str">
        <f t="shared" si="5"/>
        <v>X</v>
      </c>
      <c r="F44" s="180">
        <f t="shared" si="2"/>
        <v>0</v>
      </c>
      <c r="G44" s="117">
        <f t="shared" si="0"/>
        <v>0</v>
      </c>
      <c r="H44" s="153">
        <f t="shared" si="3"/>
        <v>14.333333333333334</v>
      </c>
      <c r="I44" s="17" t="s">
        <v>1057</v>
      </c>
      <c r="J44" s="176">
        <f t="shared" si="1"/>
        <v>6.944444444444442E-2</v>
      </c>
      <c r="K44" s="173" t="str">
        <f t="shared" si="4"/>
        <v/>
      </c>
    </row>
    <row r="45" spans="1:11" ht="36" customHeight="1" x14ac:dyDescent="0.3">
      <c r="A45" s="30"/>
      <c r="B45" s="28" t="s">
        <v>104</v>
      </c>
      <c r="C45" s="28" t="s">
        <v>658</v>
      </c>
      <c r="D45" s="115" t="str">
        <f t="shared" si="6"/>
        <v>X</v>
      </c>
      <c r="E45" s="105" t="str">
        <f t="shared" si="5"/>
        <v/>
      </c>
      <c r="F45" s="180">
        <f t="shared" si="2"/>
        <v>2</v>
      </c>
      <c r="G45" s="117">
        <f t="shared" si="0"/>
        <v>20</v>
      </c>
      <c r="H45" s="153">
        <f t="shared" si="3"/>
        <v>16.666666666666668</v>
      </c>
      <c r="I45" s="24" t="s">
        <v>1052</v>
      </c>
      <c r="J45" s="176" t="str">
        <f t="shared" si="1"/>
        <v/>
      </c>
      <c r="K45" s="173">
        <f t="shared" si="4"/>
        <v>9.722222222222221E-2</v>
      </c>
    </row>
    <row r="46" spans="1:11" ht="36" customHeight="1" x14ac:dyDescent="0.3">
      <c r="A46" s="30"/>
      <c r="B46" s="28" t="s">
        <v>658</v>
      </c>
      <c r="C46" s="28" t="s">
        <v>722</v>
      </c>
      <c r="D46" s="115" t="str">
        <f t="shared" si="6"/>
        <v>X</v>
      </c>
      <c r="E46" s="105" t="str">
        <f t="shared" si="5"/>
        <v/>
      </c>
      <c r="F46" s="180">
        <f t="shared" si="2"/>
        <v>0</v>
      </c>
      <c r="G46" s="117">
        <f t="shared" si="0"/>
        <v>30</v>
      </c>
      <c r="H46" s="153">
        <f t="shared" si="3"/>
        <v>17.166666666666668</v>
      </c>
      <c r="I46" s="24" t="s">
        <v>1150</v>
      </c>
      <c r="J46" s="176" t="str">
        <f t="shared" si="1"/>
        <v/>
      </c>
      <c r="K46" s="173">
        <f t="shared" si="4"/>
        <v>2.083333333333337E-2</v>
      </c>
    </row>
    <row r="47" spans="1:11" ht="36" customHeight="1" x14ac:dyDescent="0.3">
      <c r="A47" s="30"/>
      <c r="B47" s="28" t="s">
        <v>722</v>
      </c>
      <c r="C47" s="28" t="s">
        <v>241</v>
      </c>
      <c r="D47" s="115" t="str">
        <f t="shared" si="6"/>
        <v>X</v>
      </c>
      <c r="E47" s="105" t="str">
        <f t="shared" si="5"/>
        <v/>
      </c>
      <c r="F47" s="180">
        <f t="shared" si="2"/>
        <v>1</v>
      </c>
      <c r="G47" s="117">
        <f t="shared" si="0"/>
        <v>0</v>
      </c>
      <c r="H47" s="153">
        <f t="shared" si="3"/>
        <v>18.166666666666668</v>
      </c>
      <c r="I47" s="24" t="s">
        <v>1151</v>
      </c>
      <c r="J47" s="176" t="str">
        <f t="shared" si="1"/>
        <v/>
      </c>
      <c r="K47" s="173">
        <f t="shared" si="4"/>
        <v>4.166666666666663E-2</v>
      </c>
    </row>
    <row r="48" spans="1:11" ht="36" customHeight="1" x14ac:dyDescent="0.3">
      <c r="A48" s="30"/>
      <c r="B48" s="28" t="s">
        <v>241</v>
      </c>
      <c r="C48" s="28" t="s">
        <v>59</v>
      </c>
      <c r="D48" s="115" t="str">
        <f t="shared" si="6"/>
        <v>X</v>
      </c>
      <c r="E48" s="105" t="str">
        <f t="shared" si="5"/>
        <v/>
      </c>
      <c r="F48" s="180">
        <f t="shared" si="2"/>
        <v>1</v>
      </c>
      <c r="G48" s="117">
        <f t="shared" si="0"/>
        <v>40</v>
      </c>
      <c r="H48" s="153">
        <f t="shared" si="3"/>
        <v>19.833333333333336</v>
      </c>
      <c r="I48" s="24" t="s">
        <v>1052</v>
      </c>
      <c r="J48" s="176" t="str">
        <f t="shared" si="1"/>
        <v/>
      </c>
      <c r="K48" s="173">
        <f t="shared" si="4"/>
        <v>6.9444444444444531E-2</v>
      </c>
    </row>
    <row r="49" spans="1:11" ht="36" customHeight="1" x14ac:dyDescent="0.3">
      <c r="A49" s="30"/>
      <c r="B49" s="28" t="s">
        <v>59</v>
      </c>
      <c r="C49" s="28" t="s">
        <v>32</v>
      </c>
      <c r="D49" s="115" t="str">
        <f t="shared" si="6"/>
        <v>X</v>
      </c>
      <c r="E49" s="105" t="str">
        <f t="shared" si="5"/>
        <v/>
      </c>
      <c r="F49" s="180">
        <f t="shared" si="2"/>
        <v>0</v>
      </c>
      <c r="G49" s="117">
        <f t="shared" si="0"/>
        <v>30</v>
      </c>
      <c r="H49" s="153">
        <f t="shared" si="3"/>
        <v>20.333333333333336</v>
      </c>
      <c r="I49" s="24" t="s">
        <v>47</v>
      </c>
      <c r="J49" s="176" t="str">
        <f t="shared" si="1"/>
        <v/>
      </c>
      <c r="K49" s="173">
        <f t="shared" si="4"/>
        <v>2.0833333333333259E-2</v>
      </c>
    </row>
    <row r="50" spans="1:11" ht="36" customHeight="1" x14ac:dyDescent="0.3">
      <c r="A50" s="30"/>
      <c r="B50" s="28" t="s">
        <v>32</v>
      </c>
      <c r="C50" s="28" t="s">
        <v>120</v>
      </c>
      <c r="D50" s="115" t="str">
        <f t="shared" si="6"/>
        <v>X</v>
      </c>
      <c r="E50" s="105" t="str">
        <f t="shared" si="5"/>
        <v/>
      </c>
      <c r="F50" s="180">
        <f t="shared" si="2"/>
        <v>0</v>
      </c>
      <c r="G50" s="117">
        <f t="shared" si="0"/>
        <v>30</v>
      </c>
      <c r="H50" s="153">
        <f t="shared" si="3"/>
        <v>20.833333333333336</v>
      </c>
      <c r="I50" s="24" t="s">
        <v>1147</v>
      </c>
      <c r="J50" s="176" t="str">
        <f t="shared" si="1"/>
        <v/>
      </c>
      <c r="K50" s="173">
        <f t="shared" si="4"/>
        <v>2.083333333333337E-2</v>
      </c>
    </row>
    <row r="51" spans="1:11" ht="36" customHeight="1" x14ac:dyDescent="0.3">
      <c r="A51" s="30"/>
      <c r="B51" s="28" t="s">
        <v>120</v>
      </c>
      <c r="C51" s="28" t="s">
        <v>28</v>
      </c>
      <c r="D51" s="115" t="str">
        <f t="shared" si="6"/>
        <v>X</v>
      </c>
      <c r="E51" s="105" t="str">
        <f t="shared" si="5"/>
        <v/>
      </c>
      <c r="F51" s="180">
        <f t="shared" si="2"/>
        <v>1</v>
      </c>
      <c r="G51" s="117">
        <f t="shared" si="0"/>
        <v>30</v>
      </c>
      <c r="H51" s="153">
        <f t="shared" si="3"/>
        <v>22.333333333333336</v>
      </c>
      <c r="I51" s="24" t="s">
        <v>1052</v>
      </c>
      <c r="J51" s="176" t="str">
        <f t="shared" si="1"/>
        <v/>
      </c>
      <c r="K51" s="173">
        <f t="shared" si="4"/>
        <v>6.25E-2</v>
      </c>
    </row>
    <row r="52" spans="1:11" ht="36" customHeight="1" x14ac:dyDescent="0.3">
      <c r="A52" s="42" t="s">
        <v>1141</v>
      </c>
      <c r="B52" s="28" t="s">
        <v>29</v>
      </c>
      <c r="C52" s="28" t="s">
        <v>30</v>
      </c>
      <c r="D52" s="115" t="str">
        <f t="shared" si="6"/>
        <v>X</v>
      </c>
      <c r="E52" s="105" t="str">
        <f t="shared" si="5"/>
        <v/>
      </c>
      <c r="F52" s="180">
        <f t="shared" si="2"/>
        <v>5</v>
      </c>
      <c r="G52" s="117">
        <f t="shared" si="0"/>
        <v>30</v>
      </c>
      <c r="H52" s="153">
        <f t="shared" si="3"/>
        <v>27.833333333333336</v>
      </c>
      <c r="I52" s="24" t="s">
        <v>1052</v>
      </c>
      <c r="J52" s="176" t="str">
        <f t="shared" si="1"/>
        <v/>
      </c>
      <c r="K52" s="173">
        <f t="shared" si="4"/>
        <v>0.22916666666666666</v>
      </c>
    </row>
    <row r="53" spans="1:11" ht="36" customHeight="1" x14ac:dyDescent="0.3">
      <c r="A53" s="30"/>
      <c r="B53" s="28" t="s">
        <v>30</v>
      </c>
      <c r="C53" s="28" t="s">
        <v>75</v>
      </c>
      <c r="D53" s="115" t="str">
        <f t="shared" si="6"/>
        <v>X</v>
      </c>
      <c r="E53" s="105" t="str">
        <f t="shared" si="5"/>
        <v/>
      </c>
      <c r="F53" s="180">
        <f t="shared" si="2"/>
        <v>0</v>
      </c>
      <c r="G53" s="117">
        <f t="shared" si="0"/>
        <v>30</v>
      </c>
      <c r="H53" s="153">
        <f t="shared" si="3"/>
        <v>28.333333333333336</v>
      </c>
      <c r="I53" s="24" t="s">
        <v>47</v>
      </c>
      <c r="J53" s="176" t="str">
        <f t="shared" si="1"/>
        <v/>
      </c>
      <c r="K53" s="173">
        <f t="shared" si="4"/>
        <v>2.0833333333333343E-2</v>
      </c>
    </row>
    <row r="54" spans="1:11" ht="36" customHeight="1" x14ac:dyDescent="0.3">
      <c r="A54" s="43"/>
      <c r="B54" s="28" t="s">
        <v>75</v>
      </c>
      <c r="C54" s="28" t="s">
        <v>340</v>
      </c>
      <c r="D54" s="115" t="str">
        <f t="shared" si="6"/>
        <v>X</v>
      </c>
      <c r="E54" s="105" t="str">
        <f t="shared" si="5"/>
        <v/>
      </c>
      <c r="F54" s="180">
        <f t="shared" si="2"/>
        <v>0</v>
      </c>
      <c r="G54" s="117">
        <f t="shared" si="0"/>
        <v>50</v>
      </c>
      <c r="H54" s="153">
        <f t="shared" si="3"/>
        <v>29.166666666666668</v>
      </c>
      <c r="I54" s="24" t="s">
        <v>1147</v>
      </c>
      <c r="J54" s="176" t="str">
        <f t="shared" si="1"/>
        <v/>
      </c>
      <c r="K54" s="173">
        <f t="shared" si="4"/>
        <v>3.472222222222221E-2</v>
      </c>
    </row>
    <row r="55" spans="1:11" ht="36" customHeight="1" x14ac:dyDescent="0.3">
      <c r="A55" s="42" t="s">
        <v>1141</v>
      </c>
      <c r="B55" s="28" t="s">
        <v>340</v>
      </c>
      <c r="C55" s="28" t="s">
        <v>65</v>
      </c>
      <c r="D55" s="115" t="str">
        <f t="shared" si="6"/>
        <v>X</v>
      </c>
      <c r="E55" s="105" t="str">
        <f t="shared" si="5"/>
        <v/>
      </c>
      <c r="F55" s="180">
        <f t="shared" si="2"/>
        <v>2</v>
      </c>
      <c r="G55" s="117">
        <f t="shared" si="0"/>
        <v>10</v>
      </c>
      <c r="H55" s="153">
        <f t="shared" si="3"/>
        <v>31.333333333333336</v>
      </c>
      <c r="I55" s="24" t="s">
        <v>1052</v>
      </c>
      <c r="J55" s="176" t="str">
        <f t="shared" si="1"/>
        <v/>
      </c>
      <c r="K55" s="173">
        <f t="shared" si="4"/>
        <v>9.027777777777779E-2</v>
      </c>
    </row>
    <row r="56" spans="1:11" ht="36" customHeight="1" x14ac:dyDescent="0.3">
      <c r="A56" s="30"/>
      <c r="B56" s="28" t="s">
        <v>65</v>
      </c>
      <c r="C56" s="28" t="s">
        <v>150</v>
      </c>
      <c r="D56" s="115" t="str">
        <f t="shared" si="6"/>
        <v>X</v>
      </c>
      <c r="E56" s="105" t="str">
        <f t="shared" si="5"/>
        <v/>
      </c>
      <c r="F56" s="180">
        <f t="shared" si="2"/>
        <v>1</v>
      </c>
      <c r="G56" s="117">
        <f t="shared" si="0"/>
        <v>0</v>
      </c>
      <c r="H56" s="153">
        <f t="shared" si="3"/>
        <v>32.333333333333336</v>
      </c>
      <c r="I56" s="17" t="s">
        <v>316</v>
      </c>
      <c r="J56" s="176" t="str">
        <f t="shared" si="1"/>
        <v/>
      </c>
      <c r="K56" s="173">
        <f t="shared" si="4"/>
        <v>4.1666666666666685E-2</v>
      </c>
    </row>
    <row r="57" spans="1:11" ht="36" customHeight="1" x14ac:dyDescent="0.3">
      <c r="A57" s="30"/>
      <c r="B57" s="28" t="s">
        <v>150</v>
      </c>
      <c r="C57" s="28" t="s">
        <v>69</v>
      </c>
      <c r="D57" s="115" t="str">
        <f t="shared" si="6"/>
        <v>X</v>
      </c>
      <c r="E57" s="105" t="str">
        <f t="shared" si="5"/>
        <v/>
      </c>
      <c r="F57" s="180">
        <f t="shared" si="2"/>
        <v>3</v>
      </c>
      <c r="G57" s="117">
        <f t="shared" si="0"/>
        <v>30</v>
      </c>
      <c r="H57" s="153">
        <f t="shared" si="3"/>
        <v>35.833333333333336</v>
      </c>
      <c r="I57" s="24" t="s">
        <v>1052</v>
      </c>
      <c r="J57" s="176" t="str">
        <f t="shared" si="1"/>
        <v/>
      </c>
      <c r="K57" s="173">
        <f t="shared" si="4"/>
        <v>0.14583333333333331</v>
      </c>
    </row>
    <row r="58" spans="1:11" ht="36" customHeight="1" x14ac:dyDescent="0.3">
      <c r="A58" s="30"/>
      <c r="B58" s="28" t="s">
        <v>69</v>
      </c>
      <c r="C58" s="28" t="s">
        <v>70</v>
      </c>
      <c r="D58" s="115" t="str">
        <f t="shared" si="6"/>
        <v>X</v>
      </c>
      <c r="E58" s="105" t="str">
        <f t="shared" si="5"/>
        <v/>
      </c>
      <c r="F58" s="180">
        <f t="shared" si="2"/>
        <v>0</v>
      </c>
      <c r="G58" s="117">
        <f t="shared" si="0"/>
        <v>30</v>
      </c>
      <c r="H58" s="153">
        <f t="shared" si="3"/>
        <v>36.333333333333336</v>
      </c>
      <c r="I58" s="24" t="s">
        <v>47</v>
      </c>
      <c r="J58" s="176" t="str">
        <f t="shared" si="1"/>
        <v/>
      </c>
      <c r="K58" s="173">
        <f t="shared" si="4"/>
        <v>2.083333333333337E-2</v>
      </c>
    </row>
    <row r="59" spans="1:11" ht="36" customHeight="1" x14ac:dyDescent="0.3">
      <c r="A59" s="30"/>
      <c r="B59" s="28" t="s">
        <v>70</v>
      </c>
      <c r="C59" s="28" t="s">
        <v>109</v>
      </c>
      <c r="D59" s="115" t="str">
        <f t="shared" si="6"/>
        <v/>
      </c>
      <c r="E59" s="105" t="str">
        <f t="shared" si="5"/>
        <v>X</v>
      </c>
      <c r="F59" s="180">
        <f t="shared" si="2"/>
        <v>0</v>
      </c>
      <c r="G59" s="117">
        <f t="shared" si="0"/>
        <v>0</v>
      </c>
      <c r="H59" s="153">
        <f t="shared" si="3"/>
        <v>36.333333333333336</v>
      </c>
      <c r="I59" s="17" t="s">
        <v>1057</v>
      </c>
      <c r="J59" s="176">
        <f t="shared" si="1"/>
        <v>0.13194444444444442</v>
      </c>
      <c r="K59" s="173" t="str">
        <f t="shared" si="4"/>
        <v/>
      </c>
    </row>
    <row r="60" spans="1:11" ht="36" customHeight="1" x14ac:dyDescent="0.3">
      <c r="A60" s="30"/>
      <c r="B60" s="28" t="s">
        <v>109</v>
      </c>
      <c r="C60" s="28" t="s">
        <v>116</v>
      </c>
      <c r="D60" s="115" t="str">
        <f t="shared" si="6"/>
        <v>X</v>
      </c>
      <c r="E60" s="105" t="str">
        <f t="shared" si="5"/>
        <v/>
      </c>
      <c r="F60" s="180">
        <f t="shared" si="2"/>
        <v>2</v>
      </c>
      <c r="G60" s="117">
        <f t="shared" si="0"/>
        <v>0</v>
      </c>
      <c r="H60" s="153">
        <f t="shared" si="3"/>
        <v>38.333333333333336</v>
      </c>
      <c r="I60" s="24" t="s">
        <v>1052</v>
      </c>
      <c r="J60" s="176" t="str">
        <f t="shared" si="1"/>
        <v/>
      </c>
      <c r="K60" s="173">
        <f t="shared" si="4"/>
        <v>8.333333333333337E-2</v>
      </c>
    </row>
    <row r="61" spans="1:11" ht="36" customHeight="1" x14ac:dyDescent="0.3">
      <c r="A61" s="30"/>
      <c r="B61" s="215" t="s">
        <v>116</v>
      </c>
      <c r="C61" s="216"/>
      <c r="D61" s="115"/>
      <c r="E61" s="105" t="str">
        <f t="shared" si="5"/>
        <v/>
      </c>
      <c r="F61" s="180">
        <f t="shared" si="2"/>
        <v>0</v>
      </c>
      <c r="G61" s="117">
        <f t="shared" si="0"/>
        <v>0</v>
      </c>
      <c r="H61" s="153">
        <f t="shared" si="3"/>
        <v>38.333333333333336</v>
      </c>
      <c r="I61" s="18" t="s">
        <v>103</v>
      </c>
      <c r="J61" s="176" t="str">
        <f t="shared" si="1"/>
        <v/>
      </c>
      <c r="K61" s="173" t="str">
        <f t="shared" si="4"/>
        <v/>
      </c>
    </row>
    <row r="62" spans="1:11" ht="33.75" customHeight="1" x14ac:dyDescent="0.3">
      <c r="A62" s="123"/>
      <c r="B62" s="332" t="s">
        <v>33</v>
      </c>
      <c r="C62" s="332"/>
      <c r="D62" s="332"/>
      <c r="E62" s="332"/>
      <c r="F62" s="332"/>
      <c r="G62" s="332"/>
      <c r="H62" s="124">
        <f>H61</f>
        <v>38.333333333333336</v>
      </c>
      <c r="I62" s="125"/>
      <c r="J62" s="177">
        <f>SUM(J23:J61)</f>
        <v>0.20138888888888884</v>
      </c>
      <c r="K62" s="173">
        <f>SUM(K23:K61)</f>
        <v>1.5972222222222223</v>
      </c>
    </row>
    <row r="63" spans="1:11" ht="33.75" customHeight="1" x14ac:dyDescent="0.3">
      <c r="A63" s="123"/>
      <c r="B63" s="332" t="s">
        <v>616</v>
      </c>
      <c r="C63" s="332"/>
      <c r="D63" s="332"/>
      <c r="E63" s="332"/>
      <c r="F63" s="332"/>
      <c r="G63" s="332"/>
      <c r="H63" s="126">
        <v>72</v>
      </c>
      <c r="I63" s="125"/>
    </row>
    <row r="64" spans="1:11" ht="33.75" customHeight="1" x14ac:dyDescent="0.3">
      <c r="A64" s="123"/>
      <c r="B64" s="326" t="s">
        <v>617</v>
      </c>
      <c r="C64" s="326"/>
      <c r="D64" s="326"/>
      <c r="E64" s="326"/>
      <c r="F64" s="326"/>
      <c r="G64" s="326"/>
      <c r="H64" s="126">
        <f>IF(H63="","",IF(H62&lt;=H63,H63-H62,0))</f>
        <v>33.666666666666664</v>
      </c>
      <c r="I64" s="155"/>
    </row>
    <row r="65" spans="1:9" ht="33.75" customHeight="1" x14ac:dyDescent="0.3">
      <c r="A65" s="123"/>
      <c r="B65" s="326" t="s">
        <v>618</v>
      </c>
      <c r="C65" s="326"/>
      <c r="D65" s="326"/>
      <c r="E65" s="326"/>
      <c r="F65" s="326"/>
      <c r="G65" s="326"/>
      <c r="H65" s="126">
        <f>IF(H62&gt;H63,H62-H63,0)</f>
        <v>0</v>
      </c>
      <c r="I65" s="125"/>
    </row>
    <row r="66" spans="1:9" ht="33.75" customHeight="1" x14ac:dyDescent="0.3">
      <c r="A66" s="123"/>
      <c r="B66" s="326" t="s">
        <v>619</v>
      </c>
      <c r="C66" s="326"/>
      <c r="D66" s="326"/>
      <c r="E66" s="326"/>
      <c r="F66" s="326"/>
      <c r="G66" s="326"/>
      <c r="H66" s="154">
        <f>IF(H63="","",IF(H64&gt;H65,ROUND(H64*$B$15*$B$13/24,0),""))</f>
        <v>46502083</v>
      </c>
      <c r="I66" s="125"/>
    </row>
    <row r="67" spans="1:9" ht="33.75" customHeight="1" x14ac:dyDescent="0.3">
      <c r="A67" s="123"/>
      <c r="B67" s="327" t="s">
        <v>620</v>
      </c>
      <c r="C67" s="328"/>
      <c r="D67" s="328"/>
      <c r="E67" s="328"/>
      <c r="F67" s="328"/>
      <c r="G67" s="329"/>
      <c r="H67" s="127" t="str">
        <f>IF(H65&gt;H64,ROUND(H65*$B$17*$B$13/24,0),"")</f>
        <v/>
      </c>
      <c r="I67" s="125"/>
    </row>
    <row r="68" spans="1:9" ht="33.75" customHeight="1" x14ac:dyDescent="0.3">
      <c r="A68" s="330"/>
      <c r="B68" s="330"/>
      <c r="C68" s="330"/>
      <c r="D68" s="330"/>
      <c r="E68" s="330"/>
      <c r="F68" s="330"/>
      <c r="G68" s="330"/>
      <c r="H68" s="330"/>
      <c r="I68" s="330"/>
    </row>
  </sheetData>
  <mergeCells count="17">
    <mergeCell ref="B66:G66"/>
    <mergeCell ref="B67:G67"/>
    <mergeCell ref="A68:I68"/>
    <mergeCell ref="J21:J22"/>
    <mergeCell ref="K21:K22"/>
    <mergeCell ref="B62:G62"/>
    <mergeCell ref="B63:G63"/>
    <mergeCell ref="B64:G64"/>
    <mergeCell ref="B65:G65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C61 E23:I61">
    <cfRule type="expression" dxfId="66" priority="2">
      <formula>$E23="x"</formula>
    </cfRule>
  </conditionalFormatting>
  <conditionalFormatting sqref="D23:D61">
    <cfRule type="expression" dxfId="6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D57C-68AA-4DEE-9F47-F5881D86A6B5}">
  <sheetPr>
    <tabColor rgb="FFFF0000"/>
  </sheetPr>
  <dimension ref="A1:K63"/>
  <sheetViews>
    <sheetView topLeftCell="A49" zoomScale="55" zoomScaleNormal="55" workbookViewId="0">
      <selection activeCell="K58" sqref="K58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07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58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44827.229166666664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44828</v>
      </c>
      <c r="C9" s="104">
        <f>INDEX('TONG HOP'!$B$9:$W$110,MATCH(E3,'TONG HOP'!$B$9:$B$110,0),MATCH(C10,'TONG HOP'!$B$9:$W$9,0))</f>
        <v>44830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44828.291666666664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17196.84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44829.618055555555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20399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44831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1122</v>
      </c>
      <c r="B23" s="215" t="s">
        <v>30</v>
      </c>
      <c r="C23" s="216"/>
      <c r="D23" s="115"/>
      <c r="E23" s="105"/>
      <c r="F23" s="180">
        <f>IF(C23-B23=1,24,(IF(D23="X",HOUR(C23-B23),0)))</f>
        <v>0</v>
      </c>
      <c r="G23" s="166">
        <f t="shared" ref="G23:G56" si="0">IF(D23="X",MINUTE(C23-B23),0)</f>
        <v>0</v>
      </c>
      <c r="H23" s="166">
        <f>(F23+G23/60)+H22</f>
        <v>0</v>
      </c>
      <c r="I23" s="214" t="s">
        <v>1134</v>
      </c>
      <c r="J23" s="175" t="str">
        <f t="shared" ref="J23:J56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30</v>
      </c>
      <c r="C24" s="19" t="s">
        <v>344</v>
      </c>
      <c r="D24" s="115"/>
      <c r="E24" s="105"/>
      <c r="F24" s="180">
        <f t="shared" ref="F24:F56" si="2">IF(C24-B24=1,24,(IF(D24="X",HOUR(C24-B24),0)))</f>
        <v>0</v>
      </c>
      <c r="G24" s="166">
        <f t="shared" si="0"/>
        <v>0</v>
      </c>
      <c r="H24" s="166">
        <f t="shared" ref="H24:H56" si="3">(F24+G24/60)+H23</f>
        <v>0</v>
      </c>
      <c r="I24" s="25" t="s">
        <v>1024</v>
      </c>
      <c r="J24" s="175" t="str">
        <f t="shared" si="1"/>
        <v/>
      </c>
      <c r="K24" s="173" t="str">
        <f t="shared" ref="K24:K56" si="4">IF(D24="x",(C24-B24),"")</f>
        <v/>
      </c>
    </row>
    <row r="25" spans="1:11" ht="36" customHeight="1" x14ac:dyDescent="0.3">
      <c r="A25" s="43"/>
      <c r="B25" s="19" t="s">
        <v>344</v>
      </c>
      <c r="C25" s="19" t="s">
        <v>28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5" t="s">
        <v>919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56" t="s">
        <v>1129</v>
      </c>
      <c r="B26" s="19" t="s">
        <v>29</v>
      </c>
      <c r="C26" s="19" t="s">
        <v>715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25" t="s">
        <v>919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55"/>
      <c r="B27" s="19" t="s">
        <v>715</v>
      </c>
      <c r="C27" s="19" t="s">
        <v>28</v>
      </c>
      <c r="D27" s="115" t="str">
        <f t="shared" ref="D27" si="5">IF(E27="","X","")</f>
        <v/>
      </c>
      <c r="E27" s="105" t="str">
        <f t="shared" ref="E27" si="6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180">
        <f t="shared" ref="F27" si="7">IF(C27-B27=1,24,(IF(D27="X",HOUR(C27-B27),0)))</f>
        <v>0</v>
      </c>
      <c r="G27" s="166">
        <f t="shared" ref="G27" si="8">IF(D27="X",MINUTE(C27-B27),0)</f>
        <v>0</v>
      </c>
      <c r="H27" s="166">
        <f t="shared" ref="H27" si="9">(F27+G27/60)+H26</f>
        <v>0</v>
      </c>
      <c r="I27" s="25" t="s">
        <v>919</v>
      </c>
      <c r="J27" s="175">
        <f t="shared" ref="J27" si="10">IF(E27="x",(C27-B27),"")</f>
        <v>0.70833333333333326</v>
      </c>
      <c r="K27" s="173" t="str">
        <f t="shared" ref="K27" si="11">IF(D27="x",(C27-B27),"")</f>
        <v/>
      </c>
    </row>
    <row r="28" spans="1:11" ht="36" customHeight="1" x14ac:dyDescent="0.3">
      <c r="A28" s="42" t="s">
        <v>1130</v>
      </c>
      <c r="B28" s="19" t="s">
        <v>29</v>
      </c>
      <c r="C28" s="19" t="s">
        <v>150</v>
      </c>
      <c r="D28" s="115" t="str">
        <f t="shared" ref="D28:D55" si="12">IF(E28="","X","")</f>
        <v/>
      </c>
      <c r="E28" s="105" t="str">
        <f t="shared" ref="E28:E56" si="13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f t="shared" si="2"/>
        <v>0</v>
      </c>
      <c r="G28" s="117">
        <f t="shared" si="0"/>
        <v>0</v>
      </c>
      <c r="H28" s="153">
        <f>(F28+G28/60)+H26</f>
        <v>0</v>
      </c>
      <c r="I28" s="25" t="s">
        <v>919</v>
      </c>
      <c r="J28" s="176">
        <f t="shared" si="1"/>
        <v>0.41666666666666669</v>
      </c>
      <c r="K28" s="173" t="str">
        <f t="shared" si="4"/>
        <v/>
      </c>
    </row>
    <row r="29" spans="1:11" ht="36" customHeight="1" x14ac:dyDescent="0.3">
      <c r="A29" s="30"/>
      <c r="B29" s="19" t="s">
        <v>150</v>
      </c>
      <c r="C29" s="19" t="s">
        <v>26</v>
      </c>
      <c r="D29" s="115" t="str">
        <f t="shared" si="12"/>
        <v/>
      </c>
      <c r="E29" s="105" t="str">
        <f t="shared" si="13"/>
        <v>X</v>
      </c>
      <c r="F29" s="180">
        <f t="shared" si="2"/>
        <v>0</v>
      </c>
      <c r="G29" s="117">
        <f t="shared" si="0"/>
        <v>0</v>
      </c>
      <c r="H29" s="153">
        <f t="shared" si="3"/>
        <v>0</v>
      </c>
      <c r="I29" s="18" t="s">
        <v>1135</v>
      </c>
      <c r="J29" s="176">
        <f t="shared" si="1"/>
        <v>4.166666666666663E-2</v>
      </c>
      <c r="K29" s="173" t="str">
        <f t="shared" si="4"/>
        <v/>
      </c>
    </row>
    <row r="30" spans="1:11" ht="36" customHeight="1" x14ac:dyDescent="0.3">
      <c r="A30" s="30"/>
      <c r="B30" s="19" t="s">
        <v>26</v>
      </c>
      <c r="C30" s="19" t="s">
        <v>105</v>
      </c>
      <c r="D30" s="115" t="str">
        <f t="shared" si="12"/>
        <v/>
      </c>
      <c r="E30" s="105" t="str">
        <f t="shared" si="13"/>
        <v>X</v>
      </c>
      <c r="F30" s="180">
        <f t="shared" si="2"/>
        <v>0</v>
      </c>
      <c r="G30" s="117">
        <f t="shared" si="0"/>
        <v>0</v>
      </c>
      <c r="H30" s="153">
        <f t="shared" si="3"/>
        <v>0</v>
      </c>
      <c r="I30" s="25" t="s">
        <v>1136</v>
      </c>
      <c r="J30" s="176">
        <f t="shared" si="1"/>
        <v>6.2500000000000056E-2</v>
      </c>
      <c r="K30" s="173" t="str">
        <f t="shared" si="4"/>
        <v/>
      </c>
    </row>
    <row r="31" spans="1:11" ht="36" customHeight="1" x14ac:dyDescent="0.3">
      <c r="A31" s="30"/>
      <c r="B31" s="19" t="s">
        <v>105</v>
      </c>
      <c r="C31" s="19" t="s">
        <v>107</v>
      </c>
      <c r="D31" s="115" t="str">
        <f t="shared" si="12"/>
        <v>X</v>
      </c>
      <c r="E31" s="105" t="str">
        <f t="shared" si="13"/>
        <v/>
      </c>
      <c r="F31" s="180">
        <f t="shared" si="2"/>
        <v>2</v>
      </c>
      <c r="G31" s="117">
        <f t="shared" si="0"/>
        <v>20</v>
      </c>
      <c r="H31" s="153">
        <f t="shared" si="3"/>
        <v>2.3333333333333335</v>
      </c>
      <c r="I31" s="17" t="s">
        <v>945</v>
      </c>
      <c r="J31" s="176" t="str">
        <f t="shared" si="1"/>
        <v/>
      </c>
      <c r="K31" s="173">
        <f t="shared" si="4"/>
        <v>9.722222222222221E-2</v>
      </c>
    </row>
    <row r="32" spans="1:11" ht="36" customHeight="1" x14ac:dyDescent="0.3">
      <c r="A32" s="30"/>
      <c r="B32" s="215" t="s">
        <v>107</v>
      </c>
      <c r="C32" s="216"/>
      <c r="D32" s="115"/>
      <c r="E32" s="105" t="str">
        <f t="shared" si="13"/>
        <v/>
      </c>
      <c r="F32" s="180">
        <f t="shared" si="2"/>
        <v>0</v>
      </c>
      <c r="G32" s="117">
        <f t="shared" si="0"/>
        <v>0</v>
      </c>
      <c r="H32" s="153">
        <f t="shared" si="3"/>
        <v>2.3333333333333335</v>
      </c>
      <c r="I32" s="18" t="s">
        <v>45</v>
      </c>
      <c r="J32" s="176" t="str">
        <f t="shared" si="1"/>
        <v/>
      </c>
      <c r="K32" s="173" t="str">
        <f t="shared" si="4"/>
        <v/>
      </c>
    </row>
    <row r="33" spans="1:11" ht="36" customHeight="1" x14ac:dyDescent="0.3">
      <c r="A33" s="30"/>
      <c r="B33" s="19" t="s">
        <v>107</v>
      </c>
      <c r="C33" s="19" t="s">
        <v>59</v>
      </c>
      <c r="D33" s="115" t="str">
        <f t="shared" si="12"/>
        <v>X</v>
      </c>
      <c r="E33" s="105" t="str">
        <f t="shared" si="13"/>
        <v/>
      </c>
      <c r="F33" s="180">
        <f t="shared" si="2"/>
        <v>6</v>
      </c>
      <c r="G33" s="117">
        <f t="shared" si="0"/>
        <v>40</v>
      </c>
      <c r="H33" s="153">
        <f t="shared" si="3"/>
        <v>9</v>
      </c>
      <c r="I33" s="17" t="s">
        <v>46</v>
      </c>
      <c r="J33" s="176" t="str">
        <f t="shared" si="1"/>
        <v/>
      </c>
      <c r="K33" s="173">
        <f t="shared" si="4"/>
        <v>0.27777777777777779</v>
      </c>
    </row>
    <row r="34" spans="1:11" ht="36" customHeight="1" x14ac:dyDescent="0.3">
      <c r="A34" s="30"/>
      <c r="B34" s="19" t="s">
        <v>59</v>
      </c>
      <c r="C34" s="19" t="s">
        <v>32</v>
      </c>
      <c r="D34" s="115" t="str">
        <f t="shared" si="12"/>
        <v>X</v>
      </c>
      <c r="E34" s="105" t="str">
        <f t="shared" si="13"/>
        <v/>
      </c>
      <c r="F34" s="180">
        <f t="shared" si="2"/>
        <v>0</v>
      </c>
      <c r="G34" s="117">
        <f t="shared" si="0"/>
        <v>30</v>
      </c>
      <c r="H34" s="153">
        <f t="shared" si="3"/>
        <v>9.5</v>
      </c>
      <c r="I34" s="17" t="s">
        <v>287</v>
      </c>
      <c r="J34" s="176" t="str">
        <f t="shared" si="1"/>
        <v/>
      </c>
      <c r="K34" s="173">
        <f t="shared" si="4"/>
        <v>2.0833333333333259E-2</v>
      </c>
    </row>
    <row r="35" spans="1:11" ht="36" customHeight="1" x14ac:dyDescent="0.3">
      <c r="A35" s="30"/>
      <c r="B35" s="19" t="s">
        <v>32</v>
      </c>
      <c r="C35" s="19" t="s">
        <v>121</v>
      </c>
      <c r="D35" s="115" t="str">
        <f t="shared" si="12"/>
        <v>X</v>
      </c>
      <c r="E35" s="105" t="str">
        <f t="shared" si="13"/>
        <v/>
      </c>
      <c r="F35" s="180">
        <f t="shared" si="2"/>
        <v>0</v>
      </c>
      <c r="G35" s="117">
        <f t="shared" si="0"/>
        <v>50</v>
      </c>
      <c r="H35" s="153">
        <f t="shared" si="3"/>
        <v>10.333333333333334</v>
      </c>
      <c r="I35" s="17" t="s">
        <v>1137</v>
      </c>
      <c r="J35" s="176" t="str">
        <f t="shared" si="1"/>
        <v/>
      </c>
      <c r="K35" s="173">
        <f t="shared" si="4"/>
        <v>3.472222222222221E-2</v>
      </c>
    </row>
    <row r="36" spans="1:11" ht="36" customHeight="1" x14ac:dyDescent="0.3">
      <c r="A36" s="30"/>
      <c r="B36" s="19" t="s">
        <v>121</v>
      </c>
      <c r="C36" s="19" t="s">
        <v>319</v>
      </c>
      <c r="D36" s="115" t="str">
        <f t="shared" si="12"/>
        <v>X</v>
      </c>
      <c r="E36" s="105" t="str">
        <f t="shared" si="13"/>
        <v/>
      </c>
      <c r="F36" s="180">
        <f t="shared" si="2"/>
        <v>0</v>
      </c>
      <c r="G36" s="117">
        <f t="shared" si="0"/>
        <v>50</v>
      </c>
      <c r="H36" s="153">
        <f t="shared" si="3"/>
        <v>11.166666666666668</v>
      </c>
      <c r="I36" s="17" t="s">
        <v>46</v>
      </c>
      <c r="J36" s="176" t="str">
        <f t="shared" si="1"/>
        <v/>
      </c>
      <c r="K36" s="173">
        <f t="shared" si="4"/>
        <v>3.4722222222222321E-2</v>
      </c>
    </row>
    <row r="37" spans="1:11" ht="36" customHeight="1" x14ac:dyDescent="0.3">
      <c r="A37" s="30"/>
      <c r="B37" s="19" t="s">
        <v>319</v>
      </c>
      <c r="C37" s="19" t="s">
        <v>28</v>
      </c>
      <c r="D37" s="115" t="str">
        <f t="shared" si="12"/>
        <v>X</v>
      </c>
      <c r="E37" s="105" t="str">
        <f t="shared" si="13"/>
        <v/>
      </c>
      <c r="F37" s="180">
        <f t="shared" si="2"/>
        <v>0</v>
      </c>
      <c r="G37" s="117">
        <f t="shared" si="0"/>
        <v>20</v>
      </c>
      <c r="H37" s="153">
        <f t="shared" si="3"/>
        <v>11.500000000000002</v>
      </c>
      <c r="I37" s="17" t="s">
        <v>829</v>
      </c>
      <c r="J37" s="176" t="str">
        <f t="shared" si="1"/>
        <v/>
      </c>
      <c r="K37" s="173">
        <f t="shared" si="4"/>
        <v>1.388888888888884E-2</v>
      </c>
    </row>
    <row r="38" spans="1:11" ht="36" customHeight="1" x14ac:dyDescent="0.3">
      <c r="A38" s="42" t="s">
        <v>1131</v>
      </c>
      <c r="B38" s="19" t="s">
        <v>29</v>
      </c>
      <c r="C38" s="19" t="s">
        <v>372</v>
      </c>
      <c r="D38" s="115" t="str">
        <f t="shared" si="12"/>
        <v>X</v>
      </c>
      <c r="E38" s="105" t="str">
        <f t="shared" si="13"/>
        <v/>
      </c>
      <c r="F38" s="180">
        <f t="shared" si="2"/>
        <v>0</v>
      </c>
      <c r="G38" s="117">
        <f t="shared" si="0"/>
        <v>10</v>
      </c>
      <c r="H38" s="153">
        <f t="shared" si="3"/>
        <v>11.666666666666668</v>
      </c>
      <c r="I38" s="17" t="s">
        <v>829</v>
      </c>
      <c r="J38" s="176" t="str">
        <f t="shared" si="1"/>
        <v/>
      </c>
      <c r="K38" s="173">
        <f t="shared" si="4"/>
        <v>6.9444444444444441E-3</v>
      </c>
    </row>
    <row r="39" spans="1:11" ht="36" customHeight="1" x14ac:dyDescent="0.3">
      <c r="A39" s="30"/>
      <c r="B39" s="19" t="s">
        <v>372</v>
      </c>
      <c r="C39" s="19" t="s">
        <v>156</v>
      </c>
      <c r="D39" s="115" t="str">
        <f t="shared" si="12"/>
        <v>X</v>
      </c>
      <c r="E39" s="105" t="str">
        <f t="shared" si="13"/>
        <v/>
      </c>
      <c r="F39" s="180">
        <f t="shared" si="2"/>
        <v>1</v>
      </c>
      <c r="G39" s="117">
        <f t="shared" si="0"/>
        <v>50</v>
      </c>
      <c r="H39" s="153">
        <f t="shared" si="3"/>
        <v>13.500000000000002</v>
      </c>
      <c r="I39" s="17" t="s">
        <v>46</v>
      </c>
      <c r="J39" s="176" t="str">
        <f t="shared" si="1"/>
        <v/>
      </c>
      <c r="K39" s="173">
        <f t="shared" si="4"/>
        <v>7.6388888888888881E-2</v>
      </c>
    </row>
    <row r="40" spans="1:11" ht="36" customHeight="1" x14ac:dyDescent="0.3">
      <c r="A40" s="30"/>
      <c r="B40" s="19" t="s">
        <v>156</v>
      </c>
      <c r="C40" s="19" t="s">
        <v>127</v>
      </c>
      <c r="D40" s="115" t="str">
        <f t="shared" si="12"/>
        <v>X</v>
      </c>
      <c r="E40" s="105" t="str">
        <f t="shared" si="13"/>
        <v/>
      </c>
      <c r="F40" s="180">
        <f t="shared" si="2"/>
        <v>0</v>
      </c>
      <c r="G40" s="117">
        <f t="shared" si="0"/>
        <v>30</v>
      </c>
      <c r="H40" s="153">
        <f t="shared" si="3"/>
        <v>14.000000000000002</v>
      </c>
      <c r="I40" s="17" t="s">
        <v>1138</v>
      </c>
      <c r="J40" s="176" t="str">
        <f t="shared" si="1"/>
        <v/>
      </c>
      <c r="K40" s="173">
        <f t="shared" si="4"/>
        <v>2.0833333333333343E-2</v>
      </c>
    </row>
    <row r="41" spans="1:11" ht="36" customHeight="1" x14ac:dyDescent="0.3">
      <c r="A41" s="30"/>
      <c r="B41" s="19" t="s">
        <v>127</v>
      </c>
      <c r="C41" s="19" t="s">
        <v>1133</v>
      </c>
      <c r="D41" s="115" t="str">
        <f t="shared" si="12"/>
        <v>X</v>
      </c>
      <c r="E41" s="105" t="str">
        <f t="shared" si="13"/>
        <v/>
      </c>
      <c r="F41" s="180">
        <f t="shared" si="2"/>
        <v>0</v>
      </c>
      <c r="G41" s="117">
        <f t="shared" si="0"/>
        <v>40</v>
      </c>
      <c r="H41" s="153">
        <f t="shared" si="3"/>
        <v>14.666666666666668</v>
      </c>
      <c r="I41" s="17" t="s">
        <v>46</v>
      </c>
      <c r="J41" s="176" t="str">
        <f t="shared" si="1"/>
        <v/>
      </c>
      <c r="K41" s="173">
        <f t="shared" si="4"/>
        <v>2.7777777777777776E-2</v>
      </c>
    </row>
    <row r="42" spans="1:11" ht="36" customHeight="1" x14ac:dyDescent="0.3">
      <c r="A42" s="30"/>
      <c r="B42" s="19" t="s">
        <v>1133</v>
      </c>
      <c r="C42" s="19" t="s">
        <v>708</v>
      </c>
      <c r="D42" s="115" t="str">
        <f t="shared" si="12"/>
        <v>X</v>
      </c>
      <c r="E42" s="105" t="str">
        <f t="shared" si="13"/>
        <v/>
      </c>
      <c r="F42" s="180">
        <f t="shared" si="2"/>
        <v>0</v>
      </c>
      <c r="G42" s="117">
        <f t="shared" si="0"/>
        <v>30</v>
      </c>
      <c r="H42" s="153">
        <f t="shared" si="3"/>
        <v>15.166666666666668</v>
      </c>
      <c r="I42" s="17" t="s">
        <v>829</v>
      </c>
      <c r="J42" s="176" t="str">
        <f t="shared" si="1"/>
        <v/>
      </c>
      <c r="K42" s="173">
        <f t="shared" si="4"/>
        <v>2.0833333333333315E-2</v>
      </c>
    </row>
    <row r="43" spans="1:11" ht="36" customHeight="1" x14ac:dyDescent="0.3">
      <c r="A43" s="30"/>
      <c r="B43" s="19" t="s">
        <v>708</v>
      </c>
      <c r="C43" s="19" t="s">
        <v>360</v>
      </c>
      <c r="D43" s="115" t="str">
        <f t="shared" si="12"/>
        <v>X</v>
      </c>
      <c r="E43" s="105" t="str">
        <f t="shared" si="13"/>
        <v/>
      </c>
      <c r="F43" s="180">
        <f t="shared" si="2"/>
        <v>0</v>
      </c>
      <c r="G43" s="117">
        <f t="shared" si="0"/>
        <v>40</v>
      </c>
      <c r="H43" s="153">
        <f t="shared" si="3"/>
        <v>15.833333333333334</v>
      </c>
      <c r="I43" s="17" t="s">
        <v>46</v>
      </c>
      <c r="J43" s="176" t="str">
        <f t="shared" si="1"/>
        <v/>
      </c>
      <c r="K43" s="173">
        <f t="shared" si="4"/>
        <v>2.777777777777779E-2</v>
      </c>
    </row>
    <row r="44" spans="1:11" ht="36" customHeight="1" x14ac:dyDescent="0.3">
      <c r="A44" s="30"/>
      <c r="B44" s="19" t="s">
        <v>360</v>
      </c>
      <c r="C44" s="19" t="s">
        <v>238</v>
      </c>
      <c r="D44" s="115" t="str">
        <f t="shared" si="12"/>
        <v>X</v>
      </c>
      <c r="E44" s="105" t="str">
        <f t="shared" si="13"/>
        <v/>
      </c>
      <c r="F44" s="180">
        <f t="shared" si="2"/>
        <v>0</v>
      </c>
      <c r="G44" s="117">
        <f t="shared" si="0"/>
        <v>40</v>
      </c>
      <c r="H44" s="153">
        <f t="shared" si="3"/>
        <v>16.5</v>
      </c>
      <c r="I44" s="17" t="s">
        <v>829</v>
      </c>
      <c r="J44" s="176" t="str">
        <f t="shared" si="1"/>
        <v/>
      </c>
      <c r="K44" s="173">
        <f t="shared" si="4"/>
        <v>2.777777777777779E-2</v>
      </c>
    </row>
    <row r="45" spans="1:11" ht="36" customHeight="1" x14ac:dyDescent="0.3">
      <c r="A45" s="30"/>
      <c r="B45" s="19" t="s">
        <v>238</v>
      </c>
      <c r="C45" s="19" t="s">
        <v>30</v>
      </c>
      <c r="D45" s="115" t="str">
        <f t="shared" si="12"/>
        <v>X</v>
      </c>
      <c r="E45" s="105" t="str">
        <f t="shared" si="13"/>
        <v/>
      </c>
      <c r="F45" s="180">
        <f t="shared" si="2"/>
        <v>0</v>
      </c>
      <c r="G45" s="117">
        <f t="shared" si="0"/>
        <v>30</v>
      </c>
      <c r="H45" s="153">
        <f t="shared" si="3"/>
        <v>17</v>
      </c>
      <c r="I45" s="17" t="s">
        <v>46</v>
      </c>
      <c r="J45" s="176" t="str">
        <f t="shared" si="1"/>
        <v/>
      </c>
      <c r="K45" s="173">
        <f t="shared" si="4"/>
        <v>2.0833333333333315E-2</v>
      </c>
    </row>
    <row r="46" spans="1:11" ht="36" customHeight="1" x14ac:dyDescent="0.3">
      <c r="A46" s="30"/>
      <c r="B46" s="19" t="s">
        <v>30</v>
      </c>
      <c r="C46" s="19" t="s">
        <v>75</v>
      </c>
      <c r="D46" s="115" t="str">
        <f t="shared" si="12"/>
        <v>X</v>
      </c>
      <c r="E46" s="105" t="str">
        <f t="shared" si="13"/>
        <v/>
      </c>
      <c r="F46" s="180">
        <f t="shared" si="2"/>
        <v>0</v>
      </c>
      <c r="G46" s="117">
        <f t="shared" si="0"/>
        <v>30</v>
      </c>
      <c r="H46" s="153">
        <f t="shared" si="3"/>
        <v>17.5</v>
      </c>
      <c r="I46" s="17" t="s">
        <v>287</v>
      </c>
      <c r="J46" s="176" t="str">
        <f t="shared" si="1"/>
        <v/>
      </c>
      <c r="K46" s="173">
        <f t="shared" si="4"/>
        <v>2.0833333333333343E-2</v>
      </c>
    </row>
    <row r="47" spans="1:11" ht="36" customHeight="1" x14ac:dyDescent="0.3">
      <c r="A47" s="30"/>
      <c r="B47" s="19" t="s">
        <v>75</v>
      </c>
      <c r="C47" s="19" t="s">
        <v>396</v>
      </c>
      <c r="D47" s="115" t="str">
        <f t="shared" si="12"/>
        <v>X</v>
      </c>
      <c r="E47" s="105" t="str">
        <f t="shared" si="13"/>
        <v/>
      </c>
      <c r="F47" s="180">
        <f t="shared" si="2"/>
        <v>0</v>
      </c>
      <c r="G47" s="117">
        <f t="shared" si="0"/>
        <v>40</v>
      </c>
      <c r="H47" s="153">
        <f t="shared" si="3"/>
        <v>18.166666666666668</v>
      </c>
      <c r="I47" s="17" t="s">
        <v>1139</v>
      </c>
      <c r="J47" s="176" t="str">
        <f t="shared" si="1"/>
        <v/>
      </c>
      <c r="K47" s="173">
        <f t="shared" si="4"/>
        <v>2.777777777777779E-2</v>
      </c>
    </row>
    <row r="48" spans="1:11" ht="36" customHeight="1" x14ac:dyDescent="0.3">
      <c r="A48" s="30"/>
      <c r="B48" s="19" t="s">
        <v>396</v>
      </c>
      <c r="C48" s="19" t="s">
        <v>129</v>
      </c>
      <c r="D48" s="115" t="str">
        <f t="shared" si="12"/>
        <v>X</v>
      </c>
      <c r="E48" s="105" t="str">
        <f t="shared" si="13"/>
        <v/>
      </c>
      <c r="F48" s="180">
        <f t="shared" si="2"/>
        <v>0</v>
      </c>
      <c r="G48" s="117">
        <f t="shared" si="0"/>
        <v>50</v>
      </c>
      <c r="H48" s="153">
        <f t="shared" si="3"/>
        <v>19</v>
      </c>
      <c r="I48" s="17" t="s">
        <v>46</v>
      </c>
      <c r="J48" s="176" t="str">
        <f t="shared" si="1"/>
        <v/>
      </c>
      <c r="K48" s="173">
        <f t="shared" si="4"/>
        <v>3.472222222222221E-2</v>
      </c>
    </row>
    <row r="49" spans="1:11" ht="36" customHeight="1" x14ac:dyDescent="0.3">
      <c r="A49" s="30"/>
      <c r="B49" s="19" t="s">
        <v>129</v>
      </c>
      <c r="C49" s="19" t="s">
        <v>112</v>
      </c>
      <c r="D49" s="115" t="str">
        <f t="shared" si="12"/>
        <v>X</v>
      </c>
      <c r="E49" s="105" t="str">
        <f t="shared" si="13"/>
        <v/>
      </c>
      <c r="F49" s="180">
        <f t="shared" si="2"/>
        <v>0</v>
      </c>
      <c r="G49" s="117">
        <f t="shared" si="0"/>
        <v>30</v>
      </c>
      <c r="H49" s="153">
        <f t="shared" si="3"/>
        <v>19.5</v>
      </c>
      <c r="I49" s="17" t="s">
        <v>1076</v>
      </c>
      <c r="J49" s="176" t="str">
        <f t="shared" si="1"/>
        <v/>
      </c>
      <c r="K49" s="173">
        <f t="shared" si="4"/>
        <v>2.0833333333333315E-2</v>
      </c>
    </row>
    <row r="50" spans="1:11" ht="36" customHeight="1" x14ac:dyDescent="0.3">
      <c r="A50" s="43"/>
      <c r="B50" s="19" t="s">
        <v>112</v>
      </c>
      <c r="C50" s="19" t="s">
        <v>114</v>
      </c>
      <c r="D50" s="115" t="str">
        <f t="shared" si="12"/>
        <v>X</v>
      </c>
      <c r="E50" s="105" t="str">
        <f t="shared" si="13"/>
        <v/>
      </c>
      <c r="F50" s="180">
        <f t="shared" si="2"/>
        <v>4</v>
      </c>
      <c r="G50" s="117">
        <f t="shared" si="0"/>
        <v>10</v>
      </c>
      <c r="H50" s="153">
        <f t="shared" si="3"/>
        <v>23.666666666666668</v>
      </c>
      <c r="I50" s="17" t="s">
        <v>46</v>
      </c>
      <c r="J50" s="176" t="str">
        <f t="shared" si="1"/>
        <v/>
      </c>
      <c r="K50" s="173">
        <f t="shared" si="4"/>
        <v>0.1736111111111111</v>
      </c>
    </row>
    <row r="51" spans="1:11" ht="36" customHeight="1" x14ac:dyDescent="0.3">
      <c r="A51" s="42" t="s">
        <v>1131</v>
      </c>
      <c r="B51" s="19" t="s">
        <v>114</v>
      </c>
      <c r="C51" s="19" t="s">
        <v>69</v>
      </c>
      <c r="D51" s="115" t="str">
        <f t="shared" si="12"/>
        <v>X</v>
      </c>
      <c r="E51" s="105" t="str">
        <f t="shared" si="13"/>
        <v/>
      </c>
      <c r="F51" s="180">
        <f t="shared" si="2"/>
        <v>1</v>
      </c>
      <c r="G51" s="117">
        <f t="shared" si="0"/>
        <v>20</v>
      </c>
      <c r="H51" s="153">
        <f t="shared" si="3"/>
        <v>25</v>
      </c>
      <c r="I51" s="17" t="s">
        <v>1140</v>
      </c>
      <c r="J51" s="176" t="str">
        <f t="shared" si="1"/>
        <v/>
      </c>
      <c r="K51" s="173">
        <f t="shared" si="4"/>
        <v>5.555555555555558E-2</v>
      </c>
    </row>
    <row r="52" spans="1:11" ht="36" customHeight="1" x14ac:dyDescent="0.3">
      <c r="A52" s="30"/>
      <c r="B52" s="19" t="s">
        <v>69</v>
      </c>
      <c r="C52" s="19" t="s">
        <v>172</v>
      </c>
      <c r="D52" s="115" t="str">
        <f t="shared" si="12"/>
        <v/>
      </c>
      <c r="E52" s="105" t="str">
        <f t="shared" si="13"/>
        <v>X</v>
      </c>
      <c r="F52" s="180">
        <f t="shared" si="2"/>
        <v>0</v>
      </c>
      <c r="G52" s="117">
        <f t="shared" si="0"/>
        <v>0</v>
      </c>
      <c r="H52" s="153">
        <f t="shared" si="3"/>
        <v>25</v>
      </c>
      <c r="I52" s="17" t="s">
        <v>355</v>
      </c>
      <c r="J52" s="176">
        <f t="shared" si="1"/>
        <v>0.20833333333333337</v>
      </c>
      <c r="K52" s="173" t="str">
        <f t="shared" si="4"/>
        <v/>
      </c>
    </row>
    <row r="53" spans="1:11" ht="36" customHeight="1" x14ac:dyDescent="0.3">
      <c r="A53" s="30"/>
      <c r="B53" s="19" t="s">
        <v>172</v>
      </c>
      <c r="C53" s="19" t="s">
        <v>59</v>
      </c>
      <c r="D53" s="115" t="str">
        <f t="shared" si="12"/>
        <v>X</v>
      </c>
      <c r="E53" s="105" t="str">
        <f t="shared" si="13"/>
        <v/>
      </c>
      <c r="F53" s="180">
        <f t="shared" si="2"/>
        <v>3</v>
      </c>
      <c r="G53" s="117">
        <f t="shared" si="0"/>
        <v>0</v>
      </c>
      <c r="H53" s="153">
        <f t="shared" si="3"/>
        <v>28</v>
      </c>
      <c r="I53" s="17" t="s">
        <v>46</v>
      </c>
      <c r="J53" s="176" t="str">
        <f t="shared" si="1"/>
        <v/>
      </c>
      <c r="K53" s="173">
        <f t="shared" si="4"/>
        <v>0.125</v>
      </c>
    </row>
    <row r="54" spans="1:11" ht="36" customHeight="1" x14ac:dyDescent="0.3">
      <c r="A54" s="30"/>
      <c r="B54" s="19" t="s">
        <v>59</v>
      </c>
      <c r="C54" s="19" t="s">
        <v>32</v>
      </c>
      <c r="D54" s="115" t="str">
        <f t="shared" si="12"/>
        <v>X</v>
      </c>
      <c r="E54" s="105" t="str">
        <f t="shared" si="13"/>
        <v/>
      </c>
      <c r="F54" s="180">
        <f t="shared" si="2"/>
        <v>0</v>
      </c>
      <c r="G54" s="117">
        <f t="shared" si="0"/>
        <v>30</v>
      </c>
      <c r="H54" s="153">
        <f t="shared" si="3"/>
        <v>28.5</v>
      </c>
      <c r="I54" s="17" t="s">
        <v>287</v>
      </c>
      <c r="J54" s="176" t="str">
        <f t="shared" si="1"/>
        <v/>
      </c>
      <c r="K54" s="173">
        <f t="shared" si="4"/>
        <v>2.0833333333333259E-2</v>
      </c>
    </row>
    <row r="55" spans="1:11" ht="36" customHeight="1" x14ac:dyDescent="0.3">
      <c r="A55" s="43"/>
      <c r="B55" s="19" t="s">
        <v>32</v>
      </c>
      <c r="C55" s="19" t="s">
        <v>28</v>
      </c>
      <c r="D55" s="115" t="str">
        <f t="shared" si="12"/>
        <v>X</v>
      </c>
      <c r="E55" s="105" t="str">
        <f t="shared" si="13"/>
        <v/>
      </c>
      <c r="F55" s="180">
        <f t="shared" si="2"/>
        <v>2</v>
      </c>
      <c r="G55" s="117">
        <f t="shared" si="0"/>
        <v>0</v>
      </c>
      <c r="H55" s="153">
        <f t="shared" si="3"/>
        <v>30.5</v>
      </c>
      <c r="I55" s="17" t="s">
        <v>46</v>
      </c>
      <c r="J55" s="176" t="str">
        <f t="shared" si="1"/>
        <v/>
      </c>
      <c r="K55" s="173">
        <f t="shared" si="4"/>
        <v>8.333333333333337E-2</v>
      </c>
    </row>
    <row r="56" spans="1:11" ht="36" customHeight="1" x14ac:dyDescent="0.3">
      <c r="A56" s="217" t="s">
        <v>1132</v>
      </c>
      <c r="B56" s="215" t="s">
        <v>29</v>
      </c>
      <c r="C56" s="216"/>
      <c r="D56" s="115"/>
      <c r="E56" s="105" t="str">
        <f t="shared" si="13"/>
        <v/>
      </c>
      <c r="F56" s="180">
        <f t="shared" si="2"/>
        <v>0</v>
      </c>
      <c r="G56" s="117">
        <f t="shared" si="0"/>
        <v>0</v>
      </c>
      <c r="H56" s="153">
        <f t="shared" si="3"/>
        <v>30.5</v>
      </c>
      <c r="I56" s="18" t="s">
        <v>56</v>
      </c>
      <c r="J56" s="176" t="str">
        <f t="shared" si="1"/>
        <v/>
      </c>
      <c r="K56" s="173" t="str">
        <f t="shared" si="4"/>
        <v/>
      </c>
    </row>
    <row r="57" spans="1:11" ht="33.75" customHeight="1" x14ac:dyDescent="0.3">
      <c r="A57" s="123"/>
      <c r="B57" s="332" t="s">
        <v>33</v>
      </c>
      <c r="C57" s="332"/>
      <c r="D57" s="332"/>
      <c r="E57" s="332"/>
      <c r="F57" s="332"/>
      <c r="G57" s="332"/>
      <c r="H57" s="124">
        <f>H56</f>
        <v>30.5</v>
      </c>
      <c r="I57" s="125"/>
      <c r="J57" s="177">
        <f>SUM(J23:J56)</f>
        <v>1.4375</v>
      </c>
      <c r="K57" s="173">
        <f>SUM(K23:K56)</f>
        <v>1.2708333333333335</v>
      </c>
    </row>
    <row r="58" spans="1:11" ht="33.75" customHeight="1" x14ac:dyDescent="0.3">
      <c r="A58" s="123"/>
      <c r="B58" s="332" t="s">
        <v>616</v>
      </c>
      <c r="C58" s="332"/>
      <c r="D58" s="332"/>
      <c r="E58" s="332"/>
      <c r="F58" s="332"/>
      <c r="G58" s="332"/>
      <c r="H58" s="126">
        <v>72</v>
      </c>
      <c r="I58" s="125"/>
    </row>
    <row r="59" spans="1:11" ht="33.75" customHeight="1" x14ac:dyDescent="0.3">
      <c r="A59" s="123"/>
      <c r="B59" s="326" t="s">
        <v>617</v>
      </c>
      <c r="C59" s="326"/>
      <c r="D59" s="326"/>
      <c r="E59" s="326"/>
      <c r="F59" s="326"/>
      <c r="G59" s="326"/>
      <c r="H59" s="126">
        <f>IF(H58="","",IF(H57&lt;=H58,H58-H57,0))</f>
        <v>41.5</v>
      </c>
      <c r="I59" s="155"/>
    </row>
    <row r="60" spans="1:11" ht="33.75" customHeight="1" x14ac:dyDescent="0.3">
      <c r="A60" s="123"/>
      <c r="B60" s="326" t="s">
        <v>618</v>
      </c>
      <c r="C60" s="326"/>
      <c r="D60" s="326"/>
      <c r="E60" s="326"/>
      <c r="F60" s="326"/>
      <c r="G60" s="326"/>
      <c r="H60" s="126">
        <f>IF(H57&gt;H58,H57-H58,0)</f>
        <v>0</v>
      </c>
      <c r="I60" s="125"/>
    </row>
    <row r="61" spans="1:11" ht="33.75" customHeight="1" x14ac:dyDescent="0.3">
      <c r="A61" s="123"/>
      <c r="B61" s="326" t="s">
        <v>619</v>
      </c>
      <c r="C61" s="326"/>
      <c r="D61" s="326"/>
      <c r="E61" s="326"/>
      <c r="F61" s="326"/>
      <c r="G61" s="326"/>
      <c r="H61" s="154">
        <f>IF(H58="","",IF(H59&gt;H60,ROUND(H59*$B$15*$B$13/24,0),""))</f>
        <v>52909906</v>
      </c>
      <c r="I61" s="125"/>
    </row>
    <row r="62" spans="1:11" ht="33.75" customHeight="1" x14ac:dyDescent="0.3">
      <c r="A62" s="123"/>
      <c r="B62" s="327" t="s">
        <v>620</v>
      </c>
      <c r="C62" s="328"/>
      <c r="D62" s="328"/>
      <c r="E62" s="328"/>
      <c r="F62" s="328"/>
      <c r="G62" s="329"/>
      <c r="H62" s="127" t="str">
        <f>IF(H60&gt;H59,ROUND(H60*$B$17*$B$13/24,0),"")</f>
        <v/>
      </c>
      <c r="I62" s="125"/>
    </row>
    <row r="63" spans="1:11" ht="33.75" customHeight="1" x14ac:dyDescent="0.3">
      <c r="A63" s="330"/>
      <c r="B63" s="330"/>
      <c r="C63" s="330"/>
      <c r="D63" s="330"/>
      <c r="E63" s="330"/>
      <c r="F63" s="330"/>
      <c r="G63" s="330"/>
      <c r="H63" s="330"/>
      <c r="I63" s="330"/>
    </row>
  </sheetData>
  <mergeCells count="17">
    <mergeCell ref="B61:G61"/>
    <mergeCell ref="B62:G62"/>
    <mergeCell ref="A63:I63"/>
    <mergeCell ref="J21:J22"/>
    <mergeCell ref="K21:K22"/>
    <mergeCell ref="B57:G57"/>
    <mergeCell ref="B58:G58"/>
    <mergeCell ref="B59:G59"/>
    <mergeCell ref="B60:G60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56">
    <cfRule type="expression" dxfId="64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D1D0-3EAB-4600-9489-6BFE5AB4F8DB}">
  <sheetPr>
    <tabColor rgb="FFFF0000"/>
  </sheetPr>
  <dimension ref="A1:K72"/>
  <sheetViews>
    <sheetView zoomScale="55" zoomScaleNormal="55" workbookViewId="0">
      <selection activeCell="E24" sqref="E24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08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57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44820.402777777781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44823</v>
      </c>
      <c r="C9" s="104">
        <f>INDEX('TONG HOP'!$B$9:$W$110,MATCH(E3,'TONG HOP'!$B$9:$B$110,0),MATCH(C10,'TONG HOP'!$B$9:$W$9,0))</f>
        <v>44824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44823.291666666664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16820.68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44825.534722222219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22095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44827.1875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1101</v>
      </c>
      <c r="B23" s="215" t="s">
        <v>245</v>
      </c>
      <c r="C23" s="216"/>
      <c r="D23" s="115"/>
      <c r="E23" s="105"/>
      <c r="F23" s="180">
        <f>IF(C23-B23=1,24,(IF(D23="X",HOUR(C23-B23),0)))</f>
        <v>0</v>
      </c>
      <c r="G23" s="166">
        <f t="shared" ref="G23:G65" si="0">IF(D23="X",MINUTE(C23-B23),0)</f>
        <v>0</v>
      </c>
      <c r="H23" s="166">
        <f>(F23+G23/60)+H22</f>
        <v>0</v>
      </c>
      <c r="I23" s="214" t="s">
        <v>1123</v>
      </c>
      <c r="J23" s="175" t="str">
        <f t="shared" ref="J23:J65" si="1">IF(E23="x",(C23-B23),"")</f>
        <v/>
      </c>
      <c r="K23" s="173" t="str">
        <f>IF(D23="x",(C23-B23),"")</f>
        <v/>
      </c>
    </row>
    <row r="24" spans="1:11" ht="36" customHeight="1" x14ac:dyDescent="0.3">
      <c r="A24" s="43"/>
      <c r="B24" s="19" t="s">
        <v>245</v>
      </c>
      <c r="C24" s="19" t="s">
        <v>28</v>
      </c>
      <c r="D24" s="115"/>
      <c r="E24" s="105"/>
      <c r="F24" s="180">
        <f t="shared" ref="F24:F65" si="2">IF(C24-B24=1,24,(IF(D24="X",HOUR(C24-B24),0)))</f>
        <v>0</v>
      </c>
      <c r="G24" s="166">
        <f t="shared" si="0"/>
        <v>0</v>
      </c>
      <c r="H24" s="166">
        <f t="shared" ref="H24:H65" si="3">(F24+G24/60)+H23</f>
        <v>0</v>
      </c>
      <c r="I24" s="25" t="s">
        <v>940</v>
      </c>
      <c r="J24" s="175" t="str">
        <f t="shared" si="1"/>
        <v/>
      </c>
      <c r="K24" s="173" t="str">
        <f t="shared" ref="K24:K65" si="4">IF(D24="x",(C24-B24),"")</f>
        <v/>
      </c>
    </row>
    <row r="25" spans="1:11" ht="36" customHeight="1" x14ac:dyDescent="0.3">
      <c r="A25" s="57" t="s">
        <v>1102</v>
      </c>
      <c r="B25" s="19" t="s">
        <v>29</v>
      </c>
      <c r="C25" s="19" t="s">
        <v>28</v>
      </c>
      <c r="D25" s="115"/>
      <c r="E25" s="105"/>
      <c r="F25" s="180">
        <v>0</v>
      </c>
      <c r="G25" s="166">
        <f t="shared" si="0"/>
        <v>0</v>
      </c>
      <c r="H25" s="166">
        <f t="shared" si="3"/>
        <v>0</v>
      </c>
      <c r="I25" s="25" t="s">
        <v>940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57" t="s">
        <v>1103</v>
      </c>
      <c r="B26" s="19" t="s">
        <v>29</v>
      </c>
      <c r="C26" s="19" t="s">
        <v>28</v>
      </c>
      <c r="D26" s="115"/>
      <c r="E26" s="105"/>
      <c r="F26" s="180">
        <v>0</v>
      </c>
      <c r="G26" s="166">
        <f t="shared" si="0"/>
        <v>0</v>
      </c>
      <c r="H26" s="166">
        <f t="shared" si="3"/>
        <v>0</v>
      </c>
      <c r="I26" s="25" t="s">
        <v>940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57" t="s">
        <v>1104</v>
      </c>
      <c r="B27" s="19" t="s">
        <v>29</v>
      </c>
      <c r="C27" s="19" t="s">
        <v>715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25" t="s">
        <v>940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57"/>
      <c r="B28" s="19" t="s">
        <v>715</v>
      </c>
      <c r="C28" s="19" t="s">
        <v>28</v>
      </c>
      <c r="D28" s="115" t="str">
        <f t="shared" ref="D28:D64" si="5">IF(E28="","X","")</f>
        <v/>
      </c>
      <c r="E28" s="105" t="str">
        <f t="shared" ref="E28" si="6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f t="shared" ref="F28" si="7">IF(C28-B28=1,24,(IF(D28="X",HOUR(C28-B28),0)))</f>
        <v>0</v>
      </c>
      <c r="G28" s="117">
        <f t="shared" ref="G28" si="8">IF(D28="X",MINUTE(C28-B28),0)</f>
        <v>0</v>
      </c>
      <c r="H28" s="153">
        <f t="shared" ref="H28" si="9">(F28+G28/60)+H27</f>
        <v>0</v>
      </c>
      <c r="I28" s="25" t="s">
        <v>940</v>
      </c>
      <c r="J28" s="176">
        <f t="shared" ref="J28" si="10">IF(E28="x",(C28-B28),"")</f>
        <v>0.70833333333333326</v>
      </c>
      <c r="K28" s="173" t="str">
        <f t="shared" ref="K28" si="11">IF(D28="x",(C28-B28),"")</f>
        <v/>
      </c>
    </row>
    <row r="29" spans="1:11" ht="36" customHeight="1" x14ac:dyDescent="0.3">
      <c r="A29" s="57" t="s">
        <v>1105</v>
      </c>
      <c r="B29" s="19" t="s">
        <v>29</v>
      </c>
      <c r="C29" s="19" t="s">
        <v>28</v>
      </c>
      <c r="D29" s="115" t="str">
        <f t="shared" si="5"/>
        <v/>
      </c>
      <c r="E29" s="105" t="str">
        <f t="shared" ref="E29:E65" si="12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>X</v>
      </c>
      <c r="F29" s="180">
        <v>0</v>
      </c>
      <c r="G29" s="117">
        <f t="shared" si="0"/>
        <v>0</v>
      </c>
      <c r="H29" s="153">
        <f>(F29+G29/60)+H27</f>
        <v>0</v>
      </c>
      <c r="I29" s="25" t="s">
        <v>940</v>
      </c>
      <c r="J29" s="176">
        <f t="shared" si="1"/>
        <v>1</v>
      </c>
      <c r="K29" s="173" t="str">
        <f t="shared" si="4"/>
        <v/>
      </c>
    </row>
    <row r="30" spans="1:11" ht="36" customHeight="1" x14ac:dyDescent="0.3">
      <c r="A30" s="42" t="s">
        <v>1106</v>
      </c>
      <c r="B30" s="19" t="s">
        <v>29</v>
      </c>
      <c r="C30" s="19" t="s">
        <v>64</v>
      </c>
      <c r="D30" s="115" t="str">
        <f t="shared" si="5"/>
        <v/>
      </c>
      <c r="E30" s="105" t="str">
        <f t="shared" si="12"/>
        <v>X</v>
      </c>
      <c r="F30" s="180">
        <f t="shared" si="2"/>
        <v>0</v>
      </c>
      <c r="G30" s="117">
        <f t="shared" si="0"/>
        <v>0</v>
      </c>
      <c r="H30" s="153">
        <f t="shared" si="3"/>
        <v>0</v>
      </c>
      <c r="I30" s="25" t="s">
        <v>940</v>
      </c>
      <c r="J30" s="176">
        <f t="shared" si="1"/>
        <v>0.27083333333333331</v>
      </c>
      <c r="K30" s="173" t="str">
        <f t="shared" si="4"/>
        <v/>
      </c>
    </row>
    <row r="31" spans="1:11" ht="36" customHeight="1" x14ac:dyDescent="0.3">
      <c r="A31" s="30"/>
      <c r="B31" s="19" t="s">
        <v>64</v>
      </c>
      <c r="C31" s="19" t="s">
        <v>112</v>
      </c>
      <c r="D31" s="115" t="str">
        <f t="shared" si="5"/>
        <v/>
      </c>
      <c r="E31" s="105" t="str">
        <f t="shared" si="12"/>
        <v>X</v>
      </c>
      <c r="F31" s="180">
        <f t="shared" si="2"/>
        <v>0</v>
      </c>
      <c r="G31" s="117">
        <f t="shared" si="0"/>
        <v>0</v>
      </c>
      <c r="H31" s="153">
        <f t="shared" si="3"/>
        <v>0</v>
      </c>
      <c r="I31" s="18" t="s">
        <v>1124</v>
      </c>
      <c r="J31" s="176">
        <f t="shared" si="1"/>
        <v>6.25E-2</v>
      </c>
      <c r="K31" s="173" t="str">
        <f t="shared" si="4"/>
        <v/>
      </c>
    </row>
    <row r="32" spans="1:11" ht="36" customHeight="1" x14ac:dyDescent="0.3">
      <c r="A32" s="30"/>
      <c r="B32" s="19" t="s">
        <v>112</v>
      </c>
      <c r="C32" s="19" t="s">
        <v>157</v>
      </c>
      <c r="D32" s="115" t="str">
        <f t="shared" si="5"/>
        <v>X</v>
      </c>
      <c r="E32" s="105" t="str">
        <f t="shared" si="12"/>
        <v/>
      </c>
      <c r="F32" s="180">
        <f t="shared" si="2"/>
        <v>1</v>
      </c>
      <c r="G32" s="117">
        <f t="shared" si="0"/>
        <v>30</v>
      </c>
      <c r="H32" s="153">
        <f t="shared" si="3"/>
        <v>1.5</v>
      </c>
      <c r="I32" s="25" t="s">
        <v>1125</v>
      </c>
      <c r="J32" s="176" t="str">
        <f t="shared" si="1"/>
        <v/>
      </c>
      <c r="K32" s="173">
        <f t="shared" si="4"/>
        <v>6.25E-2</v>
      </c>
    </row>
    <row r="33" spans="1:11" ht="36" customHeight="1" x14ac:dyDescent="0.3">
      <c r="A33" s="30"/>
      <c r="B33" s="19" t="s">
        <v>157</v>
      </c>
      <c r="C33" s="19" t="s">
        <v>150</v>
      </c>
      <c r="D33" s="115" t="str">
        <f t="shared" si="5"/>
        <v>X</v>
      </c>
      <c r="E33" s="105" t="str">
        <f t="shared" si="12"/>
        <v/>
      </c>
      <c r="F33" s="180">
        <f t="shared" si="2"/>
        <v>0</v>
      </c>
      <c r="G33" s="117">
        <f t="shared" si="0"/>
        <v>30</v>
      </c>
      <c r="H33" s="153">
        <f t="shared" si="3"/>
        <v>2</v>
      </c>
      <c r="I33" s="25" t="s">
        <v>7</v>
      </c>
      <c r="J33" s="176" t="str">
        <f t="shared" si="1"/>
        <v/>
      </c>
      <c r="K33" s="173">
        <f t="shared" si="4"/>
        <v>2.083333333333337E-2</v>
      </c>
    </row>
    <row r="34" spans="1:11" ht="36" customHeight="1" x14ac:dyDescent="0.3">
      <c r="A34" s="30"/>
      <c r="B34" s="19" t="s">
        <v>150</v>
      </c>
      <c r="C34" s="19" t="s">
        <v>763</v>
      </c>
      <c r="D34" s="115" t="str">
        <f t="shared" si="5"/>
        <v>X</v>
      </c>
      <c r="E34" s="105" t="str">
        <f t="shared" si="12"/>
        <v/>
      </c>
      <c r="F34" s="180">
        <f t="shared" si="2"/>
        <v>2</v>
      </c>
      <c r="G34" s="117">
        <f t="shared" si="0"/>
        <v>50</v>
      </c>
      <c r="H34" s="153">
        <f t="shared" si="3"/>
        <v>4.8333333333333339</v>
      </c>
      <c r="I34" s="264" t="s">
        <v>1126</v>
      </c>
      <c r="J34" s="176" t="str">
        <f t="shared" si="1"/>
        <v/>
      </c>
      <c r="K34" s="173">
        <f t="shared" si="4"/>
        <v>0.11805555555555552</v>
      </c>
    </row>
    <row r="35" spans="1:11" ht="36" customHeight="1" x14ac:dyDescent="0.3">
      <c r="A35" s="30"/>
      <c r="B35" s="215" t="s">
        <v>763</v>
      </c>
      <c r="C35" s="216"/>
      <c r="D35" s="115"/>
      <c r="E35" s="105" t="str">
        <f t="shared" si="12"/>
        <v/>
      </c>
      <c r="F35" s="180">
        <f t="shared" si="2"/>
        <v>0</v>
      </c>
      <c r="G35" s="117">
        <f t="shared" si="0"/>
        <v>0</v>
      </c>
      <c r="H35" s="153">
        <f t="shared" si="3"/>
        <v>4.8333333333333339</v>
      </c>
      <c r="I35" s="18" t="s">
        <v>394</v>
      </c>
      <c r="J35" s="176" t="str">
        <f t="shared" si="1"/>
        <v/>
      </c>
      <c r="K35" s="173" t="str">
        <f t="shared" si="4"/>
        <v/>
      </c>
    </row>
    <row r="36" spans="1:11" ht="36" customHeight="1" x14ac:dyDescent="0.3">
      <c r="A36" s="30"/>
      <c r="B36" s="19" t="s">
        <v>763</v>
      </c>
      <c r="C36" s="19" t="s">
        <v>69</v>
      </c>
      <c r="D36" s="115" t="str">
        <f t="shared" si="5"/>
        <v>X</v>
      </c>
      <c r="E36" s="105" t="str">
        <f t="shared" si="12"/>
        <v/>
      </c>
      <c r="F36" s="180">
        <f t="shared" si="2"/>
        <v>0</v>
      </c>
      <c r="G36" s="117">
        <f t="shared" si="0"/>
        <v>40</v>
      </c>
      <c r="H36" s="153">
        <f t="shared" si="3"/>
        <v>5.5000000000000009</v>
      </c>
      <c r="I36" s="17" t="s">
        <v>46</v>
      </c>
      <c r="J36" s="176" t="str">
        <f t="shared" si="1"/>
        <v/>
      </c>
      <c r="K36" s="173">
        <f t="shared" si="4"/>
        <v>2.777777777777779E-2</v>
      </c>
    </row>
    <row r="37" spans="1:11" ht="36" customHeight="1" x14ac:dyDescent="0.3">
      <c r="A37" s="30"/>
      <c r="B37" s="19" t="s">
        <v>69</v>
      </c>
      <c r="C37" s="19" t="s">
        <v>70</v>
      </c>
      <c r="D37" s="115" t="str">
        <f t="shared" si="5"/>
        <v>X</v>
      </c>
      <c r="E37" s="105" t="str">
        <f t="shared" si="12"/>
        <v/>
      </c>
      <c r="F37" s="180">
        <f t="shared" si="2"/>
        <v>0</v>
      </c>
      <c r="G37" s="117">
        <f t="shared" si="0"/>
        <v>30</v>
      </c>
      <c r="H37" s="153">
        <f t="shared" si="3"/>
        <v>6.0000000000000009</v>
      </c>
      <c r="I37" s="17" t="s">
        <v>1073</v>
      </c>
      <c r="J37" s="176" t="str">
        <f t="shared" si="1"/>
        <v/>
      </c>
      <c r="K37" s="173">
        <f t="shared" si="4"/>
        <v>2.083333333333337E-2</v>
      </c>
    </row>
    <row r="38" spans="1:11" ht="36" customHeight="1" x14ac:dyDescent="0.3">
      <c r="A38" s="30"/>
      <c r="B38" s="19" t="s">
        <v>70</v>
      </c>
      <c r="C38" s="19" t="s">
        <v>255</v>
      </c>
      <c r="D38" s="115" t="str">
        <f t="shared" si="5"/>
        <v/>
      </c>
      <c r="E38" s="105" t="str">
        <f t="shared" si="12"/>
        <v>X</v>
      </c>
      <c r="F38" s="180">
        <f t="shared" si="2"/>
        <v>0</v>
      </c>
      <c r="G38" s="117">
        <f t="shared" si="0"/>
        <v>0</v>
      </c>
      <c r="H38" s="153">
        <f t="shared" si="3"/>
        <v>6.0000000000000009</v>
      </c>
      <c r="I38" s="17" t="s">
        <v>355</v>
      </c>
      <c r="J38" s="176">
        <f t="shared" si="1"/>
        <v>4.166666666666663E-2</v>
      </c>
      <c r="K38" s="173" t="str">
        <f t="shared" si="4"/>
        <v/>
      </c>
    </row>
    <row r="39" spans="1:11" ht="36" customHeight="1" x14ac:dyDescent="0.3">
      <c r="A39" s="30"/>
      <c r="B39" s="19" t="s">
        <v>255</v>
      </c>
      <c r="C39" s="19" t="s">
        <v>104</v>
      </c>
      <c r="D39" s="115" t="str">
        <f t="shared" si="5"/>
        <v>X</v>
      </c>
      <c r="E39" s="105" t="str">
        <f t="shared" si="12"/>
        <v/>
      </c>
      <c r="F39" s="180">
        <f t="shared" si="2"/>
        <v>1</v>
      </c>
      <c r="G39" s="117">
        <f t="shared" si="0"/>
        <v>0</v>
      </c>
      <c r="H39" s="153">
        <f t="shared" si="3"/>
        <v>7.0000000000000009</v>
      </c>
      <c r="I39" s="17" t="s">
        <v>46</v>
      </c>
      <c r="J39" s="176" t="str">
        <f t="shared" si="1"/>
        <v/>
      </c>
      <c r="K39" s="173">
        <f t="shared" si="4"/>
        <v>4.166666666666663E-2</v>
      </c>
    </row>
    <row r="40" spans="1:11" ht="36" customHeight="1" x14ac:dyDescent="0.3">
      <c r="A40" s="30"/>
      <c r="B40" s="19" t="s">
        <v>104</v>
      </c>
      <c r="C40" s="19" t="s">
        <v>261</v>
      </c>
      <c r="D40" s="115" t="str">
        <f t="shared" si="5"/>
        <v/>
      </c>
      <c r="E40" s="105" t="str">
        <f t="shared" si="12"/>
        <v>X</v>
      </c>
      <c r="F40" s="180">
        <f t="shared" si="2"/>
        <v>0</v>
      </c>
      <c r="G40" s="117">
        <f t="shared" si="0"/>
        <v>0</v>
      </c>
      <c r="H40" s="153">
        <f t="shared" si="3"/>
        <v>7.0000000000000009</v>
      </c>
      <c r="I40" s="17" t="s">
        <v>355</v>
      </c>
      <c r="J40" s="176">
        <f t="shared" si="1"/>
        <v>6.25E-2</v>
      </c>
      <c r="K40" s="173" t="str">
        <f t="shared" si="4"/>
        <v/>
      </c>
    </row>
    <row r="41" spans="1:11" ht="36" customHeight="1" x14ac:dyDescent="0.3">
      <c r="A41" s="30"/>
      <c r="B41" s="19" t="s">
        <v>261</v>
      </c>
      <c r="C41" s="19" t="s">
        <v>59</v>
      </c>
      <c r="D41" s="115" t="str">
        <f t="shared" si="5"/>
        <v>X</v>
      </c>
      <c r="E41" s="105" t="str">
        <f t="shared" si="12"/>
        <v/>
      </c>
      <c r="F41" s="180">
        <f t="shared" si="2"/>
        <v>4</v>
      </c>
      <c r="G41" s="117">
        <f t="shared" si="0"/>
        <v>0</v>
      </c>
      <c r="H41" s="153">
        <f t="shared" si="3"/>
        <v>11</v>
      </c>
      <c r="I41" s="17" t="s">
        <v>46</v>
      </c>
      <c r="J41" s="176" t="str">
        <f t="shared" si="1"/>
        <v/>
      </c>
      <c r="K41" s="173">
        <f t="shared" si="4"/>
        <v>0.16666666666666674</v>
      </c>
    </row>
    <row r="42" spans="1:11" ht="36" customHeight="1" x14ac:dyDescent="0.3">
      <c r="A42" s="30"/>
      <c r="B42" s="19" t="s">
        <v>59</v>
      </c>
      <c r="C42" s="19" t="s">
        <v>121</v>
      </c>
      <c r="D42" s="115" t="str">
        <f t="shared" si="5"/>
        <v>X</v>
      </c>
      <c r="E42" s="105" t="str">
        <f t="shared" si="12"/>
        <v/>
      </c>
      <c r="F42" s="180">
        <f t="shared" si="2"/>
        <v>1</v>
      </c>
      <c r="G42" s="117">
        <f t="shared" si="0"/>
        <v>20</v>
      </c>
      <c r="H42" s="153">
        <f t="shared" si="3"/>
        <v>12.333333333333334</v>
      </c>
      <c r="I42" s="17" t="s">
        <v>1073</v>
      </c>
      <c r="J42" s="176" t="str">
        <f t="shared" si="1"/>
        <v/>
      </c>
      <c r="K42" s="173">
        <f t="shared" si="4"/>
        <v>5.5555555555555469E-2</v>
      </c>
    </row>
    <row r="43" spans="1:11" ht="36" customHeight="1" x14ac:dyDescent="0.3">
      <c r="A43" s="43"/>
      <c r="B43" s="19" t="s">
        <v>121</v>
      </c>
      <c r="C43" s="19" t="s">
        <v>28</v>
      </c>
      <c r="D43" s="115" t="str">
        <f t="shared" si="5"/>
        <v>X</v>
      </c>
      <c r="E43" s="105" t="str">
        <f t="shared" si="12"/>
        <v/>
      </c>
      <c r="F43" s="180">
        <f t="shared" si="2"/>
        <v>1</v>
      </c>
      <c r="G43" s="117">
        <f t="shared" si="0"/>
        <v>10</v>
      </c>
      <c r="H43" s="153">
        <f t="shared" si="3"/>
        <v>13.5</v>
      </c>
      <c r="I43" s="17" t="s">
        <v>46</v>
      </c>
      <c r="J43" s="176" t="str">
        <f t="shared" si="1"/>
        <v/>
      </c>
      <c r="K43" s="173">
        <f t="shared" si="4"/>
        <v>4.861111111111116E-2</v>
      </c>
    </row>
    <row r="44" spans="1:11" ht="36" customHeight="1" x14ac:dyDescent="0.3">
      <c r="A44" s="42" t="s">
        <v>1107</v>
      </c>
      <c r="B44" s="19" t="s">
        <v>29</v>
      </c>
      <c r="C44" s="19" t="s">
        <v>192</v>
      </c>
      <c r="D44" s="115" t="str">
        <f t="shared" si="5"/>
        <v>X</v>
      </c>
      <c r="E44" s="105" t="str">
        <f t="shared" si="12"/>
        <v/>
      </c>
      <c r="F44" s="180">
        <f t="shared" si="2"/>
        <v>4</v>
      </c>
      <c r="G44" s="117">
        <f t="shared" si="0"/>
        <v>50</v>
      </c>
      <c r="H44" s="153">
        <f t="shared" si="3"/>
        <v>18.333333333333332</v>
      </c>
      <c r="I44" s="17" t="s">
        <v>46</v>
      </c>
      <c r="J44" s="176" t="str">
        <f t="shared" si="1"/>
        <v/>
      </c>
      <c r="K44" s="173">
        <f t="shared" si="4"/>
        <v>0.20138888888888887</v>
      </c>
    </row>
    <row r="45" spans="1:11" ht="36" customHeight="1" x14ac:dyDescent="0.3">
      <c r="A45" s="30"/>
      <c r="B45" s="19" t="s">
        <v>192</v>
      </c>
      <c r="C45" s="19" t="s">
        <v>781</v>
      </c>
      <c r="D45" s="115" t="str">
        <f t="shared" si="5"/>
        <v>X</v>
      </c>
      <c r="E45" s="105" t="str">
        <f t="shared" si="12"/>
        <v/>
      </c>
      <c r="F45" s="180">
        <f t="shared" si="2"/>
        <v>0</v>
      </c>
      <c r="G45" s="117">
        <f t="shared" si="0"/>
        <v>20</v>
      </c>
      <c r="H45" s="153">
        <f t="shared" si="3"/>
        <v>18.666666666666664</v>
      </c>
      <c r="I45" s="17" t="s">
        <v>1127</v>
      </c>
      <c r="J45" s="176" t="str">
        <f t="shared" si="1"/>
        <v/>
      </c>
      <c r="K45" s="173">
        <f t="shared" si="4"/>
        <v>1.3888888888888923E-2</v>
      </c>
    </row>
    <row r="46" spans="1:11" ht="36" customHeight="1" x14ac:dyDescent="0.3">
      <c r="A46" s="30"/>
      <c r="B46" s="19" t="s">
        <v>781</v>
      </c>
      <c r="C46" s="19" t="s">
        <v>30</v>
      </c>
      <c r="D46" s="115" t="str">
        <f t="shared" si="5"/>
        <v>X</v>
      </c>
      <c r="E46" s="105" t="str">
        <f t="shared" si="12"/>
        <v/>
      </c>
      <c r="F46" s="180">
        <f t="shared" si="2"/>
        <v>0</v>
      </c>
      <c r="G46" s="117">
        <f t="shared" si="0"/>
        <v>20</v>
      </c>
      <c r="H46" s="153">
        <f t="shared" si="3"/>
        <v>18.999999999999996</v>
      </c>
      <c r="I46" s="17" t="s">
        <v>46</v>
      </c>
      <c r="J46" s="176" t="str">
        <f t="shared" si="1"/>
        <v/>
      </c>
      <c r="K46" s="173">
        <f t="shared" si="4"/>
        <v>1.3888888888888867E-2</v>
      </c>
    </row>
    <row r="47" spans="1:11" ht="36" customHeight="1" x14ac:dyDescent="0.3">
      <c r="A47" s="30"/>
      <c r="B47" s="19" t="s">
        <v>30</v>
      </c>
      <c r="C47" s="19" t="s">
        <v>75</v>
      </c>
      <c r="D47" s="115" t="str">
        <f t="shared" si="5"/>
        <v>X</v>
      </c>
      <c r="E47" s="105" t="str">
        <f t="shared" si="12"/>
        <v/>
      </c>
      <c r="F47" s="180">
        <f t="shared" si="2"/>
        <v>0</v>
      </c>
      <c r="G47" s="117">
        <f t="shared" si="0"/>
        <v>30</v>
      </c>
      <c r="H47" s="153">
        <f t="shared" si="3"/>
        <v>19.499999999999996</v>
      </c>
      <c r="I47" s="17" t="s">
        <v>1073</v>
      </c>
      <c r="J47" s="176" t="str">
        <f t="shared" si="1"/>
        <v/>
      </c>
      <c r="K47" s="173">
        <f t="shared" si="4"/>
        <v>2.0833333333333343E-2</v>
      </c>
    </row>
    <row r="48" spans="1:11" ht="36" customHeight="1" x14ac:dyDescent="0.3">
      <c r="A48" s="30"/>
      <c r="B48" s="19" t="s">
        <v>75</v>
      </c>
      <c r="C48" s="19" t="s">
        <v>128</v>
      </c>
      <c r="D48" s="115" t="str">
        <f t="shared" si="5"/>
        <v>X</v>
      </c>
      <c r="E48" s="105" t="str">
        <f t="shared" si="12"/>
        <v/>
      </c>
      <c r="F48" s="180">
        <f t="shared" si="2"/>
        <v>0</v>
      </c>
      <c r="G48" s="117">
        <f t="shared" si="0"/>
        <v>20</v>
      </c>
      <c r="H48" s="153">
        <f t="shared" si="3"/>
        <v>19.833333333333329</v>
      </c>
      <c r="I48" s="17" t="s">
        <v>850</v>
      </c>
      <c r="J48" s="176" t="str">
        <f t="shared" si="1"/>
        <v/>
      </c>
      <c r="K48" s="173">
        <f t="shared" si="4"/>
        <v>1.3888888888888895E-2</v>
      </c>
    </row>
    <row r="49" spans="1:11" ht="36" customHeight="1" x14ac:dyDescent="0.3">
      <c r="A49" s="30"/>
      <c r="B49" s="19" t="s">
        <v>128</v>
      </c>
      <c r="C49" s="19" t="s">
        <v>276</v>
      </c>
      <c r="D49" s="115" t="str">
        <f t="shared" si="5"/>
        <v>X</v>
      </c>
      <c r="E49" s="105" t="str">
        <f t="shared" si="12"/>
        <v/>
      </c>
      <c r="F49" s="180">
        <f t="shared" si="2"/>
        <v>4</v>
      </c>
      <c r="G49" s="117">
        <f t="shared" si="0"/>
        <v>0</v>
      </c>
      <c r="H49" s="153">
        <f t="shared" si="3"/>
        <v>23.833333333333329</v>
      </c>
      <c r="I49" s="17" t="s">
        <v>46</v>
      </c>
      <c r="J49" s="176" t="str">
        <f t="shared" si="1"/>
        <v/>
      </c>
      <c r="K49" s="173">
        <f t="shared" si="4"/>
        <v>0.16666666666666669</v>
      </c>
    </row>
    <row r="50" spans="1:11" ht="36" customHeight="1" x14ac:dyDescent="0.3">
      <c r="A50" s="30"/>
      <c r="B50" s="19" t="s">
        <v>276</v>
      </c>
      <c r="C50" s="19" t="s">
        <v>115</v>
      </c>
      <c r="D50" s="115" t="str">
        <f t="shared" si="5"/>
        <v/>
      </c>
      <c r="E50" s="105" t="str">
        <f t="shared" si="12"/>
        <v>X</v>
      </c>
      <c r="F50" s="180">
        <f t="shared" si="2"/>
        <v>0</v>
      </c>
      <c r="G50" s="117">
        <f t="shared" si="0"/>
        <v>0</v>
      </c>
      <c r="H50" s="153">
        <f t="shared" si="3"/>
        <v>23.833333333333329</v>
      </c>
      <c r="I50" s="17" t="s">
        <v>355</v>
      </c>
      <c r="J50" s="176">
        <f t="shared" si="1"/>
        <v>0.17361111111111105</v>
      </c>
      <c r="K50" s="173" t="str">
        <f t="shared" si="4"/>
        <v/>
      </c>
    </row>
    <row r="51" spans="1:11" ht="36" customHeight="1" x14ac:dyDescent="0.3">
      <c r="A51" s="30"/>
      <c r="B51" s="19" t="s">
        <v>115</v>
      </c>
      <c r="C51" s="19" t="s">
        <v>720</v>
      </c>
      <c r="D51" s="115" t="str">
        <f t="shared" si="5"/>
        <v>X</v>
      </c>
      <c r="E51" s="105" t="str">
        <f t="shared" si="12"/>
        <v/>
      </c>
      <c r="F51" s="180">
        <f t="shared" si="2"/>
        <v>1</v>
      </c>
      <c r="G51" s="117">
        <f t="shared" si="0"/>
        <v>10</v>
      </c>
      <c r="H51" s="153">
        <f t="shared" si="3"/>
        <v>24.999999999999996</v>
      </c>
      <c r="I51" s="17" t="s">
        <v>46</v>
      </c>
      <c r="J51" s="176" t="str">
        <f t="shared" si="1"/>
        <v/>
      </c>
      <c r="K51" s="173">
        <f t="shared" si="4"/>
        <v>4.861111111111116E-2</v>
      </c>
    </row>
    <row r="52" spans="1:11" ht="36" customHeight="1" x14ac:dyDescent="0.3">
      <c r="A52" s="30"/>
      <c r="B52" s="19" t="s">
        <v>720</v>
      </c>
      <c r="C52" s="19" t="s">
        <v>148</v>
      </c>
      <c r="D52" s="115" t="str">
        <f t="shared" si="5"/>
        <v/>
      </c>
      <c r="E52" s="105" t="str">
        <f t="shared" si="12"/>
        <v>X</v>
      </c>
      <c r="F52" s="180">
        <f t="shared" si="2"/>
        <v>0</v>
      </c>
      <c r="G52" s="117">
        <f t="shared" si="0"/>
        <v>0</v>
      </c>
      <c r="H52" s="153">
        <f t="shared" si="3"/>
        <v>24.999999999999996</v>
      </c>
      <c r="I52" s="17" t="s">
        <v>355</v>
      </c>
      <c r="J52" s="176">
        <f t="shared" si="1"/>
        <v>3.472222222222221E-2</v>
      </c>
      <c r="K52" s="173" t="str">
        <f t="shared" si="4"/>
        <v/>
      </c>
    </row>
    <row r="53" spans="1:11" ht="36" customHeight="1" x14ac:dyDescent="0.3">
      <c r="A53" s="30"/>
      <c r="B53" s="19" t="s">
        <v>148</v>
      </c>
      <c r="C53" s="19" t="s">
        <v>867</v>
      </c>
      <c r="D53" s="115" t="str">
        <f t="shared" si="5"/>
        <v>X</v>
      </c>
      <c r="E53" s="105" t="str">
        <f t="shared" si="12"/>
        <v/>
      </c>
      <c r="F53" s="180">
        <f t="shared" si="2"/>
        <v>0</v>
      </c>
      <c r="G53" s="117">
        <f t="shared" si="0"/>
        <v>10</v>
      </c>
      <c r="H53" s="153">
        <f t="shared" si="3"/>
        <v>25.166666666666664</v>
      </c>
      <c r="I53" s="17" t="s">
        <v>46</v>
      </c>
      <c r="J53" s="176" t="str">
        <f t="shared" si="1"/>
        <v/>
      </c>
      <c r="K53" s="173">
        <f t="shared" si="4"/>
        <v>6.9444444444445308E-3</v>
      </c>
    </row>
    <row r="54" spans="1:11" ht="36" customHeight="1" x14ac:dyDescent="0.3">
      <c r="A54" s="30"/>
      <c r="B54" s="19" t="s">
        <v>867</v>
      </c>
      <c r="C54" s="19" t="s">
        <v>229</v>
      </c>
      <c r="D54" s="115" t="str">
        <f t="shared" si="5"/>
        <v>X</v>
      </c>
      <c r="E54" s="105" t="str">
        <f t="shared" si="12"/>
        <v/>
      </c>
      <c r="F54" s="180">
        <f t="shared" si="2"/>
        <v>0</v>
      </c>
      <c r="G54" s="117">
        <f t="shared" si="0"/>
        <v>40</v>
      </c>
      <c r="H54" s="153">
        <f t="shared" si="3"/>
        <v>25.833333333333332</v>
      </c>
      <c r="I54" s="17" t="s">
        <v>1127</v>
      </c>
      <c r="J54" s="176" t="str">
        <f t="shared" si="1"/>
        <v/>
      </c>
      <c r="K54" s="173">
        <f t="shared" si="4"/>
        <v>2.7777777777777679E-2</v>
      </c>
    </row>
    <row r="55" spans="1:11" ht="36" customHeight="1" x14ac:dyDescent="0.3">
      <c r="A55" s="30"/>
      <c r="B55" s="19" t="s">
        <v>229</v>
      </c>
      <c r="C55" s="19" t="s">
        <v>230</v>
      </c>
      <c r="D55" s="115" t="str">
        <f t="shared" si="5"/>
        <v>X</v>
      </c>
      <c r="E55" s="105" t="str">
        <f t="shared" si="12"/>
        <v/>
      </c>
      <c r="F55" s="180">
        <f t="shared" si="2"/>
        <v>0</v>
      </c>
      <c r="G55" s="117">
        <f t="shared" si="0"/>
        <v>50</v>
      </c>
      <c r="H55" s="153">
        <f t="shared" si="3"/>
        <v>26.666666666666664</v>
      </c>
      <c r="I55" s="17" t="s">
        <v>46</v>
      </c>
      <c r="J55" s="176" t="str">
        <f t="shared" si="1"/>
        <v/>
      </c>
      <c r="K55" s="173">
        <f t="shared" si="4"/>
        <v>3.4722222222222321E-2</v>
      </c>
    </row>
    <row r="56" spans="1:11" ht="36" customHeight="1" x14ac:dyDescent="0.3">
      <c r="A56" s="30"/>
      <c r="B56" s="19" t="s">
        <v>230</v>
      </c>
      <c r="C56" s="19" t="s">
        <v>234</v>
      </c>
      <c r="D56" s="115" t="str">
        <f t="shared" si="5"/>
        <v/>
      </c>
      <c r="E56" s="105" t="str">
        <f t="shared" si="12"/>
        <v>X</v>
      </c>
      <c r="F56" s="180">
        <f t="shared" si="2"/>
        <v>0</v>
      </c>
      <c r="G56" s="117">
        <f t="shared" si="0"/>
        <v>0</v>
      </c>
      <c r="H56" s="153">
        <f t="shared" si="3"/>
        <v>26.666666666666664</v>
      </c>
      <c r="I56" s="17" t="s">
        <v>355</v>
      </c>
      <c r="J56" s="176">
        <f t="shared" si="1"/>
        <v>5.5555555555555469E-2</v>
      </c>
      <c r="K56" s="173" t="str">
        <f t="shared" si="4"/>
        <v/>
      </c>
    </row>
    <row r="57" spans="1:11" ht="36" customHeight="1" x14ac:dyDescent="0.3">
      <c r="A57" s="30"/>
      <c r="B57" s="19" t="s">
        <v>234</v>
      </c>
      <c r="C57" s="19" t="s">
        <v>59</v>
      </c>
      <c r="D57" s="115" t="str">
        <f t="shared" si="5"/>
        <v>X</v>
      </c>
      <c r="E57" s="105" t="str">
        <f t="shared" si="12"/>
        <v/>
      </c>
      <c r="F57" s="180">
        <f t="shared" si="2"/>
        <v>2</v>
      </c>
      <c r="G57" s="117">
        <f t="shared" si="0"/>
        <v>0</v>
      </c>
      <c r="H57" s="153">
        <f t="shared" si="3"/>
        <v>28.666666666666664</v>
      </c>
      <c r="I57" s="17" t="s">
        <v>46</v>
      </c>
      <c r="J57" s="176" t="str">
        <f t="shared" si="1"/>
        <v/>
      </c>
      <c r="K57" s="173">
        <f t="shared" si="4"/>
        <v>8.333333333333337E-2</v>
      </c>
    </row>
    <row r="58" spans="1:11" ht="36" customHeight="1" x14ac:dyDescent="0.3">
      <c r="A58" s="30"/>
      <c r="B58" s="19" t="s">
        <v>59</v>
      </c>
      <c r="C58" s="19" t="s">
        <v>32</v>
      </c>
      <c r="D58" s="115" t="str">
        <f t="shared" si="5"/>
        <v>X</v>
      </c>
      <c r="E58" s="105" t="str">
        <f t="shared" si="12"/>
        <v/>
      </c>
      <c r="F58" s="180">
        <f t="shared" si="2"/>
        <v>0</v>
      </c>
      <c r="G58" s="117">
        <f t="shared" si="0"/>
        <v>30</v>
      </c>
      <c r="H58" s="153">
        <f t="shared" si="3"/>
        <v>29.166666666666664</v>
      </c>
      <c r="I58" s="17" t="s">
        <v>1073</v>
      </c>
      <c r="J58" s="176" t="str">
        <f t="shared" si="1"/>
        <v/>
      </c>
      <c r="K58" s="173">
        <f t="shared" si="4"/>
        <v>2.0833333333333259E-2</v>
      </c>
    </row>
    <row r="59" spans="1:11" ht="36" customHeight="1" x14ac:dyDescent="0.3">
      <c r="A59" s="30"/>
      <c r="B59" s="19" t="s">
        <v>32</v>
      </c>
      <c r="C59" s="19" t="s">
        <v>120</v>
      </c>
      <c r="D59" s="115" t="str">
        <f t="shared" si="5"/>
        <v>X</v>
      </c>
      <c r="E59" s="105" t="str">
        <f t="shared" si="12"/>
        <v/>
      </c>
      <c r="F59" s="180">
        <f t="shared" si="2"/>
        <v>0</v>
      </c>
      <c r="G59" s="117">
        <f t="shared" si="0"/>
        <v>30</v>
      </c>
      <c r="H59" s="153">
        <f t="shared" si="3"/>
        <v>29.666666666666664</v>
      </c>
      <c r="I59" s="17" t="s">
        <v>316</v>
      </c>
      <c r="J59" s="176" t="str">
        <f t="shared" si="1"/>
        <v/>
      </c>
      <c r="K59" s="173">
        <f t="shared" si="4"/>
        <v>2.083333333333337E-2</v>
      </c>
    </row>
    <row r="60" spans="1:11" ht="36" customHeight="1" x14ac:dyDescent="0.3">
      <c r="A60" s="30"/>
      <c r="B60" s="19" t="s">
        <v>120</v>
      </c>
      <c r="C60" s="19" t="s">
        <v>319</v>
      </c>
      <c r="D60" s="115" t="str">
        <f t="shared" si="5"/>
        <v>X</v>
      </c>
      <c r="E60" s="105" t="str">
        <f t="shared" si="12"/>
        <v/>
      </c>
      <c r="F60" s="180">
        <f t="shared" si="2"/>
        <v>1</v>
      </c>
      <c r="G60" s="117">
        <f t="shared" si="0"/>
        <v>10</v>
      </c>
      <c r="H60" s="153">
        <f t="shared" si="3"/>
        <v>30.833333333333332</v>
      </c>
      <c r="I60" s="17" t="s">
        <v>46</v>
      </c>
      <c r="J60" s="176" t="str">
        <f t="shared" si="1"/>
        <v/>
      </c>
      <c r="K60" s="173">
        <f t="shared" si="4"/>
        <v>4.861111111111116E-2</v>
      </c>
    </row>
    <row r="61" spans="1:11" ht="36" customHeight="1" x14ac:dyDescent="0.3">
      <c r="A61" s="43"/>
      <c r="B61" s="19" t="s">
        <v>319</v>
      </c>
      <c r="C61" s="19" t="s">
        <v>28</v>
      </c>
      <c r="D61" s="115" t="str">
        <f t="shared" si="5"/>
        <v>X</v>
      </c>
      <c r="E61" s="105" t="str">
        <f t="shared" si="12"/>
        <v/>
      </c>
      <c r="F61" s="180">
        <f t="shared" si="2"/>
        <v>0</v>
      </c>
      <c r="G61" s="117">
        <f t="shared" si="0"/>
        <v>20</v>
      </c>
      <c r="H61" s="153">
        <f t="shared" si="3"/>
        <v>31.166666666666664</v>
      </c>
      <c r="I61" s="17" t="s">
        <v>1128</v>
      </c>
      <c r="J61" s="176" t="str">
        <f t="shared" si="1"/>
        <v/>
      </c>
      <c r="K61" s="173">
        <f t="shared" si="4"/>
        <v>1.388888888888884E-2</v>
      </c>
    </row>
    <row r="62" spans="1:11" ht="36" customHeight="1" x14ac:dyDescent="0.3">
      <c r="A62" s="42" t="s">
        <v>1122</v>
      </c>
      <c r="B62" s="19" t="s">
        <v>29</v>
      </c>
      <c r="C62" s="19" t="s">
        <v>186</v>
      </c>
      <c r="D62" s="115" t="str">
        <f t="shared" si="5"/>
        <v>X</v>
      </c>
      <c r="E62" s="105" t="str">
        <f t="shared" si="12"/>
        <v/>
      </c>
      <c r="F62" s="180">
        <f t="shared" si="2"/>
        <v>1</v>
      </c>
      <c r="G62" s="117">
        <f t="shared" si="0"/>
        <v>30</v>
      </c>
      <c r="H62" s="153">
        <f t="shared" si="3"/>
        <v>32.666666666666664</v>
      </c>
      <c r="I62" s="17" t="s">
        <v>46</v>
      </c>
      <c r="J62" s="176" t="str">
        <f t="shared" si="1"/>
        <v/>
      </c>
      <c r="K62" s="173">
        <f t="shared" si="4"/>
        <v>6.25E-2</v>
      </c>
    </row>
    <row r="63" spans="1:11" ht="36" customHeight="1" x14ac:dyDescent="0.3">
      <c r="A63" s="30"/>
      <c r="B63" s="19" t="s">
        <v>186</v>
      </c>
      <c r="C63" s="19" t="s">
        <v>156</v>
      </c>
      <c r="D63" s="115" t="str">
        <f t="shared" si="5"/>
        <v>X</v>
      </c>
      <c r="E63" s="105" t="str">
        <f t="shared" si="12"/>
        <v/>
      </c>
      <c r="F63" s="180">
        <f t="shared" si="2"/>
        <v>0</v>
      </c>
      <c r="G63" s="117">
        <f t="shared" si="0"/>
        <v>30</v>
      </c>
      <c r="H63" s="153">
        <f t="shared" si="3"/>
        <v>33.166666666666664</v>
      </c>
      <c r="I63" s="17" t="s">
        <v>316</v>
      </c>
      <c r="J63" s="176" t="str">
        <f t="shared" si="1"/>
        <v/>
      </c>
      <c r="K63" s="173">
        <f t="shared" si="4"/>
        <v>2.0833333333333329E-2</v>
      </c>
    </row>
    <row r="64" spans="1:11" ht="36" customHeight="1" x14ac:dyDescent="0.3">
      <c r="A64" s="30"/>
      <c r="B64" s="19" t="s">
        <v>156</v>
      </c>
      <c r="C64" s="19" t="s">
        <v>233</v>
      </c>
      <c r="D64" s="115" t="str">
        <f t="shared" si="5"/>
        <v>X</v>
      </c>
      <c r="E64" s="105" t="str">
        <f t="shared" si="12"/>
        <v/>
      </c>
      <c r="F64" s="180">
        <f t="shared" si="2"/>
        <v>2</v>
      </c>
      <c r="G64" s="117">
        <f t="shared" si="0"/>
        <v>30</v>
      </c>
      <c r="H64" s="153">
        <f t="shared" si="3"/>
        <v>35.666666666666664</v>
      </c>
      <c r="I64" s="17" t="s">
        <v>46</v>
      </c>
      <c r="J64" s="176" t="str">
        <f t="shared" si="1"/>
        <v/>
      </c>
      <c r="K64" s="173">
        <f t="shared" si="4"/>
        <v>0.10416666666666667</v>
      </c>
    </row>
    <row r="65" spans="1:11" ht="36" customHeight="1" x14ac:dyDescent="0.3">
      <c r="A65" s="30"/>
      <c r="B65" s="215" t="s">
        <v>233</v>
      </c>
      <c r="C65" s="216"/>
      <c r="D65" s="115"/>
      <c r="E65" s="105" t="str">
        <f t="shared" si="12"/>
        <v/>
      </c>
      <c r="F65" s="180">
        <f t="shared" si="2"/>
        <v>0</v>
      </c>
      <c r="G65" s="117">
        <f t="shared" si="0"/>
        <v>0</v>
      </c>
      <c r="H65" s="153">
        <f t="shared" si="3"/>
        <v>35.666666666666664</v>
      </c>
      <c r="I65" s="18" t="s">
        <v>56</v>
      </c>
      <c r="J65" s="176" t="str">
        <f t="shared" si="1"/>
        <v/>
      </c>
      <c r="K65" s="173" t="str">
        <f t="shared" si="4"/>
        <v/>
      </c>
    </row>
    <row r="66" spans="1:11" ht="33.75" customHeight="1" x14ac:dyDescent="0.3">
      <c r="A66" s="123"/>
      <c r="B66" s="332" t="s">
        <v>33</v>
      </c>
      <c r="C66" s="332"/>
      <c r="D66" s="332"/>
      <c r="E66" s="332"/>
      <c r="F66" s="332"/>
      <c r="G66" s="332"/>
      <c r="H66" s="124">
        <f>H65</f>
        <v>35.666666666666664</v>
      </c>
      <c r="I66" s="125"/>
      <c r="J66" s="177">
        <f>SUM(J23:J65)</f>
        <v>2.4097222222222219</v>
      </c>
      <c r="K66" s="173">
        <f>SUM(K23:K65)</f>
        <v>1.4861111111111112</v>
      </c>
    </row>
    <row r="67" spans="1:11" ht="33.75" customHeight="1" x14ac:dyDescent="0.3">
      <c r="A67" s="123"/>
      <c r="B67" s="332" t="s">
        <v>616</v>
      </c>
      <c r="C67" s="332"/>
      <c r="D67" s="332"/>
      <c r="E67" s="332"/>
      <c r="F67" s="332"/>
      <c r="G67" s="332"/>
      <c r="H67" s="126">
        <v>72</v>
      </c>
      <c r="I67" s="125"/>
    </row>
    <row r="68" spans="1:11" ht="33.75" customHeight="1" x14ac:dyDescent="0.3">
      <c r="A68" s="123"/>
      <c r="B68" s="326" t="s">
        <v>617</v>
      </c>
      <c r="C68" s="326"/>
      <c r="D68" s="326"/>
      <c r="E68" s="326"/>
      <c r="F68" s="326"/>
      <c r="G68" s="326"/>
      <c r="H68" s="126">
        <f>IF(H67="","",IF(H66&lt;=H67,H67-H66,0))</f>
        <v>36.333333333333336</v>
      </c>
      <c r="I68" s="155"/>
    </row>
    <row r="69" spans="1:11" ht="33.75" customHeight="1" x14ac:dyDescent="0.3">
      <c r="A69" s="123"/>
      <c r="B69" s="326" t="s">
        <v>618</v>
      </c>
      <c r="C69" s="326"/>
      <c r="D69" s="326"/>
      <c r="E69" s="326"/>
      <c r="F69" s="326"/>
      <c r="G69" s="326"/>
      <c r="H69" s="126">
        <f>IF(H66&gt;H67,H66-H67,0)</f>
        <v>0</v>
      </c>
      <c r="I69" s="125"/>
    </row>
    <row r="70" spans="1:11" ht="33.75" customHeight="1" x14ac:dyDescent="0.3">
      <c r="A70" s="123"/>
      <c r="B70" s="326" t="s">
        <v>619</v>
      </c>
      <c r="C70" s="326"/>
      <c r="D70" s="326"/>
      <c r="E70" s="326"/>
      <c r="F70" s="326"/>
      <c r="G70" s="326"/>
      <c r="H70" s="154">
        <f>IF(H67="","",IF(H68&gt;H69,ROUND(H68*$B$15*$B$13/24,0),""))</f>
        <v>50174063</v>
      </c>
      <c r="I70" s="125"/>
    </row>
    <row r="71" spans="1:11" ht="33.75" customHeight="1" x14ac:dyDescent="0.3">
      <c r="A71" s="123"/>
      <c r="B71" s="327" t="s">
        <v>620</v>
      </c>
      <c r="C71" s="328"/>
      <c r="D71" s="328"/>
      <c r="E71" s="328"/>
      <c r="F71" s="328"/>
      <c r="G71" s="329"/>
      <c r="H71" s="127" t="str">
        <f>IF(H69&gt;H68,ROUND(H69*$B$17*$B$13/24,0),"")</f>
        <v/>
      </c>
      <c r="I71" s="125"/>
    </row>
    <row r="72" spans="1:11" ht="33.75" customHeight="1" x14ac:dyDescent="0.3">
      <c r="A72" s="330"/>
      <c r="B72" s="330"/>
      <c r="C72" s="330"/>
      <c r="D72" s="330"/>
      <c r="E72" s="330"/>
      <c r="F72" s="330"/>
      <c r="G72" s="330"/>
      <c r="H72" s="330"/>
      <c r="I72" s="330"/>
    </row>
  </sheetData>
  <mergeCells count="17">
    <mergeCell ref="B70:G70"/>
    <mergeCell ref="B71:G71"/>
    <mergeCell ref="A72:I72"/>
    <mergeCell ref="J21:J22"/>
    <mergeCell ref="K21:K22"/>
    <mergeCell ref="B66:G66"/>
    <mergeCell ref="B67:G67"/>
    <mergeCell ref="B68:G68"/>
    <mergeCell ref="B69:G69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65:I65 B23:C64 E23:I64">
    <cfRule type="expression" dxfId="63" priority="3">
      <formula>$E23="x"</formula>
    </cfRule>
  </conditionalFormatting>
  <conditionalFormatting sqref="D23:D64">
    <cfRule type="expression" dxfId="62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2454-9D82-46F5-8FB3-87BCEE6F3738}">
  <sheetPr>
    <tabColor rgb="FFFF0000"/>
  </sheetPr>
  <dimension ref="A1:K76"/>
  <sheetViews>
    <sheetView topLeftCell="A28" zoomScale="55" zoomScaleNormal="55" workbookViewId="0">
      <selection activeCell="D34" sqref="D34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56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44819.71875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44820</v>
      </c>
      <c r="C9" s="104">
        <f>INDEX('TONG HOP'!$B$9:$W$110,MATCH(E3,'TONG HOP'!$B$9:$B$110,0),MATCH(C10,'TONG HOP'!$B$9:$W$9,0))</f>
        <v>44821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44820.291666666664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16889.86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44824.513888888891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44826.0625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1100</v>
      </c>
      <c r="B23" s="215" t="s">
        <v>1108</v>
      </c>
      <c r="C23" s="216"/>
      <c r="D23" s="115"/>
      <c r="E23" s="105"/>
      <c r="F23" s="180">
        <f>IF(C23-B23=1,24,(IF(D23="X",HOUR(C23-B23),0)))</f>
        <v>0</v>
      </c>
      <c r="G23" s="166">
        <f t="shared" ref="G23:G69" si="0">IF(D23="X",MINUTE(C23-B23),0)</f>
        <v>0</v>
      </c>
      <c r="H23" s="166">
        <f>(F23+G23/60)+H22</f>
        <v>0</v>
      </c>
      <c r="I23" s="214" t="s">
        <v>1112</v>
      </c>
      <c r="J23" s="175" t="str">
        <f t="shared" ref="J23:J69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1108</v>
      </c>
      <c r="C24" s="41" t="s">
        <v>28</v>
      </c>
      <c r="D24" s="115"/>
      <c r="E24" s="105"/>
      <c r="F24" s="180">
        <f t="shared" ref="F24:F69" si="2">IF(C24-B24=1,24,(IF(D24="X",HOUR(C24-B24),0)))</f>
        <v>0</v>
      </c>
      <c r="G24" s="166">
        <f t="shared" si="0"/>
        <v>0</v>
      </c>
      <c r="H24" s="166">
        <f t="shared" ref="H24:H26" si="3">(F24+G24/60)+H23</f>
        <v>0</v>
      </c>
      <c r="I24" s="24" t="s">
        <v>1024</v>
      </c>
      <c r="J24" s="175" t="str">
        <f t="shared" si="1"/>
        <v/>
      </c>
      <c r="K24" s="173" t="str">
        <f t="shared" ref="K24:K69" si="4">IF(D24="x",(C24-B24),"")</f>
        <v/>
      </c>
    </row>
    <row r="25" spans="1:11" ht="36" customHeight="1" x14ac:dyDescent="0.3">
      <c r="A25" s="42" t="s">
        <v>1101</v>
      </c>
      <c r="B25" s="19" t="s">
        <v>29</v>
      </c>
      <c r="C25" s="41" t="s">
        <v>75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1024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43"/>
      <c r="B26" s="41" t="s">
        <v>75</v>
      </c>
      <c r="C26" s="189">
        <v>0.29166666666666669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17" t="s">
        <v>919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43"/>
      <c r="B27" s="189">
        <v>0.29166666666666669</v>
      </c>
      <c r="C27" s="243">
        <v>1</v>
      </c>
      <c r="D27" s="115" t="str">
        <f t="shared" ref="D27:D68" si="5">IF(E27="","X","")</f>
        <v/>
      </c>
      <c r="E27" s="105" t="str">
        <f t="shared" ref="E27" si="6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180">
        <f t="shared" ref="F27" si="7">IF(C27-B27=1,24,(IF(D27="X",HOUR(C27-B27),0)))</f>
        <v>0</v>
      </c>
      <c r="G27" s="166">
        <f t="shared" ref="G27" si="8">IF(D27="X",MINUTE(C27-B27),0)</f>
        <v>0</v>
      </c>
      <c r="H27" s="166">
        <f t="shared" ref="H27" si="9">(F27+G27/60)+H26</f>
        <v>0</v>
      </c>
      <c r="I27" s="17" t="s">
        <v>919</v>
      </c>
      <c r="J27" s="175">
        <f t="shared" ref="J27" si="10">IF(E27="x",(C27-B27),"")</f>
        <v>0.70833333333333326</v>
      </c>
      <c r="K27" s="173" t="str">
        <f t="shared" ref="K27" si="11">IF(D27="x",(C27-B27),"")</f>
        <v/>
      </c>
    </row>
    <row r="28" spans="1:11" ht="36" customHeight="1" x14ac:dyDescent="0.3">
      <c r="A28" s="57" t="s">
        <v>1102</v>
      </c>
      <c r="B28" s="19" t="s">
        <v>29</v>
      </c>
      <c r="C28" s="41" t="s">
        <v>28</v>
      </c>
      <c r="D28" s="115" t="str">
        <f t="shared" si="5"/>
        <v/>
      </c>
      <c r="E28" s="105" t="str">
        <f t="shared" ref="E28:E69" si="12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v>0</v>
      </c>
      <c r="G28" s="117">
        <f t="shared" si="0"/>
        <v>0</v>
      </c>
      <c r="H28" s="153">
        <f>(F28+G28/60)+H27</f>
        <v>0</v>
      </c>
      <c r="I28" s="17" t="s">
        <v>919</v>
      </c>
      <c r="J28" s="176">
        <f t="shared" si="1"/>
        <v>1</v>
      </c>
      <c r="K28" s="173" t="str">
        <f t="shared" si="4"/>
        <v/>
      </c>
    </row>
    <row r="29" spans="1:11" ht="36" customHeight="1" x14ac:dyDescent="0.3">
      <c r="A29" s="57" t="s">
        <v>1103</v>
      </c>
      <c r="B29" s="19" t="s">
        <v>29</v>
      </c>
      <c r="C29" s="41" t="s">
        <v>28</v>
      </c>
      <c r="D29" s="115" t="str">
        <f t="shared" si="5"/>
        <v/>
      </c>
      <c r="E29" s="105" t="str">
        <f t="shared" si="12"/>
        <v>X</v>
      </c>
      <c r="F29" s="180">
        <v>0</v>
      </c>
      <c r="G29" s="117">
        <f t="shared" si="0"/>
        <v>0</v>
      </c>
      <c r="H29" s="153">
        <f t="shared" ref="H29:H69" si="13">(F29+G29/60)+H28</f>
        <v>0</v>
      </c>
      <c r="I29" s="17" t="s">
        <v>919</v>
      </c>
      <c r="J29" s="176">
        <f t="shared" si="1"/>
        <v>1</v>
      </c>
      <c r="K29" s="173" t="str">
        <f t="shared" si="4"/>
        <v/>
      </c>
    </row>
    <row r="30" spans="1:11" ht="36" customHeight="1" x14ac:dyDescent="0.3">
      <c r="A30" s="57" t="s">
        <v>1104</v>
      </c>
      <c r="B30" s="19" t="s">
        <v>29</v>
      </c>
      <c r="C30" s="41" t="s">
        <v>28</v>
      </c>
      <c r="D30" s="115" t="str">
        <f t="shared" si="5"/>
        <v/>
      </c>
      <c r="E30" s="105" t="str">
        <f t="shared" si="12"/>
        <v>X</v>
      </c>
      <c r="F30" s="180">
        <v>0</v>
      </c>
      <c r="G30" s="117">
        <f t="shared" si="0"/>
        <v>0</v>
      </c>
      <c r="H30" s="153">
        <f t="shared" si="13"/>
        <v>0</v>
      </c>
      <c r="I30" s="17" t="s">
        <v>919</v>
      </c>
      <c r="J30" s="176">
        <f t="shared" si="1"/>
        <v>1</v>
      </c>
      <c r="K30" s="173" t="str">
        <f t="shared" si="4"/>
        <v/>
      </c>
    </row>
    <row r="31" spans="1:11" ht="36" customHeight="1" x14ac:dyDescent="0.3">
      <c r="A31" s="42" t="s">
        <v>1105</v>
      </c>
      <c r="B31" s="41" t="s">
        <v>29</v>
      </c>
      <c r="C31" s="41" t="s">
        <v>249</v>
      </c>
      <c r="D31" s="115" t="str">
        <f t="shared" si="5"/>
        <v/>
      </c>
      <c r="E31" s="105" t="str">
        <f t="shared" si="12"/>
        <v>X</v>
      </c>
      <c r="F31" s="180">
        <f t="shared" si="2"/>
        <v>0</v>
      </c>
      <c r="G31" s="117">
        <f t="shared" si="0"/>
        <v>0</v>
      </c>
      <c r="H31" s="153">
        <f t="shared" si="13"/>
        <v>0</v>
      </c>
      <c r="I31" s="17" t="s">
        <v>919</v>
      </c>
      <c r="J31" s="176">
        <f t="shared" si="1"/>
        <v>0.23958333333333334</v>
      </c>
      <c r="K31" s="173" t="str">
        <f t="shared" si="4"/>
        <v/>
      </c>
    </row>
    <row r="32" spans="1:11" ht="36" customHeight="1" x14ac:dyDescent="0.3">
      <c r="A32" s="30"/>
      <c r="B32" s="41" t="s">
        <v>249</v>
      </c>
      <c r="C32" s="41" t="s">
        <v>1109</v>
      </c>
      <c r="D32" s="115" t="str">
        <f t="shared" si="5"/>
        <v/>
      </c>
      <c r="E32" s="105" t="str">
        <f t="shared" si="12"/>
        <v>X</v>
      </c>
      <c r="F32" s="180">
        <f t="shared" si="2"/>
        <v>0</v>
      </c>
      <c r="G32" s="117">
        <f t="shared" si="0"/>
        <v>0</v>
      </c>
      <c r="H32" s="153">
        <f t="shared" si="13"/>
        <v>0</v>
      </c>
      <c r="I32" s="18" t="s">
        <v>1113</v>
      </c>
      <c r="J32" s="176">
        <f t="shared" si="1"/>
        <v>6.9444444444444448E-2</v>
      </c>
      <c r="K32" s="173" t="str">
        <f t="shared" si="4"/>
        <v/>
      </c>
    </row>
    <row r="33" spans="1:11" ht="36" customHeight="1" x14ac:dyDescent="0.3">
      <c r="A33" s="30"/>
      <c r="B33" s="41" t="s">
        <v>1109</v>
      </c>
      <c r="C33" s="41" t="s">
        <v>157</v>
      </c>
      <c r="D33" s="115" t="str">
        <f t="shared" si="5"/>
        <v/>
      </c>
      <c r="E33" s="105" t="str">
        <f t="shared" si="12"/>
        <v>X</v>
      </c>
      <c r="F33" s="180">
        <f t="shared" si="2"/>
        <v>0</v>
      </c>
      <c r="G33" s="117">
        <f t="shared" si="0"/>
        <v>0</v>
      </c>
      <c r="H33" s="153">
        <f t="shared" si="13"/>
        <v>0</v>
      </c>
      <c r="I33" s="17" t="s">
        <v>1025</v>
      </c>
      <c r="J33" s="176">
        <f t="shared" si="1"/>
        <v>8.6805555555555525E-2</v>
      </c>
      <c r="K33" s="173" t="str">
        <f t="shared" si="4"/>
        <v/>
      </c>
    </row>
    <row r="34" spans="1:11" ht="36" customHeight="1" x14ac:dyDescent="0.3">
      <c r="A34" s="30"/>
      <c r="B34" s="41" t="s">
        <v>157</v>
      </c>
      <c r="C34" s="41" t="s">
        <v>748</v>
      </c>
      <c r="D34" s="115" t="str">
        <f t="shared" si="5"/>
        <v>X</v>
      </c>
      <c r="E34" s="105" t="str">
        <f t="shared" si="12"/>
        <v/>
      </c>
      <c r="F34" s="180">
        <f t="shared" si="2"/>
        <v>1</v>
      </c>
      <c r="G34" s="117">
        <f t="shared" si="0"/>
        <v>10</v>
      </c>
      <c r="H34" s="153">
        <f t="shared" si="13"/>
        <v>1.1666666666666667</v>
      </c>
      <c r="I34" s="17" t="s">
        <v>1114</v>
      </c>
      <c r="J34" s="176" t="str">
        <f t="shared" si="1"/>
        <v/>
      </c>
      <c r="K34" s="173">
        <f t="shared" si="4"/>
        <v>4.8611111111111105E-2</v>
      </c>
    </row>
    <row r="35" spans="1:11" ht="36" customHeight="1" x14ac:dyDescent="0.3">
      <c r="A35" s="30"/>
      <c r="B35" s="41" t="s">
        <v>748</v>
      </c>
      <c r="C35" s="41" t="s">
        <v>295</v>
      </c>
      <c r="D35" s="115" t="str">
        <f t="shared" si="5"/>
        <v>X</v>
      </c>
      <c r="E35" s="105" t="str">
        <f t="shared" si="12"/>
        <v/>
      </c>
      <c r="F35" s="180">
        <f t="shared" si="2"/>
        <v>1</v>
      </c>
      <c r="G35" s="117">
        <f t="shared" si="0"/>
        <v>40</v>
      </c>
      <c r="H35" s="153">
        <f t="shared" si="13"/>
        <v>2.833333333333333</v>
      </c>
      <c r="I35" s="25" t="s">
        <v>7</v>
      </c>
      <c r="J35" s="176" t="str">
        <f t="shared" si="1"/>
        <v/>
      </c>
      <c r="K35" s="173">
        <f t="shared" si="4"/>
        <v>6.9444444444444531E-2</v>
      </c>
    </row>
    <row r="36" spans="1:11" ht="36" customHeight="1" x14ac:dyDescent="0.3">
      <c r="A36" s="30"/>
      <c r="B36" s="241" t="s">
        <v>295</v>
      </c>
      <c r="C36" s="242"/>
      <c r="D36" s="115"/>
      <c r="E36" s="105" t="str">
        <f t="shared" si="12"/>
        <v/>
      </c>
      <c r="F36" s="180">
        <f t="shared" si="2"/>
        <v>0</v>
      </c>
      <c r="G36" s="117">
        <f t="shared" si="0"/>
        <v>0</v>
      </c>
      <c r="H36" s="153">
        <f t="shared" si="13"/>
        <v>2.833333333333333</v>
      </c>
      <c r="I36" s="18" t="s">
        <v>45</v>
      </c>
      <c r="J36" s="176" t="str">
        <f t="shared" si="1"/>
        <v/>
      </c>
      <c r="K36" s="173" t="str">
        <f t="shared" si="4"/>
        <v/>
      </c>
    </row>
    <row r="37" spans="1:11" ht="36" customHeight="1" x14ac:dyDescent="0.3">
      <c r="A37" s="30"/>
      <c r="B37" s="41" t="s">
        <v>295</v>
      </c>
      <c r="C37" s="41" t="s">
        <v>69</v>
      </c>
      <c r="D37" s="115" t="str">
        <f t="shared" si="5"/>
        <v>X</v>
      </c>
      <c r="E37" s="105" t="str">
        <f t="shared" si="12"/>
        <v/>
      </c>
      <c r="F37" s="180">
        <f t="shared" si="2"/>
        <v>1</v>
      </c>
      <c r="G37" s="117">
        <f t="shared" si="0"/>
        <v>10</v>
      </c>
      <c r="H37" s="153">
        <f t="shared" si="13"/>
        <v>4</v>
      </c>
      <c r="I37" s="17" t="s">
        <v>46</v>
      </c>
      <c r="J37" s="176" t="str">
        <f t="shared" si="1"/>
        <v/>
      </c>
      <c r="K37" s="173">
        <f t="shared" si="4"/>
        <v>4.8611111111111049E-2</v>
      </c>
    </row>
    <row r="38" spans="1:11" ht="36" customHeight="1" x14ac:dyDescent="0.3">
      <c r="A38" s="30"/>
      <c r="B38" s="41" t="s">
        <v>69</v>
      </c>
      <c r="C38" s="41" t="s">
        <v>70</v>
      </c>
      <c r="D38" s="115" t="str">
        <f t="shared" si="5"/>
        <v>X</v>
      </c>
      <c r="E38" s="105" t="str">
        <f t="shared" si="12"/>
        <v/>
      </c>
      <c r="F38" s="180">
        <f t="shared" si="2"/>
        <v>0</v>
      </c>
      <c r="G38" s="117">
        <f t="shared" si="0"/>
        <v>30</v>
      </c>
      <c r="H38" s="153">
        <f t="shared" si="13"/>
        <v>4.5</v>
      </c>
      <c r="I38" s="17" t="s">
        <v>47</v>
      </c>
      <c r="J38" s="176" t="str">
        <f t="shared" si="1"/>
        <v/>
      </c>
      <c r="K38" s="173">
        <f t="shared" si="4"/>
        <v>2.083333333333337E-2</v>
      </c>
    </row>
    <row r="39" spans="1:11" ht="36" customHeight="1" x14ac:dyDescent="0.3">
      <c r="A39" s="30"/>
      <c r="B39" s="41" t="s">
        <v>70</v>
      </c>
      <c r="C39" s="41" t="s">
        <v>115</v>
      </c>
      <c r="D39" s="115" t="str">
        <f t="shared" si="5"/>
        <v>X</v>
      </c>
      <c r="E39" s="105" t="str">
        <f t="shared" si="12"/>
        <v/>
      </c>
      <c r="F39" s="180">
        <f t="shared" si="2"/>
        <v>0</v>
      </c>
      <c r="G39" s="117">
        <f t="shared" si="0"/>
        <v>30</v>
      </c>
      <c r="H39" s="153">
        <f t="shared" si="13"/>
        <v>5</v>
      </c>
      <c r="I39" s="17" t="s">
        <v>1115</v>
      </c>
      <c r="J39" s="176" t="str">
        <f t="shared" si="1"/>
        <v/>
      </c>
      <c r="K39" s="173">
        <f t="shared" si="4"/>
        <v>2.0833333333333259E-2</v>
      </c>
    </row>
    <row r="40" spans="1:11" ht="36" customHeight="1" x14ac:dyDescent="0.3">
      <c r="A40" s="30"/>
      <c r="B40" s="41" t="s">
        <v>115</v>
      </c>
      <c r="C40" s="41" t="s">
        <v>107</v>
      </c>
      <c r="D40" s="115" t="str">
        <f t="shared" si="5"/>
        <v>X</v>
      </c>
      <c r="E40" s="105" t="str">
        <f t="shared" si="12"/>
        <v/>
      </c>
      <c r="F40" s="180">
        <f t="shared" si="2"/>
        <v>0</v>
      </c>
      <c r="G40" s="117">
        <f t="shared" si="0"/>
        <v>20</v>
      </c>
      <c r="H40" s="153">
        <f t="shared" si="13"/>
        <v>5.333333333333333</v>
      </c>
      <c r="I40" s="17" t="s">
        <v>46</v>
      </c>
      <c r="J40" s="176" t="str">
        <f t="shared" si="1"/>
        <v/>
      </c>
      <c r="K40" s="173">
        <f t="shared" si="4"/>
        <v>1.3888888888888951E-2</v>
      </c>
    </row>
    <row r="41" spans="1:11" ht="36" customHeight="1" x14ac:dyDescent="0.3">
      <c r="A41" s="30"/>
      <c r="B41" s="41" t="s">
        <v>107</v>
      </c>
      <c r="C41" s="41" t="s">
        <v>62</v>
      </c>
      <c r="D41" s="115" t="str">
        <f t="shared" si="5"/>
        <v>X</v>
      </c>
      <c r="E41" s="105" t="str">
        <f t="shared" si="12"/>
        <v/>
      </c>
      <c r="F41" s="180">
        <f t="shared" si="2"/>
        <v>0</v>
      </c>
      <c r="G41" s="117">
        <f t="shared" si="0"/>
        <v>20</v>
      </c>
      <c r="H41" s="153">
        <f t="shared" si="13"/>
        <v>5.6666666666666661</v>
      </c>
      <c r="I41" s="17" t="s">
        <v>1116</v>
      </c>
      <c r="J41" s="176" t="str">
        <f t="shared" si="1"/>
        <v/>
      </c>
      <c r="K41" s="173">
        <f t="shared" si="4"/>
        <v>1.388888888888884E-2</v>
      </c>
    </row>
    <row r="42" spans="1:11" ht="36" customHeight="1" x14ac:dyDescent="0.3">
      <c r="A42" s="30"/>
      <c r="B42" s="41" t="s">
        <v>62</v>
      </c>
      <c r="C42" s="41" t="s">
        <v>196</v>
      </c>
      <c r="D42" s="115" t="str">
        <f t="shared" si="5"/>
        <v>X</v>
      </c>
      <c r="E42" s="105" t="str">
        <f t="shared" si="12"/>
        <v/>
      </c>
      <c r="F42" s="180">
        <f t="shared" si="2"/>
        <v>1</v>
      </c>
      <c r="G42" s="117">
        <f t="shared" si="0"/>
        <v>0</v>
      </c>
      <c r="H42" s="153">
        <f t="shared" si="13"/>
        <v>6.6666666666666661</v>
      </c>
      <c r="I42" s="17" t="s">
        <v>46</v>
      </c>
      <c r="J42" s="176" t="str">
        <f t="shared" si="1"/>
        <v/>
      </c>
      <c r="K42" s="173">
        <f t="shared" si="4"/>
        <v>4.1666666666666741E-2</v>
      </c>
    </row>
    <row r="43" spans="1:11" ht="36" customHeight="1" x14ac:dyDescent="0.3">
      <c r="A43" s="30"/>
      <c r="B43" s="41" t="s">
        <v>196</v>
      </c>
      <c r="C43" s="41" t="s">
        <v>1110</v>
      </c>
      <c r="D43" s="115" t="str">
        <f t="shared" si="5"/>
        <v>X</v>
      </c>
      <c r="E43" s="105" t="str">
        <f t="shared" si="12"/>
        <v/>
      </c>
      <c r="F43" s="180">
        <f t="shared" si="2"/>
        <v>0</v>
      </c>
      <c r="G43" s="117">
        <f t="shared" si="0"/>
        <v>25</v>
      </c>
      <c r="H43" s="153">
        <f t="shared" si="13"/>
        <v>7.083333333333333</v>
      </c>
      <c r="I43" s="17" t="s">
        <v>369</v>
      </c>
      <c r="J43" s="176" t="str">
        <f t="shared" si="1"/>
        <v/>
      </c>
      <c r="K43" s="173">
        <f t="shared" si="4"/>
        <v>1.7361111111111049E-2</v>
      </c>
    </row>
    <row r="44" spans="1:11" ht="36" customHeight="1" x14ac:dyDescent="0.3">
      <c r="A44" s="30"/>
      <c r="B44" s="41" t="s">
        <v>1110</v>
      </c>
      <c r="C44" s="41" t="s">
        <v>125</v>
      </c>
      <c r="D44" s="115" t="str">
        <f t="shared" si="5"/>
        <v>X</v>
      </c>
      <c r="E44" s="105" t="str">
        <f t="shared" si="12"/>
        <v/>
      </c>
      <c r="F44" s="180">
        <f t="shared" si="2"/>
        <v>3</v>
      </c>
      <c r="G44" s="117">
        <f t="shared" si="0"/>
        <v>55</v>
      </c>
      <c r="H44" s="153">
        <f t="shared" si="13"/>
        <v>11</v>
      </c>
      <c r="I44" s="17" t="s">
        <v>46</v>
      </c>
      <c r="J44" s="176" t="str">
        <f t="shared" si="1"/>
        <v/>
      </c>
      <c r="K44" s="173">
        <f t="shared" si="4"/>
        <v>0.16319444444444442</v>
      </c>
    </row>
    <row r="45" spans="1:11" ht="36" customHeight="1" x14ac:dyDescent="0.3">
      <c r="A45" s="30"/>
      <c r="B45" s="41" t="s">
        <v>125</v>
      </c>
      <c r="C45" s="41" t="s">
        <v>158</v>
      </c>
      <c r="D45" s="115" t="str">
        <f t="shared" si="5"/>
        <v>X</v>
      </c>
      <c r="E45" s="105" t="str">
        <f t="shared" si="12"/>
        <v/>
      </c>
      <c r="F45" s="180">
        <f t="shared" si="2"/>
        <v>0</v>
      </c>
      <c r="G45" s="117">
        <f t="shared" si="0"/>
        <v>30</v>
      </c>
      <c r="H45" s="153">
        <f t="shared" si="13"/>
        <v>11.5</v>
      </c>
      <c r="I45" s="17" t="s">
        <v>1117</v>
      </c>
      <c r="J45" s="176" t="str">
        <f t="shared" si="1"/>
        <v/>
      </c>
      <c r="K45" s="173">
        <f t="shared" si="4"/>
        <v>2.083333333333337E-2</v>
      </c>
    </row>
    <row r="46" spans="1:11" ht="36" customHeight="1" x14ac:dyDescent="0.3">
      <c r="A46" s="30"/>
      <c r="B46" s="41" t="s">
        <v>158</v>
      </c>
      <c r="C46" s="41" t="s">
        <v>59</v>
      </c>
      <c r="D46" s="115" t="str">
        <f t="shared" si="5"/>
        <v>X</v>
      </c>
      <c r="E46" s="105" t="str">
        <f t="shared" si="12"/>
        <v/>
      </c>
      <c r="F46" s="180">
        <f t="shared" si="2"/>
        <v>0</v>
      </c>
      <c r="G46" s="117">
        <f t="shared" si="0"/>
        <v>30</v>
      </c>
      <c r="H46" s="153">
        <f t="shared" si="13"/>
        <v>12</v>
      </c>
      <c r="I46" s="17" t="s">
        <v>46</v>
      </c>
      <c r="J46" s="176" t="str">
        <f t="shared" si="1"/>
        <v/>
      </c>
      <c r="K46" s="173">
        <f t="shared" si="4"/>
        <v>2.083333333333337E-2</v>
      </c>
    </row>
    <row r="47" spans="1:11" ht="36" customHeight="1" x14ac:dyDescent="0.3">
      <c r="A47" s="30"/>
      <c r="B47" s="41" t="s">
        <v>59</v>
      </c>
      <c r="C47" s="41" t="s">
        <v>765</v>
      </c>
      <c r="D47" s="115" t="str">
        <f t="shared" si="5"/>
        <v>X</v>
      </c>
      <c r="E47" s="105" t="str">
        <f t="shared" si="12"/>
        <v/>
      </c>
      <c r="F47" s="180">
        <f t="shared" si="2"/>
        <v>1</v>
      </c>
      <c r="G47" s="117">
        <f t="shared" si="0"/>
        <v>50</v>
      </c>
      <c r="H47" s="153">
        <f t="shared" si="13"/>
        <v>13.833333333333334</v>
      </c>
      <c r="I47" s="17" t="s">
        <v>47</v>
      </c>
      <c r="J47" s="176" t="str">
        <f t="shared" si="1"/>
        <v/>
      </c>
      <c r="K47" s="173">
        <f t="shared" si="4"/>
        <v>7.638888888888884E-2</v>
      </c>
    </row>
    <row r="48" spans="1:11" ht="36" customHeight="1" x14ac:dyDescent="0.3">
      <c r="A48" s="43"/>
      <c r="B48" s="41" t="s">
        <v>765</v>
      </c>
      <c r="C48" s="41" t="s">
        <v>28</v>
      </c>
      <c r="D48" s="115" t="str">
        <f t="shared" si="5"/>
        <v>X</v>
      </c>
      <c r="E48" s="105" t="str">
        <f t="shared" si="12"/>
        <v/>
      </c>
      <c r="F48" s="180">
        <f t="shared" si="2"/>
        <v>0</v>
      </c>
      <c r="G48" s="117">
        <f t="shared" si="0"/>
        <v>40</v>
      </c>
      <c r="H48" s="153">
        <f t="shared" si="13"/>
        <v>14.5</v>
      </c>
      <c r="I48" s="17" t="s">
        <v>46</v>
      </c>
      <c r="J48" s="176" t="str">
        <f t="shared" si="1"/>
        <v/>
      </c>
      <c r="K48" s="173">
        <f t="shared" si="4"/>
        <v>2.777777777777779E-2</v>
      </c>
    </row>
    <row r="49" spans="1:11" ht="36" customHeight="1" x14ac:dyDescent="0.3">
      <c r="A49" s="42" t="s">
        <v>1106</v>
      </c>
      <c r="B49" s="41" t="s">
        <v>29</v>
      </c>
      <c r="C49" s="41" t="s">
        <v>232</v>
      </c>
      <c r="D49" s="115" t="str">
        <f t="shared" si="5"/>
        <v>X</v>
      </c>
      <c r="E49" s="105" t="str">
        <f t="shared" si="12"/>
        <v/>
      </c>
      <c r="F49" s="180">
        <f t="shared" si="2"/>
        <v>0</v>
      </c>
      <c r="G49" s="117">
        <f t="shared" si="0"/>
        <v>30</v>
      </c>
      <c r="H49" s="153">
        <f t="shared" si="13"/>
        <v>15</v>
      </c>
      <c r="I49" s="17" t="s">
        <v>272</v>
      </c>
      <c r="J49" s="176" t="str">
        <f t="shared" si="1"/>
        <v/>
      </c>
      <c r="K49" s="173">
        <f t="shared" si="4"/>
        <v>2.0833333333333332E-2</v>
      </c>
    </row>
    <row r="50" spans="1:11" ht="36" customHeight="1" x14ac:dyDescent="0.3">
      <c r="A50" s="30"/>
      <c r="B50" s="41" t="s">
        <v>232</v>
      </c>
      <c r="C50" s="41" t="s">
        <v>269</v>
      </c>
      <c r="D50" s="115" t="str">
        <f t="shared" si="5"/>
        <v>X</v>
      </c>
      <c r="E50" s="105" t="str">
        <f t="shared" si="12"/>
        <v/>
      </c>
      <c r="F50" s="180">
        <f t="shared" si="2"/>
        <v>2</v>
      </c>
      <c r="G50" s="117">
        <f t="shared" si="0"/>
        <v>30</v>
      </c>
      <c r="H50" s="153">
        <f t="shared" si="13"/>
        <v>17.5</v>
      </c>
      <c r="I50" s="17" t="s">
        <v>46</v>
      </c>
      <c r="J50" s="176" t="str">
        <f t="shared" si="1"/>
        <v/>
      </c>
      <c r="K50" s="173">
        <f t="shared" si="4"/>
        <v>0.10416666666666667</v>
      </c>
    </row>
    <row r="51" spans="1:11" ht="36" customHeight="1" x14ac:dyDescent="0.3">
      <c r="A51" s="30"/>
      <c r="B51" s="41" t="s">
        <v>269</v>
      </c>
      <c r="C51" s="41" t="s">
        <v>180</v>
      </c>
      <c r="D51" s="115" t="str">
        <f t="shared" si="5"/>
        <v>X</v>
      </c>
      <c r="E51" s="105" t="str">
        <f t="shared" si="12"/>
        <v/>
      </c>
      <c r="F51" s="180">
        <f t="shared" si="2"/>
        <v>0</v>
      </c>
      <c r="G51" s="117">
        <f t="shared" si="0"/>
        <v>30</v>
      </c>
      <c r="H51" s="153">
        <f t="shared" si="13"/>
        <v>18</v>
      </c>
      <c r="I51" s="17" t="s">
        <v>797</v>
      </c>
      <c r="J51" s="176" t="str">
        <f t="shared" si="1"/>
        <v/>
      </c>
      <c r="K51" s="173">
        <f t="shared" si="4"/>
        <v>2.0833333333333343E-2</v>
      </c>
    </row>
    <row r="52" spans="1:11" ht="36" customHeight="1" x14ac:dyDescent="0.3">
      <c r="A52" s="30"/>
      <c r="B52" s="41" t="s">
        <v>180</v>
      </c>
      <c r="C52" s="41" t="s">
        <v>74</v>
      </c>
      <c r="D52" s="115" t="str">
        <f t="shared" si="5"/>
        <v>X</v>
      </c>
      <c r="E52" s="105" t="str">
        <f t="shared" si="12"/>
        <v/>
      </c>
      <c r="F52" s="180">
        <f t="shared" si="2"/>
        <v>1</v>
      </c>
      <c r="G52" s="117">
        <f t="shared" si="0"/>
        <v>10</v>
      </c>
      <c r="H52" s="153">
        <f t="shared" si="13"/>
        <v>19.166666666666668</v>
      </c>
      <c r="I52" s="17" t="s">
        <v>46</v>
      </c>
      <c r="J52" s="176" t="str">
        <f t="shared" si="1"/>
        <v/>
      </c>
      <c r="K52" s="173">
        <f t="shared" si="4"/>
        <v>4.8611111111111105E-2</v>
      </c>
    </row>
    <row r="53" spans="1:11" ht="36" customHeight="1" x14ac:dyDescent="0.3">
      <c r="A53" s="30"/>
      <c r="B53" s="41" t="s">
        <v>74</v>
      </c>
      <c r="C53" s="41" t="s">
        <v>1111</v>
      </c>
      <c r="D53" s="115" t="str">
        <f t="shared" si="5"/>
        <v>X</v>
      </c>
      <c r="E53" s="105" t="str">
        <f t="shared" si="12"/>
        <v/>
      </c>
      <c r="F53" s="180">
        <f t="shared" si="2"/>
        <v>0</v>
      </c>
      <c r="G53" s="117">
        <f t="shared" si="0"/>
        <v>35</v>
      </c>
      <c r="H53" s="153">
        <f t="shared" si="13"/>
        <v>19.75</v>
      </c>
      <c r="I53" s="17" t="s">
        <v>797</v>
      </c>
      <c r="J53" s="176" t="str">
        <f t="shared" si="1"/>
        <v/>
      </c>
      <c r="K53" s="173">
        <f t="shared" si="4"/>
        <v>2.4305555555555552E-2</v>
      </c>
    </row>
    <row r="54" spans="1:11" ht="36" customHeight="1" x14ac:dyDescent="0.3">
      <c r="A54" s="30"/>
      <c r="B54" s="41" t="s">
        <v>1111</v>
      </c>
      <c r="C54" s="41" t="s">
        <v>30</v>
      </c>
      <c r="D54" s="115" t="str">
        <f t="shared" si="5"/>
        <v>X</v>
      </c>
      <c r="E54" s="105" t="str">
        <f t="shared" si="12"/>
        <v/>
      </c>
      <c r="F54" s="180">
        <f t="shared" si="2"/>
        <v>0</v>
      </c>
      <c r="G54" s="117">
        <f t="shared" si="0"/>
        <v>15</v>
      </c>
      <c r="H54" s="153">
        <f t="shared" si="13"/>
        <v>20</v>
      </c>
      <c r="I54" s="17" t="s">
        <v>46</v>
      </c>
      <c r="J54" s="176" t="str">
        <f t="shared" si="1"/>
        <v/>
      </c>
      <c r="K54" s="173">
        <f t="shared" si="4"/>
        <v>1.0416666666666657E-2</v>
      </c>
    </row>
    <row r="55" spans="1:11" ht="36" customHeight="1" x14ac:dyDescent="0.3">
      <c r="A55" s="30"/>
      <c r="B55" s="41" t="s">
        <v>30</v>
      </c>
      <c r="C55" s="41" t="s">
        <v>75</v>
      </c>
      <c r="D55" s="115" t="str">
        <f t="shared" si="5"/>
        <v>X</v>
      </c>
      <c r="E55" s="105" t="str">
        <f t="shared" si="12"/>
        <v/>
      </c>
      <c r="F55" s="180">
        <f t="shared" si="2"/>
        <v>0</v>
      </c>
      <c r="G55" s="117">
        <f t="shared" si="0"/>
        <v>30</v>
      </c>
      <c r="H55" s="153">
        <f t="shared" si="13"/>
        <v>20.5</v>
      </c>
      <c r="I55" s="17" t="s">
        <v>47</v>
      </c>
      <c r="J55" s="176" t="str">
        <f t="shared" si="1"/>
        <v/>
      </c>
      <c r="K55" s="173">
        <f t="shared" si="4"/>
        <v>2.0833333333333343E-2</v>
      </c>
    </row>
    <row r="56" spans="1:11" ht="36" customHeight="1" x14ac:dyDescent="0.3">
      <c r="A56" s="43"/>
      <c r="B56" s="41" t="s">
        <v>75</v>
      </c>
      <c r="C56" s="41" t="s">
        <v>340</v>
      </c>
      <c r="D56" s="115" t="str">
        <f t="shared" si="5"/>
        <v>X</v>
      </c>
      <c r="E56" s="105" t="str">
        <f t="shared" si="12"/>
        <v/>
      </c>
      <c r="F56" s="180">
        <f t="shared" si="2"/>
        <v>0</v>
      </c>
      <c r="G56" s="117">
        <f t="shared" si="0"/>
        <v>50</v>
      </c>
      <c r="H56" s="153">
        <f t="shared" si="13"/>
        <v>21.333333333333332</v>
      </c>
      <c r="I56" s="17" t="s">
        <v>1118</v>
      </c>
      <c r="J56" s="176" t="str">
        <f t="shared" si="1"/>
        <v/>
      </c>
      <c r="K56" s="173">
        <f t="shared" si="4"/>
        <v>3.472222222222221E-2</v>
      </c>
    </row>
    <row r="57" spans="1:11" ht="36" customHeight="1" x14ac:dyDescent="0.3">
      <c r="A57" s="42" t="s">
        <v>1106</v>
      </c>
      <c r="B57" s="41" t="s">
        <v>340</v>
      </c>
      <c r="C57" s="41" t="s">
        <v>276</v>
      </c>
      <c r="D57" s="115" t="str">
        <f t="shared" si="5"/>
        <v>X</v>
      </c>
      <c r="E57" s="105" t="str">
        <f t="shared" si="12"/>
        <v/>
      </c>
      <c r="F57" s="180">
        <f t="shared" si="2"/>
        <v>3</v>
      </c>
      <c r="G57" s="117">
        <f t="shared" si="0"/>
        <v>30</v>
      </c>
      <c r="H57" s="153">
        <f t="shared" si="13"/>
        <v>24.833333333333332</v>
      </c>
      <c r="I57" s="17" t="s">
        <v>46</v>
      </c>
      <c r="J57" s="176" t="str">
        <f t="shared" si="1"/>
        <v/>
      </c>
      <c r="K57" s="173">
        <f t="shared" si="4"/>
        <v>0.14583333333333337</v>
      </c>
    </row>
    <row r="58" spans="1:11" ht="36" customHeight="1" x14ac:dyDescent="0.3">
      <c r="A58" s="30"/>
      <c r="B58" s="41" t="s">
        <v>276</v>
      </c>
      <c r="C58" s="41" t="s">
        <v>66</v>
      </c>
      <c r="D58" s="115" t="str">
        <f t="shared" si="5"/>
        <v>X</v>
      </c>
      <c r="E58" s="105" t="str">
        <f t="shared" si="12"/>
        <v/>
      </c>
      <c r="F58" s="180">
        <f t="shared" si="2"/>
        <v>0</v>
      </c>
      <c r="G58" s="117">
        <f t="shared" si="0"/>
        <v>30</v>
      </c>
      <c r="H58" s="153">
        <f t="shared" si="13"/>
        <v>25.333333333333332</v>
      </c>
      <c r="I58" s="17" t="s">
        <v>1119</v>
      </c>
      <c r="J58" s="176" t="str">
        <f t="shared" si="1"/>
        <v/>
      </c>
      <c r="K58" s="173">
        <f t="shared" si="4"/>
        <v>2.0833333333333315E-2</v>
      </c>
    </row>
    <row r="59" spans="1:11" ht="36" customHeight="1" x14ac:dyDescent="0.3">
      <c r="A59" s="30"/>
      <c r="B59" s="41" t="s">
        <v>66</v>
      </c>
      <c r="C59" s="41" t="s">
        <v>707</v>
      </c>
      <c r="D59" s="115" t="str">
        <f t="shared" si="5"/>
        <v>X</v>
      </c>
      <c r="E59" s="105" t="str">
        <f t="shared" si="12"/>
        <v/>
      </c>
      <c r="F59" s="180">
        <f t="shared" si="2"/>
        <v>0</v>
      </c>
      <c r="G59" s="117">
        <f t="shared" si="0"/>
        <v>30</v>
      </c>
      <c r="H59" s="153">
        <f t="shared" si="13"/>
        <v>25.833333333333332</v>
      </c>
      <c r="I59" s="17" t="s">
        <v>1120</v>
      </c>
      <c r="J59" s="176" t="str">
        <f t="shared" si="1"/>
        <v/>
      </c>
      <c r="K59" s="173">
        <f t="shared" si="4"/>
        <v>2.083333333333337E-2</v>
      </c>
    </row>
    <row r="60" spans="1:11" ht="36" customHeight="1" x14ac:dyDescent="0.3">
      <c r="A60" s="30"/>
      <c r="B60" s="41" t="s">
        <v>707</v>
      </c>
      <c r="C60" s="41" t="s">
        <v>69</v>
      </c>
      <c r="D60" s="115" t="str">
        <f t="shared" si="5"/>
        <v>X</v>
      </c>
      <c r="E60" s="105" t="str">
        <f t="shared" si="12"/>
        <v/>
      </c>
      <c r="F60" s="180">
        <f t="shared" si="2"/>
        <v>2</v>
      </c>
      <c r="G60" s="117">
        <f t="shared" si="0"/>
        <v>10</v>
      </c>
      <c r="H60" s="153">
        <f t="shared" si="13"/>
        <v>28</v>
      </c>
      <c r="I60" s="17" t="s">
        <v>46</v>
      </c>
      <c r="J60" s="176" t="str">
        <f t="shared" si="1"/>
        <v/>
      </c>
      <c r="K60" s="173">
        <f t="shared" si="4"/>
        <v>9.0277777777777735E-2</v>
      </c>
    </row>
    <row r="61" spans="1:11" ht="36" customHeight="1" x14ac:dyDescent="0.3">
      <c r="A61" s="30"/>
      <c r="B61" s="41" t="s">
        <v>69</v>
      </c>
      <c r="C61" s="41" t="s">
        <v>70</v>
      </c>
      <c r="D61" s="115" t="str">
        <f t="shared" si="5"/>
        <v>X</v>
      </c>
      <c r="E61" s="105" t="str">
        <f t="shared" si="12"/>
        <v/>
      </c>
      <c r="F61" s="180">
        <f t="shared" si="2"/>
        <v>0</v>
      </c>
      <c r="G61" s="117">
        <f t="shared" si="0"/>
        <v>30</v>
      </c>
      <c r="H61" s="153">
        <f t="shared" si="13"/>
        <v>28.5</v>
      </c>
      <c r="I61" s="17" t="s">
        <v>47</v>
      </c>
      <c r="J61" s="176" t="str">
        <f t="shared" si="1"/>
        <v/>
      </c>
      <c r="K61" s="173">
        <f t="shared" si="4"/>
        <v>2.083333333333337E-2</v>
      </c>
    </row>
    <row r="62" spans="1:11" ht="36" customHeight="1" x14ac:dyDescent="0.3">
      <c r="A62" s="30"/>
      <c r="B62" s="41" t="s">
        <v>70</v>
      </c>
      <c r="C62" s="41" t="s">
        <v>62</v>
      </c>
      <c r="D62" s="115" t="str">
        <f t="shared" si="5"/>
        <v/>
      </c>
      <c r="E62" s="105" t="str">
        <f t="shared" si="12"/>
        <v>X</v>
      </c>
      <c r="F62" s="180">
        <f t="shared" si="2"/>
        <v>0</v>
      </c>
      <c r="G62" s="117">
        <f t="shared" si="0"/>
        <v>0</v>
      </c>
      <c r="H62" s="153">
        <f t="shared" si="13"/>
        <v>28.5</v>
      </c>
      <c r="I62" s="17" t="s">
        <v>355</v>
      </c>
      <c r="J62" s="176">
        <f t="shared" si="1"/>
        <v>4.8611111111111049E-2</v>
      </c>
      <c r="K62" s="173" t="str">
        <f t="shared" si="4"/>
        <v/>
      </c>
    </row>
    <row r="63" spans="1:11" ht="36" customHeight="1" x14ac:dyDescent="0.3">
      <c r="A63" s="30"/>
      <c r="B63" s="41" t="s">
        <v>62</v>
      </c>
      <c r="C63" s="41" t="s">
        <v>196</v>
      </c>
      <c r="D63" s="115" t="str">
        <f t="shared" si="5"/>
        <v>X</v>
      </c>
      <c r="E63" s="105" t="str">
        <f t="shared" si="12"/>
        <v/>
      </c>
      <c r="F63" s="180">
        <f t="shared" si="2"/>
        <v>1</v>
      </c>
      <c r="G63" s="117">
        <f t="shared" si="0"/>
        <v>0</v>
      </c>
      <c r="H63" s="153">
        <f t="shared" si="13"/>
        <v>29.5</v>
      </c>
      <c r="I63" s="17" t="s">
        <v>46</v>
      </c>
      <c r="J63" s="176" t="str">
        <f t="shared" si="1"/>
        <v/>
      </c>
      <c r="K63" s="173">
        <f t="shared" si="4"/>
        <v>4.1666666666666741E-2</v>
      </c>
    </row>
    <row r="64" spans="1:11" ht="36" customHeight="1" x14ac:dyDescent="0.3">
      <c r="A64" s="30"/>
      <c r="B64" s="41" t="s">
        <v>196</v>
      </c>
      <c r="C64" s="41" t="s">
        <v>261</v>
      </c>
      <c r="D64" s="115" t="str">
        <f t="shared" si="5"/>
        <v/>
      </c>
      <c r="E64" s="105" t="str">
        <f t="shared" si="12"/>
        <v>X</v>
      </c>
      <c r="F64" s="180">
        <f t="shared" si="2"/>
        <v>0</v>
      </c>
      <c r="G64" s="117">
        <f t="shared" si="0"/>
        <v>0</v>
      </c>
      <c r="H64" s="153">
        <f t="shared" si="13"/>
        <v>29.5</v>
      </c>
      <c r="I64" s="17" t="s">
        <v>355</v>
      </c>
      <c r="J64" s="176">
        <f t="shared" si="1"/>
        <v>5.5555555555555469E-2</v>
      </c>
      <c r="K64" s="173" t="str">
        <f t="shared" si="4"/>
        <v/>
      </c>
    </row>
    <row r="65" spans="1:11" ht="36" customHeight="1" x14ac:dyDescent="0.3">
      <c r="A65" s="30"/>
      <c r="B65" s="41" t="s">
        <v>261</v>
      </c>
      <c r="C65" s="41" t="s">
        <v>158</v>
      </c>
      <c r="D65" s="115" t="str">
        <f t="shared" si="5"/>
        <v>X</v>
      </c>
      <c r="E65" s="105" t="str">
        <f t="shared" si="12"/>
        <v/>
      </c>
      <c r="F65" s="180">
        <f t="shared" si="2"/>
        <v>3</v>
      </c>
      <c r="G65" s="117">
        <f t="shared" si="0"/>
        <v>30</v>
      </c>
      <c r="H65" s="153">
        <f t="shared" si="13"/>
        <v>33</v>
      </c>
      <c r="I65" s="17" t="s">
        <v>46</v>
      </c>
      <c r="J65" s="176" t="str">
        <f t="shared" si="1"/>
        <v/>
      </c>
      <c r="K65" s="173">
        <f t="shared" si="4"/>
        <v>0.14583333333333337</v>
      </c>
    </row>
    <row r="66" spans="1:11" ht="36" customHeight="1" x14ac:dyDescent="0.3">
      <c r="A66" s="30"/>
      <c r="B66" s="41" t="s">
        <v>158</v>
      </c>
      <c r="C66" s="41" t="s">
        <v>60</v>
      </c>
      <c r="D66" s="115" t="str">
        <f t="shared" si="5"/>
        <v>X</v>
      </c>
      <c r="E66" s="105" t="str">
        <f t="shared" si="12"/>
        <v/>
      </c>
      <c r="F66" s="180">
        <f t="shared" si="2"/>
        <v>1</v>
      </c>
      <c r="G66" s="117">
        <f t="shared" si="0"/>
        <v>40</v>
      </c>
      <c r="H66" s="153">
        <f t="shared" si="13"/>
        <v>34.666666666666664</v>
      </c>
      <c r="I66" s="17" t="s">
        <v>1121</v>
      </c>
      <c r="J66" s="176" t="str">
        <f t="shared" si="1"/>
        <v/>
      </c>
      <c r="K66" s="173">
        <f t="shared" si="4"/>
        <v>6.9444444444444531E-2</v>
      </c>
    </row>
    <row r="67" spans="1:11" ht="36" customHeight="1" x14ac:dyDescent="0.3">
      <c r="A67" s="43"/>
      <c r="B67" s="41" t="s">
        <v>60</v>
      </c>
      <c r="C67" s="41" t="s">
        <v>28</v>
      </c>
      <c r="D67" s="115" t="str">
        <f t="shared" si="5"/>
        <v>X</v>
      </c>
      <c r="E67" s="105" t="str">
        <f t="shared" si="12"/>
        <v/>
      </c>
      <c r="F67" s="180">
        <f t="shared" si="2"/>
        <v>1</v>
      </c>
      <c r="G67" s="117">
        <f t="shared" si="0"/>
        <v>20</v>
      </c>
      <c r="H67" s="153">
        <f t="shared" si="13"/>
        <v>36</v>
      </c>
      <c r="I67" s="17" t="s">
        <v>46</v>
      </c>
      <c r="J67" s="176" t="str">
        <f t="shared" si="1"/>
        <v/>
      </c>
      <c r="K67" s="173">
        <f t="shared" si="4"/>
        <v>5.5555555555555469E-2</v>
      </c>
    </row>
    <row r="68" spans="1:11" ht="36" customHeight="1" x14ac:dyDescent="0.3">
      <c r="A68" s="30" t="s">
        <v>1107</v>
      </c>
      <c r="B68" s="41" t="s">
        <v>29</v>
      </c>
      <c r="C68" s="41" t="s">
        <v>186</v>
      </c>
      <c r="D68" s="115" t="str">
        <f t="shared" si="5"/>
        <v>X</v>
      </c>
      <c r="E68" s="105" t="str">
        <f t="shared" si="12"/>
        <v/>
      </c>
      <c r="F68" s="180">
        <f t="shared" si="2"/>
        <v>1</v>
      </c>
      <c r="G68" s="117">
        <f t="shared" si="0"/>
        <v>30</v>
      </c>
      <c r="H68" s="153">
        <f t="shared" si="13"/>
        <v>37.5</v>
      </c>
      <c r="I68" s="17" t="s">
        <v>46</v>
      </c>
      <c r="J68" s="176" t="str">
        <f t="shared" si="1"/>
        <v/>
      </c>
      <c r="K68" s="173">
        <f t="shared" si="4"/>
        <v>6.25E-2</v>
      </c>
    </row>
    <row r="69" spans="1:11" ht="36" customHeight="1" x14ac:dyDescent="0.3">
      <c r="A69" s="30"/>
      <c r="B69" s="215" t="s">
        <v>186</v>
      </c>
      <c r="C69" s="216"/>
      <c r="D69" s="115"/>
      <c r="E69" s="105" t="str">
        <f t="shared" si="12"/>
        <v/>
      </c>
      <c r="F69" s="180">
        <f t="shared" si="2"/>
        <v>0</v>
      </c>
      <c r="G69" s="117">
        <f t="shared" si="0"/>
        <v>0</v>
      </c>
      <c r="H69" s="153">
        <f t="shared" si="13"/>
        <v>37.5</v>
      </c>
      <c r="I69" s="18" t="s">
        <v>103</v>
      </c>
      <c r="J69" s="176" t="str">
        <f t="shared" si="1"/>
        <v/>
      </c>
      <c r="K69" s="173" t="str">
        <f t="shared" si="4"/>
        <v/>
      </c>
    </row>
    <row r="70" spans="1:11" ht="33.75" customHeight="1" x14ac:dyDescent="0.3">
      <c r="A70" s="123"/>
      <c r="B70" s="332" t="s">
        <v>33</v>
      </c>
      <c r="C70" s="332"/>
      <c r="D70" s="332"/>
      <c r="E70" s="332"/>
      <c r="F70" s="332"/>
      <c r="G70" s="332"/>
      <c r="H70" s="124">
        <f>H69</f>
        <v>37.5</v>
      </c>
      <c r="I70" s="125"/>
      <c r="J70" s="177">
        <f>SUM(J23:J69)</f>
        <v>4.2083333333333321</v>
      </c>
      <c r="K70" s="173">
        <f>SUM(K23:K69)</f>
        <v>1.5625</v>
      </c>
    </row>
    <row r="71" spans="1:11" ht="33.75" customHeight="1" x14ac:dyDescent="0.3">
      <c r="A71" s="123"/>
      <c r="B71" s="332" t="s">
        <v>616</v>
      </c>
      <c r="C71" s="332"/>
      <c r="D71" s="332"/>
      <c r="E71" s="332"/>
      <c r="F71" s="332"/>
      <c r="G71" s="332"/>
      <c r="H71" s="126">
        <v>72</v>
      </c>
      <c r="I71" s="125"/>
    </row>
    <row r="72" spans="1:11" ht="33.75" customHeight="1" x14ac:dyDescent="0.3">
      <c r="A72" s="123"/>
      <c r="B72" s="326" t="s">
        <v>617</v>
      </c>
      <c r="C72" s="326"/>
      <c r="D72" s="326"/>
      <c r="E72" s="326"/>
      <c r="F72" s="326"/>
      <c r="G72" s="326"/>
      <c r="H72" s="126">
        <f>IF(H71="","",IF(H70&lt;=H71,H71-H70,0))</f>
        <v>34.5</v>
      </c>
      <c r="I72" s="155"/>
    </row>
    <row r="73" spans="1:11" ht="33.75" customHeight="1" x14ac:dyDescent="0.3">
      <c r="A73" s="123"/>
      <c r="B73" s="326" t="s">
        <v>618</v>
      </c>
      <c r="C73" s="326"/>
      <c r="D73" s="326"/>
      <c r="E73" s="326"/>
      <c r="F73" s="326"/>
      <c r="G73" s="326"/>
      <c r="H73" s="126">
        <f>IF(H70&gt;H71,H70-H71,0)</f>
        <v>0</v>
      </c>
      <c r="I73" s="125"/>
    </row>
    <row r="74" spans="1:11" ht="33.75" customHeight="1" x14ac:dyDescent="0.3">
      <c r="A74" s="123"/>
      <c r="B74" s="326" t="s">
        <v>619</v>
      </c>
      <c r="C74" s="326"/>
      <c r="D74" s="326"/>
      <c r="E74" s="326"/>
      <c r="F74" s="326"/>
      <c r="G74" s="326"/>
      <c r="H74" s="154">
        <f>IF(H71="","",IF(H72&gt;H73,ROUND(H72*$B$15*$B$13/24,0),""))</f>
        <v>47700563</v>
      </c>
      <c r="I74" s="125"/>
    </row>
    <row r="75" spans="1:11" ht="33.75" customHeight="1" x14ac:dyDescent="0.3">
      <c r="A75" s="123"/>
      <c r="B75" s="327" t="s">
        <v>620</v>
      </c>
      <c r="C75" s="328"/>
      <c r="D75" s="328"/>
      <c r="E75" s="328"/>
      <c r="F75" s="328"/>
      <c r="G75" s="329"/>
      <c r="H75" s="127" t="str">
        <f>IF(H73&gt;H72,ROUND(H73*$B$17*$B$13/24,0),"")</f>
        <v/>
      </c>
      <c r="I75" s="125"/>
    </row>
    <row r="76" spans="1:11" ht="33.75" customHeight="1" x14ac:dyDescent="0.3">
      <c r="A76" s="330"/>
      <c r="B76" s="330"/>
      <c r="C76" s="330"/>
      <c r="D76" s="330"/>
      <c r="E76" s="330"/>
      <c r="F76" s="330"/>
      <c r="G76" s="330"/>
      <c r="H76" s="330"/>
      <c r="I76" s="330"/>
    </row>
  </sheetData>
  <mergeCells count="17">
    <mergeCell ref="B74:G74"/>
    <mergeCell ref="B75:G75"/>
    <mergeCell ref="A76:I76"/>
    <mergeCell ref="J21:J22"/>
    <mergeCell ref="K21:K22"/>
    <mergeCell ref="B70:G70"/>
    <mergeCell ref="B71:G71"/>
    <mergeCell ref="B72:G72"/>
    <mergeCell ref="B73:G7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C69 E23:I69">
    <cfRule type="expression" dxfId="61" priority="2">
      <formula>$E23="x"</formula>
    </cfRule>
  </conditionalFormatting>
  <conditionalFormatting sqref="D23:D69">
    <cfRule type="expression" dxfId="60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D05B-FE18-4D17-9021-C2307CACE26C}">
  <sheetPr>
    <tabColor rgb="FFFF0000"/>
  </sheetPr>
  <dimension ref="A1:K68"/>
  <sheetViews>
    <sheetView topLeftCell="A22" zoomScale="55" zoomScaleNormal="55" workbookViewId="0">
      <selection activeCell="A35" sqref="A35:XFD35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05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55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44812.555555555555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44813</v>
      </c>
      <c r="C9" s="104">
        <f>INDEX('TONG HOP'!$B$9:$W$110,MATCH(E3,'TONG HOP'!$B$9:$B$110,0),MATCH(C10,'TONG HOP'!$B$9:$W$9,0))</f>
        <v>44814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44813.291666666664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16182.08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44816.944444444445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21497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44818.590277777781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1061</v>
      </c>
      <c r="B23" s="215" t="s">
        <v>764</v>
      </c>
      <c r="C23" s="216"/>
      <c r="D23" s="115"/>
      <c r="E23" s="105"/>
      <c r="F23" s="180">
        <f>IF(C23-B23=1,24,(IF(D23="X",HOUR(C23-B23),0)))</f>
        <v>0</v>
      </c>
      <c r="G23" s="166">
        <f t="shared" ref="G23:G61" si="0">IF(D23="X",MINUTE(C23-B23),0)</f>
        <v>0</v>
      </c>
      <c r="H23" s="166">
        <f>(F23+G23/60)+H22</f>
        <v>0</v>
      </c>
      <c r="I23" s="214" t="s">
        <v>1091</v>
      </c>
      <c r="J23" s="175" t="str">
        <f t="shared" ref="J23:J61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764</v>
      </c>
      <c r="C24" s="28" t="s">
        <v>115</v>
      </c>
      <c r="D24" s="115"/>
      <c r="E24" s="105"/>
      <c r="F24" s="180">
        <f t="shared" ref="F24:F61" si="2">IF(C24-B24=1,24,(IF(D24="X",HOUR(C24-B24),0)))</f>
        <v>0</v>
      </c>
      <c r="G24" s="166">
        <f t="shared" si="0"/>
        <v>0</v>
      </c>
      <c r="H24" s="166">
        <f t="shared" ref="H24:H61" si="3">(F24+G24/60)+H23</f>
        <v>0</v>
      </c>
      <c r="I24" s="24" t="s">
        <v>939</v>
      </c>
      <c r="J24" s="175" t="str">
        <f t="shared" si="1"/>
        <v/>
      </c>
      <c r="K24" s="173" t="str">
        <f t="shared" ref="K24:K61" si="4">IF(D24="x",(C24-B24),"")</f>
        <v/>
      </c>
    </row>
    <row r="25" spans="1:11" ht="36" customHeight="1" x14ac:dyDescent="0.3">
      <c r="A25" s="43"/>
      <c r="B25" s="28" t="s">
        <v>115</v>
      </c>
      <c r="C25" s="28" t="s">
        <v>28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17" t="s">
        <v>940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217" t="s">
        <v>1062</v>
      </c>
      <c r="B26" s="19" t="s">
        <v>29</v>
      </c>
      <c r="C26" s="28" t="s">
        <v>715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17" t="s">
        <v>940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217"/>
      <c r="B27" s="19" t="s">
        <v>715</v>
      </c>
      <c r="C27" s="28" t="s">
        <v>65</v>
      </c>
      <c r="D27" s="115" t="str">
        <f t="shared" ref="D27" si="5">IF(E27="","X","")</f>
        <v/>
      </c>
      <c r="E27" s="105" t="str">
        <f t="shared" ref="E27" si="6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180">
        <f t="shared" ref="F27" si="7">IF(C27-B27=1,24,(IF(D27="X",HOUR(C27-B27),0)))</f>
        <v>0</v>
      </c>
      <c r="G27" s="166">
        <f t="shared" ref="G27" si="8">IF(D27="X",MINUTE(C27-B27),0)</f>
        <v>0</v>
      </c>
      <c r="H27" s="166">
        <f t="shared" ref="H27" si="9">(F27+G27/60)+H26</f>
        <v>0</v>
      </c>
      <c r="I27" s="17" t="s">
        <v>940</v>
      </c>
      <c r="J27" s="175">
        <f t="shared" ref="J27" si="10">IF(E27="x",(C27-B27),"")</f>
        <v>8.3333333333333315E-2</v>
      </c>
      <c r="K27" s="173" t="str">
        <f t="shared" ref="K27" si="11">IF(D27="x",(C27-B27),"")</f>
        <v/>
      </c>
    </row>
    <row r="28" spans="1:11" ht="36" customHeight="1" x14ac:dyDescent="0.3">
      <c r="A28" s="217"/>
      <c r="B28" s="28" t="s">
        <v>65</v>
      </c>
      <c r="C28" s="28" t="s">
        <v>26</v>
      </c>
      <c r="D28" s="115" t="str">
        <f t="shared" ref="D28:D60" si="12">IF(E28="","X","")</f>
        <v/>
      </c>
      <c r="E28" s="105" t="str">
        <f t="shared" ref="E28:E61" si="13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f t="shared" si="2"/>
        <v>0</v>
      </c>
      <c r="G28" s="117">
        <f t="shared" si="0"/>
        <v>0</v>
      </c>
      <c r="H28" s="153">
        <f>(F28+G28/60)+H26</f>
        <v>0</v>
      </c>
      <c r="I28" s="17" t="s">
        <v>941</v>
      </c>
      <c r="J28" s="176">
        <f t="shared" si="1"/>
        <v>8.3333333333333315E-2</v>
      </c>
      <c r="K28" s="173" t="str">
        <f t="shared" si="4"/>
        <v/>
      </c>
    </row>
    <row r="29" spans="1:11" ht="36" customHeight="1" x14ac:dyDescent="0.3">
      <c r="A29" s="217"/>
      <c r="B29" s="28" t="s">
        <v>26</v>
      </c>
      <c r="C29" s="28" t="s">
        <v>28</v>
      </c>
      <c r="D29" s="115" t="str">
        <f t="shared" si="12"/>
        <v>X</v>
      </c>
      <c r="E29" s="105" t="str">
        <f t="shared" si="13"/>
        <v/>
      </c>
      <c r="F29" s="180">
        <f t="shared" si="2"/>
        <v>13</v>
      </c>
      <c r="G29" s="117">
        <f t="shared" si="0"/>
        <v>0</v>
      </c>
      <c r="H29" s="153">
        <f t="shared" si="3"/>
        <v>13</v>
      </c>
      <c r="I29" s="17" t="s">
        <v>1081</v>
      </c>
      <c r="J29" s="176" t="str">
        <f t="shared" si="1"/>
        <v/>
      </c>
      <c r="K29" s="173">
        <f t="shared" si="4"/>
        <v>0.54166666666666674</v>
      </c>
    </row>
    <row r="30" spans="1:11" ht="36" customHeight="1" x14ac:dyDescent="0.3">
      <c r="A30" s="57" t="s">
        <v>1063</v>
      </c>
      <c r="B30" s="28" t="s">
        <v>29</v>
      </c>
      <c r="C30" s="28" t="s">
        <v>28</v>
      </c>
      <c r="D30" s="115" t="str">
        <f t="shared" si="12"/>
        <v>X</v>
      </c>
      <c r="E30" s="105" t="str">
        <f t="shared" si="13"/>
        <v/>
      </c>
      <c r="F30" s="180">
        <f t="shared" si="2"/>
        <v>24</v>
      </c>
      <c r="G30" s="117">
        <f t="shared" si="0"/>
        <v>0</v>
      </c>
      <c r="H30" s="153">
        <f t="shared" si="3"/>
        <v>37</v>
      </c>
      <c r="I30" s="17" t="s">
        <v>1092</v>
      </c>
      <c r="J30" s="176" t="str">
        <f t="shared" si="1"/>
        <v/>
      </c>
      <c r="K30" s="173">
        <f t="shared" si="4"/>
        <v>1</v>
      </c>
    </row>
    <row r="31" spans="1:11" ht="36" customHeight="1" x14ac:dyDescent="0.3">
      <c r="A31" s="57" t="s">
        <v>1064</v>
      </c>
      <c r="B31" s="28" t="s">
        <v>29</v>
      </c>
      <c r="C31" s="28" t="s">
        <v>28</v>
      </c>
      <c r="D31" s="115" t="str">
        <f t="shared" si="12"/>
        <v>X</v>
      </c>
      <c r="E31" s="105" t="str">
        <f t="shared" si="13"/>
        <v/>
      </c>
      <c r="F31" s="180">
        <f t="shared" si="2"/>
        <v>24</v>
      </c>
      <c r="G31" s="117">
        <f t="shared" si="0"/>
        <v>0</v>
      </c>
      <c r="H31" s="153">
        <f t="shared" si="3"/>
        <v>61</v>
      </c>
      <c r="I31" s="17" t="s">
        <v>1092</v>
      </c>
      <c r="J31" s="176" t="str">
        <f t="shared" si="1"/>
        <v/>
      </c>
      <c r="K31" s="173">
        <f t="shared" si="4"/>
        <v>1</v>
      </c>
    </row>
    <row r="32" spans="1:11" ht="36" customHeight="1" x14ac:dyDescent="0.3">
      <c r="A32" s="270" t="s">
        <v>1077</v>
      </c>
      <c r="B32" s="28" t="s">
        <v>29</v>
      </c>
      <c r="C32" s="28" t="s">
        <v>1079</v>
      </c>
      <c r="D32" s="115" t="str">
        <f t="shared" si="12"/>
        <v>X</v>
      </c>
      <c r="E32" s="105" t="str">
        <f t="shared" si="13"/>
        <v/>
      </c>
      <c r="F32" s="180">
        <f t="shared" si="2"/>
        <v>14</v>
      </c>
      <c r="G32" s="117">
        <f t="shared" si="0"/>
        <v>35</v>
      </c>
      <c r="H32" s="153">
        <f t="shared" si="3"/>
        <v>75.583333333333329</v>
      </c>
      <c r="I32" s="17" t="s">
        <v>1093</v>
      </c>
      <c r="J32" s="176" t="str">
        <f t="shared" si="1"/>
        <v/>
      </c>
      <c r="K32" s="173">
        <f t="shared" si="4"/>
        <v>0.60763888888888895</v>
      </c>
    </row>
    <row r="33" spans="1:11" ht="36" customHeight="1" x14ac:dyDescent="0.3">
      <c r="A33" s="271"/>
      <c r="B33" s="28" t="s">
        <v>1079</v>
      </c>
      <c r="C33" s="28" t="s">
        <v>720</v>
      </c>
      <c r="D33" s="115" t="str">
        <f t="shared" si="12"/>
        <v/>
      </c>
      <c r="E33" s="105" t="str">
        <f t="shared" si="13"/>
        <v>X</v>
      </c>
      <c r="F33" s="180">
        <f t="shared" si="2"/>
        <v>0</v>
      </c>
      <c r="G33" s="117">
        <f t="shared" si="0"/>
        <v>0</v>
      </c>
      <c r="H33" s="153">
        <f t="shared" si="3"/>
        <v>75.583333333333329</v>
      </c>
      <c r="I33" s="220" t="s">
        <v>1094</v>
      </c>
      <c r="J33" s="176">
        <f t="shared" si="1"/>
        <v>4.513888888888884E-2</v>
      </c>
      <c r="K33" s="173" t="str">
        <f t="shared" si="4"/>
        <v/>
      </c>
    </row>
    <row r="34" spans="1:11" ht="36" customHeight="1" x14ac:dyDescent="0.3">
      <c r="A34" s="271"/>
      <c r="B34" s="28" t="s">
        <v>720</v>
      </c>
      <c r="C34" s="28" t="s">
        <v>32</v>
      </c>
      <c r="D34" s="115" t="str">
        <f t="shared" si="12"/>
        <v>X</v>
      </c>
      <c r="E34" s="105" t="str">
        <f t="shared" si="13"/>
        <v/>
      </c>
      <c r="F34" s="180">
        <f t="shared" si="2"/>
        <v>6</v>
      </c>
      <c r="G34" s="117">
        <f t="shared" si="0"/>
        <v>20</v>
      </c>
      <c r="H34" s="153">
        <f t="shared" si="3"/>
        <v>81.916666666666657</v>
      </c>
      <c r="I34" s="25" t="s">
        <v>1095</v>
      </c>
      <c r="J34" s="176" t="str">
        <f t="shared" si="1"/>
        <v/>
      </c>
      <c r="K34" s="173">
        <f t="shared" si="4"/>
        <v>0.26388888888888884</v>
      </c>
    </row>
    <row r="35" spans="1:11" ht="36" customHeight="1" x14ac:dyDescent="0.3">
      <c r="A35" s="271"/>
      <c r="B35" s="28" t="s">
        <v>32</v>
      </c>
      <c r="C35" s="28" t="s">
        <v>60</v>
      </c>
      <c r="D35" s="115" t="str">
        <f t="shared" si="12"/>
        <v>X</v>
      </c>
      <c r="E35" s="105" t="str">
        <f t="shared" si="13"/>
        <v/>
      </c>
      <c r="F35" s="180">
        <f t="shared" si="2"/>
        <v>0</v>
      </c>
      <c r="G35" s="117">
        <f t="shared" si="0"/>
        <v>40</v>
      </c>
      <c r="H35" s="153">
        <f t="shared" si="3"/>
        <v>82.583333333333329</v>
      </c>
      <c r="I35" s="17" t="s">
        <v>309</v>
      </c>
      <c r="J35" s="176" t="str">
        <f t="shared" si="1"/>
        <v/>
      </c>
      <c r="K35" s="173">
        <f t="shared" si="4"/>
        <v>2.7777777777777901E-2</v>
      </c>
    </row>
    <row r="36" spans="1:11" ht="36" customHeight="1" x14ac:dyDescent="0.3">
      <c r="A36" s="271"/>
      <c r="B36" s="215" t="s">
        <v>60</v>
      </c>
      <c r="C36" s="216"/>
      <c r="D36" s="115"/>
      <c r="E36" s="105" t="str">
        <f t="shared" si="13"/>
        <v/>
      </c>
      <c r="F36" s="180">
        <f t="shared" si="2"/>
        <v>0</v>
      </c>
      <c r="G36" s="117">
        <f t="shared" si="0"/>
        <v>0</v>
      </c>
      <c r="H36" s="153">
        <f t="shared" si="3"/>
        <v>82.583333333333329</v>
      </c>
      <c r="I36" s="18" t="s">
        <v>45</v>
      </c>
      <c r="J36" s="176" t="str">
        <f t="shared" si="1"/>
        <v/>
      </c>
      <c r="K36" s="173" t="str">
        <f t="shared" si="4"/>
        <v/>
      </c>
    </row>
    <row r="37" spans="1:11" ht="36" customHeight="1" x14ac:dyDescent="0.3">
      <c r="A37" s="271"/>
      <c r="B37" s="28" t="s">
        <v>60</v>
      </c>
      <c r="C37" s="28" t="s">
        <v>236</v>
      </c>
      <c r="D37" s="115" t="str">
        <f t="shared" si="12"/>
        <v>X</v>
      </c>
      <c r="E37" s="105" t="str">
        <f t="shared" si="13"/>
        <v/>
      </c>
      <c r="F37" s="180">
        <f t="shared" si="2"/>
        <v>1</v>
      </c>
      <c r="G37" s="117">
        <f t="shared" si="0"/>
        <v>10</v>
      </c>
      <c r="H37" s="153">
        <f t="shared" si="3"/>
        <v>83.75</v>
      </c>
      <c r="I37" s="17" t="s">
        <v>46</v>
      </c>
      <c r="J37" s="176" t="str">
        <f t="shared" si="1"/>
        <v/>
      </c>
      <c r="K37" s="173">
        <f t="shared" si="4"/>
        <v>4.8611111111110938E-2</v>
      </c>
    </row>
    <row r="38" spans="1:11" ht="36" customHeight="1" x14ac:dyDescent="0.3">
      <c r="A38" s="272"/>
      <c r="B38" s="28" t="s">
        <v>236</v>
      </c>
      <c r="C38" s="28" t="s">
        <v>28</v>
      </c>
      <c r="D38" s="115" t="str">
        <f t="shared" si="12"/>
        <v>X</v>
      </c>
      <c r="E38" s="105" t="str">
        <f t="shared" si="13"/>
        <v/>
      </c>
      <c r="F38" s="180">
        <f t="shared" si="2"/>
        <v>0</v>
      </c>
      <c r="G38" s="117">
        <f t="shared" si="0"/>
        <v>10</v>
      </c>
      <c r="H38" s="153">
        <f t="shared" si="3"/>
        <v>83.916666666666671</v>
      </c>
      <c r="I38" s="25" t="s">
        <v>1096</v>
      </c>
      <c r="J38" s="176" t="str">
        <f t="shared" si="1"/>
        <v/>
      </c>
      <c r="K38" s="173">
        <f t="shared" si="4"/>
        <v>6.9444444444445308E-3</v>
      </c>
    </row>
    <row r="39" spans="1:11" ht="36" customHeight="1" x14ac:dyDescent="0.3">
      <c r="A39" s="217" t="s">
        <v>1089</v>
      </c>
      <c r="B39" s="28" t="s">
        <v>29</v>
      </c>
      <c r="C39" s="28" t="s">
        <v>372</v>
      </c>
      <c r="D39" s="115" t="str">
        <f t="shared" si="12"/>
        <v>X</v>
      </c>
      <c r="E39" s="105" t="str">
        <f t="shared" si="13"/>
        <v/>
      </c>
      <c r="F39" s="180">
        <f t="shared" si="2"/>
        <v>0</v>
      </c>
      <c r="G39" s="117">
        <f t="shared" si="0"/>
        <v>10</v>
      </c>
      <c r="H39" s="153">
        <f t="shared" si="3"/>
        <v>84.083333333333343</v>
      </c>
      <c r="I39" s="25" t="s">
        <v>1096</v>
      </c>
      <c r="J39" s="176" t="str">
        <f t="shared" si="1"/>
        <v/>
      </c>
      <c r="K39" s="173">
        <f t="shared" si="4"/>
        <v>6.9444444444444441E-3</v>
      </c>
    </row>
    <row r="40" spans="1:11" ht="36" customHeight="1" x14ac:dyDescent="0.3">
      <c r="A40" s="217"/>
      <c r="B40" s="28" t="s">
        <v>372</v>
      </c>
      <c r="C40" s="28" t="s">
        <v>30</v>
      </c>
      <c r="D40" s="115" t="str">
        <f t="shared" si="12"/>
        <v>X</v>
      </c>
      <c r="E40" s="105" t="str">
        <f t="shared" si="13"/>
        <v/>
      </c>
      <c r="F40" s="180">
        <f t="shared" si="2"/>
        <v>5</v>
      </c>
      <c r="G40" s="117">
        <f t="shared" si="0"/>
        <v>20</v>
      </c>
      <c r="H40" s="153">
        <f t="shared" si="3"/>
        <v>89.416666666666671</v>
      </c>
      <c r="I40" s="17" t="s">
        <v>46</v>
      </c>
      <c r="J40" s="176" t="str">
        <f t="shared" si="1"/>
        <v/>
      </c>
      <c r="K40" s="173">
        <f t="shared" si="4"/>
        <v>0.22222222222222221</v>
      </c>
    </row>
    <row r="41" spans="1:11" ht="36" customHeight="1" x14ac:dyDescent="0.3">
      <c r="A41" s="217"/>
      <c r="B41" s="28" t="s">
        <v>30</v>
      </c>
      <c r="C41" s="28" t="s">
        <v>340</v>
      </c>
      <c r="D41" s="115" t="str">
        <f t="shared" si="12"/>
        <v>X</v>
      </c>
      <c r="E41" s="105" t="str">
        <f t="shared" si="13"/>
        <v/>
      </c>
      <c r="F41" s="180">
        <f t="shared" si="2"/>
        <v>1</v>
      </c>
      <c r="G41" s="117">
        <f t="shared" si="0"/>
        <v>20</v>
      </c>
      <c r="H41" s="153">
        <f t="shared" si="3"/>
        <v>90.75</v>
      </c>
      <c r="I41" s="25" t="s">
        <v>47</v>
      </c>
      <c r="J41" s="176" t="str">
        <f t="shared" si="1"/>
        <v/>
      </c>
      <c r="K41" s="173">
        <f t="shared" si="4"/>
        <v>5.5555555555555552E-2</v>
      </c>
    </row>
    <row r="42" spans="1:11" ht="36" customHeight="1" x14ac:dyDescent="0.3">
      <c r="A42" s="217"/>
      <c r="B42" s="28" t="s">
        <v>340</v>
      </c>
      <c r="C42" s="28" t="s">
        <v>113</v>
      </c>
      <c r="D42" s="115" t="str">
        <f t="shared" si="12"/>
        <v>X</v>
      </c>
      <c r="E42" s="105" t="str">
        <f t="shared" si="13"/>
        <v/>
      </c>
      <c r="F42" s="180">
        <f t="shared" si="2"/>
        <v>3</v>
      </c>
      <c r="G42" s="117">
        <f t="shared" si="0"/>
        <v>0</v>
      </c>
      <c r="H42" s="153">
        <f t="shared" si="3"/>
        <v>93.75</v>
      </c>
      <c r="I42" s="17" t="s">
        <v>46</v>
      </c>
      <c r="J42" s="176" t="str">
        <f t="shared" si="1"/>
        <v/>
      </c>
      <c r="K42" s="173">
        <f t="shared" si="4"/>
        <v>0.12500000000000006</v>
      </c>
    </row>
    <row r="43" spans="1:11" ht="36" customHeight="1" x14ac:dyDescent="0.3">
      <c r="A43" s="217"/>
      <c r="B43" s="28" t="s">
        <v>113</v>
      </c>
      <c r="C43" s="28" t="s">
        <v>66</v>
      </c>
      <c r="D43" s="115" t="str">
        <f t="shared" si="12"/>
        <v>X</v>
      </c>
      <c r="E43" s="105" t="str">
        <f t="shared" si="13"/>
        <v/>
      </c>
      <c r="F43" s="180">
        <f t="shared" si="2"/>
        <v>1</v>
      </c>
      <c r="G43" s="117">
        <f t="shared" si="0"/>
        <v>0</v>
      </c>
      <c r="H43" s="153">
        <f t="shared" si="3"/>
        <v>94.75</v>
      </c>
      <c r="I43" s="25" t="s">
        <v>1097</v>
      </c>
      <c r="J43" s="176" t="str">
        <f t="shared" si="1"/>
        <v/>
      </c>
      <c r="K43" s="173">
        <f t="shared" si="4"/>
        <v>4.166666666666663E-2</v>
      </c>
    </row>
    <row r="44" spans="1:11" ht="36" customHeight="1" x14ac:dyDescent="0.3">
      <c r="A44" s="217"/>
      <c r="B44" s="28" t="s">
        <v>66</v>
      </c>
      <c r="C44" s="28" t="s">
        <v>69</v>
      </c>
      <c r="D44" s="115" t="str">
        <f t="shared" si="12"/>
        <v>X</v>
      </c>
      <c r="E44" s="105" t="str">
        <f t="shared" si="13"/>
        <v/>
      </c>
      <c r="F44" s="180">
        <f t="shared" si="2"/>
        <v>2</v>
      </c>
      <c r="G44" s="117">
        <f t="shared" si="0"/>
        <v>40</v>
      </c>
      <c r="H44" s="153">
        <f t="shared" si="3"/>
        <v>97.416666666666671</v>
      </c>
      <c r="I44" s="17" t="s">
        <v>46</v>
      </c>
      <c r="J44" s="176" t="str">
        <f t="shared" si="1"/>
        <v/>
      </c>
      <c r="K44" s="173">
        <f t="shared" si="4"/>
        <v>0.1111111111111111</v>
      </c>
    </row>
    <row r="45" spans="1:11" ht="36" customHeight="1" x14ac:dyDescent="0.3">
      <c r="A45" s="217"/>
      <c r="B45" s="28" t="s">
        <v>69</v>
      </c>
      <c r="C45" s="28" t="s">
        <v>70</v>
      </c>
      <c r="D45" s="115" t="str">
        <f t="shared" si="12"/>
        <v>X</v>
      </c>
      <c r="E45" s="105" t="str">
        <f t="shared" si="13"/>
        <v/>
      </c>
      <c r="F45" s="180">
        <f t="shared" si="2"/>
        <v>0</v>
      </c>
      <c r="G45" s="117">
        <f t="shared" si="0"/>
        <v>30</v>
      </c>
      <c r="H45" s="153">
        <f t="shared" si="3"/>
        <v>97.916666666666671</v>
      </c>
      <c r="I45" s="25" t="s">
        <v>47</v>
      </c>
      <c r="J45" s="176" t="str">
        <f t="shared" si="1"/>
        <v/>
      </c>
      <c r="K45" s="173">
        <f t="shared" si="4"/>
        <v>2.083333333333337E-2</v>
      </c>
    </row>
    <row r="46" spans="1:11" ht="36" customHeight="1" x14ac:dyDescent="0.3">
      <c r="A46" s="217"/>
      <c r="B46" s="28" t="s">
        <v>70</v>
      </c>
      <c r="C46" s="28" t="s">
        <v>61</v>
      </c>
      <c r="D46" s="115" t="str">
        <f t="shared" si="12"/>
        <v>X</v>
      </c>
      <c r="E46" s="105" t="str">
        <f t="shared" si="13"/>
        <v/>
      </c>
      <c r="F46" s="180">
        <f t="shared" si="2"/>
        <v>0</v>
      </c>
      <c r="G46" s="117">
        <f t="shared" si="0"/>
        <v>40</v>
      </c>
      <c r="H46" s="153">
        <f t="shared" si="3"/>
        <v>98.583333333333343</v>
      </c>
      <c r="I46" s="25" t="s">
        <v>329</v>
      </c>
      <c r="J46" s="176" t="str">
        <f t="shared" si="1"/>
        <v/>
      </c>
      <c r="K46" s="173">
        <f t="shared" si="4"/>
        <v>2.7777777777777679E-2</v>
      </c>
    </row>
    <row r="47" spans="1:11" ht="36" customHeight="1" x14ac:dyDescent="0.3">
      <c r="A47" s="217"/>
      <c r="B47" s="28" t="s">
        <v>61</v>
      </c>
      <c r="C47" s="28" t="s">
        <v>242</v>
      </c>
      <c r="D47" s="115" t="str">
        <f t="shared" si="12"/>
        <v>X</v>
      </c>
      <c r="E47" s="105" t="str">
        <f t="shared" si="13"/>
        <v/>
      </c>
      <c r="F47" s="180">
        <f t="shared" si="2"/>
        <v>5</v>
      </c>
      <c r="G47" s="117">
        <f t="shared" si="0"/>
        <v>40</v>
      </c>
      <c r="H47" s="153">
        <f t="shared" si="3"/>
        <v>104.25000000000001</v>
      </c>
      <c r="I47" s="17" t="s">
        <v>46</v>
      </c>
      <c r="J47" s="176" t="str">
        <f t="shared" si="1"/>
        <v/>
      </c>
      <c r="K47" s="173">
        <f t="shared" si="4"/>
        <v>0.23611111111111116</v>
      </c>
    </row>
    <row r="48" spans="1:11" ht="36" customHeight="1" x14ac:dyDescent="0.3">
      <c r="A48" s="217"/>
      <c r="B48" s="28" t="s">
        <v>242</v>
      </c>
      <c r="C48" s="28" t="s">
        <v>1065</v>
      </c>
      <c r="D48" s="115" t="str">
        <f t="shared" si="12"/>
        <v>X</v>
      </c>
      <c r="E48" s="105" t="str">
        <f t="shared" si="13"/>
        <v/>
      </c>
      <c r="F48" s="180">
        <f t="shared" si="2"/>
        <v>0</v>
      </c>
      <c r="G48" s="117">
        <f t="shared" si="0"/>
        <v>30</v>
      </c>
      <c r="H48" s="153">
        <f t="shared" si="3"/>
        <v>104.75000000000001</v>
      </c>
      <c r="I48" s="25" t="s">
        <v>193</v>
      </c>
      <c r="J48" s="176" t="str">
        <f t="shared" si="1"/>
        <v/>
      </c>
      <c r="K48" s="173">
        <f t="shared" si="4"/>
        <v>2.0833333333333259E-2</v>
      </c>
    </row>
    <row r="49" spans="1:11" ht="36" customHeight="1" x14ac:dyDescent="0.3">
      <c r="A49" s="217"/>
      <c r="B49" s="28" t="s">
        <v>1065</v>
      </c>
      <c r="C49" s="28" t="s">
        <v>59</v>
      </c>
      <c r="D49" s="115" t="str">
        <f t="shared" si="12"/>
        <v>X</v>
      </c>
      <c r="E49" s="105" t="str">
        <f t="shared" si="13"/>
        <v/>
      </c>
      <c r="F49" s="180">
        <f t="shared" si="2"/>
        <v>0</v>
      </c>
      <c r="G49" s="117">
        <f t="shared" si="0"/>
        <v>40</v>
      </c>
      <c r="H49" s="153">
        <f t="shared" si="3"/>
        <v>105.41666666666669</v>
      </c>
      <c r="I49" s="17" t="s">
        <v>46</v>
      </c>
      <c r="J49" s="176" t="str">
        <f t="shared" si="1"/>
        <v/>
      </c>
      <c r="K49" s="173">
        <f t="shared" si="4"/>
        <v>2.7777777777777901E-2</v>
      </c>
    </row>
    <row r="50" spans="1:11" ht="36" customHeight="1" x14ac:dyDescent="0.3">
      <c r="A50" s="217"/>
      <c r="B50" s="28" t="s">
        <v>59</v>
      </c>
      <c r="C50" s="28" t="s">
        <v>63</v>
      </c>
      <c r="D50" s="115" t="str">
        <f t="shared" si="12"/>
        <v>X</v>
      </c>
      <c r="E50" s="105" t="str">
        <f t="shared" si="13"/>
        <v/>
      </c>
      <c r="F50" s="180">
        <f t="shared" si="2"/>
        <v>0</v>
      </c>
      <c r="G50" s="117">
        <f t="shared" si="0"/>
        <v>50</v>
      </c>
      <c r="H50" s="153">
        <f t="shared" si="3"/>
        <v>106.25000000000001</v>
      </c>
      <c r="I50" s="25" t="s">
        <v>47</v>
      </c>
      <c r="J50" s="176" t="str">
        <f t="shared" si="1"/>
        <v/>
      </c>
      <c r="K50" s="173">
        <f t="shared" si="4"/>
        <v>3.4722222222222099E-2</v>
      </c>
    </row>
    <row r="51" spans="1:11" ht="36" customHeight="1" x14ac:dyDescent="0.3">
      <c r="A51" s="217"/>
      <c r="B51" s="28" t="s">
        <v>63</v>
      </c>
      <c r="C51" s="28" t="s">
        <v>121</v>
      </c>
      <c r="D51" s="115" t="str">
        <f t="shared" si="12"/>
        <v>X</v>
      </c>
      <c r="E51" s="105" t="str">
        <f t="shared" si="13"/>
        <v/>
      </c>
      <c r="F51" s="180">
        <f t="shared" si="2"/>
        <v>0</v>
      </c>
      <c r="G51" s="117">
        <f t="shared" si="0"/>
        <v>30</v>
      </c>
      <c r="H51" s="153">
        <f t="shared" si="3"/>
        <v>106.75000000000001</v>
      </c>
      <c r="I51" s="17" t="s">
        <v>46</v>
      </c>
      <c r="J51" s="176" t="str">
        <f t="shared" si="1"/>
        <v/>
      </c>
      <c r="K51" s="173">
        <f t="shared" si="4"/>
        <v>2.083333333333337E-2</v>
      </c>
    </row>
    <row r="52" spans="1:11" ht="36" customHeight="1" x14ac:dyDescent="0.3">
      <c r="A52" s="217"/>
      <c r="B52" s="28" t="s">
        <v>121</v>
      </c>
      <c r="C52" s="28" t="s">
        <v>28</v>
      </c>
      <c r="D52" s="115" t="str">
        <f t="shared" si="12"/>
        <v/>
      </c>
      <c r="E52" s="105" t="str">
        <f t="shared" si="13"/>
        <v>X</v>
      </c>
      <c r="F52" s="180">
        <f t="shared" si="2"/>
        <v>0</v>
      </c>
      <c r="G52" s="117">
        <f t="shared" si="0"/>
        <v>0</v>
      </c>
      <c r="H52" s="153">
        <f t="shared" si="3"/>
        <v>106.75000000000001</v>
      </c>
      <c r="I52" s="25" t="s">
        <v>355</v>
      </c>
      <c r="J52" s="176">
        <f t="shared" si="1"/>
        <v>4.861111111111116E-2</v>
      </c>
      <c r="K52" s="173" t="str">
        <f t="shared" si="4"/>
        <v/>
      </c>
    </row>
    <row r="53" spans="1:11" ht="36" customHeight="1" x14ac:dyDescent="0.3">
      <c r="A53" s="42" t="s">
        <v>1090</v>
      </c>
      <c r="B53" s="28" t="s">
        <v>29</v>
      </c>
      <c r="C53" s="28" t="s">
        <v>30</v>
      </c>
      <c r="D53" s="115" t="str">
        <f t="shared" si="12"/>
        <v>X</v>
      </c>
      <c r="E53" s="105" t="str">
        <f t="shared" si="13"/>
        <v/>
      </c>
      <c r="F53" s="180">
        <f t="shared" si="2"/>
        <v>5</v>
      </c>
      <c r="G53" s="117">
        <f t="shared" si="0"/>
        <v>30</v>
      </c>
      <c r="H53" s="153">
        <f t="shared" si="3"/>
        <v>112.25000000000001</v>
      </c>
      <c r="I53" s="17" t="s">
        <v>46</v>
      </c>
      <c r="J53" s="176" t="str">
        <f t="shared" si="1"/>
        <v/>
      </c>
      <c r="K53" s="173">
        <f t="shared" si="4"/>
        <v>0.22916666666666666</v>
      </c>
    </row>
    <row r="54" spans="1:11" ht="36" customHeight="1" x14ac:dyDescent="0.3">
      <c r="A54" s="30"/>
      <c r="B54" s="28" t="s">
        <v>30</v>
      </c>
      <c r="C54" s="28" t="s">
        <v>64</v>
      </c>
      <c r="D54" s="115" t="str">
        <f t="shared" si="12"/>
        <v>X</v>
      </c>
      <c r="E54" s="105" t="str">
        <f t="shared" si="13"/>
        <v/>
      </c>
      <c r="F54" s="180">
        <f t="shared" si="2"/>
        <v>1</v>
      </c>
      <c r="G54" s="117">
        <f t="shared" si="0"/>
        <v>0</v>
      </c>
      <c r="H54" s="153">
        <f t="shared" si="3"/>
        <v>113.25000000000001</v>
      </c>
      <c r="I54" s="25" t="s">
        <v>47</v>
      </c>
      <c r="J54" s="176" t="str">
        <f t="shared" si="1"/>
        <v/>
      </c>
      <c r="K54" s="173">
        <f t="shared" si="4"/>
        <v>4.1666666666666657E-2</v>
      </c>
    </row>
    <row r="55" spans="1:11" ht="36" customHeight="1" x14ac:dyDescent="0.3">
      <c r="A55" s="30"/>
      <c r="B55" s="28" t="s">
        <v>64</v>
      </c>
      <c r="C55" s="28" t="s">
        <v>436</v>
      </c>
      <c r="D55" s="115" t="str">
        <f t="shared" si="12"/>
        <v>X</v>
      </c>
      <c r="E55" s="105" t="str">
        <f t="shared" si="13"/>
        <v/>
      </c>
      <c r="F55" s="180">
        <f t="shared" si="2"/>
        <v>2</v>
      </c>
      <c r="G55" s="117">
        <f t="shared" si="0"/>
        <v>10</v>
      </c>
      <c r="H55" s="153">
        <f t="shared" si="3"/>
        <v>115.41666666666669</v>
      </c>
      <c r="I55" s="17" t="s">
        <v>46</v>
      </c>
      <c r="J55" s="176" t="str">
        <f t="shared" si="1"/>
        <v/>
      </c>
      <c r="K55" s="173">
        <f t="shared" si="4"/>
        <v>9.027777777777779E-2</v>
      </c>
    </row>
    <row r="56" spans="1:11" ht="36" customHeight="1" x14ac:dyDescent="0.3">
      <c r="A56" s="43"/>
      <c r="B56" s="28" t="s">
        <v>436</v>
      </c>
      <c r="C56" s="28" t="s">
        <v>245</v>
      </c>
      <c r="D56" s="115" t="str">
        <f t="shared" si="12"/>
        <v>X</v>
      </c>
      <c r="E56" s="105" t="str">
        <f t="shared" si="13"/>
        <v/>
      </c>
      <c r="F56" s="180">
        <f t="shared" si="2"/>
        <v>1</v>
      </c>
      <c r="G56" s="117">
        <f t="shared" si="0"/>
        <v>0</v>
      </c>
      <c r="H56" s="153">
        <f t="shared" si="3"/>
        <v>116.41666666666669</v>
      </c>
      <c r="I56" s="25" t="s">
        <v>316</v>
      </c>
      <c r="J56" s="176" t="str">
        <f t="shared" si="1"/>
        <v/>
      </c>
      <c r="K56" s="173">
        <f t="shared" si="4"/>
        <v>4.166666666666663E-2</v>
      </c>
    </row>
    <row r="57" spans="1:11" ht="36" customHeight="1" x14ac:dyDescent="0.3">
      <c r="A57" s="42" t="s">
        <v>1090</v>
      </c>
      <c r="B57" s="28" t="s">
        <v>245</v>
      </c>
      <c r="C57" s="28" t="s">
        <v>150</v>
      </c>
      <c r="D57" s="115" t="str">
        <f t="shared" si="12"/>
        <v>X</v>
      </c>
      <c r="E57" s="105" t="str">
        <f t="shared" si="13"/>
        <v/>
      </c>
      <c r="F57" s="180">
        <f t="shared" si="2"/>
        <v>0</v>
      </c>
      <c r="G57" s="117">
        <f t="shared" si="0"/>
        <v>20</v>
      </c>
      <c r="H57" s="153">
        <f t="shared" si="3"/>
        <v>116.75000000000001</v>
      </c>
      <c r="I57" s="25" t="s">
        <v>1098</v>
      </c>
      <c r="J57" s="176" t="str">
        <f t="shared" si="1"/>
        <v/>
      </c>
      <c r="K57" s="173">
        <f t="shared" si="4"/>
        <v>1.3888888888888951E-2</v>
      </c>
    </row>
    <row r="58" spans="1:11" ht="36" customHeight="1" x14ac:dyDescent="0.3">
      <c r="A58" s="30"/>
      <c r="B58" s="28" t="s">
        <v>150</v>
      </c>
      <c r="C58" s="28" t="s">
        <v>385</v>
      </c>
      <c r="D58" s="115" t="str">
        <f t="shared" si="12"/>
        <v>X</v>
      </c>
      <c r="E58" s="105" t="str">
        <f t="shared" si="13"/>
        <v/>
      </c>
      <c r="F58" s="180">
        <f t="shared" si="2"/>
        <v>0</v>
      </c>
      <c r="G58" s="117">
        <f t="shared" si="0"/>
        <v>10</v>
      </c>
      <c r="H58" s="153">
        <f t="shared" si="3"/>
        <v>116.91666666666669</v>
      </c>
      <c r="I58" s="17" t="s">
        <v>46</v>
      </c>
      <c r="J58" s="176" t="str">
        <f t="shared" si="1"/>
        <v/>
      </c>
      <c r="K58" s="173">
        <f t="shared" si="4"/>
        <v>6.9444444444444198E-3</v>
      </c>
    </row>
    <row r="59" spans="1:11" ht="36" customHeight="1" x14ac:dyDescent="0.3">
      <c r="A59" s="30"/>
      <c r="B59" s="28" t="s">
        <v>385</v>
      </c>
      <c r="C59" s="28" t="s">
        <v>105</v>
      </c>
      <c r="D59" s="115" t="str">
        <f t="shared" si="12"/>
        <v>X</v>
      </c>
      <c r="E59" s="105" t="str">
        <f t="shared" si="13"/>
        <v/>
      </c>
      <c r="F59" s="180">
        <f t="shared" si="2"/>
        <v>2</v>
      </c>
      <c r="G59" s="117">
        <f t="shared" si="0"/>
        <v>20</v>
      </c>
      <c r="H59" s="153">
        <f t="shared" si="3"/>
        <v>119.25000000000001</v>
      </c>
      <c r="I59" s="25" t="s">
        <v>1099</v>
      </c>
      <c r="J59" s="176" t="str">
        <f t="shared" si="1"/>
        <v/>
      </c>
      <c r="K59" s="173">
        <f t="shared" si="4"/>
        <v>9.7222222222222265E-2</v>
      </c>
    </row>
    <row r="60" spans="1:11" ht="36" customHeight="1" x14ac:dyDescent="0.3">
      <c r="A60" s="30"/>
      <c r="B60" s="28" t="s">
        <v>105</v>
      </c>
      <c r="C60" s="28" t="s">
        <v>383</v>
      </c>
      <c r="D60" s="115" t="str">
        <f t="shared" si="12"/>
        <v>X</v>
      </c>
      <c r="E60" s="105" t="str">
        <f t="shared" si="13"/>
        <v/>
      </c>
      <c r="F60" s="180">
        <f t="shared" si="2"/>
        <v>1</v>
      </c>
      <c r="G60" s="117">
        <f t="shared" si="0"/>
        <v>40</v>
      </c>
      <c r="H60" s="153">
        <f t="shared" si="3"/>
        <v>120.91666666666669</v>
      </c>
      <c r="I60" s="17" t="s">
        <v>46</v>
      </c>
      <c r="J60" s="176" t="str">
        <f t="shared" si="1"/>
        <v/>
      </c>
      <c r="K60" s="173">
        <f t="shared" si="4"/>
        <v>6.944444444444442E-2</v>
      </c>
    </row>
    <row r="61" spans="1:11" ht="36" customHeight="1" x14ac:dyDescent="0.3">
      <c r="A61" s="30"/>
      <c r="B61" s="215" t="s">
        <v>383</v>
      </c>
      <c r="C61" s="216"/>
      <c r="D61" s="115"/>
      <c r="E61" s="105" t="str">
        <f t="shared" si="13"/>
        <v/>
      </c>
      <c r="F61" s="180">
        <f t="shared" si="2"/>
        <v>0</v>
      </c>
      <c r="G61" s="117">
        <f t="shared" si="0"/>
        <v>0</v>
      </c>
      <c r="H61" s="153">
        <f t="shared" si="3"/>
        <v>120.91666666666669</v>
      </c>
      <c r="I61" s="220" t="s">
        <v>103</v>
      </c>
      <c r="J61" s="176" t="str">
        <f t="shared" si="1"/>
        <v/>
      </c>
      <c r="K61" s="173" t="str">
        <f t="shared" si="4"/>
        <v/>
      </c>
    </row>
    <row r="62" spans="1:11" ht="33.75" customHeight="1" x14ac:dyDescent="0.3">
      <c r="A62" s="123"/>
      <c r="B62" s="332" t="s">
        <v>33</v>
      </c>
      <c r="C62" s="332"/>
      <c r="D62" s="332"/>
      <c r="E62" s="332"/>
      <c r="F62" s="332"/>
      <c r="G62" s="332"/>
      <c r="H62" s="124">
        <f>H61</f>
        <v>120.91666666666669</v>
      </c>
      <c r="I62" s="125"/>
      <c r="J62" s="177">
        <f>SUM(J23:J61)</f>
        <v>0.26041666666666663</v>
      </c>
      <c r="K62" s="173">
        <f>SUM(K23:K61)</f>
        <v>5.0381944444444455</v>
      </c>
    </row>
    <row r="63" spans="1:11" ht="33.75" customHeight="1" x14ac:dyDescent="0.3">
      <c r="A63" s="123"/>
      <c r="B63" s="332" t="s">
        <v>616</v>
      </c>
      <c r="C63" s="332"/>
      <c r="D63" s="332"/>
      <c r="E63" s="332"/>
      <c r="F63" s="332"/>
      <c r="G63" s="332"/>
      <c r="H63" s="126">
        <v>72</v>
      </c>
      <c r="I63" s="125"/>
    </row>
    <row r="64" spans="1:11" ht="33.75" customHeight="1" x14ac:dyDescent="0.3">
      <c r="A64" s="123"/>
      <c r="B64" s="326" t="s">
        <v>617</v>
      </c>
      <c r="C64" s="326"/>
      <c r="D64" s="326"/>
      <c r="E64" s="326"/>
      <c r="F64" s="326"/>
      <c r="G64" s="326"/>
      <c r="H64" s="126">
        <f>IF(H63="","",IF(H62&lt;=H63,H63-H62,0))</f>
        <v>0</v>
      </c>
      <c r="I64" s="155"/>
    </row>
    <row r="65" spans="1:9" ht="33.75" customHeight="1" x14ac:dyDescent="0.3">
      <c r="A65" s="123"/>
      <c r="B65" s="326" t="s">
        <v>618</v>
      </c>
      <c r="C65" s="326"/>
      <c r="D65" s="326"/>
      <c r="E65" s="326"/>
      <c r="F65" s="326"/>
      <c r="G65" s="326"/>
      <c r="H65" s="126">
        <f>IF(H62&gt;H63,H62-H63,0)</f>
        <v>48.916666666666686</v>
      </c>
      <c r="I65" s="125"/>
    </row>
    <row r="66" spans="1:9" ht="33.75" customHeight="1" x14ac:dyDescent="0.3">
      <c r="A66" s="123"/>
      <c r="B66" s="326" t="s">
        <v>619</v>
      </c>
      <c r="C66" s="326"/>
      <c r="D66" s="326"/>
      <c r="E66" s="326"/>
      <c r="F66" s="326"/>
      <c r="G66" s="326"/>
      <c r="H66" s="154" t="str">
        <f>IF(H63="","",IF(H64&gt;H65,ROUND(H64*$B$15*$B$13/24,0),""))</f>
        <v/>
      </c>
      <c r="I66" s="125"/>
    </row>
    <row r="67" spans="1:9" ht="33.75" customHeight="1" x14ac:dyDescent="0.3">
      <c r="A67" s="123"/>
      <c r="B67" s="327" t="s">
        <v>620</v>
      </c>
      <c r="C67" s="328"/>
      <c r="D67" s="328"/>
      <c r="E67" s="328"/>
      <c r="F67" s="328"/>
      <c r="G67" s="329"/>
      <c r="H67" s="127">
        <f>IF(H65&gt;H64,ROUND(H65*$B$17*$B$13/24,0),"")</f>
        <v>131445198</v>
      </c>
      <c r="I67" s="125"/>
    </row>
    <row r="68" spans="1:9" ht="33.75" customHeight="1" x14ac:dyDescent="0.3">
      <c r="A68" s="330"/>
      <c r="B68" s="330"/>
      <c r="C68" s="330"/>
      <c r="D68" s="330"/>
      <c r="E68" s="330"/>
      <c r="F68" s="330"/>
      <c r="G68" s="330"/>
      <c r="H68" s="330"/>
      <c r="I68" s="330"/>
    </row>
  </sheetData>
  <mergeCells count="17">
    <mergeCell ref="B66:G66"/>
    <mergeCell ref="B67:G67"/>
    <mergeCell ref="A68:I68"/>
    <mergeCell ref="J21:J22"/>
    <mergeCell ref="K21:K22"/>
    <mergeCell ref="B62:G62"/>
    <mergeCell ref="B63:G63"/>
    <mergeCell ref="B64:G64"/>
    <mergeCell ref="B65:G65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61:I61 B23:C60 E23:I60">
    <cfRule type="expression" dxfId="59" priority="2">
      <formula>$E23="x"</formula>
    </cfRule>
  </conditionalFormatting>
  <conditionalFormatting sqref="D23:D60">
    <cfRule type="expression" dxfId="58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B207-7120-4788-B84E-EBEE78AB4BE5}">
  <sheetPr>
    <tabColor rgb="FFFF0000"/>
  </sheetPr>
  <dimension ref="A1:K68"/>
  <sheetViews>
    <sheetView zoomScale="55" zoomScaleNormal="55" workbookViewId="0">
      <selection activeCell="I10" sqref="I10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06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54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44811.220833333333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44811</v>
      </c>
      <c r="C9" s="104">
        <f>INDEX('TONG HOP'!$B$9:$W$110,MATCH(E3,'TONG HOP'!$B$9:$B$110,0),MATCH(C10,'TONG HOP'!$B$9:$W$9,0))</f>
        <v>44812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44811.541666666664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16900.45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44814.75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20750.8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44816.5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1060</v>
      </c>
      <c r="B23" s="215" t="s">
        <v>1078</v>
      </c>
      <c r="C23" s="216"/>
      <c r="D23" s="115"/>
      <c r="E23" s="105"/>
      <c r="F23" s="180">
        <f>IF(C23-B23=1,24,(IF(D23="X",HOUR(C23-B23),0)))</f>
        <v>0</v>
      </c>
      <c r="G23" s="166">
        <f t="shared" ref="G23:G61" si="0">IF(D23="X",MINUTE(C23-B23),0)</f>
        <v>0</v>
      </c>
      <c r="H23" s="166">
        <f>(F23+G23/60)+H22</f>
        <v>0</v>
      </c>
      <c r="I23" s="220" t="s">
        <v>1080</v>
      </c>
      <c r="J23" s="175" t="str">
        <f t="shared" ref="J23:J61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1078</v>
      </c>
      <c r="C24" s="269">
        <v>0.54166666666666663</v>
      </c>
      <c r="D24" s="115"/>
      <c r="E24" s="105"/>
      <c r="F24" s="180">
        <f t="shared" ref="F24:F61" si="2">IF(C24-B24=1,24,(IF(D24="X",HOUR(C24-B24),0)))</f>
        <v>0</v>
      </c>
      <c r="G24" s="166">
        <f t="shared" si="0"/>
        <v>0</v>
      </c>
      <c r="H24" s="166">
        <f t="shared" ref="H24:H61" si="3">(F24+G24/60)+H23</f>
        <v>0</v>
      </c>
      <c r="I24" s="266" t="s">
        <v>940</v>
      </c>
      <c r="J24" s="175" t="str">
        <f t="shared" si="1"/>
        <v/>
      </c>
      <c r="K24" s="173" t="str">
        <f t="shared" ref="K24:K61" si="4">IF(D24="x",(C24-B24),"")</f>
        <v/>
      </c>
    </row>
    <row r="25" spans="1:11" ht="36" customHeight="1" x14ac:dyDescent="0.3">
      <c r="A25" s="217"/>
      <c r="B25" s="19" t="s">
        <v>27</v>
      </c>
      <c r="C25" s="268">
        <v>1</v>
      </c>
      <c r="D25" s="115" t="str">
        <f t="shared" ref="D25" si="5">IF(E25="","X","")</f>
        <v/>
      </c>
      <c r="E25" s="105" t="str">
        <f t="shared" ref="E25" si="6">IF(COUNTIF(I25,"*mưa*"),"X",IF(COUNTIF(I25,"*gió*"),"X",IF(COUNTIF(I25,"*thủy triều*"),"X",IF(COUNTIF(I25,"*hoa tiêu*"),"X",IF(COUNTIF(I25,"*thời tiết xấu*"),"X",IF(COUNTIF(I25,"*sóng to gió lớn*"),"X",IF(COUNTIF(I25,"*căng dây*"),"X",IF(COUNTIF(I25,"*giám định*"),"X",""))))))))</f>
        <v>X</v>
      </c>
      <c r="F25" s="180">
        <f t="shared" ref="F25" si="7">IF(C25-B25=1,24,(IF(D25="X",HOUR(C25-B25),0)))</f>
        <v>0</v>
      </c>
      <c r="G25" s="166">
        <f t="shared" ref="G25" si="8">IF(D25="X",MINUTE(C25-B25),0)</f>
        <v>0</v>
      </c>
      <c r="H25" s="166">
        <f t="shared" ref="H25" si="9">(F25+G25/60)+H24</f>
        <v>0</v>
      </c>
      <c r="I25" s="266" t="s">
        <v>940</v>
      </c>
      <c r="J25" s="175">
        <f t="shared" ref="J25" si="10">IF(E25="x",(C25-B25),"")</f>
        <v>0.45833333333333337</v>
      </c>
      <c r="K25" s="173" t="str">
        <f t="shared" ref="K25" si="11">IF(D25="x",(C25-B25),"")</f>
        <v/>
      </c>
    </row>
    <row r="26" spans="1:11" ht="36" customHeight="1" x14ac:dyDescent="0.3">
      <c r="A26" s="57" t="s">
        <v>1061</v>
      </c>
      <c r="B26" s="265" t="s">
        <v>29</v>
      </c>
      <c r="C26" s="265" t="s">
        <v>28</v>
      </c>
      <c r="D26" s="115" t="str">
        <f t="shared" ref="D26:D60" si="12">IF(E26="","X","")</f>
        <v/>
      </c>
      <c r="E26" s="105" t="str">
        <f t="shared" ref="E26:E60" si="13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180">
        <v>0</v>
      </c>
      <c r="G26" s="166">
        <f t="shared" si="0"/>
        <v>0</v>
      </c>
      <c r="H26" s="166">
        <f>(F26+G26/60)+H24</f>
        <v>0</v>
      </c>
      <c r="I26" s="266" t="s">
        <v>940</v>
      </c>
      <c r="J26" s="175">
        <f t="shared" si="1"/>
        <v>1</v>
      </c>
      <c r="K26" s="173" t="str">
        <f t="shared" si="4"/>
        <v/>
      </c>
    </row>
    <row r="27" spans="1:11" ht="36" customHeight="1" x14ac:dyDescent="0.3">
      <c r="A27" s="42" t="s">
        <v>1062</v>
      </c>
      <c r="B27" s="265" t="s">
        <v>29</v>
      </c>
      <c r="C27" s="265" t="s">
        <v>340</v>
      </c>
      <c r="D27" s="115" t="str">
        <f t="shared" si="12"/>
        <v/>
      </c>
      <c r="E27" s="105" t="str">
        <f t="shared" si="13"/>
        <v>X</v>
      </c>
      <c r="F27" s="180">
        <f t="shared" si="2"/>
        <v>0</v>
      </c>
      <c r="G27" s="166">
        <f t="shared" si="0"/>
        <v>0</v>
      </c>
      <c r="H27" s="166">
        <f t="shared" si="3"/>
        <v>0</v>
      </c>
      <c r="I27" s="266" t="s">
        <v>940</v>
      </c>
      <c r="J27" s="175">
        <f t="shared" si="1"/>
        <v>0.28472222222222221</v>
      </c>
      <c r="K27" s="173" t="str">
        <f t="shared" si="4"/>
        <v/>
      </c>
    </row>
    <row r="28" spans="1:11" ht="36" customHeight="1" x14ac:dyDescent="0.3">
      <c r="A28" s="30"/>
      <c r="B28" s="265" t="s">
        <v>340</v>
      </c>
      <c r="C28" s="265" t="s">
        <v>58</v>
      </c>
      <c r="D28" s="115" t="str">
        <f t="shared" si="12"/>
        <v/>
      </c>
      <c r="E28" s="105" t="str">
        <f t="shared" si="13"/>
        <v>X</v>
      </c>
      <c r="F28" s="180">
        <f t="shared" si="2"/>
        <v>0</v>
      </c>
      <c r="G28" s="117">
        <f t="shared" si="0"/>
        <v>0</v>
      </c>
      <c r="H28" s="153">
        <f t="shared" si="3"/>
        <v>0</v>
      </c>
      <c r="I28" s="25" t="s">
        <v>941</v>
      </c>
      <c r="J28" s="176">
        <f t="shared" si="1"/>
        <v>6.9444444444444475E-2</v>
      </c>
      <c r="K28" s="173" t="str">
        <f t="shared" si="4"/>
        <v/>
      </c>
    </row>
    <row r="29" spans="1:11" ht="36" customHeight="1" x14ac:dyDescent="0.3">
      <c r="A29" s="43"/>
      <c r="B29" s="265" t="s">
        <v>58</v>
      </c>
      <c r="C29" s="265" t="s">
        <v>28</v>
      </c>
      <c r="D29" s="115" t="str">
        <f t="shared" si="12"/>
        <v>X</v>
      </c>
      <c r="E29" s="105" t="str">
        <f t="shared" si="13"/>
        <v/>
      </c>
      <c r="F29" s="180">
        <f t="shared" si="2"/>
        <v>15</v>
      </c>
      <c r="G29" s="117">
        <f t="shared" si="0"/>
        <v>30</v>
      </c>
      <c r="H29" s="153">
        <f t="shared" si="3"/>
        <v>15.5</v>
      </c>
      <c r="I29" s="25" t="s">
        <v>1081</v>
      </c>
      <c r="J29" s="176" t="str">
        <f t="shared" si="1"/>
        <v/>
      </c>
      <c r="K29" s="173">
        <f t="shared" si="4"/>
        <v>0.64583333333333326</v>
      </c>
    </row>
    <row r="30" spans="1:11" ht="36" customHeight="1" x14ac:dyDescent="0.3">
      <c r="A30" s="42" t="s">
        <v>1063</v>
      </c>
      <c r="B30" s="265" t="s">
        <v>29</v>
      </c>
      <c r="C30" s="265" t="s">
        <v>67</v>
      </c>
      <c r="D30" s="115" t="str">
        <f t="shared" si="12"/>
        <v>X</v>
      </c>
      <c r="E30" s="105" t="str">
        <f t="shared" si="13"/>
        <v/>
      </c>
      <c r="F30" s="180">
        <f t="shared" si="2"/>
        <v>11</v>
      </c>
      <c r="G30" s="117">
        <f t="shared" si="0"/>
        <v>30</v>
      </c>
      <c r="H30" s="153">
        <f t="shared" si="3"/>
        <v>27</v>
      </c>
      <c r="I30" s="25" t="s">
        <v>1081</v>
      </c>
      <c r="J30" s="176" t="str">
        <f t="shared" si="1"/>
        <v/>
      </c>
      <c r="K30" s="173">
        <f t="shared" si="4"/>
        <v>0.47916666666666669</v>
      </c>
    </row>
    <row r="31" spans="1:11" ht="36" customHeight="1" x14ac:dyDescent="0.3">
      <c r="A31" s="30"/>
      <c r="B31" s="265" t="s">
        <v>67</v>
      </c>
      <c r="C31" s="19" t="s">
        <v>763</v>
      </c>
      <c r="D31" s="115" t="str">
        <f t="shared" si="12"/>
        <v/>
      </c>
      <c r="E31" s="105" t="str">
        <f t="shared" si="13"/>
        <v>X</v>
      </c>
      <c r="F31" s="180">
        <f t="shared" si="2"/>
        <v>0</v>
      </c>
      <c r="G31" s="117">
        <f t="shared" si="0"/>
        <v>0</v>
      </c>
      <c r="H31" s="153">
        <f t="shared" si="3"/>
        <v>27</v>
      </c>
      <c r="I31" s="18" t="s">
        <v>1082</v>
      </c>
      <c r="J31" s="176">
        <f t="shared" si="1"/>
        <v>5.5555555555555525E-2</v>
      </c>
      <c r="K31" s="173" t="str">
        <f t="shared" si="4"/>
        <v/>
      </c>
    </row>
    <row r="32" spans="1:11" ht="36" customHeight="1" x14ac:dyDescent="0.3">
      <c r="A32" s="30"/>
      <c r="B32" s="19" t="s">
        <v>763</v>
      </c>
      <c r="C32" s="19" t="s">
        <v>261</v>
      </c>
      <c r="D32" s="115" t="str">
        <f t="shared" si="12"/>
        <v>X</v>
      </c>
      <c r="E32" s="105" t="str">
        <f t="shared" si="13"/>
        <v/>
      </c>
      <c r="F32" s="180">
        <f t="shared" si="2"/>
        <v>4</v>
      </c>
      <c r="G32" s="117">
        <f t="shared" si="0"/>
        <v>40</v>
      </c>
      <c r="H32" s="153">
        <f t="shared" si="3"/>
        <v>31.666666666666668</v>
      </c>
      <c r="I32" s="267" t="s">
        <v>1083</v>
      </c>
      <c r="J32" s="176" t="str">
        <f t="shared" si="1"/>
        <v/>
      </c>
      <c r="K32" s="173">
        <f t="shared" si="4"/>
        <v>0.19444444444444442</v>
      </c>
    </row>
    <row r="33" spans="1:11" ht="36" customHeight="1" x14ac:dyDescent="0.3">
      <c r="A33" s="30"/>
      <c r="B33" s="19" t="s">
        <v>261</v>
      </c>
      <c r="C33" s="19" t="s">
        <v>149</v>
      </c>
      <c r="D33" s="115" t="str">
        <f t="shared" si="12"/>
        <v>X</v>
      </c>
      <c r="E33" s="105" t="str">
        <f t="shared" si="13"/>
        <v/>
      </c>
      <c r="F33" s="180">
        <f t="shared" si="2"/>
        <v>0</v>
      </c>
      <c r="G33" s="117">
        <f t="shared" si="0"/>
        <v>30</v>
      </c>
      <c r="H33" s="153">
        <f t="shared" si="3"/>
        <v>32.166666666666671</v>
      </c>
      <c r="I33" s="267" t="s">
        <v>7</v>
      </c>
      <c r="J33" s="176" t="str">
        <f t="shared" si="1"/>
        <v/>
      </c>
      <c r="K33" s="173">
        <f t="shared" si="4"/>
        <v>2.083333333333337E-2</v>
      </c>
    </row>
    <row r="34" spans="1:11" ht="36" customHeight="1" x14ac:dyDescent="0.3">
      <c r="A34" s="30"/>
      <c r="B34" s="215" t="s">
        <v>149</v>
      </c>
      <c r="C34" s="216"/>
      <c r="D34" s="115"/>
      <c r="E34" s="105" t="str">
        <f t="shared" si="13"/>
        <v/>
      </c>
      <c r="F34" s="180">
        <f t="shared" si="2"/>
        <v>0</v>
      </c>
      <c r="G34" s="117">
        <f t="shared" si="0"/>
        <v>0</v>
      </c>
      <c r="H34" s="153">
        <f t="shared" si="3"/>
        <v>32.166666666666671</v>
      </c>
      <c r="I34" s="18" t="s">
        <v>45</v>
      </c>
      <c r="J34" s="176" t="str">
        <f t="shared" si="1"/>
        <v/>
      </c>
      <c r="K34" s="173" t="str">
        <f t="shared" si="4"/>
        <v/>
      </c>
    </row>
    <row r="35" spans="1:11" ht="36" customHeight="1" x14ac:dyDescent="0.3">
      <c r="A35" s="30"/>
      <c r="B35" s="19" t="s">
        <v>149</v>
      </c>
      <c r="C35" s="19" t="s">
        <v>59</v>
      </c>
      <c r="D35" s="115" t="str">
        <f t="shared" si="12"/>
        <v>X</v>
      </c>
      <c r="E35" s="105" t="str">
        <f t="shared" si="13"/>
        <v/>
      </c>
      <c r="F35" s="180">
        <f t="shared" si="2"/>
        <v>3</v>
      </c>
      <c r="G35" s="117">
        <f t="shared" si="0"/>
        <v>30</v>
      </c>
      <c r="H35" s="153">
        <f t="shared" si="3"/>
        <v>35.666666666666671</v>
      </c>
      <c r="I35" s="17" t="s">
        <v>46</v>
      </c>
      <c r="J35" s="176" t="str">
        <f t="shared" si="1"/>
        <v/>
      </c>
      <c r="K35" s="173">
        <f t="shared" si="4"/>
        <v>0.14583333333333337</v>
      </c>
    </row>
    <row r="36" spans="1:11" ht="36" customHeight="1" x14ac:dyDescent="0.3">
      <c r="A36" s="30"/>
      <c r="B36" s="19" t="s">
        <v>59</v>
      </c>
      <c r="C36" s="19" t="s">
        <v>120</v>
      </c>
      <c r="D36" s="115" t="str">
        <f t="shared" si="12"/>
        <v>X</v>
      </c>
      <c r="E36" s="105" t="str">
        <f t="shared" si="13"/>
        <v/>
      </c>
      <c r="F36" s="180">
        <f t="shared" si="2"/>
        <v>1</v>
      </c>
      <c r="G36" s="117">
        <f t="shared" si="0"/>
        <v>0</v>
      </c>
      <c r="H36" s="153">
        <f t="shared" si="3"/>
        <v>36.666666666666671</v>
      </c>
      <c r="I36" s="17" t="s">
        <v>47</v>
      </c>
      <c r="J36" s="176" t="str">
        <f t="shared" si="1"/>
        <v/>
      </c>
      <c r="K36" s="173">
        <f t="shared" si="4"/>
        <v>4.166666666666663E-2</v>
      </c>
    </row>
    <row r="37" spans="1:11" ht="36" customHeight="1" x14ac:dyDescent="0.3">
      <c r="A37" s="30"/>
      <c r="B37" s="19" t="s">
        <v>120</v>
      </c>
      <c r="C37" s="19" t="s">
        <v>28</v>
      </c>
      <c r="D37" s="115" t="str">
        <f t="shared" si="12"/>
        <v>X</v>
      </c>
      <c r="E37" s="105" t="str">
        <f t="shared" si="13"/>
        <v/>
      </c>
      <c r="F37" s="180">
        <f t="shared" si="2"/>
        <v>1</v>
      </c>
      <c r="G37" s="117">
        <f t="shared" si="0"/>
        <v>30</v>
      </c>
      <c r="H37" s="153">
        <f t="shared" si="3"/>
        <v>38.166666666666671</v>
      </c>
      <c r="I37" s="17" t="s">
        <v>46</v>
      </c>
      <c r="J37" s="176" t="str">
        <f t="shared" si="1"/>
        <v/>
      </c>
      <c r="K37" s="173">
        <f t="shared" si="4"/>
        <v>6.25E-2</v>
      </c>
    </row>
    <row r="38" spans="1:11" ht="36" customHeight="1" x14ac:dyDescent="0.3">
      <c r="A38" s="42" t="s">
        <v>1064</v>
      </c>
      <c r="B38" s="19" t="s">
        <v>29</v>
      </c>
      <c r="C38" s="19" t="s">
        <v>269</v>
      </c>
      <c r="D38" s="115" t="str">
        <f t="shared" si="12"/>
        <v>X</v>
      </c>
      <c r="E38" s="105" t="str">
        <f t="shared" si="13"/>
        <v/>
      </c>
      <c r="F38" s="180">
        <f t="shared" si="2"/>
        <v>3</v>
      </c>
      <c r="G38" s="117">
        <f t="shared" si="0"/>
        <v>0</v>
      </c>
      <c r="H38" s="153">
        <f t="shared" si="3"/>
        <v>41.166666666666671</v>
      </c>
      <c r="I38" s="17" t="s">
        <v>46</v>
      </c>
      <c r="J38" s="176" t="str">
        <f t="shared" si="1"/>
        <v/>
      </c>
      <c r="K38" s="173">
        <f t="shared" si="4"/>
        <v>0.125</v>
      </c>
    </row>
    <row r="39" spans="1:11" ht="36" customHeight="1" x14ac:dyDescent="0.3">
      <c r="A39" s="30"/>
      <c r="B39" s="19" t="s">
        <v>269</v>
      </c>
      <c r="C39" s="19" t="s">
        <v>180</v>
      </c>
      <c r="D39" s="115" t="str">
        <f t="shared" si="12"/>
        <v>X</v>
      </c>
      <c r="E39" s="105" t="str">
        <f t="shared" si="13"/>
        <v/>
      </c>
      <c r="F39" s="180">
        <f t="shared" si="2"/>
        <v>0</v>
      </c>
      <c r="G39" s="117">
        <f t="shared" si="0"/>
        <v>30</v>
      </c>
      <c r="H39" s="153">
        <f t="shared" si="3"/>
        <v>41.666666666666671</v>
      </c>
      <c r="I39" s="17" t="s">
        <v>1076</v>
      </c>
      <c r="J39" s="176" t="str">
        <f t="shared" si="1"/>
        <v/>
      </c>
      <c r="K39" s="173">
        <f t="shared" si="4"/>
        <v>2.0833333333333343E-2</v>
      </c>
    </row>
    <row r="40" spans="1:11" ht="36" customHeight="1" x14ac:dyDescent="0.3">
      <c r="A40" s="30"/>
      <c r="B40" s="19" t="s">
        <v>180</v>
      </c>
      <c r="C40" s="19" t="s">
        <v>74</v>
      </c>
      <c r="D40" s="115" t="str">
        <f t="shared" si="12"/>
        <v>X</v>
      </c>
      <c r="E40" s="105" t="str">
        <f t="shared" si="13"/>
        <v/>
      </c>
      <c r="F40" s="180">
        <f t="shared" si="2"/>
        <v>1</v>
      </c>
      <c r="G40" s="117">
        <f t="shared" si="0"/>
        <v>10</v>
      </c>
      <c r="H40" s="153">
        <f t="shared" si="3"/>
        <v>42.833333333333336</v>
      </c>
      <c r="I40" s="17" t="s">
        <v>46</v>
      </c>
      <c r="J40" s="176" t="str">
        <f t="shared" si="1"/>
        <v/>
      </c>
      <c r="K40" s="173">
        <f t="shared" si="4"/>
        <v>4.8611111111111105E-2</v>
      </c>
    </row>
    <row r="41" spans="1:11" ht="36" customHeight="1" x14ac:dyDescent="0.3">
      <c r="A41" s="30"/>
      <c r="B41" s="19" t="s">
        <v>74</v>
      </c>
      <c r="C41" s="19" t="s">
        <v>64</v>
      </c>
      <c r="D41" s="115" t="str">
        <f t="shared" si="12"/>
        <v>X</v>
      </c>
      <c r="E41" s="105" t="str">
        <f t="shared" si="13"/>
        <v/>
      </c>
      <c r="F41" s="180">
        <f t="shared" si="2"/>
        <v>1</v>
      </c>
      <c r="G41" s="117">
        <f t="shared" si="0"/>
        <v>50</v>
      </c>
      <c r="H41" s="153">
        <f t="shared" si="3"/>
        <v>44.666666666666671</v>
      </c>
      <c r="I41" s="17" t="s">
        <v>1084</v>
      </c>
      <c r="J41" s="176" t="str">
        <f t="shared" si="1"/>
        <v/>
      </c>
      <c r="K41" s="173">
        <f t="shared" si="4"/>
        <v>7.6388888888888867E-2</v>
      </c>
    </row>
    <row r="42" spans="1:11" ht="36" customHeight="1" x14ac:dyDescent="0.3">
      <c r="A42" s="30"/>
      <c r="B42" s="19" t="s">
        <v>64</v>
      </c>
      <c r="C42" s="19" t="s">
        <v>69</v>
      </c>
      <c r="D42" s="115" t="str">
        <f t="shared" si="12"/>
        <v>X</v>
      </c>
      <c r="E42" s="105" t="str">
        <f t="shared" si="13"/>
        <v/>
      </c>
      <c r="F42" s="180">
        <f t="shared" si="2"/>
        <v>7</v>
      </c>
      <c r="G42" s="117">
        <f t="shared" si="0"/>
        <v>0</v>
      </c>
      <c r="H42" s="153">
        <f t="shared" si="3"/>
        <v>51.666666666666671</v>
      </c>
      <c r="I42" s="17" t="s">
        <v>46</v>
      </c>
      <c r="J42" s="176" t="str">
        <f t="shared" si="1"/>
        <v/>
      </c>
      <c r="K42" s="173">
        <f t="shared" si="4"/>
        <v>0.29166666666666669</v>
      </c>
    </row>
    <row r="43" spans="1:11" ht="36" customHeight="1" x14ac:dyDescent="0.3">
      <c r="A43" s="30"/>
      <c r="B43" s="19" t="s">
        <v>69</v>
      </c>
      <c r="C43" s="19" t="s">
        <v>70</v>
      </c>
      <c r="D43" s="115" t="str">
        <f t="shared" si="12"/>
        <v>X</v>
      </c>
      <c r="E43" s="105" t="str">
        <f t="shared" si="13"/>
        <v/>
      </c>
      <c r="F43" s="180">
        <f t="shared" si="2"/>
        <v>0</v>
      </c>
      <c r="G43" s="117">
        <f t="shared" si="0"/>
        <v>30</v>
      </c>
      <c r="H43" s="153">
        <f t="shared" si="3"/>
        <v>52.166666666666671</v>
      </c>
      <c r="I43" s="17" t="s">
        <v>47</v>
      </c>
      <c r="J43" s="176" t="str">
        <f t="shared" si="1"/>
        <v/>
      </c>
      <c r="K43" s="173">
        <f t="shared" si="4"/>
        <v>2.083333333333337E-2</v>
      </c>
    </row>
    <row r="44" spans="1:11" ht="36" customHeight="1" x14ac:dyDescent="0.3">
      <c r="A44" s="30"/>
      <c r="B44" s="19" t="s">
        <v>70</v>
      </c>
      <c r="C44" s="19" t="s">
        <v>1079</v>
      </c>
      <c r="D44" s="115" t="str">
        <f t="shared" si="12"/>
        <v>X</v>
      </c>
      <c r="E44" s="105" t="str">
        <f t="shared" si="13"/>
        <v/>
      </c>
      <c r="F44" s="180">
        <f t="shared" si="2"/>
        <v>0</v>
      </c>
      <c r="G44" s="117">
        <f t="shared" si="0"/>
        <v>35</v>
      </c>
      <c r="H44" s="153">
        <f t="shared" si="3"/>
        <v>52.750000000000007</v>
      </c>
      <c r="I44" s="17" t="s">
        <v>1085</v>
      </c>
      <c r="J44" s="176" t="str">
        <f t="shared" si="1"/>
        <v/>
      </c>
      <c r="K44" s="173">
        <f t="shared" si="4"/>
        <v>2.430555555555558E-2</v>
      </c>
    </row>
    <row r="45" spans="1:11" ht="36" customHeight="1" x14ac:dyDescent="0.3">
      <c r="A45" s="30"/>
      <c r="B45" s="19" t="s">
        <v>1079</v>
      </c>
      <c r="C45" s="19" t="s">
        <v>148</v>
      </c>
      <c r="D45" s="115" t="str">
        <f t="shared" si="12"/>
        <v>X</v>
      </c>
      <c r="E45" s="105" t="str">
        <f t="shared" si="13"/>
        <v/>
      </c>
      <c r="F45" s="180">
        <f t="shared" si="2"/>
        <v>1</v>
      </c>
      <c r="G45" s="117">
        <f t="shared" si="0"/>
        <v>55</v>
      </c>
      <c r="H45" s="153">
        <f t="shared" si="3"/>
        <v>54.666666666666671</v>
      </c>
      <c r="I45" s="17" t="s">
        <v>46</v>
      </c>
      <c r="J45" s="176" t="str">
        <f t="shared" si="1"/>
        <v/>
      </c>
      <c r="K45" s="173">
        <f t="shared" si="4"/>
        <v>7.9861111111111049E-2</v>
      </c>
    </row>
    <row r="46" spans="1:11" ht="36" customHeight="1" x14ac:dyDescent="0.3">
      <c r="A46" s="30"/>
      <c r="B46" s="19" t="s">
        <v>148</v>
      </c>
      <c r="C46" s="19" t="s">
        <v>182</v>
      </c>
      <c r="D46" s="115" t="str">
        <f t="shared" si="12"/>
        <v>X</v>
      </c>
      <c r="E46" s="105" t="str">
        <f t="shared" si="13"/>
        <v/>
      </c>
      <c r="F46" s="180">
        <f t="shared" si="2"/>
        <v>0</v>
      </c>
      <c r="G46" s="117">
        <f t="shared" si="0"/>
        <v>20</v>
      </c>
      <c r="H46" s="153">
        <f t="shared" si="3"/>
        <v>55.000000000000007</v>
      </c>
      <c r="I46" s="17" t="s">
        <v>1086</v>
      </c>
      <c r="J46" s="176" t="str">
        <f t="shared" si="1"/>
        <v/>
      </c>
      <c r="K46" s="173">
        <f t="shared" si="4"/>
        <v>1.388888888888884E-2</v>
      </c>
    </row>
    <row r="47" spans="1:11" ht="36" customHeight="1" x14ac:dyDescent="0.3">
      <c r="A47" s="30"/>
      <c r="B47" s="19" t="s">
        <v>182</v>
      </c>
      <c r="C47" s="19" t="s">
        <v>230</v>
      </c>
      <c r="D47" s="115" t="str">
        <f t="shared" si="12"/>
        <v>X</v>
      </c>
      <c r="E47" s="105" t="str">
        <f t="shared" si="13"/>
        <v/>
      </c>
      <c r="F47" s="180">
        <f t="shared" si="2"/>
        <v>1</v>
      </c>
      <c r="G47" s="117">
        <f t="shared" si="0"/>
        <v>20</v>
      </c>
      <c r="H47" s="153">
        <f t="shared" si="3"/>
        <v>56.333333333333343</v>
      </c>
      <c r="I47" s="17" t="s">
        <v>46</v>
      </c>
      <c r="J47" s="176" t="str">
        <f t="shared" si="1"/>
        <v/>
      </c>
      <c r="K47" s="173">
        <f t="shared" si="4"/>
        <v>5.5555555555555691E-2</v>
      </c>
    </row>
    <row r="48" spans="1:11" ht="36" customHeight="1" x14ac:dyDescent="0.3">
      <c r="A48" s="30"/>
      <c r="B48" s="19" t="s">
        <v>230</v>
      </c>
      <c r="C48" s="19" t="s">
        <v>722</v>
      </c>
      <c r="D48" s="115" t="str">
        <f t="shared" si="12"/>
        <v/>
      </c>
      <c r="E48" s="105" t="str">
        <f t="shared" si="13"/>
        <v>X</v>
      </c>
      <c r="F48" s="180">
        <f t="shared" si="2"/>
        <v>0</v>
      </c>
      <c r="G48" s="117">
        <f t="shared" si="0"/>
        <v>0</v>
      </c>
      <c r="H48" s="153">
        <f t="shared" si="3"/>
        <v>56.333333333333343</v>
      </c>
      <c r="I48" s="17" t="s">
        <v>1057</v>
      </c>
      <c r="J48" s="176">
        <f t="shared" si="1"/>
        <v>2.7777777777777679E-2</v>
      </c>
      <c r="K48" s="173" t="str">
        <f t="shared" si="4"/>
        <v/>
      </c>
    </row>
    <row r="49" spans="1:11" ht="36" customHeight="1" x14ac:dyDescent="0.3">
      <c r="A49" s="30"/>
      <c r="B49" s="19" t="s">
        <v>722</v>
      </c>
      <c r="C49" s="19" t="s">
        <v>158</v>
      </c>
      <c r="D49" s="115" t="str">
        <f t="shared" si="12"/>
        <v>X</v>
      </c>
      <c r="E49" s="105" t="str">
        <f t="shared" si="13"/>
        <v/>
      </c>
      <c r="F49" s="180">
        <f t="shared" si="2"/>
        <v>2</v>
      </c>
      <c r="G49" s="117">
        <f t="shared" si="0"/>
        <v>10</v>
      </c>
      <c r="H49" s="153">
        <f t="shared" si="3"/>
        <v>58.500000000000007</v>
      </c>
      <c r="I49" s="17" t="s">
        <v>46</v>
      </c>
      <c r="J49" s="176" t="str">
        <f t="shared" si="1"/>
        <v/>
      </c>
      <c r="K49" s="173">
        <f t="shared" si="4"/>
        <v>9.027777777777779E-2</v>
      </c>
    </row>
    <row r="50" spans="1:11" ht="36" customHeight="1" x14ac:dyDescent="0.3">
      <c r="A50" s="30"/>
      <c r="B50" s="19" t="s">
        <v>158</v>
      </c>
      <c r="C50" s="19" t="s">
        <v>32</v>
      </c>
      <c r="D50" s="115" t="str">
        <f t="shared" si="12"/>
        <v>X</v>
      </c>
      <c r="E50" s="105" t="str">
        <f t="shared" si="13"/>
        <v/>
      </c>
      <c r="F50" s="180">
        <f t="shared" si="2"/>
        <v>1</v>
      </c>
      <c r="G50" s="117">
        <f t="shared" si="0"/>
        <v>0</v>
      </c>
      <c r="H50" s="153">
        <f t="shared" si="3"/>
        <v>59.500000000000007</v>
      </c>
      <c r="I50" s="17" t="s">
        <v>316</v>
      </c>
      <c r="J50" s="176" t="str">
        <f t="shared" si="1"/>
        <v/>
      </c>
      <c r="K50" s="173">
        <f t="shared" si="4"/>
        <v>4.166666666666663E-2</v>
      </c>
    </row>
    <row r="51" spans="1:11" ht="36" customHeight="1" x14ac:dyDescent="0.3">
      <c r="A51" s="30"/>
      <c r="B51" s="19" t="s">
        <v>32</v>
      </c>
      <c r="C51" s="19" t="s">
        <v>28</v>
      </c>
      <c r="D51" s="115" t="str">
        <f t="shared" si="12"/>
        <v/>
      </c>
      <c r="E51" s="105" t="str">
        <f t="shared" si="13"/>
        <v>X</v>
      </c>
      <c r="F51" s="180">
        <f t="shared" si="2"/>
        <v>0</v>
      </c>
      <c r="G51" s="117">
        <f t="shared" si="0"/>
        <v>0</v>
      </c>
      <c r="H51" s="153">
        <f t="shared" si="3"/>
        <v>59.500000000000007</v>
      </c>
      <c r="I51" s="17" t="s">
        <v>1057</v>
      </c>
      <c r="J51" s="176">
        <f t="shared" si="1"/>
        <v>8.333333333333337E-2</v>
      </c>
      <c r="K51" s="173" t="str">
        <f t="shared" si="4"/>
        <v/>
      </c>
    </row>
    <row r="52" spans="1:11" ht="36" customHeight="1" x14ac:dyDescent="0.3">
      <c r="A52" s="42" t="s">
        <v>1077</v>
      </c>
      <c r="B52" s="19" t="s">
        <v>29</v>
      </c>
      <c r="C52" s="19" t="s">
        <v>127</v>
      </c>
      <c r="D52" s="115" t="str">
        <f t="shared" si="12"/>
        <v/>
      </c>
      <c r="E52" s="105" t="str">
        <f t="shared" si="13"/>
        <v>X</v>
      </c>
      <c r="F52" s="180">
        <f t="shared" si="2"/>
        <v>0</v>
      </c>
      <c r="G52" s="117">
        <f t="shared" si="0"/>
        <v>0</v>
      </c>
      <c r="H52" s="153">
        <f t="shared" si="3"/>
        <v>59.500000000000007</v>
      </c>
      <c r="I52" s="17" t="s">
        <v>1057</v>
      </c>
      <c r="J52" s="176">
        <f t="shared" si="1"/>
        <v>0.10416666666666667</v>
      </c>
      <c r="K52" s="173" t="str">
        <f t="shared" si="4"/>
        <v/>
      </c>
    </row>
    <row r="53" spans="1:11" ht="36" customHeight="1" x14ac:dyDescent="0.3">
      <c r="A53" s="30"/>
      <c r="B53" s="19" t="s">
        <v>127</v>
      </c>
      <c r="C53" s="19" t="s">
        <v>30</v>
      </c>
      <c r="D53" s="115" t="str">
        <f t="shared" si="12"/>
        <v>X</v>
      </c>
      <c r="E53" s="105" t="str">
        <f t="shared" si="13"/>
        <v/>
      </c>
      <c r="F53" s="180">
        <f t="shared" si="2"/>
        <v>3</v>
      </c>
      <c r="G53" s="117">
        <f t="shared" si="0"/>
        <v>0</v>
      </c>
      <c r="H53" s="153">
        <f t="shared" si="3"/>
        <v>62.500000000000007</v>
      </c>
      <c r="I53" s="17" t="s">
        <v>46</v>
      </c>
      <c r="J53" s="176" t="str">
        <f t="shared" si="1"/>
        <v/>
      </c>
      <c r="K53" s="173">
        <f t="shared" si="4"/>
        <v>0.12499999999999999</v>
      </c>
    </row>
    <row r="54" spans="1:11" ht="36" customHeight="1" x14ac:dyDescent="0.3">
      <c r="A54" s="30"/>
      <c r="B54" s="19" t="s">
        <v>30</v>
      </c>
      <c r="C54" s="19" t="s">
        <v>64</v>
      </c>
      <c r="D54" s="115" t="str">
        <f t="shared" si="12"/>
        <v>X</v>
      </c>
      <c r="E54" s="105" t="str">
        <f t="shared" si="13"/>
        <v/>
      </c>
      <c r="F54" s="180">
        <f t="shared" si="2"/>
        <v>1</v>
      </c>
      <c r="G54" s="117">
        <f t="shared" si="0"/>
        <v>0</v>
      </c>
      <c r="H54" s="153">
        <f t="shared" si="3"/>
        <v>63.500000000000007</v>
      </c>
      <c r="I54" s="17" t="s">
        <v>47</v>
      </c>
      <c r="J54" s="176" t="str">
        <f t="shared" si="1"/>
        <v/>
      </c>
      <c r="K54" s="173">
        <f t="shared" si="4"/>
        <v>4.1666666666666657E-2</v>
      </c>
    </row>
    <row r="55" spans="1:11" ht="36" customHeight="1" x14ac:dyDescent="0.3">
      <c r="A55" s="30"/>
      <c r="B55" s="19" t="s">
        <v>64</v>
      </c>
      <c r="C55" s="19" t="s">
        <v>340</v>
      </c>
      <c r="D55" s="115" t="str">
        <f t="shared" si="12"/>
        <v>X</v>
      </c>
      <c r="E55" s="105" t="str">
        <f t="shared" si="13"/>
        <v/>
      </c>
      <c r="F55" s="180">
        <f t="shared" si="2"/>
        <v>0</v>
      </c>
      <c r="G55" s="117">
        <f t="shared" si="0"/>
        <v>20</v>
      </c>
      <c r="H55" s="153">
        <f t="shared" si="3"/>
        <v>63.833333333333343</v>
      </c>
      <c r="I55" s="17" t="s">
        <v>46</v>
      </c>
      <c r="J55" s="176" t="str">
        <f t="shared" si="1"/>
        <v/>
      </c>
      <c r="K55" s="173">
        <f t="shared" si="4"/>
        <v>1.3888888888888895E-2</v>
      </c>
    </row>
    <row r="56" spans="1:11" ht="36" customHeight="1" x14ac:dyDescent="0.3">
      <c r="A56" s="30"/>
      <c r="B56" s="19" t="s">
        <v>340</v>
      </c>
      <c r="C56" s="19" t="s">
        <v>342</v>
      </c>
      <c r="D56" s="115" t="str">
        <f t="shared" si="12"/>
        <v>X</v>
      </c>
      <c r="E56" s="105" t="str">
        <f t="shared" si="13"/>
        <v/>
      </c>
      <c r="F56" s="180">
        <f t="shared" si="2"/>
        <v>1</v>
      </c>
      <c r="G56" s="117">
        <f t="shared" si="0"/>
        <v>0</v>
      </c>
      <c r="H56" s="153">
        <f t="shared" si="3"/>
        <v>64.833333333333343</v>
      </c>
      <c r="I56" s="17" t="s">
        <v>316</v>
      </c>
      <c r="J56" s="176" t="str">
        <f t="shared" si="1"/>
        <v/>
      </c>
      <c r="K56" s="173">
        <f t="shared" si="4"/>
        <v>4.1666666666666685E-2</v>
      </c>
    </row>
    <row r="57" spans="1:11" ht="36" customHeight="1" x14ac:dyDescent="0.3">
      <c r="A57" s="43"/>
      <c r="B57" s="19" t="s">
        <v>342</v>
      </c>
      <c r="C57" s="19" t="s">
        <v>58</v>
      </c>
      <c r="D57" s="115" t="str">
        <f t="shared" si="12"/>
        <v>X</v>
      </c>
      <c r="E57" s="105" t="str">
        <f t="shared" si="13"/>
        <v/>
      </c>
      <c r="F57" s="180">
        <f t="shared" si="2"/>
        <v>0</v>
      </c>
      <c r="G57" s="117">
        <f t="shared" si="0"/>
        <v>40</v>
      </c>
      <c r="H57" s="153">
        <f t="shared" si="3"/>
        <v>65.500000000000014</v>
      </c>
      <c r="I57" s="17" t="s">
        <v>1087</v>
      </c>
      <c r="J57" s="176" t="str">
        <f t="shared" si="1"/>
        <v/>
      </c>
      <c r="K57" s="173">
        <f t="shared" si="4"/>
        <v>2.777777777777779E-2</v>
      </c>
    </row>
    <row r="58" spans="1:11" ht="36" customHeight="1" x14ac:dyDescent="0.3">
      <c r="A58" s="42" t="s">
        <v>1077</v>
      </c>
      <c r="B58" s="19" t="s">
        <v>58</v>
      </c>
      <c r="C58" s="19" t="s">
        <v>150</v>
      </c>
      <c r="D58" s="115" t="str">
        <f t="shared" si="12"/>
        <v>X</v>
      </c>
      <c r="E58" s="105" t="str">
        <f t="shared" si="13"/>
        <v/>
      </c>
      <c r="F58" s="180">
        <f t="shared" si="2"/>
        <v>1</v>
      </c>
      <c r="G58" s="117">
        <f t="shared" si="0"/>
        <v>30</v>
      </c>
      <c r="H58" s="153">
        <f t="shared" si="3"/>
        <v>67.000000000000014</v>
      </c>
      <c r="I58" s="17" t="s">
        <v>46</v>
      </c>
      <c r="J58" s="176" t="str">
        <f t="shared" si="1"/>
        <v/>
      </c>
      <c r="K58" s="173">
        <f t="shared" si="4"/>
        <v>6.25E-2</v>
      </c>
    </row>
    <row r="59" spans="1:11" ht="36" customHeight="1" x14ac:dyDescent="0.3">
      <c r="A59" s="30"/>
      <c r="B59" s="19" t="s">
        <v>150</v>
      </c>
      <c r="C59" s="19" t="s">
        <v>332</v>
      </c>
      <c r="D59" s="115" t="str">
        <f t="shared" si="12"/>
        <v>X</v>
      </c>
      <c r="E59" s="105" t="str">
        <f t="shared" si="13"/>
        <v/>
      </c>
      <c r="F59" s="180">
        <f t="shared" si="2"/>
        <v>1</v>
      </c>
      <c r="G59" s="117">
        <f t="shared" si="0"/>
        <v>40</v>
      </c>
      <c r="H59" s="153">
        <f t="shared" si="3"/>
        <v>68.666666666666686</v>
      </c>
      <c r="I59" s="17" t="s">
        <v>1088</v>
      </c>
      <c r="J59" s="176" t="str">
        <f t="shared" si="1"/>
        <v/>
      </c>
      <c r="K59" s="173">
        <f t="shared" si="4"/>
        <v>6.944444444444442E-2</v>
      </c>
    </row>
    <row r="60" spans="1:11" ht="36" customHeight="1" x14ac:dyDescent="0.3">
      <c r="A60" s="30"/>
      <c r="B60" s="19" t="s">
        <v>332</v>
      </c>
      <c r="C60" s="19" t="s">
        <v>68</v>
      </c>
      <c r="D60" s="115" t="str">
        <f t="shared" si="12"/>
        <v>X</v>
      </c>
      <c r="E60" s="105" t="str">
        <f t="shared" si="13"/>
        <v/>
      </c>
      <c r="F60" s="180">
        <f t="shared" si="2"/>
        <v>0</v>
      </c>
      <c r="G60" s="117">
        <f t="shared" si="0"/>
        <v>20</v>
      </c>
      <c r="H60" s="153">
        <f t="shared" si="3"/>
        <v>69.000000000000014</v>
      </c>
      <c r="I60" s="17" t="s">
        <v>46</v>
      </c>
      <c r="J60" s="176" t="str">
        <f t="shared" si="1"/>
        <v/>
      </c>
      <c r="K60" s="173">
        <f t="shared" si="4"/>
        <v>1.3888888888888895E-2</v>
      </c>
    </row>
    <row r="61" spans="1:11" ht="36" customHeight="1" x14ac:dyDescent="0.3">
      <c r="A61" s="30"/>
      <c r="B61" s="215" t="s">
        <v>68</v>
      </c>
      <c r="C61" s="216"/>
      <c r="D61" s="115"/>
      <c r="E61" s="105" t="str">
        <f t="shared" ref="E61" si="14">IF(COUNTIF(I61,"*mưa*"),"X",IF(COUNTIF(I61,"*gió*"),"X",IF(COUNTIF(I61,"*thủy triều*"),"X",IF(COUNTIF(I61,"*hoa tiêu*"),"X",IF(COUNTIF(I61,"*thời tiết xấu*"),"X",IF(COUNTIF(I61,"*sóng to gió lớn*"),"X",IF(COUNTIF(I61,"*căng dây*"),"X",IF(COUNTIF(I61,"*giám định*"),"X",""))))))))</f>
        <v/>
      </c>
      <c r="F61" s="180">
        <f t="shared" si="2"/>
        <v>0</v>
      </c>
      <c r="G61" s="117">
        <f t="shared" si="0"/>
        <v>0</v>
      </c>
      <c r="H61" s="153">
        <f t="shared" si="3"/>
        <v>69.000000000000014</v>
      </c>
      <c r="I61" s="18" t="s">
        <v>103</v>
      </c>
      <c r="J61" s="176" t="str">
        <f t="shared" si="1"/>
        <v/>
      </c>
      <c r="K61" s="173" t="str">
        <f t="shared" si="4"/>
        <v/>
      </c>
    </row>
    <row r="62" spans="1:11" ht="33.75" customHeight="1" x14ac:dyDescent="0.3">
      <c r="A62" s="123"/>
      <c r="B62" s="332" t="s">
        <v>33</v>
      </c>
      <c r="C62" s="332"/>
      <c r="D62" s="332"/>
      <c r="E62" s="332"/>
      <c r="F62" s="332"/>
      <c r="G62" s="332"/>
      <c r="H62" s="124">
        <f>H61</f>
        <v>69.000000000000014</v>
      </c>
      <c r="I62" s="125"/>
      <c r="J62" s="177">
        <f>SUM(J23:J61)</f>
        <v>2.0833333333333335</v>
      </c>
      <c r="K62" s="173">
        <f>SUM(K23:K61)</f>
        <v>2.8749999999999996</v>
      </c>
    </row>
    <row r="63" spans="1:11" ht="33.75" customHeight="1" x14ac:dyDescent="0.3">
      <c r="A63" s="123"/>
      <c r="B63" s="332" t="s">
        <v>616</v>
      </c>
      <c r="C63" s="332"/>
      <c r="D63" s="332"/>
      <c r="E63" s="332"/>
      <c r="F63" s="332"/>
      <c r="G63" s="332"/>
      <c r="H63" s="126">
        <v>72</v>
      </c>
      <c r="I63" s="125"/>
    </row>
    <row r="64" spans="1:11" ht="33.75" customHeight="1" x14ac:dyDescent="0.3">
      <c r="A64" s="123"/>
      <c r="B64" s="326" t="s">
        <v>617</v>
      </c>
      <c r="C64" s="326"/>
      <c r="D64" s="326"/>
      <c r="E64" s="326"/>
      <c r="F64" s="326"/>
      <c r="G64" s="326"/>
      <c r="H64" s="126">
        <f>IF(H63="","",IF(H62&lt;=H63,H63-H62,0))</f>
        <v>2.9999999999999858</v>
      </c>
      <c r="I64" s="155"/>
    </row>
    <row r="65" spans="1:9" ht="33.75" customHeight="1" x14ac:dyDescent="0.3">
      <c r="A65" s="123"/>
      <c r="B65" s="326" t="s">
        <v>618</v>
      </c>
      <c r="C65" s="326"/>
      <c r="D65" s="326"/>
      <c r="E65" s="326"/>
      <c r="F65" s="326"/>
      <c r="G65" s="326"/>
      <c r="H65" s="126">
        <f>IF(H62&gt;H63,H62-H63,0)</f>
        <v>0</v>
      </c>
      <c r="I65" s="125"/>
    </row>
    <row r="66" spans="1:9" ht="33.75" customHeight="1" x14ac:dyDescent="0.3">
      <c r="A66" s="123"/>
      <c r="B66" s="326" t="s">
        <v>619</v>
      </c>
      <c r="C66" s="326"/>
      <c r="D66" s="326"/>
      <c r="E66" s="326"/>
      <c r="F66" s="326"/>
      <c r="G66" s="326"/>
      <c r="H66" s="154">
        <f>IF(H63="","",IF(H64&gt;H65,ROUND(H64*$B$15*$B$13/24,0),""))</f>
        <v>3890775</v>
      </c>
      <c r="I66" s="125"/>
    </row>
    <row r="67" spans="1:9" ht="33.75" customHeight="1" x14ac:dyDescent="0.3">
      <c r="A67" s="123"/>
      <c r="B67" s="327" t="s">
        <v>620</v>
      </c>
      <c r="C67" s="328"/>
      <c r="D67" s="328"/>
      <c r="E67" s="328"/>
      <c r="F67" s="328"/>
      <c r="G67" s="329"/>
      <c r="H67" s="127" t="str">
        <f>IF(H65&gt;H64,ROUND(H65*$B$17*$B$13/24,0),"")</f>
        <v/>
      </c>
      <c r="I67" s="125"/>
    </row>
    <row r="68" spans="1:9" ht="33.75" customHeight="1" x14ac:dyDescent="0.3">
      <c r="A68" s="330"/>
      <c r="B68" s="330"/>
      <c r="C68" s="330"/>
      <c r="D68" s="330"/>
      <c r="E68" s="330"/>
      <c r="F68" s="330"/>
      <c r="G68" s="330"/>
      <c r="H68" s="330"/>
      <c r="I68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66:G66"/>
    <mergeCell ref="B67:G67"/>
    <mergeCell ref="A68:I68"/>
    <mergeCell ref="J21:J22"/>
    <mergeCell ref="K21:K22"/>
    <mergeCell ref="B62:G62"/>
    <mergeCell ref="B63:G63"/>
    <mergeCell ref="B64:G64"/>
    <mergeCell ref="B65:G65"/>
  </mergeCells>
  <conditionalFormatting sqref="B23:I61">
    <cfRule type="expression" dxfId="57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0951-B644-44EC-912A-6704D21A3B7F}">
  <sheetPr>
    <tabColor rgb="FFFF0000"/>
  </sheetPr>
  <dimension ref="A1:K49"/>
  <sheetViews>
    <sheetView tabSelected="1" zoomScale="55" zoomScaleNormal="55" workbookViewId="0">
      <selection activeCell="I17" sqref="I17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e">
        <f>INDEX('TONG HOP'!$B$9:$W$110,MATCH(E3,'TONG HOP'!$B$9:$B$110,0),MATCH(C2,'TONG HOP'!$B$9:$W$9,0))</f>
        <v>#N/A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/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e">
        <f>INDEX('TONG HOP'!$B$9:$W$110,MATCH(E3,'TONG HOP'!$B$9:$B$110,0),MATCH(B8,'TONG HOP'!$B$9:$W$9,0))</f>
        <v>#N/A</v>
      </c>
      <c r="C7" s="97"/>
      <c r="D7" s="97"/>
      <c r="E7" s="97"/>
      <c r="F7" s="98" t="s">
        <v>595</v>
      </c>
      <c r="G7" s="99"/>
      <c r="H7" s="100" t="e">
        <f>INDEX('TONG HOP'!$B$9:$W$110,MATCH(E3,'TONG HOP'!$B$9:$B$110,0),MATCH(H8,'TONG HOP'!$B$9:$W$9,0))</f>
        <v>#N/A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 t="e">
        <f>INDEX('TONG HOP'!$B$9:$W$110,MATCH(E3,'TONG HOP'!$B$9:$B$110,0),MATCH(B10,'TONG HOP'!$B$9:$W$9,0))</f>
        <v>#N/A</v>
      </c>
      <c r="C9" s="104" t="e">
        <f>INDEX('TONG HOP'!$B$9:$W$110,MATCH(E3,'TONG HOP'!$B$9:$B$110,0),MATCH(C10,'TONG HOP'!$B$9:$W$9,0))</f>
        <v>#N/A</v>
      </c>
      <c r="D9" s="105"/>
      <c r="E9" s="105"/>
      <c r="F9" s="88" t="s">
        <v>19</v>
      </c>
      <c r="G9" s="88"/>
      <c r="H9" s="100" t="e">
        <f>INDEX('TONG HOP'!$B$9:$W$110,MATCH(E3,'TONG HOP'!$B$9:$B$110,0),MATCH(H10,'TONG HOP'!$B$9:$W$9,0))</f>
        <v>#N/A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 t="e">
        <f>INDEX('TONG HOP'!$B$9:$W$110,MATCH(E3,'TONG HOP'!$B$9:$B$110,0),MATCH(B12,'TONG HOP'!$B$9:$W$9,0))</f>
        <v>#N/A</v>
      </c>
      <c r="C11" s="97" t="s">
        <v>1</v>
      </c>
      <c r="D11" s="105"/>
      <c r="E11" s="105"/>
      <c r="F11" s="98" t="s">
        <v>597</v>
      </c>
      <c r="G11" s="98"/>
      <c r="H11" s="100" t="e">
        <f>INDEX('TONG HOP'!$B$9:$W$110,MATCH(E3,'TONG HOP'!$B$9:$B$110,0),MATCH(H12,'TONG HOP'!$B$9:$W$9,0))</f>
        <v>#N/A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 t="e">
        <f>INDEX('TONG HOP'!$B$9:$W$110,MATCH(E3,'TONG HOP'!$B$9:$B$110,0),MATCH(B14,'TONG HOP'!$B$9:$W$9,0))</f>
        <v>#N/A</v>
      </c>
      <c r="C13" s="107" t="s">
        <v>2</v>
      </c>
      <c r="D13" s="107"/>
      <c r="E13" s="107"/>
      <c r="F13" s="98" t="s">
        <v>598</v>
      </c>
      <c r="H13" s="100" t="e">
        <f>INDEX('TONG HOP'!$B$9:$W$110,MATCH(E3,'TONG HOP'!$B$9:$B$110,0),MATCH(H14,'TONG HOP'!$B$9:$W$9,0))</f>
        <v>#N/A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e">
        <f>INDEX('TONG HOP'!$B$9:$W$110,MATCH(E3,'TONG HOP'!$B$9:$B$110,0),MATCH(H18,'TONG HOP'!$B$9:$W$9,0))</f>
        <v>#N/A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/>
      <c r="B23" s="215"/>
      <c r="C23" s="216"/>
      <c r="D23" s="115" t="str">
        <f t="shared" ref="D23:D42" si="0">IF(E23="","X","")</f>
        <v>X</v>
      </c>
      <c r="E23" s="105" t="str">
        <f t="shared" ref="E23:E42" si="1"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/>
      </c>
      <c r="F23" s="180">
        <f>IF(C23-B23=1,24,(IF(D23="X",HOUR(C23-B23),0)))</f>
        <v>0</v>
      </c>
      <c r="G23" s="166">
        <f t="shared" ref="G23:G42" si="2">IF(D23="X",MINUTE(C23-B23),0)</f>
        <v>0</v>
      </c>
      <c r="H23" s="166">
        <f>(F23+G23/60)+H22</f>
        <v>0</v>
      </c>
      <c r="I23" s="214"/>
      <c r="J23" s="175" t="str">
        <f t="shared" ref="J23:J42" si="3">IF(E23="x",(C23-B23),"")</f>
        <v/>
      </c>
      <c r="K23" s="173">
        <f>IF(D23="x",(C23-B23),"")</f>
        <v>0</v>
      </c>
    </row>
    <row r="24" spans="1:11" ht="36" customHeight="1" x14ac:dyDescent="0.3">
      <c r="A24" s="30"/>
      <c r="B24" s="19"/>
      <c r="C24" s="19"/>
      <c r="D24" s="115" t="str">
        <f t="shared" si="0"/>
        <v>X</v>
      </c>
      <c r="E24" s="105" t="str">
        <f t="shared" si="1"/>
        <v/>
      </c>
      <c r="F24" s="180">
        <f t="shared" ref="F24:F42" si="4">IF(C24-B24=1,24,(IF(D24="X",HOUR(C24-B24),0)))</f>
        <v>0</v>
      </c>
      <c r="G24" s="166">
        <f t="shared" si="2"/>
        <v>0</v>
      </c>
      <c r="H24" s="166">
        <f t="shared" ref="H24:H42" si="5">(F24+G24/60)+H23</f>
        <v>0</v>
      </c>
      <c r="I24" s="25"/>
      <c r="J24" s="175" t="str">
        <f t="shared" si="3"/>
        <v/>
      </c>
      <c r="K24" s="173">
        <f t="shared" ref="K24:K42" si="6">IF(D24="x",(C24-B24),"")</f>
        <v>0</v>
      </c>
    </row>
    <row r="25" spans="1:11" ht="36" customHeight="1" x14ac:dyDescent="0.3">
      <c r="A25" s="30"/>
      <c r="B25" s="19"/>
      <c r="C25" s="19"/>
      <c r="D25" s="115" t="str">
        <f t="shared" si="0"/>
        <v>X</v>
      </c>
      <c r="E25" s="105" t="str">
        <f t="shared" si="1"/>
        <v/>
      </c>
      <c r="F25" s="180">
        <f t="shared" si="4"/>
        <v>0</v>
      </c>
      <c r="G25" s="166">
        <f t="shared" si="2"/>
        <v>0</v>
      </c>
      <c r="H25" s="166">
        <f t="shared" si="5"/>
        <v>0</v>
      </c>
      <c r="I25" s="18"/>
      <c r="J25" s="175" t="str">
        <f t="shared" si="3"/>
        <v/>
      </c>
      <c r="K25" s="173">
        <f t="shared" si="6"/>
        <v>0</v>
      </c>
    </row>
    <row r="26" spans="1:11" ht="36" customHeight="1" x14ac:dyDescent="0.3">
      <c r="A26" s="30"/>
      <c r="B26" s="19"/>
      <c r="C26" s="19"/>
      <c r="D26" s="115" t="str">
        <f t="shared" si="0"/>
        <v>X</v>
      </c>
      <c r="E26" s="105" t="str">
        <f t="shared" si="1"/>
        <v/>
      </c>
      <c r="F26" s="180">
        <f t="shared" si="4"/>
        <v>0</v>
      </c>
      <c r="G26" s="166">
        <f t="shared" si="2"/>
        <v>0</v>
      </c>
      <c r="H26" s="166">
        <f t="shared" si="5"/>
        <v>0</v>
      </c>
      <c r="I26" s="25"/>
      <c r="J26" s="175" t="str">
        <f t="shared" si="3"/>
        <v/>
      </c>
      <c r="K26" s="173">
        <f t="shared" si="6"/>
        <v>0</v>
      </c>
    </row>
    <row r="27" spans="1:11" ht="36" customHeight="1" x14ac:dyDescent="0.3">
      <c r="A27" s="30"/>
      <c r="B27" s="19"/>
      <c r="C27" s="19"/>
      <c r="D27" s="115" t="str">
        <f t="shared" si="0"/>
        <v>X</v>
      </c>
      <c r="E27" s="105" t="str">
        <f t="shared" si="1"/>
        <v/>
      </c>
      <c r="F27" s="180">
        <f t="shared" si="4"/>
        <v>0</v>
      </c>
      <c r="G27" s="117">
        <f t="shared" si="2"/>
        <v>0</v>
      </c>
      <c r="H27" s="153">
        <f t="shared" si="5"/>
        <v>0</v>
      </c>
      <c r="I27" s="17"/>
      <c r="J27" s="176" t="str">
        <f t="shared" si="3"/>
        <v/>
      </c>
      <c r="K27" s="173">
        <f t="shared" si="6"/>
        <v>0</v>
      </c>
    </row>
    <row r="28" spans="1:11" ht="36" customHeight="1" x14ac:dyDescent="0.3">
      <c r="A28" s="30"/>
      <c r="B28" s="215"/>
      <c r="C28" s="216"/>
      <c r="D28" s="115"/>
      <c r="E28" s="105" t="str">
        <f t="shared" si="1"/>
        <v/>
      </c>
      <c r="F28" s="180">
        <f t="shared" si="4"/>
        <v>0</v>
      </c>
      <c r="G28" s="117">
        <f t="shared" si="2"/>
        <v>0</v>
      </c>
      <c r="H28" s="153">
        <f t="shared" si="5"/>
        <v>0</v>
      </c>
      <c r="I28" s="18"/>
      <c r="J28" s="176" t="str">
        <f t="shared" si="3"/>
        <v/>
      </c>
      <c r="K28" s="173" t="str">
        <f t="shared" si="6"/>
        <v/>
      </c>
    </row>
    <row r="29" spans="1:11" ht="36" customHeight="1" x14ac:dyDescent="0.3">
      <c r="A29" s="30"/>
      <c r="B29" s="19"/>
      <c r="C29" s="19"/>
      <c r="D29" s="115" t="str">
        <f t="shared" si="0"/>
        <v>X</v>
      </c>
      <c r="E29" s="105" t="str">
        <f t="shared" si="1"/>
        <v/>
      </c>
      <c r="F29" s="180">
        <f t="shared" si="4"/>
        <v>0</v>
      </c>
      <c r="G29" s="117">
        <f t="shared" si="2"/>
        <v>0</v>
      </c>
      <c r="H29" s="153">
        <f t="shared" si="5"/>
        <v>0</v>
      </c>
      <c r="I29" s="17"/>
      <c r="J29" s="176" t="str">
        <f t="shared" si="3"/>
        <v/>
      </c>
      <c r="K29" s="173">
        <f t="shared" si="6"/>
        <v>0</v>
      </c>
    </row>
    <row r="30" spans="1:11" ht="36" customHeight="1" x14ac:dyDescent="0.3">
      <c r="A30" s="30"/>
      <c r="B30" s="19"/>
      <c r="C30" s="19"/>
      <c r="D30" s="115" t="str">
        <f t="shared" si="0"/>
        <v>X</v>
      </c>
      <c r="E30" s="105" t="str">
        <f t="shared" si="1"/>
        <v/>
      </c>
      <c r="F30" s="180">
        <f t="shared" si="4"/>
        <v>0</v>
      </c>
      <c r="G30" s="117">
        <f t="shared" si="2"/>
        <v>0</v>
      </c>
      <c r="H30" s="153">
        <f t="shared" si="5"/>
        <v>0</v>
      </c>
      <c r="I30" s="17"/>
      <c r="J30" s="176" t="str">
        <f t="shared" si="3"/>
        <v/>
      </c>
      <c r="K30" s="173">
        <f t="shared" si="6"/>
        <v>0</v>
      </c>
    </row>
    <row r="31" spans="1:11" ht="36" customHeight="1" x14ac:dyDescent="0.3">
      <c r="A31" s="30"/>
      <c r="B31" s="19"/>
      <c r="C31" s="19"/>
      <c r="D31" s="115" t="str">
        <f t="shared" si="0"/>
        <v>X</v>
      </c>
      <c r="E31" s="105" t="str">
        <f t="shared" si="1"/>
        <v/>
      </c>
      <c r="F31" s="180">
        <f t="shared" si="4"/>
        <v>0</v>
      </c>
      <c r="G31" s="117">
        <f t="shared" si="2"/>
        <v>0</v>
      </c>
      <c r="H31" s="153">
        <f t="shared" si="5"/>
        <v>0</v>
      </c>
      <c r="I31" s="17"/>
      <c r="J31" s="176" t="str">
        <f t="shared" si="3"/>
        <v/>
      </c>
      <c r="K31" s="173">
        <f t="shared" si="6"/>
        <v>0</v>
      </c>
    </row>
    <row r="32" spans="1:11" ht="36" customHeight="1" x14ac:dyDescent="0.3">
      <c r="A32" s="30"/>
      <c r="B32" s="19"/>
      <c r="C32" s="19"/>
      <c r="D32" s="115" t="str">
        <f t="shared" si="0"/>
        <v>X</v>
      </c>
      <c r="E32" s="105" t="str">
        <f t="shared" si="1"/>
        <v/>
      </c>
      <c r="F32" s="180">
        <f t="shared" si="4"/>
        <v>0</v>
      </c>
      <c r="G32" s="117">
        <f t="shared" si="2"/>
        <v>0</v>
      </c>
      <c r="H32" s="153">
        <f t="shared" si="5"/>
        <v>0</v>
      </c>
      <c r="I32" s="17"/>
      <c r="J32" s="176" t="str">
        <f t="shared" si="3"/>
        <v/>
      </c>
      <c r="K32" s="173">
        <f t="shared" si="6"/>
        <v>0</v>
      </c>
    </row>
    <row r="33" spans="1:11" ht="36" customHeight="1" x14ac:dyDescent="0.3">
      <c r="A33" s="42"/>
      <c r="B33" s="19"/>
      <c r="C33" s="19"/>
      <c r="D33" s="115" t="str">
        <f t="shared" si="0"/>
        <v>X</v>
      </c>
      <c r="E33" s="105" t="str">
        <f t="shared" si="1"/>
        <v/>
      </c>
      <c r="F33" s="180">
        <f t="shared" si="4"/>
        <v>0</v>
      </c>
      <c r="G33" s="117">
        <f t="shared" si="2"/>
        <v>0</v>
      </c>
      <c r="H33" s="153">
        <f t="shared" si="5"/>
        <v>0</v>
      </c>
      <c r="I33" s="17"/>
      <c r="J33" s="176" t="str">
        <f t="shared" si="3"/>
        <v/>
      </c>
      <c r="K33" s="173">
        <f t="shared" si="6"/>
        <v>0</v>
      </c>
    </row>
    <row r="34" spans="1:11" ht="36" customHeight="1" x14ac:dyDescent="0.3">
      <c r="A34" s="30"/>
      <c r="B34" s="19"/>
      <c r="C34" s="19"/>
      <c r="D34" s="115" t="str">
        <f t="shared" si="0"/>
        <v>X</v>
      </c>
      <c r="E34" s="105" t="str">
        <f t="shared" si="1"/>
        <v/>
      </c>
      <c r="F34" s="180">
        <f t="shared" si="4"/>
        <v>0</v>
      </c>
      <c r="G34" s="117">
        <f t="shared" si="2"/>
        <v>0</v>
      </c>
      <c r="H34" s="153">
        <f t="shared" si="5"/>
        <v>0</v>
      </c>
      <c r="I34" s="17"/>
      <c r="J34" s="176" t="str">
        <f t="shared" si="3"/>
        <v/>
      </c>
      <c r="K34" s="173">
        <f t="shared" si="6"/>
        <v>0</v>
      </c>
    </row>
    <row r="35" spans="1:11" ht="36" customHeight="1" x14ac:dyDescent="0.3">
      <c r="A35" s="30"/>
      <c r="B35" s="19"/>
      <c r="C35" s="19"/>
      <c r="D35" s="115" t="str">
        <f t="shared" si="0"/>
        <v>X</v>
      </c>
      <c r="E35" s="105" t="str">
        <f t="shared" si="1"/>
        <v/>
      </c>
      <c r="F35" s="180">
        <f t="shared" si="4"/>
        <v>0</v>
      </c>
      <c r="G35" s="117">
        <f t="shared" si="2"/>
        <v>0</v>
      </c>
      <c r="H35" s="153">
        <f t="shared" si="5"/>
        <v>0</v>
      </c>
      <c r="I35" s="17"/>
      <c r="J35" s="176" t="str">
        <f t="shared" si="3"/>
        <v/>
      </c>
      <c r="K35" s="173">
        <f t="shared" si="6"/>
        <v>0</v>
      </c>
    </row>
    <row r="36" spans="1:11" ht="36" customHeight="1" x14ac:dyDescent="0.3">
      <c r="A36" s="30"/>
      <c r="B36" s="19"/>
      <c r="C36" s="19"/>
      <c r="D36" s="115" t="str">
        <f t="shared" si="0"/>
        <v>X</v>
      </c>
      <c r="E36" s="105" t="str">
        <f t="shared" si="1"/>
        <v/>
      </c>
      <c r="F36" s="180">
        <f t="shared" si="4"/>
        <v>0</v>
      </c>
      <c r="G36" s="117">
        <f t="shared" si="2"/>
        <v>0</v>
      </c>
      <c r="H36" s="153">
        <f t="shared" si="5"/>
        <v>0</v>
      </c>
      <c r="I36" s="17"/>
      <c r="J36" s="176" t="str">
        <f t="shared" si="3"/>
        <v/>
      </c>
      <c r="K36" s="173">
        <f t="shared" si="6"/>
        <v>0</v>
      </c>
    </row>
    <row r="37" spans="1:11" ht="36" customHeight="1" x14ac:dyDescent="0.3">
      <c r="A37" s="30"/>
      <c r="B37" s="19"/>
      <c r="C37" s="19"/>
      <c r="D37" s="115" t="str">
        <f t="shared" si="0"/>
        <v>X</v>
      </c>
      <c r="E37" s="105" t="str">
        <f t="shared" si="1"/>
        <v/>
      </c>
      <c r="F37" s="180">
        <f t="shared" si="4"/>
        <v>0</v>
      </c>
      <c r="G37" s="117">
        <f t="shared" si="2"/>
        <v>0</v>
      </c>
      <c r="H37" s="153">
        <f t="shared" si="5"/>
        <v>0</v>
      </c>
      <c r="I37" s="17"/>
      <c r="J37" s="176" t="str">
        <f t="shared" si="3"/>
        <v/>
      </c>
      <c r="K37" s="173">
        <f t="shared" si="6"/>
        <v>0</v>
      </c>
    </row>
    <row r="38" spans="1:11" ht="36" customHeight="1" x14ac:dyDescent="0.3">
      <c r="A38" s="30"/>
      <c r="B38" s="19"/>
      <c r="C38" s="19"/>
      <c r="D38" s="115" t="str">
        <f t="shared" si="0"/>
        <v>X</v>
      </c>
      <c r="E38" s="105" t="str">
        <f t="shared" si="1"/>
        <v/>
      </c>
      <c r="F38" s="180">
        <f t="shared" si="4"/>
        <v>0</v>
      </c>
      <c r="G38" s="117">
        <f t="shared" si="2"/>
        <v>0</v>
      </c>
      <c r="H38" s="153">
        <f t="shared" si="5"/>
        <v>0</v>
      </c>
      <c r="I38" s="17"/>
      <c r="J38" s="176" t="str">
        <f t="shared" si="3"/>
        <v/>
      </c>
      <c r="K38" s="173">
        <f t="shared" si="6"/>
        <v>0</v>
      </c>
    </row>
    <row r="39" spans="1:11" ht="36" customHeight="1" x14ac:dyDescent="0.3">
      <c r="A39" s="30"/>
      <c r="B39" s="19"/>
      <c r="C39" s="19"/>
      <c r="D39" s="115" t="str">
        <f t="shared" si="0"/>
        <v>X</v>
      </c>
      <c r="E39" s="105" t="str">
        <f t="shared" si="1"/>
        <v/>
      </c>
      <c r="F39" s="180">
        <f t="shared" si="4"/>
        <v>0</v>
      </c>
      <c r="G39" s="117">
        <f t="shared" si="2"/>
        <v>0</v>
      </c>
      <c r="H39" s="153">
        <f t="shared" si="5"/>
        <v>0</v>
      </c>
      <c r="I39" s="17"/>
      <c r="J39" s="176" t="str">
        <f t="shared" si="3"/>
        <v/>
      </c>
      <c r="K39" s="173">
        <f t="shared" si="6"/>
        <v>0</v>
      </c>
    </row>
    <row r="40" spans="1:11" ht="36" customHeight="1" x14ac:dyDescent="0.3">
      <c r="A40" s="30"/>
      <c r="B40" s="19"/>
      <c r="C40" s="19"/>
      <c r="D40" s="115" t="str">
        <f t="shared" si="0"/>
        <v>X</v>
      </c>
      <c r="E40" s="105" t="str">
        <f t="shared" si="1"/>
        <v/>
      </c>
      <c r="F40" s="180">
        <f t="shared" si="4"/>
        <v>0</v>
      </c>
      <c r="G40" s="117">
        <f t="shared" si="2"/>
        <v>0</v>
      </c>
      <c r="H40" s="153">
        <f t="shared" si="5"/>
        <v>0</v>
      </c>
      <c r="I40" s="17"/>
      <c r="J40" s="176" t="str">
        <f t="shared" si="3"/>
        <v/>
      </c>
      <c r="K40" s="173">
        <f t="shared" si="6"/>
        <v>0</v>
      </c>
    </row>
    <row r="41" spans="1:11" ht="36" customHeight="1" x14ac:dyDescent="0.3">
      <c r="A41" s="30"/>
      <c r="B41" s="19"/>
      <c r="C41" s="19"/>
      <c r="D41" s="115" t="str">
        <f t="shared" si="0"/>
        <v>X</v>
      </c>
      <c r="E41" s="105" t="str">
        <f t="shared" si="1"/>
        <v/>
      </c>
      <c r="F41" s="180">
        <f t="shared" si="4"/>
        <v>0</v>
      </c>
      <c r="G41" s="117">
        <f t="shared" si="2"/>
        <v>0</v>
      </c>
      <c r="H41" s="153">
        <f t="shared" si="5"/>
        <v>0</v>
      </c>
      <c r="I41" s="17"/>
      <c r="J41" s="176" t="str">
        <f t="shared" si="3"/>
        <v/>
      </c>
      <c r="K41" s="173">
        <f t="shared" si="6"/>
        <v>0</v>
      </c>
    </row>
    <row r="42" spans="1:11" ht="36" customHeight="1" x14ac:dyDescent="0.3">
      <c r="A42" s="30"/>
      <c r="B42" s="215"/>
      <c r="C42" s="216"/>
      <c r="D42" s="115"/>
      <c r="E42" s="105" t="str">
        <f t="shared" si="1"/>
        <v/>
      </c>
      <c r="F42" s="180">
        <f t="shared" si="4"/>
        <v>0</v>
      </c>
      <c r="G42" s="117">
        <f t="shared" si="2"/>
        <v>0</v>
      </c>
      <c r="H42" s="153">
        <f t="shared" si="5"/>
        <v>0</v>
      </c>
      <c r="I42" s="18"/>
      <c r="J42" s="176" t="str">
        <f t="shared" si="3"/>
        <v/>
      </c>
      <c r="K42" s="173" t="str">
        <f t="shared" si="6"/>
        <v/>
      </c>
    </row>
    <row r="43" spans="1:11" ht="33.75" customHeight="1" x14ac:dyDescent="0.3">
      <c r="A43" s="123"/>
      <c r="B43" s="332" t="s">
        <v>33</v>
      </c>
      <c r="C43" s="332"/>
      <c r="D43" s="332"/>
      <c r="E43" s="332"/>
      <c r="F43" s="332"/>
      <c r="G43" s="332"/>
      <c r="H43" s="124">
        <f>H42</f>
        <v>0</v>
      </c>
      <c r="I43" s="125"/>
      <c r="J43" s="177">
        <f>SUM(J23:J42)</f>
        <v>0</v>
      </c>
      <c r="K43" s="173">
        <f>SUM(K23:K42)</f>
        <v>0</v>
      </c>
    </row>
    <row r="44" spans="1:11" ht="33.75" customHeight="1" x14ac:dyDescent="0.3">
      <c r="A44" s="123"/>
      <c r="B44" s="332" t="s">
        <v>616</v>
      </c>
      <c r="C44" s="332"/>
      <c r="D44" s="332"/>
      <c r="E44" s="332"/>
      <c r="F44" s="332"/>
      <c r="G44" s="332"/>
      <c r="H44" s="126">
        <v>72</v>
      </c>
      <c r="I44" s="125"/>
    </row>
    <row r="45" spans="1:11" ht="33.75" customHeight="1" x14ac:dyDescent="0.3">
      <c r="A45" s="123"/>
      <c r="B45" s="326" t="s">
        <v>617</v>
      </c>
      <c r="C45" s="326"/>
      <c r="D45" s="326"/>
      <c r="E45" s="326"/>
      <c r="F45" s="326"/>
      <c r="G45" s="326"/>
      <c r="H45" s="126">
        <f>IF(H44="","",IF(H43&lt;=H44,H44-H43,0))</f>
        <v>72</v>
      </c>
      <c r="I45" s="155"/>
    </row>
    <row r="46" spans="1:11" ht="33.75" customHeight="1" x14ac:dyDescent="0.3">
      <c r="A46" s="123"/>
      <c r="B46" s="326" t="s">
        <v>618</v>
      </c>
      <c r="C46" s="326"/>
      <c r="D46" s="326"/>
      <c r="E46" s="326"/>
      <c r="F46" s="326"/>
      <c r="G46" s="326"/>
      <c r="H46" s="126">
        <f>IF(H43&gt;H44,H43-H44,0)</f>
        <v>0</v>
      </c>
      <c r="I46" s="125"/>
    </row>
    <row r="47" spans="1:11" ht="33.75" customHeight="1" x14ac:dyDescent="0.3">
      <c r="A47" s="123"/>
      <c r="B47" s="326" t="s">
        <v>619</v>
      </c>
      <c r="C47" s="326"/>
      <c r="D47" s="326"/>
      <c r="E47" s="326"/>
      <c r="F47" s="326"/>
      <c r="G47" s="326"/>
      <c r="H47" s="154" t="e">
        <f>IF(H44="","",IF(H45&gt;H46,ROUND(H45*$B$15*$B$13/24,0),""))</f>
        <v>#N/A</v>
      </c>
      <c r="I47" s="125"/>
    </row>
    <row r="48" spans="1:11" ht="33.75" customHeight="1" x14ac:dyDescent="0.3">
      <c r="A48" s="123"/>
      <c r="B48" s="327" t="s">
        <v>620</v>
      </c>
      <c r="C48" s="328"/>
      <c r="D48" s="328"/>
      <c r="E48" s="328"/>
      <c r="F48" s="328"/>
      <c r="G48" s="329"/>
      <c r="H48" s="127" t="str">
        <f>IF(H46&gt;H45,ROUND(H46*$B$17*$B$13/24,0),"")</f>
        <v/>
      </c>
      <c r="I48" s="125"/>
    </row>
    <row r="49" spans="1:9" ht="33.75" customHeight="1" x14ac:dyDescent="0.3">
      <c r="A49" s="330"/>
      <c r="B49" s="330"/>
      <c r="C49" s="330"/>
      <c r="D49" s="330"/>
      <c r="E49" s="330"/>
      <c r="F49" s="330"/>
      <c r="G49" s="330"/>
      <c r="H49" s="330"/>
      <c r="I49" s="330"/>
    </row>
  </sheetData>
  <mergeCells count="17">
    <mergeCell ref="B47:G47"/>
    <mergeCell ref="B48:G48"/>
    <mergeCell ref="A49:I49"/>
    <mergeCell ref="J21:J22"/>
    <mergeCell ref="K21:K22"/>
    <mergeCell ref="B43:G43"/>
    <mergeCell ref="B44:G44"/>
    <mergeCell ref="B45:G45"/>
    <mergeCell ref="B46:G46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42">
    <cfRule type="expression" dxfId="8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D810-2DB6-4E9B-83E1-33FA29BEA2DF}">
  <sheetPr>
    <tabColor rgb="FFFF0000"/>
  </sheetPr>
  <dimension ref="A1:K73"/>
  <sheetViews>
    <sheetView topLeftCell="A61" zoomScale="55" zoomScaleNormal="55" workbookViewId="0">
      <selection activeCell="H74" sqref="H74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08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53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44810.125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44809</v>
      </c>
      <c r="C9" s="104">
        <f>INDEX('TONG HOP'!$B$9:$W$110,MATCH(E3,'TONG HOP'!$B$9:$B$110,0),MATCH(C10,'TONG HOP'!$B$9:$W$9,0))</f>
        <v>44810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44810.541666666664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16860.68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44813.756944444445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22095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44815.513888888891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1042</v>
      </c>
      <c r="B23" s="215" t="s">
        <v>269</v>
      </c>
      <c r="C23" s="216"/>
      <c r="D23" s="115"/>
      <c r="E23" s="105"/>
      <c r="F23" s="180">
        <f>IF(C23-B23=1,24,(IF(D23="X",HOUR(C23-B23),0)))</f>
        <v>0</v>
      </c>
      <c r="G23" s="166">
        <f t="shared" ref="G23:G66" si="0">IF(D23="X",MINUTE(C23-B23),0)</f>
        <v>0</v>
      </c>
      <c r="H23" s="166">
        <f>(F23+G23/60)+H22</f>
        <v>0</v>
      </c>
      <c r="I23" s="214" t="s">
        <v>1067</v>
      </c>
      <c r="J23" s="175" t="str">
        <f t="shared" ref="J23:J66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269</v>
      </c>
      <c r="C24" s="19" t="s">
        <v>31</v>
      </c>
      <c r="D24" s="115"/>
      <c r="E24" s="105"/>
      <c r="F24" s="180">
        <f t="shared" ref="F24:F66" si="2">IF(C24-B24=1,24,(IF(D24="X",HOUR(C24-B24),0)))</f>
        <v>0</v>
      </c>
      <c r="G24" s="166">
        <f t="shared" si="0"/>
        <v>0</v>
      </c>
      <c r="H24" s="166">
        <f t="shared" ref="H24:H66" si="3">(F24+G24/60)+H23</f>
        <v>0</v>
      </c>
      <c r="I24" s="25" t="s">
        <v>1024</v>
      </c>
      <c r="J24" s="175" t="str">
        <f t="shared" si="1"/>
        <v/>
      </c>
      <c r="K24" s="173" t="str">
        <f t="shared" ref="K24:K66" si="4">IF(D24="x",(C24-B24),"")</f>
        <v/>
      </c>
    </row>
    <row r="25" spans="1:11" ht="36" customHeight="1" x14ac:dyDescent="0.3">
      <c r="A25" s="30"/>
      <c r="B25" s="19" t="s">
        <v>31</v>
      </c>
      <c r="C25" s="19" t="s">
        <v>27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5" t="s">
        <v>940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30"/>
      <c r="B26" s="19" t="s">
        <v>27</v>
      </c>
      <c r="C26" s="19" t="s">
        <v>28</v>
      </c>
      <c r="D26" s="115" t="str">
        <f t="shared" ref="D26:D65" si="5">IF(E26="","X","")</f>
        <v/>
      </c>
      <c r="E26" s="105" t="str">
        <f t="shared" ref="E26:E66" si="6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180">
        <f t="shared" ref="F26" si="7">IF(C26-B26=1,24,(IF(D26="X",HOUR(C26-B26),0)))</f>
        <v>0</v>
      </c>
      <c r="G26" s="166">
        <f t="shared" ref="G26" si="8">IF(D26="X",MINUTE(C26-B26),0)</f>
        <v>0</v>
      </c>
      <c r="H26" s="166">
        <f t="shared" ref="H26" si="9">(F26+G26/60)+H25</f>
        <v>0</v>
      </c>
      <c r="I26" s="25" t="s">
        <v>940</v>
      </c>
      <c r="J26" s="175">
        <f t="shared" ref="J26" si="10">IF(E26="x",(C26-B26),"")</f>
        <v>0.45833333333333337</v>
      </c>
      <c r="K26" s="173" t="str">
        <f t="shared" ref="K26" si="11">IF(D26="x",(C26-B26),"")</f>
        <v/>
      </c>
    </row>
    <row r="27" spans="1:11" ht="36" customHeight="1" x14ac:dyDescent="0.3">
      <c r="A27" s="57" t="s">
        <v>1060</v>
      </c>
      <c r="B27" s="19" t="s">
        <v>29</v>
      </c>
      <c r="C27" s="19" t="s">
        <v>28</v>
      </c>
      <c r="D27" s="115" t="str">
        <f t="shared" si="5"/>
        <v/>
      </c>
      <c r="E27" s="105" t="str">
        <f t="shared" si="6"/>
        <v>X</v>
      </c>
      <c r="F27" s="180">
        <v>0</v>
      </c>
      <c r="G27" s="166">
        <f t="shared" si="0"/>
        <v>0</v>
      </c>
      <c r="H27" s="166">
        <f>(F27+G27/60)+H25</f>
        <v>0</v>
      </c>
      <c r="I27" s="25" t="s">
        <v>940</v>
      </c>
      <c r="J27" s="175">
        <f t="shared" si="1"/>
        <v>1</v>
      </c>
      <c r="K27" s="173" t="str">
        <f t="shared" si="4"/>
        <v/>
      </c>
    </row>
    <row r="28" spans="1:11" ht="36" customHeight="1" x14ac:dyDescent="0.3">
      <c r="A28" s="42" t="s">
        <v>1061</v>
      </c>
      <c r="B28" s="19" t="s">
        <v>29</v>
      </c>
      <c r="C28" s="19" t="s">
        <v>58</v>
      </c>
      <c r="D28" s="115" t="str">
        <f t="shared" si="5"/>
        <v/>
      </c>
      <c r="E28" s="105" t="str">
        <f t="shared" si="6"/>
        <v>X</v>
      </c>
      <c r="F28" s="180">
        <f t="shared" si="2"/>
        <v>0</v>
      </c>
      <c r="G28" s="117">
        <f t="shared" si="0"/>
        <v>0</v>
      </c>
      <c r="H28" s="153">
        <f t="shared" si="3"/>
        <v>0</v>
      </c>
      <c r="I28" s="25" t="s">
        <v>940</v>
      </c>
      <c r="J28" s="176">
        <f t="shared" si="1"/>
        <v>0.35416666666666669</v>
      </c>
      <c r="K28" s="173" t="str">
        <f t="shared" si="4"/>
        <v/>
      </c>
    </row>
    <row r="29" spans="1:11" ht="36" customHeight="1" x14ac:dyDescent="0.3">
      <c r="A29" s="30"/>
      <c r="B29" s="19" t="s">
        <v>58</v>
      </c>
      <c r="C29" s="19" t="s">
        <v>113</v>
      </c>
      <c r="D29" s="115" t="str">
        <f t="shared" si="5"/>
        <v/>
      </c>
      <c r="E29" s="105" t="str">
        <f t="shared" si="6"/>
        <v>X</v>
      </c>
      <c r="F29" s="180">
        <f t="shared" si="2"/>
        <v>0</v>
      </c>
      <c r="G29" s="117">
        <f t="shared" si="0"/>
        <v>0</v>
      </c>
      <c r="H29" s="153">
        <f t="shared" si="3"/>
        <v>0</v>
      </c>
      <c r="I29" s="18" t="s">
        <v>1068</v>
      </c>
      <c r="J29" s="176">
        <f t="shared" si="1"/>
        <v>5.555555555555558E-2</v>
      </c>
      <c r="K29" s="173" t="str">
        <f t="shared" si="4"/>
        <v/>
      </c>
    </row>
    <row r="30" spans="1:11" ht="36" customHeight="1" x14ac:dyDescent="0.3">
      <c r="A30" s="30"/>
      <c r="B30" s="19" t="s">
        <v>113</v>
      </c>
      <c r="C30" s="19" t="s">
        <v>150</v>
      </c>
      <c r="D30" s="115" t="str">
        <f t="shared" si="5"/>
        <v/>
      </c>
      <c r="E30" s="105" t="str">
        <f t="shared" si="6"/>
        <v>X</v>
      </c>
      <c r="F30" s="180">
        <f t="shared" si="2"/>
        <v>0</v>
      </c>
      <c r="G30" s="117">
        <f t="shared" si="0"/>
        <v>0</v>
      </c>
      <c r="H30" s="153">
        <f t="shared" si="3"/>
        <v>0</v>
      </c>
      <c r="I30" s="25" t="s">
        <v>1069</v>
      </c>
      <c r="J30" s="176">
        <f t="shared" si="1"/>
        <v>6.9444444444444198E-3</v>
      </c>
      <c r="K30" s="173" t="str">
        <f t="shared" si="4"/>
        <v/>
      </c>
    </row>
    <row r="31" spans="1:11" ht="36" customHeight="1" x14ac:dyDescent="0.3">
      <c r="A31" s="30"/>
      <c r="B31" s="19" t="s">
        <v>150</v>
      </c>
      <c r="C31" s="19" t="s">
        <v>68</v>
      </c>
      <c r="D31" s="115" t="str">
        <f t="shared" si="5"/>
        <v/>
      </c>
      <c r="E31" s="105" t="str">
        <f t="shared" si="6"/>
        <v>X</v>
      </c>
      <c r="F31" s="180">
        <f t="shared" si="2"/>
        <v>0</v>
      </c>
      <c r="G31" s="117">
        <f t="shared" si="0"/>
        <v>0</v>
      </c>
      <c r="H31" s="153">
        <f t="shared" si="3"/>
        <v>0</v>
      </c>
      <c r="I31" s="264" t="s">
        <v>1025</v>
      </c>
      <c r="J31" s="176">
        <f t="shared" si="1"/>
        <v>8.3333333333333315E-2</v>
      </c>
      <c r="K31" s="173" t="str">
        <f t="shared" si="4"/>
        <v/>
      </c>
    </row>
    <row r="32" spans="1:11" ht="36" customHeight="1" x14ac:dyDescent="0.3">
      <c r="A32" s="43"/>
      <c r="B32" s="19" t="s">
        <v>68</v>
      </c>
      <c r="C32" s="19" t="s">
        <v>28</v>
      </c>
      <c r="D32" s="115" t="str">
        <f t="shared" si="5"/>
        <v>X</v>
      </c>
      <c r="E32" s="105" t="str">
        <f t="shared" si="6"/>
        <v/>
      </c>
      <c r="F32" s="180">
        <f t="shared" si="2"/>
        <v>12</v>
      </c>
      <c r="G32" s="117">
        <f t="shared" si="0"/>
        <v>0</v>
      </c>
      <c r="H32" s="153">
        <f t="shared" si="3"/>
        <v>12</v>
      </c>
      <c r="I32" s="264" t="s">
        <v>1070</v>
      </c>
      <c r="J32" s="176" t="str">
        <f t="shared" si="1"/>
        <v/>
      </c>
      <c r="K32" s="173">
        <f t="shared" si="4"/>
        <v>0.5</v>
      </c>
    </row>
    <row r="33" spans="1:11" ht="36" customHeight="1" x14ac:dyDescent="0.3">
      <c r="A33" s="42" t="s">
        <v>1062</v>
      </c>
      <c r="B33" s="19" t="s">
        <v>29</v>
      </c>
      <c r="C33" s="19" t="s">
        <v>720</v>
      </c>
      <c r="D33" s="115" t="str">
        <f t="shared" si="5"/>
        <v>X</v>
      </c>
      <c r="E33" s="105" t="str">
        <f t="shared" si="6"/>
        <v/>
      </c>
      <c r="F33" s="180">
        <f t="shared" si="2"/>
        <v>15</v>
      </c>
      <c r="G33" s="117">
        <f t="shared" si="0"/>
        <v>40</v>
      </c>
      <c r="H33" s="153">
        <f t="shared" si="3"/>
        <v>27.666666666666664</v>
      </c>
      <c r="I33" s="264" t="s">
        <v>1070</v>
      </c>
      <c r="J33" s="176" t="str">
        <f t="shared" si="1"/>
        <v/>
      </c>
      <c r="K33" s="173">
        <f t="shared" si="4"/>
        <v>0.65277777777777779</v>
      </c>
    </row>
    <row r="34" spans="1:11" ht="36" customHeight="1" x14ac:dyDescent="0.3">
      <c r="A34" s="30"/>
      <c r="B34" s="19" t="s">
        <v>720</v>
      </c>
      <c r="C34" s="19" t="s">
        <v>449</v>
      </c>
      <c r="D34" s="115" t="str">
        <f t="shared" si="5"/>
        <v/>
      </c>
      <c r="E34" s="105" t="str">
        <f t="shared" si="6"/>
        <v>X</v>
      </c>
      <c r="F34" s="180">
        <f t="shared" si="2"/>
        <v>0</v>
      </c>
      <c r="G34" s="117">
        <f t="shared" si="0"/>
        <v>0</v>
      </c>
      <c r="H34" s="153">
        <f t="shared" si="3"/>
        <v>27.666666666666664</v>
      </c>
      <c r="I34" s="264" t="s">
        <v>1071</v>
      </c>
      <c r="J34" s="176">
        <f t="shared" si="1"/>
        <v>8.333333333333337E-2</v>
      </c>
      <c r="K34" s="173" t="str">
        <f t="shared" si="4"/>
        <v/>
      </c>
    </row>
    <row r="35" spans="1:11" ht="36" customHeight="1" x14ac:dyDescent="0.3">
      <c r="A35" s="30"/>
      <c r="B35" s="19" t="s">
        <v>449</v>
      </c>
      <c r="C35" s="19" t="s">
        <v>230</v>
      </c>
      <c r="D35" s="115" t="str">
        <f t="shared" si="5"/>
        <v>X</v>
      </c>
      <c r="E35" s="105" t="str">
        <f t="shared" si="6"/>
        <v/>
      </c>
      <c r="F35" s="180">
        <f t="shared" si="2"/>
        <v>0</v>
      </c>
      <c r="G35" s="117">
        <f t="shared" si="0"/>
        <v>30</v>
      </c>
      <c r="H35" s="153">
        <f t="shared" si="3"/>
        <v>28.166666666666664</v>
      </c>
      <c r="I35" s="17" t="s">
        <v>7</v>
      </c>
      <c r="J35" s="176" t="str">
        <f t="shared" si="1"/>
        <v/>
      </c>
      <c r="K35" s="173">
        <f t="shared" si="4"/>
        <v>2.083333333333337E-2</v>
      </c>
    </row>
    <row r="36" spans="1:11" ht="36" customHeight="1" x14ac:dyDescent="0.3">
      <c r="A36" s="30"/>
      <c r="B36" s="215" t="s">
        <v>230</v>
      </c>
      <c r="C36" s="216"/>
      <c r="D36" s="115"/>
      <c r="E36" s="105" t="str">
        <f t="shared" si="6"/>
        <v/>
      </c>
      <c r="F36" s="180">
        <f t="shared" si="2"/>
        <v>0</v>
      </c>
      <c r="G36" s="117">
        <f t="shared" si="0"/>
        <v>0</v>
      </c>
      <c r="H36" s="153">
        <f t="shared" si="3"/>
        <v>28.166666666666664</v>
      </c>
      <c r="I36" s="18" t="s">
        <v>394</v>
      </c>
      <c r="J36" s="176" t="str">
        <f t="shared" si="1"/>
        <v/>
      </c>
      <c r="K36" s="173" t="str">
        <f t="shared" si="4"/>
        <v/>
      </c>
    </row>
    <row r="37" spans="1:11" ht="36" customHeight="1" x14ac:dyDescent="0.3">
      <c r="A37" s="30"/>
      <c r="B37" s="19" t="s">
        <v>230</v>
      </c>
      <c r="C37" s="19" t="s">
        <v>125</v>
      </c>
      <c r="D37" s="115" t="str">
        <f t="shared" si="5"/>
        <v>X</v>
      </c>
      <c r="E37" s="105" t="str">
        <f t="shared" si="6"/>
        <v/>
      </c>
      <c r="F37" s="180">
        <f t="shared" si="2"/>
        <v>2</v>
      </c>
      <c r="G37" s="117">
        <f t="shared" si="0"/>
        <v>20</v>
      </c>
      <c r="H37" s="153">
        <f t="shared" si="3"/>
        <v>30.499999999999996</v>
      </c>
      <c r="I37" s="17" t="s">
        <v>46</v>
      </c>
      <c r="J37" s="176" t="str">
        <f t="shared" si="1"/>
        <v/>
      </c>
      <c r="K37" s="173">
        <f t="shared" si="4"/>
        <v>9.7222222222222099E-2</v>
      </c>
    </row>
    <row r="38" spans="1:11" ht="36" customHeight="1" x14ac:dyDescent="0.3">
      <c r="A38" s="30"/>
      <c r="B38" s="19" t="s">
        <v>125</v>
      </c>
      <c r="C38" s="19" t="s">
        <v>1065</v>
      </c>
      <c r="D38" s="115" t="str">
        <f t="shared" si="5"/>
        <v>X</v>
      </c>
      <c r="E38" s="105" t="str">
        <f t="shared" si="6"/>
        <v/>
      </c>
      <c r="F38" s="180">
        <f t="shared" si="2"/>
        <v>0</v>
      </c>
      <c r="G38" s="117">
        <f t="shared" si="0"/>
        <v>20</v>
      </c>
      <c r="H38" s="153">
        <f t="shared" si="3"/>
        <v>30.833333333333329</v>
      </c>
      <c r="I38" s="17" t="s">
        <v>1072</v>
      </c>
      <c r="J38" s="176" t="str">
        <f t="shared" si="1"/>
        <v/>
      </c>
      <c r="K38" s="173">
        <f t="shared" si="4"/>
        <v>1.388888888888884E-2</v>
      </c>
    </row>
    <row r="39" spans="1:11" ht="36" customHeight="1" x14ac:dyDescent="0.3">
      <c r="A39" s="30"/>
      <c r="B39" s="19" t="s">
        <v>1065</v>
      </c>
      <c r="C39" s="19" t="s">
        <v>235</v>
      </c>
      <c r="D39" s="115" t="str">
        <f t="shared" si="5"/>
        <v>X</v>
      </c>
      <c r="E39" s="105" t="str">
        <f t="shared" si="6"/>
        <v/>
      </c>
      <c r="F39" s="180">
        <f t="shared" si="2"/>
        <v>0</v>
      </c>
      <c r="G39" s="117">
        <f t="shared" si="0"/>
        <v>30</v>
      </c>
      <c r="H39" s="153">
        <f t="shared" si="3"/>
        <v>31.333333333333329</v>
      </c>
      <c r="I39" s="17" t="s">
        <v>46</v>
      </c>
      <c r="J39" s="176" t="str">
        <f t="shared" si="1"/>
        <v/>
      </c>
      <c r="K39" s="173">
        <f t="shared" si="4"/>
        <v>2.083333333333337E-2</v>
      </c>
    </row>
    <row r="40" spans="1:11" ht="36" customHeight="1" x14ac:dyDescent="0.3">
      <c r="A40" s="30"/>
      <c r="B40" s="19" t="s">
        <v>235</v>
      </c>
      <c r="C40" s="19" t="s">
        <v>32</v>
      </c>
      <c r="D40" s="115" t="str">
        <f t="shared" si="5"/>
        <v>X</v>
      </c>
      <c r="E40" s="105" t="str">
        <f t="shared" si="6"/>
        <v/>
      </c>
      <c r="F40" s="180">
        <f t="shared" si="2"/>
        <v>0</v>
      </c>
      <c r="G40" s="117">
        <f t="shared" si="0"/>
        <v>40</v>
      </c>
      <c r="H40" s="153">
        <f t="shared" si="3"/>
        <v>31.999999999999996</v>
      </c>
      <c r="I40" s="17" t="s">
        <v>1073</v>
      </c>
      <c r="J40" s="176" t="str">
        <f t="shared" si="1"/>
        <v/>
      </c>
      <c r="K40" s="173">
        <f t="shared" si="4"/>
        <v>2.777777777777779E-2</v>
      </c>
    </row>
    <row r="41" spans="1:11" ht="36" customHeight="1" x14ac:dyDescent="0.3">
      <c r="A41" s="30"/>
      <c r="B41" s="19" t="s">
        <v>32</v>
      </c>
      <c r="C41" s="19" t="s">
        <v>120</v>
      </c>
      <c r="D41" s="115" t="str">
        <f t="shared" si="5"/>
        <v>X</v>
      </c>
      <c r="E41" s="105" t="str">
        <f t="shared" si="6"/>
        <v/>
      </c>
      <c r="F41" s="180">
        <f t="shared" si="2"/>
        <v>0</v>
      </c>
      <c r="G41" s="117">
        <f t="shared" si="0"/>
        <v>30</v>
      </c>
      <c r="H41" s="153">
        <f t="shared" si="3"/>
        <v>32.5</v>
      </c>
      <c r="I41" s="17" t="s">
        <v>194</v>
      </c>
      <c r="J41" s="176" t="str">
        <f t="shared" si="1"/>
        <v/>
      </c>
      <c r="K41" s="173">
        <f t="shared" si="4"/>
        <v>2.083333333333337E-2</v>
      </c>
    </row>
    <row r="42" spans="1:11" ht="36" customHeight="1" x14ac:dyDescent="0.3">
      <c r="A42" s="30"/>
      <c r="B42" s="19" t="s">
        <v>120</v>
      </c>
      <c r="C42" s="19" t="s">
        <v>73</v>
      </c>
      <c r="D42" s="115" t="str">
        <f t="shared" si="5"/>
        <v>X</v>
      </c>
      <c r="E42" s="105" t="str">
        <f t="shared" si="6"/>
        <v/>
      </c>
      <c r="F42" s="180">
        <f t="shared" si="2"/>
        <v>0</v>
      </c>
      <c r="G42" s="117">
        <f t="shared" si="0"/>
        <v>30</v>
      </c>
      <c r="H42" s="153">
        <f t="shared" si="3"/>
        <v>33</v>
      </c>
      <c r="I42" s="17" t="s">
        <v>46</v>
      </c>
      <c r="J42" s="176" t="str">
        <f t="shared" si="1"/>
        <v/>
      </c>
      <c r="K42" s="173">
        <f t="shared" si="4"/>
        <v>2.083333333333337E-2</v>
      </c>
    </row>
    <row r="43" spans="1:11" ht="36" customHeight="1" x14ac:dyDescent="0.3">
      <c r="A43" s="30"/>
      <c r="B43" s="19" t="s">
        <v>73</v>
      </c>
      <c r="C43" s="19" t="s">
        <v>320</v>
      </c>
      <c r="D43" s="115" t="str">
        <f t="shared" si="5"/>
        <v>X</v>
      </c>
      <c r="E43" s="105" t="str">
        <f t="shared" si="6"/>
        <v/>
      </c>
      <c r="F43" s="180">
        <f t="shared" si="2"/>
        <v>0</v>
      </c>
      <c r="G43" s="117">
        <f t="shared" si="0"/>
        <v>30</v>
      </c>
      <c r="H43" s="153">
        <f t="shared" si="3"/>
        <v>33.5</v>
      </c>
      <c r="I43" s="17" t="s">
        <v>1074</v>
      </c>
      <c r="J43" s="176" t="str">
        <f t="shared" si="1"/>
        <v/>
      </c>
      <c r="K43" s="173">
        <f t="shared" si="4"/>
        <v>2.0833333333333259E-2</v>
      </c>
    </row>
    <row r="44" spans="1:11" ht="36" customHeight="1" x14ac:dyDescent="0.3">
      <c r="A44" s="30"/>
      <c r="B44" s="19" t="s">
        <v>320</v>
      </c>
      <c r="C44" s="19" t="s">
        <v>28</v>
      </c>
      <c r="D44" s="115" t="str">
        <f t="shared" si="5"/>
        <v>X</v>
      </c>
      <c r="E44" s="105" t="str">
        <f t="shared" si="6"/>
        <v/>
      </c>
      <c r="F44" s="180">
        <f t="shared" si="2"/>
        <v>0</v>
      </c>
      <c r="G44" s="117">
        <f t="shared" si="0"/>
        <v>30</v>
      </c>
      <c r="H44" s="153">
        <f t="shared" si="3"/>
        <v>34</v>
      </c>
      <c r="I44" s="17" t="s">
        <v>46</v>
      </c>
      <c r="J44" s="176" t="str">
        <f t="shared" si="1"/>
        <v/>
      </c>
      <c r="K44" s="173">
        <f t="shared" si="4"/>
        <v>2.083333333333337E-2</v>
      </c>
    </row>
    <row r="45" spans="1:11" ht="36" customHeight="1" x14ac:dyDescent="0.3">
      <c r="A45" s="42" t="s">
        <v>1063</v>
      </c>
      <c r="B45" s="19" t="s">
        <v>29</v>
      </c>
      <c r="C45" s="19" t="s">
        <v>30</v>
      </c>
      <c r="D45" s="115" t="str">
        <f t="shared" si="5"/>
        <v>X</v>
      </c>
      <c r="E45" s="105" t="str">
        <f t="shared" si="6"/>
        <v/>
      </c>
      <c r="F45" s="180">
        <f t="shared" si="2"/>
        <v>5</v>
      </c>
      <c r="G45" s="117">
        <f t="shared" si="0"/>
        <v>30</v>
      </c>
      <c r="H45" s="153">
        <f t="shared" si="3"/>
        <v>39.5</v>
      </c>
      <c r="I45" s="17" t="s">
        <v>46</v>
      </c>
      <c r="J45" s="176" t="str">
        <f t="shared" si="1"/>
        <v/>
      </c>
      <c r="K45" s="173">
        <f t="shared" si="4"/>
        <v>0.22916666666666666</v>
      </c>
    </row>
    <row r="46" spans="1:11" ht="36" customHeight="1" x14ac:dyDescent="0.3">
      <c r="A46" s="30"/>
      <c r="B46" s="19" t="s">
        <v>30</v>
      </c>
      <c r="C46" s="19" t="s">
        <v>75</v>
      </c>
      <c r="D46" s="115" t="str">
        <f t="shared" si="5"/>
        <v>X</v>
      </c>
      <c r="E46" s="105" t="str">
        <f t="shared" si="6"/>
        <v/>
      </c>
      <c r="F46" s="180">
        <f t="shared" si="2"/>
        <v>0</v>
      </c>
      <c r="G46" s="117">
        <f t="shared" si="0"/>
        <v>30</v>
      </c>
      <c r="H46" s="153">
        <f t="shared" si="3"/>
        <v>40</v>
      </c>
      <c r="I46" s="17" t="s">
        <v>1073</v>
      </c>
      <c r="J46" s="176" t="str">
        <f t="shared" si="1"/>
        <v/>
      </c>
      <c r="K46" s="173">
        <f t="shared" si="4"/>
        <v>2.0833333333333343E-2</v>
      </c>
    </row>
    <row r="47" spans="1:11" ht="36" customHeight="1" x14ac:dyDescent="0.3">
      <c r="A47" s="30"/>
      <c r="B47" s="19" t="s">
        <v>75</v>
      </c>
      <c r="C47" s="19" t="s">
        <v>1066</v>
      </c>
      <c r="D47" s="115" t="str">
        <f t="shared" si="5"/>
        <v>X</v>
      </c>
      <c r="E47" s="105" t="str">
        <f t="shared" si="6"/>
        <v/>
      </c>
      <c r="F47" s="180">
        <f t="shared" si="2"/>
        <v>0</v>
      </c>
      <c r="G47" s="117">
        <f t="shared" si="0"/>
        <v>25</v>
      </c>
      <c r="H47" s="153">
        <f t="shared" si="3"/>
        <v>40.416666666666664</v>
      </c>
      <c r="I47" s="17" t="s">
        <v>194</v>
      </c>
      <c r="J47" s="176" t="str">
        <f t="shared" si="1"/>
        <v/>
      </c>
      <c r="K47" s="173">
        <f t="shared" si="4"/>
        <v>1.7361111111111105E-2</v>
      </c>
    </row>
    <row r="48" spans="1:11" ht="36" customHeight="1" x14ac:dyDescent="0.3">
      <c r="A48" s="30"/>
      <c r="B48" s="19" t="s">
        <v>1066</v>
      </c>
      <c r="C48" s="19" t="s">
        <v>58</v>
      </c>
      <c r="D48" s="115" t="str">
        <f t="shared" si="5"/>
        <v>X</v>
      </c>
      <c r="E48" s="105" t="str">
        <f t="shared" si="6"/>
        <v/>
      </c>
      <c r="F48" s="180">
        <f t="shared" si="2"/>
        <v>2</v>
      </c>
      <c r="G48" s="117">
        <f t="shared" si="0"/>
        <v>5</v>
      </c>
      <c r="H48" s="153">
        <f t="shared" si="3"/>
        <v>42.5</v>
      </c>
      <c r="I48" s="17" t="s">
        <v>46</v>
      </c>
      <c r="J48" s="176" t="str">
        <f t="shared" si="1"/>
        <v/>
      </c>
      <c r="K48" s="173">
        <f t="shared" si="4"/>
        <v>8.680555555555558E-2</v>
      </c>
    </row>
    <row r="49" spans="1:11" ht="36" customHeight="1" x14ac:dyDescent="0.3">
      <c r="A49" s="30"/>
      <c r="B49" s="19" t="s">
        <v>58</v>
      </c>
      <c r="C49" s="19" t="s">
        <v>150</v>
      </c>
      <c r="D49" s="115" t="str">
        <f t="shared" si="5"/>
        <v>X</v>
      </c>
      <c r="E49" s="105" t="str">
        <f t="shared" si="6"/>
        <v/>
      </c>
      <c r="F49" s="180">
        <f t="shared" si="2"/>
        <v>1</v>
      </c>
      <c r="G49" s="117">
        <f t="shared" si="0"/>
        <v>30</v>
      </c>
      <c r="H49" s="153">
        <f t="shared" si="3"/>
        <v>44</v>
      </c>
      <c r="I49" s="17" t="s">
        <v>1075</v>
      </c>
      <c r="J49" s="176" t="str">
        <f t="shared" si="1"/>
        <v/>
      </c>
      <c r="K49" s="173">
        <f t="shared" si="4"/>
        <v>6.25E-2</v>
      </c>
    </row>
    <row r="50" spans="1:11" ht="36" customHeight="1" x14ac:dyDescent="0.3">
      <c r="A50" s="30"/>
      <c r="B50" s="19" t="s">
        <v>150</v>
      </c>
      <c r="C50" s="19" t="s">
        <v>26</v>
      </c>
      <c r="D50" s="115" t="str">
        <f t="shared" si="5"/>
        <v>X</v>
      </c>
      <c r="E50" s="105" t="str">
        <f t="shared" si="6"/>
        <v/>
      </c>
      <c r="F50" s="180">
        <f t="shared" si="2"/>
        <v>1</v>
      </c>
      <c r="G50" s="117">
        <f t="shared" si="0"/>
        <v>0</v>
      </c>
      <c r="H50" s="153">
        <f t="shared" si="3"/>
        <v>45</v>
      </c>
      <c r="I50" s="17" t="s">
        <v>46</v>
      </c>
      <c r="J50" s="176" t="str">
        <f t="shared" si="1"/>
        <v/>
      </c>
      <c r="K50" s="173">
        <f t="shared" si="4"/>
        <v>4.166666666666663E-2</v>
      </c>
    </row>
    <row r="51" spans="1:11" ht="36" customHeight="1" x14ac:dyDescent="0.3">
      <c r="A51" s="30"/>
      <c r="B51" s="19" t="s">
        <v>26</v>
      </c>
      <c r="C51" s="19" t="s">
        <v>246</v>
      </c>
      <c r="D51" s="115" t="str">
        <f t="shared" si="5"/>
        <v/>
      </c>
      <c r="E51" s="105" t="str">
        <f t="shared" si="6"/>
        <v>X</v>
      </c>
      <c r="F51" s="180">
        <f t="shared" si="2"/>
        <v>0</v>
      </c>
      <c r="G51" s="117">
        <f t="shared" si="0"/>
        <v>0</v>
      </c>
      <c r="H51" s="153">
        <f t="shared" si="3"/>
        <v>45</v>
      </c>
      <c r="I51" s="17" t="s">
        <v>355</v>
      </c>
      <c r="J51" s="176">
        <f t="shared" si="1"/>
        <v>3.4722222222222265E-2</v>
      </c>
      <c r="K51" s="173" t="str">
        <f t="shared" si="4"/>
        <v/>
      </c>
    </row>
    <row r="52" spans="1:11" ht="36" customHeight="1" x14ac:dyDescent="0.3">
      <c r="A52" s="43"/>
      <c r="B52" s="19" t="s">
        <v>246</v>
      </c>
      <c r="C52" s="19" t="s">
        <v>69</v>
      </c>
      <c r="D52" s="115" t="str">
        <f t="shared" si="5"/>
        <v>X</v>
      </c>
      <c r="E52" s="105" t="str">
        <f t="shared" si="6"/>
        <v/>
      </c>
      <c r="F52" s="180">
        <f t="shared" si="2"/>
        <v>1</v>
      </c>
      <c r="G52" s="117">
        <f t="shared" si="0"/>
        <v>40</v>
      </c>
      <c r="H52" s="153">
        <f t="shared" si="3"/>
        <v>46.666666666666664</v>
      </c>
      <c r="I52" s="17" t="s">
        <v>46</v>
      </c>
      <c r="J52" s="176" t="str">
        <f t="shared" si="1"/>
        <v/>
      </c>
      <c r="K52" s="173">
        <f t="shared" si="4"/>
        <v>6.944444444444442E-2</v>
      </c>
    </row>
    <row r="53" spans="1:11" ht="36" customHeight="1" x14ac:dyDescent="0.3">
      <c r="A53" s="42" t="s">
        <v>1063</v>
      </c>
      <c r="B53" s="19" t="s">
        <v>69</v>
      </c>
      <c r="C53" s="19" t="s">
        <v>115</v>
      </c>
      <c r="D53" s="115" t="str">
        <f t="shared" si="5"/>
        <v>X</v>
      </c>
      <c r="E53" s="105" t="str">
        <f t="shared" si="6"/>
        <v/>
      </c>
      <c r="F53" s="180">
        <f t="shared" si="2"/>
        <v>1</v>
      </c>
      <c r="G53" s="117">
        <f t="shared" si="0"/>
        <v>0</v>
      </c>
      <c r="H53" s="153">
        <f t="shared" si="3"/>
        <v>47.666666666666664</v>
      </c>
      <c r="I53" s="17" t="s">
        <v>1073</v>
      </c>
      <c r="J53" s="176" t="str">
        <f t="shared" si="1"/>
        <v/>
      </c>
      <c r="K53" s="173">
        <f t="shared" si="4"/>
        <v>4.166666666666663E-2</v>
      </c>
    </row>
    <row r="54" spans="1:11" ht="36" customHeight="1" x14ac:dyDescent="0.3">
      <c r="A54" s="30"/>
      <c r="B54" s="19" t="s">
        <v>115</v>
      </c>
      <c r="C54" s="19" t="s">
        <v>125</v>
      </c>
      <c r="D54" s="115" t="str">
        <f t="shared" si="5"/>
        <v>X</v>
      </c>
      <c r="E54" s="105" t="str">
        <f t="shared" si="6"/>
        <v/>
      </c>
      <c r="F54" s="180">
        <f t="shared" si="2"/>
        <v>6</v>
      </c>
      <c r="G54" s="117">
        <f t="shared" si="0"/>
        <v>0</v>
      </c>
      <c r="H54" s="153">
        <f t="shared" si="3"/>
        <v>53.666666666666664</v>
      </c>
      <c r="I54" s="17" t="s">
        <v>46</v>
      </c>
      <c r="J54" s="176" t="str">
        <f t="shared" si="1"/>
        <v/>
      </c>
      <c r="K54" s="173">
        <f t="shared" si="4"/>
        <v>0.25</v>
      </c>
    </row>
    <row r="55" spans="1:11" ht="36" customHeight="1" x14ac:dyDescent="0.3">
      <c r="A55" s="30"/>
      <c r="B55" s="19" t="s">
        <v>125</v>
      </c>
      <c r="C55" s="19" t="s">
        <v>158</v>
      </c>
      <c r="D55" s="115" t="str">
        <f t="shared" si="5"/>
        <v>X</v>
      </c>
      <c r="E55" s="105" t="str">
        <f t="shared" si="6"/>
        <v/>
      </c>
      <c r="F55" s="180">
        <f t="shared" si="2"/>
        <v>0</v>
      </c>
      <c r="G55" s="117">
        <f t="shared" si="0"/>
        <v>30</v>
      </c>
      <c r="H55" s="153">
        <f t="shared" si="3"/>
        <v>54.166666666666664</v>
      </c>
      <c r="I55" s="17" t="s">
        <v>316</v>
      </c>
      <c r="J55" s="176" t="str">
        <f t="shared" si="1"/>
        <v/>
      </c>
      <c r="K55" s="173">
        <f t="shared" si="4"/>
        <v>2.083333333333337E-2</v>
      </c>
    </row>
    <row r="56" spans="1:11" ht="36" customHeight="1" x14ac:dyDescent="0.3">
      <c r="A56" s="30"/>
      <c r="B56" s="19" t="s">
        <v>158</v>
      </c>
      <c r="C56" s="19" t="s">
        <v>59</v>
      </c>
      <c r="D56" s="115" t="str">
        <f t="shared" si="5"/>
        <v>X</v>
      </c>
      <c r="E56" s="105" t="str">
        <f t="shared" si="6"/>
        <v/>
      </c>
      <c r="F56" s="180">
        <f t="shared" si="2"/>
        <v>0</v>
      </c>
      <c r="G56" s="117">
        <f t="shared" si="0"/>
        <v>30</v>
      </c>
      <c r="H56" s="153">
        <f t="shared" si="3"/>
        <v>54.666666666666664</v>
      </c>
      <c r="I56" s="17" t="s">
        <v>46</v>
      </c>
      <c r="J56" s="176" t="str">
        <f t="shared" si="1"/>
        <v/>
      </c>
      <c r="K56" s="173">
        <f t="shared" si="4"/>
        <v>2.083333333333337E-2</v>
      </c>
    </row>
    <row r="57" spans="1:11" ht="36" customHeight="1" x14ac:dyDescent="0.3">
      <c r="A57" s="30"/>
      <c r="B57" s="19" t="s">
        <v>59</v>
      </c>
      <c r="C57" s="19" t="s">
        <v>120</v>
      </c>
      <c r="D57" s="115" t="str">
        <f t="shared" si="5"/>
        <v>X</v>
      </c>
      <c r="E57" s="105" t="str">
        <f t="shared" si="6"/>
        <v/>
      </c>
      <c r="F57" s="180">
        <f t="shared" si="2"/>
        <v>1</v>
      </c>
      <c r="G57" s="117">
        <f t="shared" si="0"/>
        <v>0</v>
      </c>
      <c r="H57" s="153">
        <f t="shared" si="3"/>
        <v>55.666666666666664</v>
      </c>
      <c r="I57" s="17" t="s">
        <v>1073</v>
      </c>
      <c r="J57" s="176" t="str">
        <f t="shared" si="1"/>
        <v/>
      </c>
      <c r="K57" s="173">
        <f t="shared" si="4"/>
        <v>4.166666666666663E-2</v>
      </c>
    </row>
    <row r="58" spans="1:11" ht="36" customHeight="1" x14ac:dyDescent="0.3">
      <c r="A58" s="43"/>
      <c r="B58" s="19" t="s">
        <v>120</v>
      </c>
      <c r="C58" s="19" t="s">
        <v>28</v>
      </c>
      <c r="D58" s="115" t="str">
        <f t="shared" si="5"/>
        <v>X</v>
      </c>
      <c r="E58" s="105" t="str">
        <f t="shared" si="6"/>
        <v/>
      </c>
      <c r="F58" s="180">
        <f t="shared" si="2"/>
        <v>1</v>
      </c>
      <c r="G58" s="117">
        <f t="shared" si="0"/>
        <v>30</v>
      </c>
      <c r="H58" s="153">
        <f t="shared" si="3"/>
        <v>57.166666666666664</v>
      </c>
      <c r="I58" s="17" t="s">
        <v>46</v>
      </c>
      <c r="J58" s="176" t="str">
        <f t="shared" si="1"/>
        <v/>
      </c>
      <c r="K58" s="173">
        <f t="shared" si="4"/>
        <v>6.25E-2</v>
      </c>
    </row>
    <row r="59" spans="1:11" ht="36" customHeight="1" x14ac:dyDescent="0.3">
      <c r="A59" s="42" t="s">
        <v>1064</v>
      </c>
      <c r="B59" s="19" t="s">
        <v>29</v>
      </c>
      <c r="C59" s="19" t="s">
        <v>269</v>
      </c>
      <c r="D59" s="115" t="str">
        <f t="shared" si="5"/>
        <v>X</v>
      </c>
      <c r="E59" s="105" t="str">
        <f t="shared" si="6"/>
        <v/>
      </c>
      <c r="F59" s="180">
        <f t="shared" si="2"/>
        <v>3</v>
      </c>
      <c r="G59" s="117">
        <f t="shared" si="0"/>
        <v>0</v>
      </c>
      <c r="H59" s="153">
        <f t="shared" si="3"/>
        <v>60.166666666666664</v>
      </c>
      <c r="I59" s="17" t="s">
        <v>46</v>
      </c>
      <c r="J59" s="176" t="str">
        <f t="shared" si="1"/>
        <v/>
      </c>
      <c r="K59" s="173">
        <f t="shared" si="4"/>
        <v>0.125</v>
      </c>
    </row>
    <row r="60" spans="1:11" ht="36" customHeight="1" x14ac:dyDescent="0.3">
      <c r="A60" s="30"/>
      <c r="B60" s="19" t="s">
        <v>269</v>
      </c>
      <c r="C60" s="19" t="s">
        <v>180</v>
      </c>
      <c r="D60" s="115" t="str">
        <f t="shared" si="5"/>
        <v>X</v>
      </c>
      <c r="E60" s="105" t="str">
        <f t="shared" si="6"/>
        <v/>
      </c>
      <c r="F60" s="180">
        <f t="shared" si="2"/>
        <v>0</v>
      </c>
      <c r="G60" s="117">
        <f t="shared" si="0"/>
        <v>30</v>
      </c>
      <c r="H60" s="153">
        <f t="shared" si="3"/>
        <v>60.666666666666664</v>
      </c>
      <c r="I60" s="17" t="s">
        <v>1076</v>
      </c>
      <c r="J60" s="176" t="str">
        <f t="shared" si="1"/>
        <v/>
      </c>
      <c r="K60" s="173">
        <f t="shared" si="4"/>
        <v>2.0833333333333343E-2</v>
      </c>
    </row>
    <row r="61" spans="1:11" ht="36" customHeight="1" x14ac:dyDescent="0.3">
      <c r="A61" s="30"/>
      <c r="B61" s="19" t="s">
        <v>180</v>
      </c>
      <c r="C61" s="19" t="s">
        <v>30</v>
      </c>
      <c r="D61" s="115" t="str">
        <f t="shared" si="5"/>
        <v>X</v>
      </c>
      <c r="E61" s="105" t="str">
        <f t="shared" si="6"/>
        <v/>
      </c>
      <c r="F61" s="180">
        <f t="shared" si="2"/>
        <v>2</v>
      </c>
      <c r="G61" s="117">
        <f t="shared" si="0"/>
        <v>0</v>
      </c>
      <c r="H61" s="153">
        <f t="shared" si="3"/>
        <v>62.666666666666664</v>
      </c>
      <c r="I61" s="17" t="s">
        <v>46</v>
      </c>
      <c r="J61" s="176" t="str">
        <f t="shared" si="1"/>
        <v/>
      </c>
      <c r="K61" s="173">
        <f t="shared" si="4"/>
        <v>8.3333333333333315E-2</v>
      </c>
    </row>
    <row r="62" spans="1:11" ht="36" customHeight="1" x14ac:dyDescent="0.3">
      <c r="A62" s="30"/>
      <c r="B62" s="19" t="s">
        <v>30</v>
      </c>
      <c r="C62" s="19" t="s">
        <v>75</v>
      </c>
      <c r="D62" s="115" t="str">
        <f t="shared" si="5"/>
        <v>X</v>
      </c>
      <c r="E62" s="105" t="str">
        <f t="shared" si="6"/>
        <v/>
      </c>
      <c r="F62" s="180">
        <f t="shared" si="2"/>
        <v>0</v>
      </c>
      <c r="G62" s="117">
        <f t="shared" si="0"/>
        <v>30</v>
      </c>
      <c r="H62" s="153">
        <f t="shared" si="3"/>
        <v>63.166666666666664</v>
      </c>
      <c r="I62" s="17" t="s">
        <v>1073</v>
      </c>
      <c r="J62" s="176" t="str">
        <f t="shared" si="1"/>
        <v/>
      </c>
      <c r="K62" s="173">
        <f t="shared" si="4"/>
        <v>2.0833333333333343E-2</v>
      </c>
    </row>
    <row r="63" spans="1:11" ht="36" customHeight="1" x14ac:dyDescent="0.3">
      <c r="A63" s="30"/>
      <c r="B63" s="19" t="s">
        <v>75</v>
      </c>
      <c r="C63" s="19" t="s">
        <v>64</v>
      </c>
      <c r="D63" s="115" t="str">
        <f t="shared" si="5"/>
        <v/>
      </c>
      <c r="E63" s="105" t="str">
        <f t="shared" si="6"/>
        <v>X</v>
      </c>
      <c r="F63" s="180">
        <f t="shared" si="2"/>
        <v>0</v>
      </c>
      <c r="G63" s="117">
        <f t="shared" si="0"/>
        <v>0</v>
      </c>
      <c r="H63" s="153">
        <f t="shared" si="3"/>
        <v>63.166666666666664</v>
      </c>
      <c r="I63" s="17" t="s">
        <v>1057</v>
      </c>
      <c r="J63" s="176">
        <f t="shared" si="1"/>
        <v>2.0833333333333315E-2</v>
      </c>
      <c r="K63" s="173" t="str">
        <f t="shared" si="4"/>
        <v/>
      </c>
    </row>
    <row r="64" spans="1:11" ht="36" customHeight="1" x14ac:dyDescent="0.3">
      <c r="A64" s="30"/>
      <c r="B64" s="19" t="s">
        <v>64</v>
      </c>
      <c r="C64" s="19" t="s">
        <v>397</v>
      </c>
      <c r="D64" s="115" t="str">
        <f t="shared" si="5"/>
        <v>X</v>
      </c>
      <c r="E64" s="105" t="str">
        <f t="shared" si="6"/>
        <v/>
      </c>
      <c r="F64" s="180">
        <f t="shared" si="2"/>
        <v>0</v>
      </c>
      <c r="G64" s="117">
        <f t="shared" si="0"/>
        <v>50</v>
      </c>
      <c r="H64" s="153">
        <f t="shared" si="3"/>
        <v>64</v>
      </c>
      <c r="I64" s="17" t="s">
        <v>316</v>
      </c>
      <c r="J64" s="176" t="str">
        <f t="shared" si="1"/>
        <v/>
      </c>
      <c r="K64" s="173">
        <f t="shared" si="4"/>
        <v>3.472222222222221E-2</v>
      </c>
    </row>
    <row r="65" spans="1:11" ht="36" customHeight="1" x14ac:dyDescent="0.3">
      <c r="A65" s="30"/>
      <c r="B65" s="19" t="s">
        <v>397</v>
      </c>
      <c r="C65" s="19" t="s">
        <v>295</v>
      </c>
      <c r="D65" s="115" t="str">
        <f t="shared" si="5"/>
        <v>X</v>
      </c>
      <c r="E65" s="105" t="str">
        <f t="shared" si="6"/>
        <v/>
      </c>
      <c r="F65" s="180">
        <f t="shared" si="2"/>
        <v>5</v>
      </c>
      <c r="G65" s="117">
        <f t="shared" si="0"/>
        <v>0</v>
      </c>
      <c r="H65" s="153">
        <f t="shared" si="3"/>
        <v>69</v>
      </c>
      <c r="I65" s="17" t="s">
        <v>46</v>
      </c>
      <c r="J65" s="176" t="str">
        <f t="shared" si="1"/>
        <v/>
      </c>
      <c r="K65" s="173">
        <f t="shared" si="4"/>
        <v>0.20833333333333343</v>
      </c>
    </row>
    <row r="66" spans="1:11" ht="36" customHeight="1" x14ac:dyDescent="0.3">
      <c r="A66" s="30"/>
      <c r="B66" s="215" t="s">
        <v>295</v>
      </c>
      <c r="C66" s="216"/>
      <c r="D66" s="115"/>
      <c r="E66" s="105" t="str">
        <f t="shared" si="6"/>
        <v/>
      </c>
      <c r="F66" s="180">
        <f t="shared" si="2"/>
        <v>0</v>
      </c>
      <c r="G66" s="117">
        <f t="shared" si="0"/>
        <v>0</v>
      </c>
      <c r="H66" s="153">
        <f t="shared" si="3"/>
        <v>69</v>
      </c>
      <c r="I66" s="18" t="s">
        <v>56</v>
      </c>
      <c r="J66" s="176" t="str">
        <f t="shared" si="1"/>
        <v/>
      </c>
      <c r="K66" s="173" t="str">
        <f t="shared" si="4"/>
        <v/>
      </c>
    </row>
    <row r="67" spans="1:11" ht="33.75" customHeight="1" x14ac:dyDescent="0.3">
      <c r="A67" s="123"/>
      <c r="B67" s="332" t="s">
        <v>33</v>
      </c>
      <c r="C67" s="332"/>
      <c r="D67" s="332"/>
      <c r="E67" s="332"/>
      <c r="F67" s="332"/>
      <c r="G67" s="332"/>
      <c r="H67" s="124">
        <f>H66</f>
        <v>69</v>
      </c>
      <c r="I67" s="125"/>
      <c r="J67" s="177">
        <f>SUM(J23:J66)</f>
        <v>2.0972222222222228</v>
      </c>
      <c r="K67" s="173">
        <f>SUM(K23:K66)</f>
        <v>2.8750000000000009</v>
      </c>
    </row>
    <row r="68" spans="1:11" ht="33.75" customHeight="1" x14ac:dyDescent="0.3">
      <c r="A68" s="123"/>
      <c r="B68" s="332" t="s">
        <v>616</v>
      </c>
      <c r="C68" s="332"/>
      <c r="D68" s="332"/>
      <c r="E68" s="332"/>
      <c r="F68" s="332"/>
      <c r="G68" s="332"/>
      <c r="H68" s="126">
        <v>72</v>
      </c>
      <c r="I68" s="125"/>
    </row>
    <row r="69" spans="1:11" ht="33.75" customHeight="1" x14ac:dyDescent="0.3">
      <c r="A69" s="123"/>
      <c r="B69" s="326" t="s">
        <v>617</v>
      </c>
      <c r="C69" s="326"/>
      <c r="D69" s="326"/>
      <c r="E69" s="326"/>
      <c r="F69" s="326"/>
      <c r="G69" s="326"/>
      <c r="H69" s="126">
        <f>IF(H68="","",IF(H67&lt;=H68,H68-H67,0))</f>
        <v>3</v>
      </c>
      <c r="I69" s="155"/>
    </row>
    <row r="70" spans="1:11" ht="33.75" customHeight="1" x14ac:dyDescent="0.3">
      <c r="A70" s="123"/>
      <c r="B70" s="326" t="s">
        <v>618</v>
      </c>
      <c r="C70" s="326"/>
      <c r="D70" s="326"/>
      <c r="E70" s="326"/>
      <c r="F70" s="326"/>
      <c r="G70" s="326"/>
      <c r="H70" s="126">
        <f>IF(H67&gt;H68,H67-H68,0)</f>
        <v>0</v>
      </c>
      <c r="I70" s="125"/>
    </row>
    <row r="71" spans="1:11" ht="33.75" customHeight="1" x14ac:dyDescent="0.3">
      <c r="A71" s="123"/>
      <c r="B71" s="326" t="s">
        <v>619</v>
      </c>
      <c r="C71" s="326"/>
      <c r="D71" s="326"/>
      <c r="E71" s="326"/>
      <c r="F71" s="326"/>
      <c r="G71" s="326"/>
      <c r="H71" s="154">
        <f>IF(H68="","",IF(H69&gt;H70,ROUND(H69*$B$15*$B$13/24,0),""))</f>
        <v>4142813</v>
      </c>
      <c r="I71" s="125"/>
    </row>
    <row r="72" spans="1:11" ht="33.75" customHeight="1" x14ac:dyDescent="0.3">
      <c r="A72" s="123"/>
      <c r="B72" s="327" t="s">
        <v>620</v>
      </c>
      <c r="C72" s="328"/>
      <c r="D72" s="328"/>
      <c r="E72" s="328"/>
      <c r="F72" s="328"/>
      <c r="G72" s="329"/>
      <c r="H72" s="127" t="str">
        <f>IF(H70&gt;H69,ROUND(H70*$B$17*$B$13/24,0),"")</f>
        <v/>
      </c>
      <c r="I72" s="125"/>
    </row>
    <row r="73" spans="1:11" ht="33.75" customHeight="1" x14ac:dyDescent="0.3">
      <c r="A73" s="330"/>
      <c r="B73" s="330"/>
      <c r="C73" s="330"/>
      <c r="D73" s="330"/>
      <c r="E73" s="330"/>
      <c r="F73" s="330"/>
      <c r="G73" s="330"/>
      <c r="H73" s="330"/>
      <c r="I73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71:G71"/>
    <mergeCell ref="B72:G72"/>
    <mergeCell ref="A73:I73"/>
    <mergeCell ref="J21:J22"/>
    <mergeCell ref="K21:K22"/>
    <mergeCell ref="B67:G67"/>
    <mergeCell ref="B68:G68"/>
    <mergeCell ref="B69:G69"/>
    <mergeCell ref="B70:G70"/>
  </mergeCells>
  <conditionalFormatting sqref="B23:C66 E23:I66">
    <cfRule type="expression" dxfId="56" priority="2">
      <formula>$E23="x"</formula>
    </cfRule>
  </conditionalFormatting>
  <conditionalFormatting sqref="D23:D66">
    <cfRule type="expression" dxfId="5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2833-32F1-4FA2-943C-6A13B39B0C10}">
  <sheetPr>
    <tabColor rgb="FFFF0000"/>
  </sheetPr>
  <dimension ref="A1:K69"/>
  <sheetViews>
    <sheetView zoomScale="55" zoomScaleNormal="55" workbookViewId="0">
      <selection activeCell="I5" sqref="I5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09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52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44805.809027777781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44803</v>
      </c>
      <c r="C9" s="104">
        <f>INDEX('TONG HOP'!$B$9:$W$110,MATCH(E3,'TONG HOP'!$B$9:$B$110,0),MATCH(C10,'TONG HOP'!$B$9:$W$9,0))</f>
        <v>44804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16774.61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44809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22100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44810.409722222219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1018</v>
      </c>
      <c r="B23" s="215" t="s">
        <v>1043</v>
      </c>
      <c r="C23" s="216"/>
      <c r="D23" s="115" t="str">
        <f t="shared" ref="D23" si="0">IF(E23="","X","")</f>
        <v/>
      </c>
      <c r="E23" s="105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180">
        <f>IF(C23-B23=1,24,(IF(D23="X",HOUR(C23-B23),0)))</f>
        <v>0</v>
      </c>
      <c r="G23" s="166">
        <f t="shared" ref="G23:G62" si="1">IF(D23="X",MINUTE(C23-B23),0)</f>
        <v>0</v>
      </c>
      <c r="H23" s="166">
        <f>(F23+G23/60)+H22</f>
        <v>0</v>
      </c>
      <c r="I23" s="214" t="s">
        <v>1047</v>
      </c>
      <c r="J23" s="175">
        <f t="shared" ref="J23:J62" si="2">IF(E23="x",(C23-B23),"")</f>
        <v>-0.80902777777777779</v>
      </c>
      <c r="K23" s="173" t="str">
        <f>IF(D23="x",(C23-B23),"")</f>
        <v/>
      </c>
    </row>
    <row r="24" spans="1:11" ht="36" customHeight="1" x14ac:dyDescent="0.3">
      <c r="A24" s="217"/>
      <c r="B24" s="19" t="s">
        <v>1043</v>
      </c>
      <c r="C24" s="28" t="s">
        <v>28</v>
      </c>
      <c r="D24" s="115" t="str">
        <f t="shared" ref="D24:D61" si="3">IF(E24="","X","")</f>
        <v/>
      </c>
      <c r="E24" s="105" t="str">
        <f t="shared" ref="E24:E62" si="4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180">
        <f t="shared" ref="F24:F62" si="5">IF(C24-B24=1,24,(IF(D24="X",HOUR(C24-B24),0)))</f>
        <v>0</v>
      </c>
      <c r="G24" s="166">
        <f t="shared" si="1"/>
        <v>0</v>
      </c>
      <c r="H24" s="166">
        <f t="shared" ref="H24:H62" si="6">(F24+G24/60)+H23</f>
        <v>0</v>
      </c>
      <c r="I24" s="24" t="s">
        <v>967</v>
      </c>
      <c r="J24" s="175">
        <f t="shared" si="2"/>
        <v>0.19097222222222221</v>
      </c>
      <c r="K24" s="173" t="str">
        <f t="shared" ref="K24:K62" si="7">IF(D24="x",(C24-B24),"")</f>
        <v/>
      </c>
    </row>
    <row r="25" spans="1:11" ht="36" customHeight="1" x14ac:dyDescent="0.3">
      <c r="A25" s="42" t="s">
        <v>1019</v>
      </c>
      <c r="B25" s="28" t="s">
        <v>29</v>
      </c>
      <c r="C25" s="28" t="s">
        <v>65</v>
      </c>
      <c r="D25" s="115" t="str">
        <f t="shared" si="3"/>
        <v/>
      </c>
      <c r="E25" s="105" t="str">
        <f t="shared" si="4"/>
        <v>X</v>
      </c>
      <c r="F25" s="180">
        <f t="shared" si="5"/>
        <v>0</v>
      </c>
      <c r="G25" s="166">
        <f t="shared" si="1"/>
        <v>0</v>
      </c>
      <c r="H25" s="166">
        <f t="shared" si="6"/>
        <v>0</v>
      </c>
      <c r="I25" s="24" t="s">
        <v>967</v>
      </c>
      <c r="J25" s="175">
        <f t="shared" si="2"/>
        <v>0.375</v>
      </c>
      <c r="K25" s="173" t="str">
        <f t="shared" si="7"/>
        <v/>
      </c>
    </row>
    <row r="26" spans="1:11" ht="36" customHeight="1" x14ac:dyDescent="0.3">
      <c r="A26" s="30"/>
      <c r="B26" s="28" t="s">
        <v>65</v>
      </c>
      <c r="C26" s="28" t="s">
        <v>26</v>
      </c>
      <c r="D26" s="115" t="str">
        <f t="shared" si="3"/>
        <v/>
      </c>
      <c r="E26" s="105" t="str">
        <f t="shared" si="4"/>
        <v>X</v>
      </c>
      <c r="F26" s="180">
        <f t="shared" si="5"/>
        <v>0</v>
      </c>
      <c r="G26" s="166">
        <f t="shared" si="1"/>
        <v>0</v>
      </c>
      <c r="H26" s="166">
        <f t="shared" si="6"/>
        <v>0</v>
      </c>
      <c r="I26" s="17" t="s">
        <v>941</v>
      </c>
      <c r="J26" s="175">
        <f t="shared" si="2"/>
        <v>8.3333333333333315E-2</v>
      </c>
      <c r="K26" s="173" t="str">
        <f t="shared" si="7"/>
        <v/>
      </c>
    </row>
    <row r="27" spans="1:11" ht="36" customHeight="1" x14ac:dyDescent="0.3">
      <c r="A27" s="43"/>
      <c r="B27" s="28" t="s">
        <v>26</v>
      </c>
      <c r="C27" s="28" t="s">
        <v>28</v>
      </c>
      <c r="D27" s="115" t="str">
        <f t="shared" si="3"/>
        <v>X</v>
      </c>
      <c r="E27" s="105" t="str">
        <f t="shared" si="4"/>
        <v/>
      </c>
      <c r="F27" s="180">
        <f t="shared" si="5"/>
        <v>13</v>
      </c>
      <c r="G27" s="117">
        <f t="shared" si="1"/>
        <v>0</v>
      </c>
      <c r="H27" s="153">
        <f t="shared" si="6"/>
        <v>13</v>
      </c>
      <c r="I27" s="17" t="s">
        <v>1048</v>
      </c>
      <c r="J27" s="176" t="str">
        <f t="shared" si="2"/>
        <v/>
      </c>
      <c r="K27" s="173">
        <f t="shared" si="7"/>
        <v>0.54166666666666674</v>
      </c>
    </row>
    <row r="28" spans="1:11" ht="36" customHeight="1" x14ac:dyDescent="0.3">
      <c r="A28" s="54" t="s">
        <v>1020</v>
      </c>
      <c r="B28" s="28" t="s">
        <v>29</v>
      </c>
      <c r="C28" s="28" t="s">
        <v>28</v>
      </c>
      <c r="D28" s="115" t="str">
        <f t="shared" si="3"/>
        <v>X</v>
      </c>
      <c r="E28" s="105" t="str">
        <f t="shared" si="4"/>
        <v/>
      </c>
      <c r="F28" s="180">
        <f t="shared" si="5"/>
        <v>24</v>
      </c>
      <c r="G28" s="117">
        <f t="shared" si="1"/>
        <v>0</v>
      </c>
      <c r="H28" s="153">
        <f t="shared" si="6"/>
        <v>37</v>
      </c>
      <c r="I28" s="17" t="s">
        <v>1048</v>
      </c>
      <c r="J28" s="176" t="str">
        <f t="shared" si="2"/>
        <v/>
      </c>
      <c r="K28" s="173">
        <f t="shared" si="7"/>
        <v>1</v>
      </c>
    </row>
    <row r="29" spans="1:11" ht="36" customHeight="1" x14ac:dyDescent="0.3">
      <c r="A29" s="217" t="s">
        <v>1033</v>
      </c>
      <c r="B29" s="28" t="s">
        <v>29</v>
      </c>
      <c r="C29" s="28" t="s">
        <v>1044</v>
      </c>
      <c r="D29" s="115" t="str">
        <f t="shared" si="3"/>
        <v>X</v>
      </c>
      <c r="E29" s="105" t="str">
        <f t="shared" si="4"/>
        <v/>
      </c>
      <c r="F29" s="180">
        <f t="shared" si="5"/>
        <v>5</v>
      </c>
      <c r="G29" s="117">
        <f t="shared" si="1"/>
        <v>50</v>
      </c>
      <c r="H29" s="153">
        <f t="shared" si="6"/>
        <v>42.833333333333336</v>
      </c>
      <c r="I29" s="17" t="s">
        <v>1048</v>
      </c>
      <c r="J29" s="176" t="str">
        <f t="shared" si="2"/>
        <v/>
      </c>
      <c r="K29" s="173">
        <f t="shared" si="7"/>
        <v>0.24305555555555555</v>
      </c>
    </row>
    <row r="30" spans="1:11" ht="36" customHeight="1" x14ac:dyDescent="0.3">
      <c r="A30" s="217"/>
      <c r="B30" s="28" t="s">
        <v>1044</v>
      </c>
      <c r="C30" s="28" t="s">
        <v>1045</v>
      </c>
      <c r="D30" s="115" t="str">
        <f t="shared" si="3"/>
        <v/>
      </c>
      <c r="E30" s="105" t="str">
        <f t="shared" si="4"/>
        <v>X</v>
      </c>
      <c r="F30" s="180">
        <f t="shared" si="5"/>
        <v>0</v>
      </c>
      <c r="G30" s="117">
        <f t="shared" si="1"/>
        <v>0</v>
      </c>
      <c r="H30" s="153">
        <f t="shared" si="6"/>
        <v>42.833333333333336</v>
      </c>
      <c r="I30" s="18" t="s">
        <v>1049</v>
      </c>
      <c r="J30" s="176">
        <f t="shared" si="2"/>
        <v>7.9861111111111133E-2</v>
      </c>
      <c r="K30" s="173" t="str">
        <f t="shared" si="7"/>
        <v/>
      </c>
    </row>
    <row r="31" spans="1:11" ht="36" customHeight="1" x14ac:dyDescent="0.3">
      <c r="A31" s="217"/>
      <c r="B31" s="28" t="s">
        <v>1045</v>
      </c>
      <c r="C31" s="28" t="s">
        <v>172</v>
      </c>
      <c r="D31" s="115" t="str">
        <f t="shared" si="3"/>
        <v>X</v>
      </c>
      <c r="E31" s="105" t="str">
        <f t="shared" si="4"/>
        <v/>
      </c>
      <c r="F31" s="180">
        <f t="shared" si="5"/>
        <v>10</v>
      </c>
      <c r="G31" s="117">
        <f t="shared" si="1"/>
        <v>45</v>
      </c>
      <c r="H31" s="153">
        <f t="shared" si="6"/>
        <v>53.583333333333336</v>
      </c>
      <c r="I31" s="17" t="s">
        <v>1050</v>
      </c>
      <c r="J31" s="176" t="str">
        <f t="shared" si="2"/>
        <v/>
      </c>
      <c r="K31" s="173">
        <f t="shared" si="7"/>
        <v>0.44791666666666669</v>
      </c>
    </row>
    <row r="32" spans="1:11" ht="36" customHeight="1" x14ac:dyDescent="0.3">
      <c r="A32" s="217"/>
      <c r="B32" s="28" t="s">
        <v>172</v>
      </c>
      <c r="C32" s="28" t="s">
        <v>320</v>
      </c>
      <c r="D32" s="115" t="str">
        <f t="shared" si="3"/>
        <v/>
      </c>
      <c r="E32" s="105" t="str">
        <f t="shared" si="4"/>
        <v>X</v>
      </c>
      <c r="F32" s="180">
        <f t="shared" si="5"/>
        <v>0</v>
      </c>
      <c r="G32" s="117">
        <f t="shared" si="1"/>
        <v>0</v>
      </c>
      <c r="H32" s="153">
        <f t="shared" si="6"/>
        <v>53.583333333333336</v>
      </c>
      <c r="I32" s="17" t="s">
        <v>1051</v>
      </c>
      <c r="J32" s="176">
        <f t="shared" si="2"/>
        <v>0.20833333333333326</v>
      </c>
      <c r="K32" s="173" t="str">
        <f t="shared" si="7"/>
        <v/>
      </c>
    </row>
    <row r="33" spans="1:11" ht="36" customHeight="1" x14ac:dyDescent="0.3">
      <c r="A33" s="217"/>
      <c r="B33" s="28" t="s">
        <v>320</v>
      </c>
      <c r="C33" s="41" t="s">
        <v>28</v>
      </c>
      <c r="D33" s="115" t="str">
        <f t="shared" si="3"/>
        <v>X</v>
      </c>
      <c r="E33" s="105" t="str">
        <f t="shared" si="4"/>
        <v/>
      </c>
      <c r="F33" s="180">
        <f t="shared" si="5"/>
        <v>0</v>
      </c>
      <c r="G33" s="117">
        <f t="shared" si="1"/>
        <v>30</v>
      </c>
      <c r="H33" s="153">
        <f t="shared" si="6"/>
        <v>54.083333333333336</v>
      </c>
      <c r="I33" s="17" t="s">
        <v>7</v>
      </c>
      <c r="J33" s="176" t="str">
        <f t="shared" si="2"/>
        <v/>
      </c>
      <c r="K33" s="173">
        <f t="shared" si="7"/>
        <v>2.083333333333337E-2</v>
      </c>
    </row>
    <row r="34" spans="1:11" ht="36" customHeight="1" x14ac:dyDescent="0.3">
      <c r="A34" s="42" t="s">
        <v>1041</v>
      </c>
      <c r="B34" s="215" t="s">
        <v>29</v>
      </c>
      <c r="C34" s="216"/>
      <c r="D34" s="115"/>
      <c r="E34" s="105" t="str">
        <f t="shared" si="4"/>
        <v/>
      </c>
      <c r="F34" s="180">
        <f t="shared" si="5"/>
        <v>0</v>
      </c>
      <c r="G34" s="117">
        <f t="shared" si="1"/>
        <v>0</v>
      </c>
      <c r="H34" s="153">
        <f t="shared" si="6"/>
        <v>54.083333333333336</v>
      </c>
      <c r="I34" s="214" t="s">
        <v>444</v>
      </c>
      <c r="J34" s="176" t="str">
        <f t="shared" si="2"/>
        <v/>
      </c>
      <c r="K34" s="173" t="str">
        <f t="shared" si="7"/>
        <v/>
      </c>
    </row>
    <row r="35" spans="1:11" ht="36" customHeight="1" x14ac:dyDescent="0.3">
      <c r="A35" s="30"/>
      <c r="B35" s="236" t="s">
        <v>29</v>
      </c>
      <c r="C35" s="28" t="s">
        <v>660</v>
      </c>
      <c r="D35" s="115" t="str">
        <f t="shared" si="3"/>
        <v>X</v>
      </c>
      <c r="E35" s="105" t="str">
        <f t="shared" si="4"/>
        <v/>
      </c>
      <c r="F35" s="180">
        <f t="shared" si="5"/>
        <v>0</v>
      </c>
      <c r="G35" s="117">
        <f t="shared" si="1"/>
        <v>50</v>
      </c>
      <c r="H35" s="153">
        <f t="shared" si="6"/>
        <v>54.916666666666671</v>
      </c>
      <c r="I35" s="24" t="s">
        <v>1052</v>
      </c>
      <c r="J35" s="176" t="str">
        <f t="shared" si="2"/>
        <v/>
      </c>
      <c r="K35" s="173">
        <f t="shared" si="7"/>
        <v>3.4722222222222224E-2</v>
      </c>
    </row>
    <row r="36" spans="1:11" ht="36" customHeight="1" x14ac:dyDescent="0.3">
      <c r="A36" s="30"/>
      <c r="B36" s="28" t="s">
        <v>660</v>
      </c>
      <c r="C36" s="19" t="s">
        <v>806</v>
      </c>
      <c r="D36" s="115" t="str">
        <f t="shared" si="3"/>
        <v>X</v>
      </c>
      <c r="E36" s="105" t="str">
        <f t="shared" si="4"/>
        <v/>
      </c>
      <c r="F36" s="180">
        <f t="shared" si="5"/>
        <v>0</v>
      </c>
      <c r="G36" s="117">
        <f t="shared" si="1"/>
        <v>20</v>
      </c>
      <c r="H36" s="153">
        <f t="shared" si="6"/>
        <v>55.250000000000007</v>
      </c>
      <c r="I36" s="24" t="s">
        <v>1053</v>
      </c>
      <c r="J36" s="176" t="str">
        <f t="shared" si="2"/>
        <v/>
      </c>
      <c r="K36" s="173">
        <f t="shared" si="7"/>
        <v>1.3888888888888888E-2</v>
      </c>
    </row>
    <row r="37" spans="1:11" ht="36" customHeight="1" x14ac:dyDescent="0.3">
      <c r="A37" s="30"/>
      <c r="B37" s="19" t="s">
        <v>806</v>
      </c>
      <c r="C37" s="28" t="s">
        <v>186</v>
      </c>
      <c r="D37" s="115" t="str">
        <f t="shared" si="3"/>
        <v>X</v>
      </c>
      <c r="E37" s="105" t="str">
        <f t="shared" si="4"/>
        <v/>
      </c>
      <c r="F37" s="180">
        <f t="shared" si="5"/>
        <v>0</v>
      </c>
      <c r="G37" s="117">
        <f t="shared" si="1"/>
        <v>20</v>
      </c>
      <c r="H37" s="153">
        <f t="shared" si="6"/>
        <v>55.583333333333343</v>
      </c>
      <c r="I37" s="24" t="s">
        <v>1052</v>
      </c>
      <c r="J37" s="176" t="str">
        <f t="shared" si="2"/>
        <v/>
      </c>
      <c r="K37" s="173">
        <f t="shared" si="7"/>
        <v>1.3888888888888888E-2</v>
      </c>
    </row>
    <row r="38" spans="1:11" ht="36" customHeight="1" x14ac:dyDescent="0.3">
      <c r="A38" s="30"/>
      <c r="B38" s="28" t="s">
        <v>186</v>
      </c>
      <c r="C38" s="28" t="s">
        <v>122</v>
      </c>
      <c r="D38" s="115" t="str">
        <f t="shared" si="3"/>
        <v>X</v>
      </c>
      <c r="E38" s="105" t="str">
        <f t="shared" si="4"/>
        <v/>
      </c>
      <c r="F38" s="180">
        <f t="shared" si="5"/>
        <v>0</v>
      </c>
      <c r="G38" s="117">
        <f t="shared" si="1"/>
        <v>20</v>
      </c>
      <c r="H38" s="153">
        <f t="shared" si="6"/>
        <v>55.916666666666679</v>
      </c>
      <c r="I38" s="24" t="s">
        <v>1053</v>
      </c>
      <c r="J38" s="176" t="str">
        <f t="shared" si="2"/>
        <v/>
      </c>
      <c r="K38" s="173">
        <f t="shared" si="7"/>
        <v>1.3888888888888895E-2</v>
      </c>
    </row>
    <row r="39" spans="1:11" ht="36" customHeight="1" x14ac:dyDescent="0.3">
      <c r="A39" s="30"/>
      <c r="B39" s="28" t="s">
        <v>122</v>
      </c>
      <c r="C39" s="28" t="s">
        <v>30</v>
      </c>
      <c r="D39" s="115" t="str">
        <f t="shared" si="3"/>
        <v>X</v>
      </c>
      <c r="E39" s="105" t="str">
        <f t="shared" si="4"/>
        <v/>
      </c>
      <c r="F39" s="180">
        <f t="shared" si="5"/>
        <v>3</v>
      </c>
      <c r="G39" s="117">
        <f t="shared" si="1"/>
        <v>40</v>
      </c>
      <c r="H39" s="153">
        <f t="shared" si="6"/>
        <v>59.583333333333343</v>
      </c>
      <c r="I39" s="24" t="s">
        <v>1052</v>
      </c>
      <c r="J39" s="176" t="str">
        <f t="shared" si="2"/>
        <v/>
      </c>
      <c r="K39" s="173">
        <f t="shared" si="7"/>
        <v>0.15277777777777776</v>
      </c>
    </row>
    <row r="40" spans="1:11" ht="36" customHeight="1" x14ac:dyDescent="0.3">
      <c r="A40" s="30"/>
      <c r="B40" s="28" t="s">
        <v>30</v>
      </c>
      <c r="C40" s="28" t="s">
        <v>75</v>
      </c>
      <c r="D40" s="115" t="str">
        <f t="shared" si="3"/>
        <v>X</v>
      </c>
      <c r="E40" s="105" t="str">
        <f t="shared" si="4"/>
        <v/>
      </c>
      <c r="F40" s="180">
        <f t="shared" si="5"/>
        <v>0</v>
      </c>
      <c r="G40" s="117">
        <f t="shared" si="1"/>
        <v>30</v>
      </c>
      <c r="H40" s="153">
        <f t="shared" si="6"/>
        <v>60.083333333333343</v>
      </c>
      <c r="I40" s="24" t="s">
        <v>47</v>
      </c>
      <c r="J40" s="176" t="str">
        <f t="shared" si="2"/>
        <v/>
      </c>
      <c r="K40" s="173">
        <f t="shared" si="7"/>
        <v>2.0833333333333343E-2</v>
      </c>
    </row>
    <row r="41" spans="1:11" ht="36" customHeight="1" x14ac:dyDescent="0.3">
      <c r="A41" s="30"/>
      <c r="B41" s="28" t="s">
        <v>75</v>
      </c>
      <c r="C41" s="28" t="s">
        <v>64</v>
      </c>
      <c r="D41" s="115" t="str">
        <f t="shared" si="3"/>
        <v>X</v>
      </c>
      <c r="E41" s="105" t="str">
        <f t="shared" si="4"/>
        <v/>
      </c>
      <c r="F41" s="180">
        <f t="shared" si="5"/>
        <v>0</v>
      </c>
      <c r="G41" s="117">
        <f t="shared" si="1"/>
        <v>30</v>
      </c>
      <c r="H41" s="153">
        <f t="shared" si="6"/>
        <v>60.583333333333343</v>
      </c>
      <c r="I41" s="24" t="s">
        <v>194</v>
      </c>
      <c r="J41" s="176" t="str">
        <f t="shared" si="2"/>
        <v/>
      </c>
      <c r="K41" s="173">
        <f t="shared" si="7"/>
        <v>2.0833333333333315E-2</v>
      </c>
    </row>
    <row r="42" spans="1:11" ht="36" customHeight="1" x14ac:dyDescent="0.3">
      <c r="A42" s="30"/>
      <c r="B42" s="28" t="s">
        <v>64</v>
      </c>
      <c r="C42" s="28" t="s">
        <v>251</v>
      </c>
      <c r="D42" s="115" t="str">
        <f t="shared" si="3"/>
        <v>X</v>
      </c>
      <c r="E42" s="105" t="str">
        <f t="shared" si="4"/>
        <v/>
      </c>
      <c r="F42" s="180">
        <f t="shared" si="5"/>
        <v>0</v>
      </c>
      <c r="G42" s="117">
        <f t="shared" si="1"/>
        <v>40</v>
      </c>
      <c r="H42" s="153">
        <f t="shared" si="6"/>
        <v>61.250000000000007</v>
      </c>
      <c r="I42" s="24" t="s">
        <v>1052</v>
      </c>
      <c r="J42" s="176" t="str">
        <f t="shared" si="2"/>
        <v/>
      </c>
      <c r="K42" s="173">
        <f t="shared" si="7"/>
        <v>2.777777777777779E-2</v>
      </c>
    </row>
    <row r="43" spans="1:11" ht="36" customHeight="1" x14ac:dyDescent="0.3">
      <c r="A43" s="30"/>
      <c r="B43" s="28" t="s">
        <v>251</v>
      </c>
      <c r="C43" s="28" t="s">
        <v>129</v>
      </c>
      <c r="D43" s="115" t="str">
        <f t="shared" si="3"/>
        <v>X</v>
      </c>
      <c r="E43" s="105" t="str">
        <f t="shared" si="4"/>
        <v/>
      </c>
      <c r="F43" s="180">
        <f t="shared" si="5"/>
        <v>0</v>
      </c>
      <c r="G43" s="117">
        <f t="shared" si="1"/>
        <v>20</v>
      </c>
      <c r="H43" s="153">
        <f t="shared" si="6"/>
        <v>61.583333333333343</v>
      </c>
      <c r="I43" s="24" t="s">
        <v>1054</v>
      </c>
      <c r="J43" s="176" t="str">
        <f t="shared" si="2"/>
        <v/>
      </c>
      <c r="K43" s="173">
        <f t="shared" si="7"/>
        <v>1.3888888888888895E-2</v>
      </c>
    </row>
    <row r="44" spans="1:11" ht="36" customHeight="1" x14ac:dyDescent="0.3">
      <c r="A44" s="30"/>
      <c r="B44" s="28" t="s">
        <v>129</v>
      </c>
      <c r="C44" s="28" t="s">
        <v>936</v>
      </c>
      <c r="D44" s="115" t="str">
        <f t="shared" si="3"/>
        <v>X</v>
      </c>
      <c r="E44" s="105" t="str">
        <f t="shared" si="4"/>
        <v/>
      </c>
      <c r="F44" s="180">
        <f t="shared" si="5"/>
        <v>1</v>
      </c>
      <c r="G44" s="117">
        <f t="shared" si="1"/>
        <v>15</v>
      </c>
      <c r="H44" s="153">
        <f t="shared" si="6"/>
        <v>62.833333333333343</v>
      </c>
      <c r="I44" s="24" t="s">
        <v>1052</v>
      </c>
      <c r="J44" s="176" t="str">
        <f t="shared" si="2"/>
        <v/>
      </c>
      <c r="K44" s="173">
        <f t="shared" si="7"/>
        <v>5.2083333333333315E-2</v>
      </c>
    </row>
    <row r="45" spans="1:11" ht="36" customHeight="1" x14ac:dyDescent="0.3">
      <c r="A45" s="30"/>
      <c r="B45" s="28" t="s">
        <v>936</v>
      </c>
      <c r="C45" s="28" t="s">
        <v>1046</v>
      </c>
      <c r="D45" s="115" t="str">
        <f t="shared" si="3"/>
        <v>X</v>
      </c>
      <c r="E45" s="105" t="str">
        <f t="shared" si="4"/>
        <v/>
      </c>
      <c r="F45" s="180">
        <f t="shared" si="5"/>
        <v>0</v>
      </c>
      <c r="G45" s="117">
        <f t="shared" si="1"/>
        <v>30</v>
      </c>
      <c r="H45" s="153">
        <f t="shared" si="6"/>
        <v>63.333333333333343</v>
      </c>
      <c r="I45" s="24" t="s">
        <v>1055</v>
      </c>
      <c r="J45" s="176" t="str">
        <f t="shared" si="2"/>
        <v/>
      </c>
      <c r="K45" s="173">
        <f t="shared" si="7"/>
        <v>2.083333333333337E-2</v>
      </c>
    </row>
    <row r="46" spans="1:11" ht="36" customHeight="1" x14ac:dyDescent="0.3">
      <c r="A46" s="30"/>
      <c r="B46" s="28" t="s">
        <v>1046</v>
      </c>
      <c r="C46" s="28" t="s">
        <v>244</v>
      </c>
      <c r="D46" s="115" t="str">
        <f t="shared" si="3"/>
        <v>X</v>
      </c>
      <c r="E46" s="105" t="str">
        <f t="shared" si="4"/>
        <v/>
      </c>
      <c r="F46" s="180">
        <f t="shared" si="5"/>
        <v>0</v>
      </c>
      <c r="G46" s="117">
        <f t="shared" si="1"/>
        <v>5</v>
      </c>
      <c r="H46" s="153">
        <f t="shared" si="6"/>
        <v>63.416666666666679</v>
      </c>
      <c r="I46" s="24" t="s">
        <v>1052</v>
      </c>
      <c r="J46" s="176" t="str">
        <f t="shared" si="2"/>
        <v/>
      </c>
      <c r="K46" s="173">
        <f t="shared" si="7"/>
        <v>3.4722222222222099E-3</v>
      </c>
    </row>
    <row r="47" spans="1:11" ht="36" customHeight="1" x14ac:dyDescent="0.3">
      <c r="A47" s="30"/>
      <c r="B47" s="28" t="s">
        <v>244</v>
      </c>
      <c r="C47" s="28" t="s">
        <v>989</v>
      </c>
      <c r="D47" s="115" t="str">
        <f t="shared" si="3"/>
        <v>X</v>
      </c>
      <c r="E47" s="105" t="str">
        <f t="shared" si="4"/>
        <v/>
      </c>
      <c r="F47" s="180">
        <f t="shared" si="5"/>
        <v>0</v>
      </c>
      <c r="G47" s="117">
        <f t="shared" si="1"/>
        <v>35</v>
      </c>
      <c r="H47" s="153">
        <f t="shared" si="6"/>
        <v>64.000000000000014</v>
      </c>
      <c r="I47" s="24" t="s">
        <v>1056</v>
      </c>
      <c r="J47" s="176" t="str">
        <f t="shared" si="2"/>
        <v/>
      </c>
      <c r="K47" s="173">
        <f t="shared" si="7"/>
        <v>2.4305555555555525E-2</v>
      </c>
    </row>
    <row r="48" spans="1:11" ht="36" customHeight="1" x14ac:dyDescent="0.3">
      <c r="A48" s="30"/>
      <c r="B48" s="28" t="s">
        <v>989</v>
      </c>
      <c r="C48" s="28" t="s">
        <v>294</v>
      </c>
      <c r="D48" s="115" t="str">
        <f t="shared" si="3"/>
        <v>X</v>
      </c>
      <c r="E48" s="105" t="str">
        <f t="shared" si="4"/>
        <v/>
      </c>
      <c r="F48" s="180">
        <f t="shared" si="5"/>
        <v>2</v>
      </c>
      <c r="G48" s="117">
        <f t="shared" si="1"/>
        <v>20</v>
      </c>
      <c r="H48" s="153">
        <f t="shared" si="6"/>
        <v>66.333333333333343</v>
      </c>
      <c r="I48" s="24" t="s">
        <v>1052</v>
      </c>
      <c r="J48" s="176" t="str">
        <f t="shared" si="2"/>
        <v/>
      </c>
      <c r="K48" s="173">
        <f t="shared" si="7"/>
        <v>9.722222222222221E-2</v>
      </c>
    </row>
    <row r="49" spans="1:11" ht="36" customHeight="1" x14ac:dyDescent="0.3">
      <c r="A49" s="30"/>
      <c r="B49" s="28" t="s">
        <v>294</v>
      </c>
      <c r="C49" s="28" t="s">
        <v>448</v>
      </c>
      <c r="D49" s="115" t="str">
        <f t="shared" si="3"/>
        <v>X</v>
      </c>
      <c r="E49" s="105" t="str">
        <f t="shared" si="4"/>
        <v/>
      </c>
      <c r="F49" s="180">
        <f t="shared" si="5"/>
        <v>0</v>
      </c>
      <c r="G49" s="117">
        <f t="shared" si="1"/>
        <v>30</v>
      </c>
      <c r="H49" s="153">
        <f t="shared" si="6"/>
        <v>66.833333333333343</v>
      </c>
      <c r="I49" s="17" t="s">
        <v>797</v>
      </c>
      <c r="J49" s="176" t="str">
        <f t="shared" si="2"/>
        <v/>
      </c>
      <c r="K49" s="173">
        <f t="shared" si="7"/>
        <v>2.083333333333337E-2</v>
      </c>
    </row>
    <row r="50" spans="1:11" ht="36" customHeight="1" x14ac:dyDescent="0.3">
      <c r="A50" s="30"/>
      <c r="B50" s="28" t="s">
        <v>448</v>
      </c>
      <c r="C50" s="28" t="s">
        <v>27</v>
      </c>
      <c r="D50" s="115" t="str">
        <f t="shared" si="3"/>
        <v>X</v>
      </c>
      <c r="E50" s="105" t="str">
        <f t="shared" si="4"/>
        <v/>
      </c>
      <c r="F50" s="180">
        <f t="shared" si="5"/>
        <v>0</v>
      </c>
      <c r="G50" s="117">
        <f t="shared" si="1"/>
        <v>15</v>
      </c>
      <c r="H50" s="153">
        <f t="shared" si="6"/>
        <v>67.083333333333343</v>
      </c>
      <c r="I50" s="24" t="s">
        <v>1052</v>
      </c>
      <c r="J50" s="176" t="str">
        <f t="shared" si="2"/>
        <v/>
      </c>
      <c r="K50" s="173">
        <f t="shared" si="7"/>
        <v>1.041666666666663E-2</v>
      </c>
    </row>
    <row r="51" spans="1:11" ht="36" customHeight="1" x14ac:dyDescent="0.3">
      <c r="A51" s="30"/>
      <c r="B51" s="28" t="s">
        <v>27</v>
      </c>
      <c r="C51" s="28" t="s">
        <v>149</v>
      </c>
      <c r="D51" s="115" t="str">
        <f t="shared" si="3"/>
        <v/>
      </c>
      <c r="E51" s="105" t="str">
        <f t="shared" si="4"/>
        <v>X</v>
      </c>
      <c r="F51" s="180">
        <f t="shared" si="5"/>
        <v>0</v>
      </c>
      <c r="G51" s="117">
        <f t="shared" si="1"/>
        <v>0</v>
      </c>
      <c r="H51" s="153">
        <f t="shared" si="6"/>
        <v>67.083333333333343</v>
      </c>
      <c r="I51" s="17" t="s">
        <v>1057</v>
      </c>
      <c r="J51" s="176">
        <f t="shared" si="2"/>
        <v>0.20833333333333337</v>
      </c>
      <c r="K51" s="173" t="str">
        <f t="shared" si="7"/>
        <v/>
      </c>
    </row>
    <row r="52" spans="1:11" ht="36" customHeight="1" x14ac:dyDescent="0.3">
      <c r="A52" s="30"/>
      <c r="B52" s="28" t="s">
        <v>149</v>
      </c>
      <c r="C52" s="28" t="s">
        <v>117</v>
      </c>
      <c r="D52" s="115" t="str">
        <f t="shared" si="3"/>
        <v>X</v>
      </c>
      <c r="E52" s="105" t="str">
        <f t="shared" si="4"/>
        <v/>
      </c>
      <c r="F52" s="180">
        <f t="shared" si="5"/>
        <v>1</v>
      </c>
      <c r="G52" s="117">
        <f t="shared" si="1"/>
        <v>40</v>
      </c>
      <c r="H52" s="153">
        <f t="shared" si="6"/>
        <v>68.750000000000014</v>
      </c>
      <c r="I52" s="24" t="s">
        <v>1052</v>
      </c>
      <c r="J52" s="176" t="str">
        <f t="shared" si="2"/>
        <v/>
      </c>
      <c r="K52" s="173">
        <f t="shared" si="7"/>
        <v>6.9444444444444531E-2</v>
      </c>
    </row>
    <row r="53" spans="1:11" ht="36" customHeight="1" x14ac:dyDescent="0.3">
      <c r="A53" s="30"/>
      <c r="B53" s="28" t="s">
        <v>117</v>
      </c>
      <c r="C53" s="28" t="s">
        <v>119</v>
      </c>
      <c r="D53" s="115" t="str">
        <f t="shared" si="3"/>
        <v>X</v>
      </c>
      <c r="E53" s="105" t="str">
        <f t="shared" si="4"/>
        <v/>
      </c>
      <c r="F53" s="180">
        <f t="shared" si="5"/>
        <v>1</v>
      </c>
      <c r="G53" s="117">
        <f t="shared" si="1"/>
        <v>0</v>
      </c>
      <c r="H53" s="153">
        <f t="shared" si="6"/>
        <v>69.750000000000014</v>
      </c>
      <c r="I53" s="17" t="s">
        <v>950</v>
      </c>
      <c r="J53" s="176" t="str">
        <f t="shared" si="2"/>
        <v/>
      </c>
      <c r="K53" s="173">
        <f t="shared" si="7"/>
        <v>4.166666666666663E-2</v>
      </c>
    </row>
    <row r="54" spans="1:11" ht="36" customHeight="1" x14ac:dyDescent="0.3">
      <c r="A54" s="30"/>
      <c r="B54" s="28" t="s">
        <v>119</v>
      </c>
      <c r="C54" s="28" t="s">
        <v>120</v>
      </c>
      <c r="D54" s="115" t="str">
        <f t="shared" si="3"/>
        <v/>
      </c>
      <c r="E54" s="105" t="str">
        <f t="shared" si="4"/>
        <v>X</v>
      </c>
      <c r="F54" s="180">
        <f t="shared" si="5"/>
        <v>0</v>
      </c>
      <c r="G54" s="117">
        <f t="shared" si="1"/>
        <v>0</v>
      </c>
      <c r="H54" s="153">
        <f t="shared" si="6"/>
        <v>69.750000000000014</v>
      </c>
      <c r="I54" s="17" t="s">
        <v>1057</v>
      </c>
      <c r="J54" s="176">
        <f t="shared" si="2"/>
        <v>7.638888888888884E-2</v>
      </c>
      <c r="K54" s="173" t="str">
        <f t="shared" si="7"/>
        <v/>
      </c>
    </row>
    <row r="55" spans="1:11" ht="36" customHeight="1" x14ac:dyDescent="0.3">
      <c r="A55" s="43"/>
      <c r="B55" s="28" t="s">
        <v>120</v>
      </c>
      <c r="C55" s="28" t="s">
        <v>28</v>
      </c>
      <c r="D55" s="115" t="str">
        <f t="shared" si="3"/>
        <v>X</v>
      </c>
      <c r="E55" s="105" t="str">
        <f t="shared" si="4"/>
        <v/>
      </c>
      <c r="F55" s="180">
        <f t="shared" si="5"/>
        <v>1</v>
      </c>
      <c r="G55" s="117">
        <f t="shared" si="1"/>
        <v>30</v>
      </c>
      <c r="H55" s="153">
        <f t="shared" si="6"/>
        <v>71.250000000000014</v>
      </c>
      <c r="I55" s="24" t="s">
        <v>1052</v>
      </c>
      <c r="J55" s="176" t="str">
        <f t="shared" si="2"/>
        <v/>
      </c>
      <c r="K55" s="173">
        <f t="shared" si="7"/>
        <v>6.25E-2</v>
      </c>
    </row>
    <row r="56" spans="1:11" ht="36" customHeight="1" x14ac:dyDescent="0.3">
      <c r="A56" s="217" t="s">
        <v>1042</v>
      </c>
      <c r="B56" s="28" t="s">
        <v>29</v>
      </c>
      <c r="C56" s="28" t="s">
        <v>360</v>
      </c>
      <c r="D56" s="115" t="str">
        <f t="shared" si="3"/>
        <v>X</v>
      </c>
      <c r="E56" s="105" t="str">
        <f t="shared" si="4"/>
        <v/>
      </c>
      <c r="F56" s="180">
        <f t="shared" si="5"/>
        <v>4</v>
      </c>
      <c r="G56" s="117">
        <f t="shared" si="1"/>
        <v>20</v>
      </c>
      <c r="H56" s="153">
        <f t="shared" si="6"/>
        <v>75.583333333333343</v>
      </c>
      <c r="I56" s="24" t="s">
        <v>1052</v>
      </c>
      <c r="J56" s="176" t="str">
        <f t="shared" si="2"/>
        <v/>
      </c>
      <c r="K56" s="173">
        <f t="shared" si="7"/>
        <v>0.18055555555555555</v>
      </c>
    </row>
    <row r="57" spans="1:11" ht="36" customHeight="1" x14ac:dyDescent="0.3">
      <c r="A57" s="217"/>
      <c r="B57" s="28" t="s">
        <v>360</v>
      </c>
      <c r="C57" s="28" t="s">
        <v>192</v>
      </c>
      <c r="D57" s="115" t="str">
        <f t="shared" si="3"/>
        <v>X</v>
      </c>
      <c r="E57" s="105" t="str">
        <f t="shared" si="4"/>
        <v/>
      </c>
      <c r="F57" s="180">
        <f t="shared" si="5"/>
        <v>0</v>
      </c>
      <c r="G57" s="117">
        <f t="shared" si="1"/>
        <v>30</v>
      </c>
      <c r="H57" s="153">
        <f t="shared" si="6"/>
        <v>76.083333333333343</v>
      </c>
      <c r="I57" s="17" t="s">
        <v>1058</v>
      </c>
      <c r="J57" s="176" t="str">
        <f t="shared" si="2"/>
        <v/>
      </c>
      <c r="K57" s="173">
        <f t="shared" si="7"/>
        <v>2.0833333333333315E-2</v>
      </c>
    </row>
    <row r="58" spans="1:11" ht="36" customHeight="1" x14ac:dyDescent="0.3">
      <c r="A58" s="217"/>
      <c r="B58" s="28" t="s">
        <v>192</v>
      </c>
      <c r="C58" s="28" t="s">
        <v>781</v>
      </c>
      <c r="D58" s="115" t="str">
        <f t="shared" si="3"/>
        <v>X</v>
      </c>
      <c r="E58" s="105" t="str">
        <f t="shared" si="4"/>
        <v/>
      </c>
      <c r="F58" s="180">
        <f t="shared" si="5"/>
        <v>0</v>
      </c>
      <c r="G58" s="117">
        <f t="shared" si="1"/>
        <v>20</v>
      </c>
      <c r="H58" s="153">
        <f t="shared" si="6"/>
        <v>76.416666666666671</v>
      </c>
      <c r="I58" s="17" t="s">
        <v>1059</v>
      </c>
      <c r="J58" s="176" t="str">
        <f t="shared" si="2"/>
        <v/>
      </c>
      <c r="K58" s="173">
        <f t="shared" si="7"/>
        <v>1.3888888888888923E-2</v>
      </c>
    </row>
    <row r="59" spans="1:11" ht="36" customHeight="1" x14ac:dyDescent="0.3">
      <c r="A59" s="217"/>
      <c r="B59" s="28" t="s">
        <v>781</v>
      </c>
      <c r="C59" s="28" t="s">
        <v>31</v>
      </c>
      <c r="D59" s="115" t="str">
        <f t="shared" si="3"/>
        <v>X</v>
      </c>
      <c r="E59" s="105" t="str">
        <f t="shared" si="4"/>
        <v/>
      </c>
      <c r="F59" s="180">
        <f t="shared" si="5"/>
        <v>1</v>
      </c>
      <c r="G59" s="117">
        <f t="shared" si="1"/>
        <v>50</v>
      </c>
      <c r="H59" s="153">
        <f t="shared" si="6"/>
        <v>78.25</v>
      </c>
      <c r="I59" s="24" t="s">
        <v>1052</v>
      </c>
      <c r="J59" s="176" t="str">
        <f t="shared" si="2"/>
        <v/>
      </c>
      <c r="K59" s="173">
        <f t="shared" si="7"/>
        <v>7.6388888888888895E-2</v>
      </c>
    </row>
    <row r="60" spans="1:11" ht="36" customHeight="1" x14ac:dyDescent="0.3">
      <c r="A60" s="217"/>
      <c r="B60" s="28" t="s">
        <v>31</v>
      </c>
      <c r="C60" s="28" t="s">
        <v>129</v>
      </c>
      <c r="D60" s="115" t="str">
        <f t="shared" si="3"/>
        <v>X</v>
      </c>
      <c r="E60" s="105" t="str">
        <f t="shared" si="4"/>
        <v/>
      </c>
      <c r="F60" s="180">
        <f t="shared" si="5"/>
        <v>0</v>
      </c>
      <c r="G60" s="117">
        <f t="shared" si="1"/>
        <v>30</v>
      </c>
      <c r="H60" s="153">
        <f t="shared" si="6"/>
        <v>78.75</v>
      </c>
      <c r="I60" s="17" t="s">
        <v>797</v>
      </c>
      <c r="J60" s="176" t="str">
        <f t="shared" si="2"/>
        <v/>
      </c>
      <c r="K60" s="173">
        <f t="shared" si="7"/>
        <v>2.0833333333333315E-2</v>
      </c>
    </row>
    <row r="61" spans="1:11" ht="36" customHeight="1" x14ac:dyDescent="0.3">
      <c r="A61" s="217"/>
      <c r="B61" s="28" t="s">
        <v>129</v>
      </c>
      <c r="C61" s="28" t="s">
        <v>113</v>
      </c>
      <c r="D61" s="115" t="str">
        <f t="shared" si="3"/>
        <v>X</v>
      </c>
      <c r="E61" s="105" t="str">
        <f t="shared" si="4"/>
        <v/>
      </c>
      <c r="F61" s="180">
        <f t="shared" si="5"/>
        <v>2</v>
      </c>
      <c r="G61" s="117">
        <f t="shared" si="1"/>
        <v>20</v>
      </c>
      <c r="H61" s="153">
        <f t="shared" si="6"/>
        <v>81.083333333333329</v>
      </c>
      <c r="I61" s="24" t="s">
        <v>1052</v>
      </c>
      <c r="J61" s="176" t="str">
        <f t="shared" si="2"/>
        <v/>
      </c>
      <c r="K61" s="173">
        <f t="shared" si="7"/>
        <v>9.7222222222222265E-2</v>
      </c>
    </row>
    <row r="62" spans="1:11" ht="36" customHeight="1" x14ac:dyDescent="0.3">
      <c r="A62" s="217"/>
      <c r="B62" s="215" t="s">
        <v>113</v>
      </c>
      <c r="C62" s="216"/>
      <c r="D62" s="115"/>
      <c r="E62" s="105" t="str">
        <f t="shared" si="4"/>
        <v/>
      </c>
      <c r="F62" s="180">
        <f t="shared" si="5"/>
        <v>0</v>
      </c>
      <c r="G62" s="117">
        <f t="shared" si="1"/>
        <v>0</v>
      </c>
      <c r="H62" s="153">
        <f t="shared" si="6"/>
        <v>81.083333333333329</v>
      </c>
      <c r="I62" s="18" t="s">
        <v>103</v>
      </c>
      <c r="J62" s="176" t="str">
        <f t="shared" si="2"/>
        <v/>
      </c>
      <c r="K62" s="173" t="str">
        <f t="shared" si="7"/>
        <v/>
      </c>
    </row>
    <row r="63" spans="1:11" ht="33.75" customHeight="1" x14ac:dyDescent="0.3">
      <c r="A63" s="123"/>
      <c r="B63" s="332" t="s">
        <v>33</v>
      </c>
      <c r="C63" s="332"/>
      <c r="D63" s="332"/>
      <c r="E63" s="332"/>
      <c r="F63" s="332"/>
      <c r="G63" s="332"/>
      <c r="H63" s="124">
        <f>H62</f>
        <v>81.083333333333329</v>
      </c>
      <c r="I63" s="125"/>
      <c r="J63" s="177">
        <f>SUM(J23:J62)</f>
        <v>0.41319444444444431</v>
      </c>
      <c r="K63" s="173">
        <f>SUM(K23:K62)</f>
        <v>3.3784722222222228</v>
      </c>
    </row>
    <row r="64" spans="1:11" ht="33.75" customHeight="1" x14ac:dyDescent="0.3">
      <c r="A64" s="123"/>
      <c r="B64" s="332" t="s">
        <v>616</v>
      </c>
      <c r="C64" s="332"/>
      <c r="D64" s="332"/>
      <c r="E64" s="332"/>
      <c r="F64" s="332"/>
      <c r="G64" s="332"/>
      <c r="H64" s="126">
        <v>72</v>
      </c>
      <c r="I64" s="125"/>
    </row>
    <row r="65" spans="1:9" ht="33.75" customHeight="1" x14ac:dyDescent="0.3">
      <c r="A65" s="123"/>
      <c r="B65" s="326" t="s">
        <v>617</v>
      </c>
      <c r="C65" s="326"/>
      <c r="D65" s="326"/>
      <c r="E65" s="326"/>
      <c r="F65" s="326"/>
      <c r="G65" s="326"/>
      <c r="H65" s="126">
        <f>IF(H64="","",IF(H63&lt;=H64,H64-H63,0))</f>
        <v>0</v>
      </c>
      <c r="I65" s="155"/>
    </row>
    <row r="66" spans="1:9" ht="33.75" customHeight="1" x14ac:dyDescent="0.3">
      <c r="A66" s="123"/>
      <c r="B66" s="326" t="s">
        <v>618</v>
      </c>
      <c r="C66" s="326"/>
      <c r="D66" s="326"/>
      <c r="E66" s="326"/>
      <c r="F66" s="326"/>
      <c r="G66" s="326"/>
      <c r="H66" s="126">
        <f>IF(H63&gt;H64,H63-H64,0)</f>
        <v>9.0833333333333286</v>
      </c>
      <c r="I66" s="125"/>
    </row>
    <row r="67" spans="1:9" ht="33.75" customHeight="1" x14ac:dyDescent="0.3">
      <c r="A67" s="123"/>
      <c r="B67" s="326" t="s">
        <v>619</v>
      </c>
      <c r="C67" s="326"/>
      <c r="D67" s="326"/>
      <c r="E67" s="326"/>
      <c r="F67" s="326"/>
      <c r="G67" s="326"/>
      <c r="H67" s="154" t="str">
        <f>IF(H64="","",IF(H65&gt;H66,ROUND(H65*$B$15*$B$13/24,0),""))</f>
        <v/>
      </c>
      <c r="I67" s="125"/>
    </row>
    <row r="68" spans="1:9" ht="33.75" customHeight="1" x14ac:dyDescent="0.3">
      <c r="A68" s="123"/>
      <c r="B68" s="327" t="s">
        <v>620</v>
      </c>
      <c r="C68" s="328"/>
      <c r="D68" s="328"/>
      <c r="E68" s="328"/>
      <c r="F68" s="328"/>
      <c r="G68" s="329"/>
      <c r="H68" s="127">
        <f>IF(H66&gt;H65,ROUND(H66*$B$17*$B$13/24,0),"")</f>
        <v>25092708</v>
      </c>
      <c r="I68" s="125"/>
    </row>
    <row r="69" spans="1:9" ht="33.75" customHeight="1" x14ac:dyDescent="0.3">
      <c r="A69" s="330"/>
      <c r="B69" s="330"/>
      <c r="C69" s="330"/>
      <c r="D69" s="330"/>
      <c r="E69" s="330"/>
      <c r="F69" s="330"/>
      <c r="G69" s="330"/>
      <c r="H69" s="330"/>
      <c r="I69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67:G67"/>
    <mergeCell ref="B68:G68"/>
    <mergeCell ref="A69:I69"/>
    <mergeCell ref="J21:J22"/>
    <mergeCell ref="K21:K22"/>
    <mergeCell ref="B63:G63"/>
    <mergeCell ref="B64:G64"/>
    <mergeCell ref="B65:G65"/>
    <mergeCell ref="B66:G66"/>
  </mergeCells>
  <conditionalFormatting sqref="B23:I62">
    <cfRule type="expression" dxfId="54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D6B3-C0E7-42A2-B07D-14B138E17B92}">
  <sheetPr>
    <tabColor rgb="FFFF0000"/>
  </sheetPr>
  <dimension ref="A1:K61"/>
  <sheetViews>
    <sheetView topLeftCell="A4" zoomScale="55" zoomScaleNormal="55" workbookViewId="0">
      <selection activeCell="E23" sqref="E23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07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51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44805.166666666664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44808</v>
      </c>
      <c r="C9" s="104">
        <f>INDEX('TONG HOP'!$B$9:$W$110,MATCH(E3,'TONG HOP'!$B$9:$B$110,0),MATCH(C10,'TONG HOP'!$B$9:$W$9,0))</f>
        <v>44809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44807.277777777781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17018.68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44807.277777777781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20399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44808.770833333336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1018</v>
      </c>
      <c r="B23" s="215" t="s">
        <v>111</v>
      </c>
      <c r="C23" s="216"/>
      <c r="D23" s="115"/>
      <c r="E23" s="105"/>
      <c r="F23" s="180">
        <f>IF(C23-B23=1,24,(IF(D23="X",HOUR(C23-B23),0)))</f>
        <v>0</v>
      </c>
      <c r="G23" s="166">
        <f t="shared" ref="G23:G54" si="0">IF(D23="X",MINUTE(C23-B23),0)</f>
        <v>0</v>
      </c>
      <c r="H23" s="166">
        <f>(F23+G23/60)+H22</f>
        <v>0</v>
      </c>
      <c r="I23" s="214" t="s">
        <v>1034</v>
      </c>
      <c r="J23" s="175" t="str">
        <f t="shared" ref="J23:J54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111</v>
      </c>
      <c r="C24" s="19" t="s">
        <v>65</v>
      </c>
      <c r="D24" s="115"/>
      <c r="E24" s="105"/>
      <c r="F24" s="180">
        <f t="shared" ref="F24:F54" si="2">IF(C24-B24=1,24,(IF(D24="X",HOUR(C24-B24),0)))</f>
        <v>0</v>
      </c>
      <c r="G24" s="166">
        <f t="shared" si="0"/>
        <v>0</v>
      </c>
      <c r="H24" s="166">
        <f t="shared" ref="H24:H54" si="3">(F24+G24/60)+H23</f>
        <v>0</v>
      </c>
      <c r="I24" s="25" t="s">
        <v>1024</v>
      </c>
      <c r="J24" s="175" t="str">
        <f t="shared" si="1"/>
        <v/>
      </c>
      <c r="K24" s="173" t="str">
        <f t="shared" ref="K24:K54" si="4">IF(D24="x",(C24-B24),"")</f>
        <v/>
      </c>
    </row>
    <row r="25" spans="1:11" ht="36" customHeight="1" x14ac:dyDescent="0.3">
      <c r="A25" s="217"/>
      <c r="B25" s="19" t="s">
        <v>65</v>
      </c>
      <c r="C25" s="19" t="s">
        <v>26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5" t="s">
        <v>1025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217"/>
      <c r="B26" s="19" t="s">
        <v>26</v>
      </c>
      <c r="C26" s="19" t="s">
        <v>255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25" t="s">
        <v>1035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217"/>
      <c r="B27" s="19" t="s">
        <v>255</v>
      </c>
      <c r="C27" s="19" t="s">
        <v>867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18" t="s">
        <v>1036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217"/>
      <c r="B28" s="19" t="s">
        <v>867</v>
      </c>
      <c r="C28" s="19" t="s">
        <v>28</v>
      </c>
      <c r="D28" s="115"/>
      <c r="E28" s="105"/>
      <c r="F28" s="180">
        <f t="shared" si="2"/>
        <v>0</v>
      </c>
      <c r="G28" s="117">
        <f t="shared" si="0"/>
        <v>0</v>
      </c>
      <c r="H28" s="153">
        <f t="shared" si="3"/>
        <v>0</v>
      </c>
      <c r="I28" s="25" t="s">
        <v>1037</v>
      </c>
      <c r="J28" s="176" t="str">
        <f t="shared" si="1"/>
        <v/>
      </c>
      <c r="K28" s="173" t="str">
        <f t="shared" si="4"/>
        <v/>
      </c>
    </row>
    <row r="29" spans="1:11" ht="36" customHeight="1" x14ac:dyDescent="0.3">
      <c r="A29" s="57" t="s">
        <v>1019</v>
      </c>
      <c r="B29" s="19" t="s">
        <v>29</v>
      </c>
      <c r="C29" s="19" t="s">
        <v>28</v>
      </c>
      <c r="D29" s="115"/>
      <c r="E29" s="105"/>
      <c r="F29" s="180">
        <v>0</v>
      </c>
      <c r="G29" s="117">
        <f t="shared" si="0"/>
        <v>0</v>
      </c>
      <c r="H29" s="153">
        <f t="shared" si="3"/>
        <v>0</v>
      </c>
      <c r="I29" s="25" t="s">
        <v>1037</v>
      </c>
      <c r="J29" s="176" t="str">
        <f t="shared" si="1"/>
        <v/>
      </c>
      <c r="K29" s="173" t="str">
        <f t="shared" si="4"/>
        <v/>
      </c>
    </row>
    <row r="30" spans="1:11" ht="36" customHeight="1" x14ac:dyDescent="0.3">
      <c r="A30" s="42" t="s">
        <v>1020</v>
      </c>
      <c r="B30" s="19" t="s">
        <v>29</v>
      </c>
      <c r="C30" s="19" t="s">
        <v>75</v>
      </c>
      <c r="D30" s="115"/>
      <c r="E30" s="105"/>
      <c r="F30" s="180">
        <f t="shared" si="2"/>
        <v>0</v>
      </c>
      <c r="G30" s="117">
        <f t="shared" si="0"/>
        <v>0</v>
      </c>
      <c r="H30" s="153">
        <f t="shared" si="3"/>
        <v>0</v>
      </c>
      <c r="I30" s="25" t="s">
        <v>1037</v>
      </c>
      <c r="J30" s="176" t="str">
        <f t="shared" si="1"/>
        <v/>
      </c>
      <c r="K30" s="173" t="str">
        <f t="shared" si="4"/>
        <v/>
      </c>
    </row>
    <row r="31" spans="1:11" ht="36" customHeight="1" x14ac:dyDescent="0.3">
      <c r="A31" s="30"/>
      <c r="B31" s="19" t="s">
        <v>75</v>
      </c>
      <c r="C31" s="19" t="s">
        <v>396</v>
      </c>
      <c r="D31" s="115"/>
      <c r="E31" s="105"/>
      <c r="F31" s="180">
        <f t="shared" si="2"/>
        <v>0</v>
      </c>
      <c r="G31" s="117">
        <f t="shared" si="0"/>
        <v>0</v>
      </c>
      <c r="H31" s="153">
        <f t="shared" si="3"/>
        <v>0</v>
      </c>
      <c r="I31" s="17" t="s">
        <v>7</v>
      </c>
      <c r="J31" s="176" t="str">
        <f t="shared" si="1"/>
        <v/>
      </c>
      <c r="K31" s="173" t="str">
        <f t="shared" si="4"/>
        <v/>
      </c>
    </row>
    <row r="32" spans="1:11" ht="36" customHeight="1" x14ac:dyDescent="0.3">
      <c r="A32" s="30"/>
      <c r="B32" s="215" t="s">
        <v>396</v>
      </c>
      <c r="C32" s="216"/>
      <c r="D32" s="115"/>
      <c r="E32" s="105" t="str">
        <f t="shared" ref="E32:E54" si="5">IF(COUNTIF(I32,"*mưa*"),"X",IF(COUNTIF(I32,"*gió*"),"X",IF(COUNTIF(I32,"*thủy triều*"),"X",IF(COUNTIF(I32,"*hoa tiêu*"),"X",IF(COUNTIF(I32,"*thời tiết xấu*"),"X",IF(COUNTIF(I32,"*sóng to gió lớn*"),"X",IF(COUNTIF(I32,"*căng dây*"),"X",IF(COUNTIF(I32,"*giám định*"),"X",""))))))))</f>
        <v/>
      </c>
      <c r="F32" s="180">
        <f t="shared" si="2"/>
        <v>0</v>
      </c>
      <c r="G32" s="117">
        <f t="shared" si="0"/>
        <v>0</v>
      </c>
      <c r="H32" s="153">
        <f t="shared" si="3"/>
        <v>0</v>
      </c>
      <c r="I32" s="18" t="s">
        <v>45</v>
      </c>
      <c r="J32" s="176" t="str">
        <f t="shared" si="1"/>
        <v/>
      </c>
      <c r="K32" s="173" t="str">
        <f t="shared" si="4"/>
        <v/>
      </c>
    </row>
    <row r="33" spans="1:11" ht="36" customHeight="1" x14ac:dyDescent="0.3">
      <c r="A33" s="30"/>
      <c r="B33" s="19" t="s">
        <v>396</v>
      </c>
      <c r="C33" s="19" t="s">
        <v>276</v>
      </c>
      <c r="D33" s="115" t="str">
        <f t="shared" ref="D33:D53" si="6">IF(E33="","X","")</f>
        <v>X</v>
      </c>
      <c r="E33" s="105" t="str">
        <f t="shared" si="5"/>
        <v/>
      </c>
      <c r="F33" s="180">
        <f t="shared" si="2"/>
        <v>3</v>
      </c>
      <c r="G33" s="117">
        <f t="shared" si="0"/>
        <v>40</v>
      </c>
      <c r="H33" s="153">
        <f t="shared" si="3"/>
        <v>3.6666666666666665</v>
      </c>
      <c r="I33" s="17" t="s">
        <v>46</v>
      </c>
      <c r="J33" s="176" t="str">
        <f t="shared" si="1"/>
        <v/>
      </c>
      <c r="K33" s="173">
        <f t="shared" si="4"/>
        <v>0.15277777777777779</v>
      </c>
    </row>
    <row r="34" spans="1:11" ht="36" customHeight="1" x14ac:dyDescent="0.3">
      <c r="A34" s="30"/>
      <c r="B34" s="19" t="s">
        <v>276</v>
      </c>
      <c r="C34" s="19" t="s">
        <v>66</v>
      </c>
      <c r="D34" s="115" t="str">
        <f t="shared" si="6"/>
        <v>X</v>
      </c>
      <c r="E34" s="105" t="str">
        <f t="shared" si="5"/>
        <v/>
      </c>
      <c r="F34" s="180">
        <f t="shared" si="2"/>
        <v>0</v>
      </c>
      <c r="G34" s="117">
        <f t="shared" si="0"/>
        <v>30</v>
      </c>
      <c r="H34" s="153">
        <f t="shared" si="3"/>
        <v>4.1666666666666661</v>
      </c>
      <c r="I34" s="17" t="s">
        <v>797</v>
      </c>
      <c r="J34" s="176" t="str">
        <f t="shared" si="1"/>
        <v/>
      </c>
      <c r="K34" s="173">
        <f t="shared" si="4"/>
        <v>2.0833333333333315E-2</v>
      </c>
    </row>
    <row r="35" spans="1:11" ht="36" customHeight="1" x14ac:dyDescent="0.3">
      <c r="A35" s="30"/>
      <c r="B35" s="19" t="s">
        <v>66</v>
      </c>
      <c r="C35" s="19" t="s">
        <v>69</v>
      </c>
      <c r="D35" s="115" t="str">
        <f t="shared" si="6"/>
        <v>X</v>
      </c>
      <c r="E35" s="105" t="str">
        <f t="shared" si="5"/>
        <v/>
      </c>
      <c r="F35" s="180">
        <f t="shared" si="2"/>
        <v>2</v>
      </c>
      <c r="G35" s="117">
        <f t="shared" si="0"/>
        <v>40</v>
      </c>
      <c r="H35" s="153">
        <f t="shared" si="3"/>
        <v>6.8333333333333321</v>
      </c>
      <c r="I35" s="17" t="s">
        <v>46</v>
      </c>
      <c r="J35" s="176" t="str">
        <f t="shared" si="1"/>
        <v/>
      </c>
      <c r="K35" s="173">
        <f t="shared" si="4"/>
        <v>0.1111111111111111</v>
      </c>
    </row>
    <row r="36" spans="1:11" ht="36" customHeight="1" x14ac:dyDescent="0.3">
      <c r="A36" s="30"/>
      <c r="B36" s="19" t="s">
        <v>69</v>
      </c>
      <c r="C36" s="19" t="s">
        <v>70</v>
      </c>
      <c r="D36" s="115" t="str">
        <f t="shared" si="6"/>
        <v>X</v>
      </c>
      <c r="E36" s="105" t="str">
        <f t="shared" si="5"/>
        <v/>
      </c>
      <c r="F36" s="180">
        <f t="shared" si="2"/>
        <v>0</v>
      </c>
      <c r="G36" s="117">
        <f t="shared" si="0"/>
        <v>30</v>
      </c>
      <c r="H36" s="153">
        <f t="shared" si="3"/>
        <v>7.3333333333333321</v>
      </c>
      <c r="I36" s="17" t="s">
        <v>287</v>
      </c>
      <c r="J36" s="176" t="str">
        <f t="shared" si="1"/>
        <v/>
      </c>
      <c r="K36" s="173">
        <f t="shared" si="4"/>
        <v>2.083333333333337E-2</v>
      </c>
    </row>
    <row r="37" spans="1:11" ht="36" customHeight="1" x14ac:dyDescent="0.3">
      <c r="A37" s="30"/>
      <c r="B37" s="19" t="s">
        <v>70</v>
      </c>
      <c r="C37" s="19" t="s">
        <v>115</v>
      </c>
      <c r="D37" s="115" t="str">
        <f t="shared" si="6"/>
        <v>X</v>
      </c>
      <c r="E37" s="105" t="str">
        <f t="shared" si="5"/>
        <v/>
      </c>
      <c r="F37" s="180">
        <f t="shared" si="2"/>
        <v>0</v>
      </c>
      <c r="G37" s="117">
        <f t="shared" si="0"/>
        <v>30</v>
      </c>
      <c r="H37" s="153">
        <f t="shared" si="3"/>
        <v>7.8333333333333321</v>
      </c>
      <c r="I37" s="17" t="s">
        <v>1038</v>
      </c>
      <c r="J37" s="176" t="str">
        <f t="shared" si="1"/>
        <v/>
      </c>
      <c r="K37" s="173">
        <f t="shared" si="4"/>
        <v>2.0833333333333259E-2</v>
      </c>
    </row>
    <row r="38" spans="1:11" ht="36" customHeight="1" x14ac:dyDescent="0.3">
      <c r="A38" s="30"/>
      <c r="B38" s="19" t="s">
        <v>115</v>
      </c>
      <c r="C38" s="19" t="s">
        <v>104</v>
      </c>
      <c r="D38" s="115" t="str">
        <f t="shared" si="6"/>
        <v>X</v>
      </c>
      <c r="E38" s="105" t="str">
        <f t="shared" si="5"/>
        <v/>
      </c>
      <c r="F38" s="180">
        <f t="shared" si="2"/>
        <v>1</v>
      </c>
      <c r="G38" s="117">
        <f t="shared" si="0"/>
        <v>30</v>
      </c>
      <c r="H38" s="153">
        <f t="shared" si="3"/>
        <v>9.3333333333333321</v>
      </c>
      <c r="I38" s="17" t="s">
        <v>46</v>
      </c>
      <c r="J38" s="176" t="str">
        <f t="shared" si="1"/>
        <v/>
      </c>
      <c r="K38" s="173">
        <f t="shared" si="4"/>
        <v>6.25E-2</v>
      </c>
    </row>
    <row r="39" spans="1:11" ht="36" customHeight="1" x14ac:dyDescent="0.3">
      <c r="A39" s="30"/>
      <c r="B39" s="19" t="s">
        <v>104</v>
      </c>
      <c r="C39" s="19" t="s">
        <v>109</v>
      </c>
      <c r="D39" s="115" t="str">
        <f t="shared" si="6"/>
        <v>X</v>
      </c>
      <c r="E39" s="105" t="str">
        <f t="shared" si="5"/>
        <v/>
      </c>
      <c r="F39" s="180">
        <f t="shared" si="2"/>
        <v>1</v>
      </c>
      <c r="G39" s="117">
        <f t="shared" si="0"/>
        <v>10</v>
      </c>
      <c r="H39" s="153">
        <f t="shared" si="3"/>
        <v>10.499999999999998</v>
      </c>
      <c r="I39" s="17" t="s">
        <v>1039</v>
      </c>
      <c r="J39" s="176" t="str">
        <f t="shared" si="1"/>
        <v/>
      </c>
      <c r="K39" s="173">
        <f t="shared" si="4"/>
        <v>4.861111111111116E-2</v>
      </c>
    </row>
    <row r="40" spans="1:11" ht="36" customHeight="1" x14ac:dyDescent="0.3">
      <c r="A40" s="30"/>
      <c r="B40" s="19" t="s">
        <v>109</v>
      </c>
      <c r="C40" s="19" t="s">
        <v>230</v>
      </c>
      <c r="D40" s="115" t="str">
        <f t="shared" si="6"/>
        <v>X</v>
      </c>
      <c r="E40" s="105" t="str">
        <f t="shared" si="5"/>
        <v/>
      </c>
      <c r="F40" s="180">
        <f t="shared" si="2"/>
        <v>1</v>
      </c>
      <c r="G40" s="117">
        <f t="shared" si="0"/>
        <v>0</v>
      </c>
      <c r="H40" s="153">
        <f t="shared" si="3"/>
        <v>11.499999999999998</v>
      </c>
      <c r="I40" s="17" t="s">
        <v>46</v>
      </c>
      <c r="J40" s="176" t="str">
        <f t="shared" si="1"/>
        <v/>
      </c>
      <c r="K40" s="173">
        <f t="shared" si="4"/>
        <v>4.1666666666666741E-2</v>
      </c>
    </row>
    <row r="41" spans="1:11" ht="36" customHeight="1" x14ac:dyDescent="0.3">
      <c r="A41" s="30"/>
      <c r="B41" s="19" t="s">
        <v>230</v>
      </c>
      <c r="C41" s="19" t="s">
        <v>116</v>
      </c>
      <c r="D41" s="115" t="str">
        <f t="shared" si="6"/>
        <v>X</v>
      </c>
      <c r="E41" s="105" t="str">
        <f t="shared" si="5"/>
        <v/>
      </c>
      <c r="F41" s="180">
        <f t="shared" si="2"/>
        <v>1</v>
      </c>
      <c r="G41" s="117">
        <f t="shared" si="0"/>
        <v>0</v>
      </c>
      <c r="H41" s="153">
        <f t="shared" si="3"/>
        <v>12.499999999999998</v>
      </c>
      <c r="I41" s="17" t="s">
        <v>797</v>
      </c>
      <c r="J41" s="176" t="str">
        <f t="shared" si="1"/>
        <v/>
      </c>
      <c r="K41" s="173">
        <f t="shared" si="4"/>
        <v>4.166666666666663E-2</v>
      </c>
    </row>
    <row r="42" spans="1:11" ht="36" customHeight="1" x14ac:dyDescent="0.3">
      <c r="A42" s="30"/>
      <c r="B42" s="19" t="s">
        <v>116</v>
      </c>
      <c r="C42" s="19" t="s">
        <v>59</v>
      </c>
      <c r="D42" s="115" t="str">
        <f t="shared" si="6"/>
        <v>X</v>
      </c>
      <c r="E42" s="105" t="str">
        <f t="shared" si="5"/>
        <v/>
      </c>
      <c r="F42" s="180">
        <f t="shared" si="2"/>
        <v>2</v>
      </c>
      <c r="G42" s="117">
        <f t="shared" si="0"/>
        <v>20</v>
      </c>
      <c r="H42" s="153">
        <f t="shared" si="3"/>
        <v>14.833333333333332</v>
      </c>
      <c r="I42" s="17" t="s">
        <v>46</v>
      </c>
      <c r="J42" s="176" t="str">
        <f t="shared" si="1"/>
        <v/>
      </c>
      <c r="K42" s="173">
        <f t="shared" si="4"/>
        <v>9.722222222222221E-2</v>
      </c>
    </row>
    <row r="43" spans="1:11" ht="36" customHeight="1" x14ac:dyDescent="0.3">
      <c r="A43" s="30"/>
      <c r="B43" s="19" t="s">
        <v>59</v>
      </c>
      <c r="C43" s="19" t="s">
        <v>120</v>
      </c>
      <c r="D43" s="115" t="str">
        <f t="shared" si="6"/>
        <v>X</v>
      </c>
      <c r="E43" s="105" t="str">
        <f t="shared" si="5"/>
        <v/>
      </c>
      <c r="F43" s="180">
        <f t="shared" si="2"/>
        <v>1</v>
      </c>
      <c r="G43" s="117">
        <f t="shared" si="0"/>
        <v>0</v>
      </c>
      <c r="H43" s="153">
        <f t="shared" si="3"/>
        <v>15.833333333333332</v>
      </c>
      <c r="I43" s="17" t="s">
        <v>287</v>
      </c>
      <c r="J43" s="176" t="str">
        <f t="shared" si="1"/>
        <v/>
      </c>
      <c r="K43" s="173">
        <f t="shared" si="4"/>
        <v>4.166666666666663E-2</v>
      </c>
    </row>
    <row r="44" spans="1:11" ht="36" customHeight="1" x14ac:dyDescent="0.3">
      <c r="A44" s="30"/>
      <c r="B44" s="19" t="s">
        <v>120</v>
      </c>
      <c r="C44" s="19" t="s">
        <v>320</v>
      </c>
      <c r="D44" s="115" t="str">
        <f t="shared" si="6"/>
        <v>X</v>
      </c>
      <c r="E44" s="105" t="str">
        <f t="shared" si="5"/>
        <v/>
      </c>
      <c r="F44" s="180">
        <f t="shared" si="2"/>
        <v>1</v>
      </c>
      <c r="G44" s="117">
        <f t="shared" si="0"/>
        <v>0</v>
      </c>
      <c r="H44" s="153">
        <f t="shared" si="3"/>
        <v>16.833333333333332</v>
      </c>
      <c r="I44" s="17" t="s">
        <v>46</v>
      </c>
      <c r="J44" s="176" t="str">
        <f t="shared" si="1"/>
        <v/>
      </c>
      <c r="K44" s="173">
        <f t="shared" si="4"/>
        <v>4.166666666666663E-2</v>
      </c>
    </row>
    <row r="45" spans="1:11" ht="36" customHeight="1" x14ac:dyDescent="0.3">
      <c r="A45" s="43"/>
      <c r="B45" s="19" t="s">
        <v>320</v>
      </c>
      <c r="C45" s="19" t="s">
        <v>28</v>
      </c>
      <c r="D45" s="115" t="str">
        <f t="shared" si="6"/>
        <v>X</v>
      </c>
      <c r="E45" s="105" t="str">
        <f t="shared" si="5"/>
        <v/>
      </c>
      <c r="F45" s="180">
        <f t="shared" si="2"/>
        <v>0</v>
      </c>
      <c r="G45" s="117">
        <f t="shared" si="0"/>
        <v>30</v>
      </c>
      <c r="H45" s="153">
        <f t="shared" si="3"/>
        <v>17.333333333333332</v>
      </c>
      <c r="I45" s="17" t="s">
        <v>797</v>
      </c>
      <c r="J45" s="176" t="str">
        <f t="shared" si="1"/>
        <v/>
      </c>
      <c r="K45" s="173">
        <f t="shared" si="4"/>
        <v>2.083333333333337E-2</v>
      </c>
    </row>
    <row r="46" spans="1:11" ht="36" customHeight="1" x14ac:dyDescent="0.3">
      <c r="A46" s="42" t="s">
        <v>1033</v>
      </c>
      <c r="B46" s="19" t="s">
        <v>29</v>
      </c>
      <c r="C46" s="19" t="s">
        <v>238</v>
      </c>
      <c r="D46" s="115" t="str">
        <f t="shared" si="6"/>
        <v>X</v>
      </c>
      <c r="E46" s="105" t="str">
        <f t="shared" si="5"/>
        <v/>
      </c>
      <c r="F46" s="180">
        <f t="shared" si="2"/>
        <v>5</v>
      </c>
      <c r="G46" s="117">
        <f t="shared" si="0"/>
        <v>0</v>
      </c>
      <c r="H46" s="153">
        <f t="shared" si="3"/>
        <v>22.333333333333332</v>
      </c>
      <c r="I46" s="17" t="s">
        <v>46</v>
      </c>
      <c r="J46" s="176" t="str">
        <f t="shared" si="1"/>
        <v/>
      </c>
      <c r="K46" s="173">
        <f t="shared" si="4"/>
        <v>0.20833333333333334</v>
      </c>
    </row>
    <row r="47" spans="1:11" ht="36" customHeight="1" x14ac:dyDescent="0.3">
      <c r="A47" s="30"/>
      <c r="B47" s="19" t="s">
        <v>238</v>
      </c>
      <c r="C47" s="19" t="s">
        <v>243</v>
      </c>
      <c r="D47" s="115" t="str">
        <f t="shared" si="6"/>
        <v/>
      </c>
      <c r="E47" s="105" t="str">
        <f t="shared" si="5"/>
        <v>X</v>
      </c>
      <c r="F47" s="180">
        <f t="shared" si="2"/>
        <v>0</v>
      </c>
      <c r="G47" s="117">
        <f t="shared" si="0"/>
        <v>0</v>
      </c>
      <c r="H47" s="153">
        <f t="shared" si="3"/>
        <v>22.333333333333332</v>
      </c>
      <c r="I47" s="17" t="s">
        <v>355</v>
      </c>
      <c r="J47" s="176">
        <f t="shared" si="1"/>
        <v>0.11111111111111113</v>
      </c>
      <c r="K47" s="173" t="str">
        <f t="shared" si="4"/>
        <v/>
      </c>
    </row>
    <row r="48" spans="1:11" ht="36" customHeight="1" x14ac:dyDescent="0.3">
      <c r="A48" s="30"/>
      <c r="B48" s="19" t="s">
        <v>243</v>
      </c>
      <c r="C48" s="19" t="s">
        <v>707</v>
      </c>
      <c r="D48" s="115" t="str">
        <f t="shared" si="6"/>
        <v>X</v>
      </c>
      <c r="E48" s="105" t="str">
        <f t="shared" si="5"/>
        <v/>
      </c>
      <c r="F48" s="180">
        <f t="shared" si="2"/>
        <v>3</v>
      </c>
      <c r="G48" s="117">
        <f t="shared" si="0"/>
        <v>40</v>
      </c>
      <c r="H48" s="153">
        <f t="shared" si="3"/>
        <v>26</v>
      </c>
      <c r="I48" s="17" t="s">
        <v>46</v>
      </c>
      <c r="J48" s="176" t="str">
        <f t="shared" si="1"/>
        <v/>
      </c>
      <c r="K48" s="173">
        <f t="shared" si="4"/>
        <v>0.15277777777777779</v>
      </c>
    </row>
    <row r="49" spans="1:11" ht="36" customHeight="1" x14ac:dyDescent="0.3">
      <c r="A49" s="30"/>
      <c r="B49" s="19" t="s">
        <v>707</v>
      </c>
      <c r="C49" s="19" t="s">
        <v>763</v>
      </c>
      <c r="D49" s="115" t="str">
        <f t="shared" si="6"/>
        <v/>
      </c>
      <c r="E49" s="105" t="str">
        <f t="shared" si="5"/>
        <v>X</v>
      </c>
      <c r="F49" s="180">
        <f t="shared" si="2"/>
        <v>0</v>
      </c>
      <c r="G49" s="117">
        <f t="shared" si="0"/>
        <v>0</v>
      </c>
      <c r="H49" s="153">
        <f t="shared" si="3"/>
        <v>26</v>
      </c>
      <c r="I49" s="17" t="s">
        <v>355</v>
      </c>
      <c r="J49" s="176">
        <f t="shared" si="1"/>
        <v>6.2499999999999944E-2</v>
      </c>
      <c r="K49" s="173" t="str">
        <f t="shared" si="4"/>
        <v/>
      </c>
    </row>
    <row r="50" spans="1:11" ht="36" customHeight="1" x14ac:dyDescent="0.3">
      <c r="A50" s="30"/>
      <c r="B50" s="19" t="s">
        <v>763</v>
      </c>
      <c r="C50" s="19" t="s">
        <v>70</v>
      </c>
      <c r="D50" s="115" t="str">
        <f t="shared" si="6"/>
        <v>X</v>
      </c>
      <c r="E50" s="105" t="str">
        <f t="shared" si="5"/>
        <v/>
      </c>
      <c r="F50" s="180">
        <f t="shared" si="2"/>
        <v>1</v>
      </c>
      <c r="G50" s="117">
        <f t="shared" si="0"/>
        <v>10</v>
      </c>
      <c r="H50" s="153">
        <f t="shared" si="3"/>
        <v>27.166666666666668</v>
      </c>
      <c r="I50" s="17" t="s">
        <v>46</v>
      </c>
      <c r="J50" s="176" t="str">
        <f t="shared" si="1"/>
        <v/>
      </c>
      <c r="K50" s="173">
        <f t="shared" si="4"/>
        <v>4.861111111111116E-2</v>
      </c>
    </row>
    <row r="51" spans="1:11" ht="36" customHeight="1" x14ac:dyDescent="0.3">
      <c r="A51" s="30"/>
      <c r="B51" s="19" t="s">
        <v>70</v>
      </c>
      <c r="C51" s="19" t="s">
        <v>255</v>
      </c>
      <c r="D51" s="115" t="str">
        <f t="shared" si="6"/>
        <v>X</v>
      </c>
      <c r="E51" s="105" t="str">
        <f t="shared" si="5"/>
        <v/>
      </c>
      <c r="F51" s="180">
        <f t="shared" si="2"/>
        <v>1</v>
      </c>
      <c r="G51" s="117">
        <f t="shared" si="0"/>
        <v>0</v>
      </c>
      <c r="H51" s="153">
        <f t="shared" si="3"/>
        <v>28.166666666666668</v>
      </c>
      <c r="I51" s="17" t="s">
        <v>1040</v>
      </c>
      <c r="J51" s="176" t="str">
        <f t="shared" si="1"/>
        <v/>
      </c>
      <c r="K51" s="173">
        <f t="shared" si="4"/>
        <v>4.166666666666663E-2</v>
      </c>
    </row>
    <row r="52" spans="1:11" ht="36" customHeight="1" x14ac:dyDescent="0.3">
      <c r="A52" s="30"/>
      <c r="B52" s="19" t="s">
        <v>255</v>
      </c>
      <c r="C52" s="19" t="s">
        <v>182</v>
      </c>
      <c r="D52" s="115" t="str">
        <f t="shared" si="6"/>
        <v/>
      </c>
      <c r="E52" s="105" t="str">
        <f t="shared" si="5"/>
        <v>X</v>
      </c>
      <c r="F52" s="180">
        <f t="shared" si="2"/>
        <v>0</v>
      </c>
      <c r="G52" s="117">
        <f t="shared" si="0"/>
        <v>0</v>
      </c>
      <c r="H52" s="153">
        <f t="shared" si="3"/>
        <v>28.166666666666668</v>
      </c>
      <c r="I52" s="17" t="s">
        <v>355</v>
      </c>
      <c r="J52" s="176">
        <f t="shared" si="1"/>
        <v>7.638888888888884E-2</v>
      </c>
      <c r="K52" s="173" t="str">
        <f t="shared" si="4"/>
        <v/>
      </c>
    </row>
    <row r="53" spans="1:11" ht="36" customHeight="1" x14ac:dyDescent="0.3">
      <c r="A53" s="30"/>
      <c r="B53" s="19" t="s">
        <v>182</v>
      </c>
      <c r="C53" s="19" t="s">
        <v>172</v>
      </c>
      <c r="D53" s="115" t="str">
        <f t="shared" si="6"/>
        <v>X</v>
      </c>
      <c r="E53" s="105" t="str">
        <f t="shared" si="5"/>
        <v/>
      </c>
      <c r="F53" s="180">
        <f t="shared" si="2"/>
        <v>1</v>
      </c>
      <c r="G53" s="117">
        <f t="shared" si="0"/>
        <v>40</v>
      </c>
      <c r="H53" s="153">
        <f t="shared" si="3"/>
        <v>29.833333333333336</v>
      </c>
      <c r="I53" s="17" t="s">
        <v>46</v>
      </c>
      <c r="J53" s="176" t="str">
        <f t="shared" si="1"/>
        <v/>
      </c>
      <c r="K53" s="173">
        <f t="shared" si="4"/>
        <v>6.9444444444444531E-2</v>
      </c>
    </row>
    <row r="54" spans="1:11" ht="36" customHeight="1" x14ac:dyDescent="0.3">
      <c r="A54" s="30"/>
      <c r="B54" s="215" t="s">
        <v>172</v>
      </c>
      <c r="C54" s="216"/>
      <c r="D54" s="115"/>
      <c r="E54" s="105" t="str">
        <f t="shared" si="5"/>
        <v/>
      </c>
      <c r="F54" s="180">
        <f t="shared" si="2"/>
        <v>0</v>
      </c>
      <c r="G54" s="117">
        <f t="shared" si="0"/>
        <v>0</v>
      </c>
      <c r="H54" s="153">
        <f t="shared" si="3"/>
        <v>29.833333333333336</v>
      </c>
      <c r="I54" s="18" t="s">
        <v>56</v>
      </c>
      <c r="J54" s="176" t="str">
        <f t="shared" si="1"/>
        <v/>
      </c>
      <c r="K54" s="173" t="str">
        <f t="shared" si="4"/>
        <v/>
      </c>
    </row>
    <row r="55" spans="1:11" ht="33.75" customHeight="1" x14ac:dyDescent="0.3">
      <c r="A55" s="123"/>
      <c r="B55" s="332" t="s">
        <v>33</v>
      </c>
      <c r="C55" s="332"/>
      <c r="D55" s="332"/>
      <c r="E55" s="332"/>
      <c r="F55" s="332"/>
      <c r="G55" s="332"/>
      <c r="H55" s="124">
        <f>H54</f>
        <v>29.833333333333336</v>
      </c>
      <c r="I55" s="125"/>
      <c r="J55" s="177">
        <f>SUM(J23:J54)</f>
        <v>0.24999999999999992</v>
      </c>
      <c r="K55" s="173">
        <f>SUM(K23:K54)</f>
        <v>1.2430555555555558</v>
      </c>
    </row>
    <row r="56" spans="1:11" ht="33.75" customHeight="1" x14ac:dyDescent="0.3">
      <c r="A56" s="123"/>
      <c r="B56" s="332" t="s">
        <v>616</v>
      </c>
      <c r="C56" s="332"/>
      <c r="D56" s="332"/>
      <c r="E56" s="332"/>
      <c r="F56" s="332"/>
      <c r="G56" s="332"/>
      <c r="H56" s="126">
        <v>72</v>
      </c>
      <c r="I56" s="125"/>
    </row>
    <row r="57" spans="1:11" ht="33.75" customHeight="1" x14ac:dyDescent="0.3">
      <c r="A57" s="123"/>
      <c r="B57" s="326" t="s">
        <v>617</v>
      </c>
      <c r="C57" s="326"/>
      <c r="D57" s="326"/>
      <c r="E57" s="326"/>
      <c r="F57" s="326"/>
      <c r="G57" s="326"/>
      <c r="H57" s="126">
        <f>IF(H56="","",IF(H55&lt;=H56,H56-H55,0))</f>
        <v>42.166666666666664</v>
      </c>
      <c r="I57" s="155"/>
    </row>
    <row r="58" spans="1:11" ht="33.75" customHeight="1" x14ac:dyDescent="0.3">
      <c r="A58" s="123"/>
      <c r="B58" s="326" t="s">
        <v>618</v>
      </c>
      <c r="C58" s="326"/>
      <c r="D58" s="326"/>
      <c r="E58" s="326"/>
      <c r="F58" s="326"/>
      <c r="G58" s="326"/>
      <c r="H58" s="126">
        <f>IF(H55&gt;H56,H55-H56,0)</f>
        <v>0</v>
      </c>
      <c r="I58" s="125"/>
    </row>
    <row r="59" spans="1:11" ht="33.75" customHeight="1" x14ac:dyDescent="0.3">
      <c r="A59" s="123"/>
      <c r="B59" s="326" t="s">
        <v>619</v>
      </c>
      <c r="C59" s="326"/>
      <c r="D59" s="326"/>
      <c r="E59" s="326"/>
      <c r="F59" s="326"/>
      <c r="G59" s="326"/>
      <c r="H59" s="154">
        <f>IF(H56="","",IF(H57&gt;H58,ROUND(H57*$B$15*$B$13/24,0),""))</f>
        <v>53759865</v>
      </c>
      <c r="I59" s="125"/>
    </row>
    <row r="60" spans="1:11" ht="33.75" customHeight="1" x14ac:dyDescent="0.3">
      <c r="A60" s="123"/>
      <c r="B60" s="327" t="s">
        <v>620</v>
      </c>
      <c r="C60" s="328"/>
      <c r="D60" s="328"/>
      <c r="E60" s="328"/>
      <c r="F60" s="328"/>
      <c r="G60" s="329"/>
      <c r="H60" s="127" t="str">
        <f>IF(H58&gt;H57,ROUND(H58*$B$17*$B$13/24,0),"")</f>
        <v/>
      </c>
      <c r="I60" s="125"/>
    </row>
    <row r="61" spans="1:11" ht="33.75" customHeight="1" x14ac:dyDescent="0.3">
      <c r="A61" s="330"/>
      <c r="B61" s="330"/>
      <c r="C61" s="330"/>
      <c r="D61" s="330"/>
      <c r="E61" s="330"/>
      <c r="F61" s="330"/>
      <c r="G61" s="330"/>
      <c r="H61" s="330"/>
      <c r="I61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59:G59"/>
    <mergeCell ref="B60:G60"/>
    <mergeCell ref="A61:I61"/>
    <mergeCell ref="J21:J22"/>
    <mergeCell ref="K21:K22"/>
    <mergeCell ref="B55:G55"/>
    <mergeCell ref="B56:G56"/>
    <mergeCell ref="B57:G57"/>
    <mergeCell ref="B58:G58"/>
  </mergeCells>
  <conditionalFormatting sqref="B23:C54 E23:I54">
    <cfRule type="expression" dxfId="53" priority="2">
      <formula>$E23="x"</formula>
    </cfRule>
  </conditionalFormatting>
  <conditionalFormatting sqref="D23:D54">
    <cfRule type="expression" dxfId="52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B8AC-42B1-4A44-B65B-8AC56301EE6E}">
  <sheetPr>
    <tabColor rgb="FFFF0000"/>
  </sheetPr>
  <dimension ref="A1:K66"/>
  <sheetViews>
    <sheetView topLeftCell="A52" zoomScale="55" zoomScaleNormal="55" workbookViewId="0">
      <selection activeCell="I12" sqref="I12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50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44803.930555555555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44806</v>
      </c>
      <c r="C9" s="104">
        <f>INDEX('TONG HOP'!$B$9:$W$110,MATCH(E3,'TONG HOP'!$B$9:$B$110,0),MATCH(C10,'TONG HOP'!$B$9:$W$9,0))</f>
        <v>44807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44805.708333333336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16890.7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44805.708333333336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44807.222222222219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1016</v>
      </c>
      <c r="B23" s="215" t="s">
        <v>63</v>
      </c>
      <c r="C23" s="216"/>
      <c r="D23" s="115"/>
      <c r="E23" s="105"/>
      <c r="F23" s="180">
        <f>IF(C23-B23=1,24,(IF(D23="X",HOUR(C23-B23),0)))</f>
        <v>0</v>
      </c>
      <c r="G23" s="166">
        <f t="shared" ref="G23:G59" si="0">IF(D23="X",MINUTE(C23-B23),0)</f>
        <v>0</v>
      </c>
      <c r="H23" s="166">
        <f>(F23+G23/60)+H22</f>
        <v>0</v>
      </c>
      <c r="I23" s="214" t="s">
        <v>1023</v>
      </c>
      <c r="J23" s="175" t="str">
        <f t="shared" ref="J23:J59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63</v>
      </c>
      <c r="C24" s="41" t="s">
        <v>28</v>
      </c>
      <c r="D24" s="115"/>
      <c r="E24" s="105"/>
      <c r="F24" s="180">
        <f t="shared" ref="F24:F59" si="2">IF(C24-B24=1,24,(IF(D24="X",HOUR(C24-B24),0)))</f>
        <v>0</v>
      </c>
      <c r="G24" s="166">
        <f t="shared" si="0"/>
        <v>0</v>
      </c>
      <c r="H24" s="166">
        <f t="shared" ref="H24:H59" si="3">(F24+G24/60)+H23</f>
        <v>0</v>
      </c>
      <c r="I24" s="24" t="s">
        <v>1024</v>
      </c>
      <c r="J24" s="175" t="str">
        <f t="shared" si="1"/>
        <v/>
      </c>
      <c r="K24" s="173" t="str">
        <f t="shared" ref="K24:K59" si="4">IF(D24="x",(C24-B24),"")</f>
        <v/>
      </c>
    </row>
    <row r="25" spans="1:11" ht="36" customHeight="1" x14ac:dyDescent="0.3">
      <c r="A25" s="217" t="s">
        <v>1017</v>
      </c>
      <c r="B25" s="41" t="s">
        <v>29</v>
      </c>
      <c r="C25" s="41" t="s">
        <v>129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1024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217"/>
      <c r="B26" s="41" t="s">
        <v>129</v>
      </c>
      <c r="C26" s="41" t="s">
        <v>157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17" t="s">
        <v>1025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217"/>
      <c r="B27" s="41" t="s">
        <v>157</v>
      </c>
      <c r="C27" s="41" t="s">
        <v>28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17" t="s">
        <v>1026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217" t="s">
        <v>1018</v>
      </c>
      <c r="B28" s="41" t="s">
        <v>29</v>
      </c>
      <c r="C28" s="41" t="s">
        <v>115</v>
      </c>
      <c r="D28" s="115"/>
      <c r="E28" s="105"/>
      <c r="F28" s="180">
        <f t="shared" si="2"/>
        <v>0</v>
      </c>
      <c r="G28" s="117">
        <f t="shared" si="0"/>
        <v>0</v>
      </c>
      <c r="H28" s="153">
        <f t="shared" si="3"/>
        <v>0</v>
      </c>
      <c r="I28" s="17" t="s">
        <v>1026</v>
      </c>
      <c r="J28" s="176" t="str">
        <f t="shared" si="1"/>
        <v/>
      </c>
      <c r="K28" s="173" t="str">
        <f t="shared" si="4"/>
        <v/>
      </c>
    </row>
    <row r="29" spans="1:11" ht="36" customHeight="1" x14ac:dyDescent="0.3">
      <c r="A29" s="217"/>
      <c r="B29" s="41" t="s">
        <v>115</v>
      </c>
      <c r="C29" s="41" t="s">
        <v>1021</v>
      </c>
      <c r="D29" s="115"/>
      <c r="E29" s="105"/>
      <c r="F29" s="180">
        <f t="shared" si="2"/>
        <v>0</v>
      </c>
      <c r="G29" s="117">
        <f t="shared" si="0"/>
        <v>0</v>
      </c>
      <c r="H29" s="153">
        <f t="shared" si="3"/>
        <v>0</v>
      </c>
      <c r="I29" s="18" t="s">
        <v>1027</v>
      </c>
      <c r="J29" s="176" t="str">
        <f t="shared" si="1"/>
        <v/>
      </c>
      <c r="K29" s="173" t="str">
        <f t="shared" si="4"/>
        <v/>
      </c>
    </row>
    <row r="30" spans="1:11" ht="36" customHeight="1" x14ac:dyDescent="0.3">
      <c r="A30" s="217"/>
      <c r="B30" s="41" t="s">
        <v>1021</v>
      </c>
      <c r="C30" s="41" t="s">
        <v>160</v>
      </c>
      <c r="D30" s="115"/>
      <c r="E30" s="105"/>
      <c r="F30" s="180">
        <f t="shared" si="2"/>
        <v>0</v>
      </c>
      <c r="G30" s="117">
        <f t="shared" si="0"/>
        <v>0</v>
      </c>
      <c r="H30" s="153">
        <f t="shared" si="3"/>
        <v>0</v>
      </c>
      <c r="I30" s="17" t="s">
        <v>1028</v>
      </c>
      <c r="J30" s="176" t="str">
        <f t="shared" si="1"/>
        <v/>
      </c>
      <c r="K30" s="173" t="str">
        <f t="shared" si="4"/>
        <v/>
      </c>
    </row>
    <row r="31" spans="1:11" ht="36" customHeight="1" x14ac:dyDescent="0.3">
      <c r="A31" s="217"/>
      <c r="B31" s="241" t="s">
        <v>160</v>
      </c>
      <c r="C31" s="242"/>
      <c r="D31" s="115"/>
      <c r="E31" s="105" t="str">
        <f t="shared" ref="E31:E59" si="5">IF(COUNTIF(I31,"*mưa*"),"X",IF(COUNTIF(I31,"*gió*"),"X",IF(COUNTIF(I31,"*thủy triều*"),"X",IF(COUNTIF(I31,"*hoa tiêu*"),"X",IF(COUNTIF(I31,"*thời tiết xấu*"),"X",IF(COUNTIF(I31,"*sóng to gió lớn*"),"X",IF(COUNTIF(I31,"*căng dây*"),"X",IF(COUNTIF(I31,"*giám định*"),"X",""))))))))</f>
        <v/>
      </c>
      <c r="F31" s="180">
        <f t="shared" si="2"/>
        <v>0</v>
      </c>
      <c r="G31" s="117">
        <f t="shared" si="0"/>
        <v>0</v>
      </c>
      <c r="H31" s="153">
        <f t="shared" si="3"/>
        <v>0</v>
      </c>
      <c r="I31" s="18" t="s">
        <v>45</v>
      </c>
      <c r="J31" s="176" t="str">
        <f t="shared" si="1"/>
        <v/>
      </c>
      <c r="K31" s="173" t="str">
        <f t="shared" si="4"/>
        <v/>
      </c>
    </row>
    <row r="32" spans="1:11" ht="36" customHeight="1" x14ac:dyDescent="0.3">
      <c r="A32" s="217"/>
      <c r="B32" s="41" t="s">
        <v>160</v>
      </c>
      <c r="C32" s="41" t="s">
        <v>109</v>
      </c>
      <c r="D32" s="115" t="str">
        <f t="shared" ref="D32:D58" si="6">IF(E32="","X","")</f>
        <v>X</v>
      </c>
      <c r="E32" s="105" t="str">
        <f t="shared" si="5"/>
        <v/>
      </c>
      <c r="F32" s="180">
        <f t="shared" si="2"/>
        <v>0</v>
      </c>
      <c r="G32" s="117">
        <f t="shared" si="0"/>
        <v>10</v>
      </c>
      <c r="H32" s="153">
        <f t="shared" si="3"/>
        <v>0.16666666666666666</v>
      </c>
      <c r="I32" s="17" t="s">
        <v>46</v>
      </c>
      <c r="J32" s="176" t="str">
        <f t="shared" si="1"/>
        <v/>
      </c>
      <c r="K32" s="173">
        <f t="shared" si="4"/>
        <v>6.9444444444444198E-3</v>
      </c>
    </row>
    <row r="33" spans="1:11" ht="36" customHeight="1" x14ac:dyDescent="0.3">
      <c r="A33" s="217"/>
      <c r="B33" s="41" t="s">
        <v>109</v>
      </c>
      <c r="C33" s="41" t="s">
        <v>331</v>
      </c>
      <c r="D33" s="115" t="str">
        <f t="shared" si="6"/>
        <v>X</v>
      </c>
      <c r="E33" s="105" t="str">
        <f t="shared" si="5"/>
        <v/>
      </c>
      <c r="F33" s="180">
        <f t="shared" si="2"/>
        <v>0</v>
      </c>
      <c r="G33" s="117">
        <f t="shared" si="0"/>
        <v>25</v>
      </c>
      <c r="H33" s="153">
        <f t="shared" si="3"/>
        <v>0.58333333333333337</v>
      </c>
      <c r="I33" s="17" t="s">
        <v>1029</v>
      </c>
      <c r="J33" s="176" t="str">
        <f t="shared" si="1"/>
        <v/>
      </c>
      <c r="K33" s="173">
        <f t="shared" si="4"/>
        <v>1.7361111111111049E-2</v>
      </c>
    </row>
    <row r="34" spans="1:11" ht="36" customHeight="1" x14ac:dyDescent="0.3">
      <c r="A34" s="217"/>
      <c r="B34" s="41" t="s">
        <v>331</v>
      </c>
      <c r="C34" s="41" t="s">
        <v>59</v>
      </c>
      <c r="D34" s="115" t="str">
        <f t="shared" si="6"/>
        <v>X</v>
      </c>
      <c r="E34" s="105" t="str">
        <f t="shared" si="5"/>
        <v/>
      </c>
      <c r="F34" s="180">
        <f t="shared" si="2"/>
        <v>3</v>
      </c>
      <c r="G34" s="117">
        <f t="shared" si="0"/>
        <v>55</v>
      </c>
      <c r="H34" s="153">
        <f t="shared" si="3"/>
        <v>4.5</v>
      </c>
      <c r="I34" s="17" t="s">
        <v>46</v>
      </c>
      <c r="J34" s="176" t="str">
        <f t="shared" si="1"/>
        <v/>
      </c>
      <c r="K34" s="173">
        <f t="shared" si="4"/>
        <v>0.16319444444444453</v>
      </c>
    </row>
    <row r="35" spans="1:11" ht="36" customHeight="1" x14ac:dyDescent="0.3">
      <c r="A35" s="217"/>
      <c r="B35" s="41" t="s">
        <v>59</v>
      </c>
      <c r="C35" s="41" t="s">
        <v>120</v>
      </c>
      <c r="D35" s="115" t="str">
        <f t="shared" si="6"/>
        <v>X</v>
      </c>
      <c r="E35" s="105" t="str">
        <f t="shared" si="5"/>
        <v/>
      </c>
      <c r="F35" s="180">
        <f t="shared" si="2"/>
        <v>1</v>
      </c>
      <c r="G35" s="117">
        <f t="shared" si="0"/>
        <v>0</v>
      </c>
      <c r="H35" s="153">
        <f t="shared" si="3"/>
        <v>5.5</v>
      </c>
      <c r="I35" s="17" t="s">
        <v>47</v>
      </c>
      <c r="J35" s="176" t="str">
        <f t="shared" si="1"/>
        <v/>
      </c>
      <c r="K35" s="173">
        <f t="shared" si="4"/>
        <v>4.166666666666663E-2</v>
      </c>
    </row>
    <row r="36" spans="1:11" ht="36" customHeight="1" x14ac:dyDescent="0.3">
      <c r="A36" s="217"/>
      <c r="B36" s="41" t="s">
        <v>120</v>
      </c>
      <c r="C36" s="41" t="s">
        <v>28</v>
      </c>
      <c r="D36" s="115" t="str">
        <f t="shared" si="6"/>
        <v>X</v>
      </c>
      <c r="E36" s="105" t="str">
        <f t="shared" si="5"/>
        <v/>
      </c>
      <c r="F36" s="180">
        <f t="shared" si="2"/>
        <v>1</v>
      </c>
      <c r="G36" s="117">
        <f t="shared" si="0"/>
        <v>30</v>
      </c>
      <c r="H36" s="153">
        <f t="shared" si="3"/>
        <v>7</v>
      </c>
      <c r="I36" s="17" t="s">
        <v>46</v>
      </c>
      <c r="J36" s="176" t="str">
        <f t="shared" si="1"/>
        <v/>
      </c>
      <c r="K36" s="173">
        <f t="shared" si="4"/>
        <v>6.25E-2</v>
      </c>
    </row>
    <row r="37" spans="1:11" ht="36" customHeight="1" x14ac:dyDescent="0.3">
      <c r="A37" s="42" t="s">
        <v>1019</v>
      </c>
      <c r="B37" s="41" t="s">
        <v>29</v>
      </c>
      <c r="C37" s="41" t="s">
        <v>127</v>
      </c>
      <c r="D37" s="115" t="str">
        <f t="shared" si="6"/>
        <v>X</v>
      </c>
      <c r="E37" s="105" t="str">
        <f t="shared" si="5"/>
        <v/>
      </c>
      <c r="F37" s="180">
        <f t="shared" si="2"/>
        <v>2</v>
      </c>
      <c r="G37" s="117">
        <f t="shared" si="0"/>
        <v>30</v>
      </c>
      <c r="H37" s="153">
        <f t="shared" si="3"/>
        <v>9.5</v>
      </c>
      <c r="I37" s="17" t="s">
        <v>46</v>
      </c>
      <c r="J37" s="176" t="str">
        <f t="shared" si="1"/>
        <v/>
      </c>
      <c r="K37" s="173">
        <f t="shared" si="4"/>
        <v>0.10416666666666667</v>
      </c>
    </row>
    <row r="38" spans="1:11" ht="36" customHeight="1" x14ac:dyDescent="0.3">
      <c r="A38" s="30"/>
      <c r="B38" s="41" t="s">
        <v>127</v>
      </c>
      <c r="C38" s="41" t="s">
        <v>269</v>
      </c>
      <c r="D38" s="115" t="str">
        <f t="shared" si="6"/>
        <v>X</v>
      </c>
      <c r="E38" s="105" t="str">
        <f t="shared" si="5"/>
        <v/>
      </c>
      <c r="F38" s="180">
        <f t="shared" si="2"/>
        <v>0</v>
      </c>
      <c r="G38" s="117">
        <f t="shared" si="0"/>
        <v>30</v>
      </c>
      <c r="H38" s="153">
        <f t="shared" si="3"/>
        <v>10</v>
      </c>
      <c r="I38" s="17" t="s">
        <v>98</v>
      </c>
      <c r="J38" s="176" t="str">
        <f t="shared" si="1"/>
        <v/>
      </c>
      <c r="K38" s="173">
        <f t="shared" si="4"/>
        <v>2.0833333333333329E-2</v>
      </c>
    </row>
    <row r="39" spans="1:11" ht="36" customHeight="1" x14ac:dyDescent="0.3">
      <c r="A39" s="30"/>
      <c r="B39" s="41" t="s">
        <v>269</v>
      </c>
      <c r="C39" s="41" t="s">
        <v>192</v>
      </c>
      <c r="D39" s="115" t="str">
        <f t="shared" si="6"/>
        <v>X</v>
      </c>
      <c r="E39" s="105" t="str">
        <f t="shared" si="5"/>
        <v/>
      </c>
      <c r="F39" s="180">
        <f t="shared" si="2"/>
        <v>1</v>
      </c>
      <c r="G39" s="117">
        <f t="shared" si="0"/>
        <v>50</v>
      </c>
      <c r="H39" s="153">
        <f t="shared" si="3"/>
        <v>11.833333333333334</v>
      </c>
      <c r="I39" s="17" t="s">
        <v>46</v>
      </c>
      <c r="J39" s="176" t="str">
        <f t="shared" si="1"/>
        <v/>
      </c>
      <c r="K39" s="173">
        <f t="shared" si="4"/>
        <v>7.6388888888888867E-2</v>
      </c>
    </row>
    <row r="40" spans="1:11" ht="36" customHeight="1" x14ac:dyDescent="0.3">
      <c r="A40" s="30"/>
      <c r="B40" s="41" t="s">
        <v>192</v>
      </c>
      <c r="C40" s="41" t="s">
        <v>30</v>
      </c>
      <c r="D40" s="115" t="str">
        <f t="shared" si="6"/>
        <v>X</v>
      </c>
      <c r="E40" s="105" t="str">
        <f t="shared" si="5"/>
        <v/>
      </c>
      <c r="F40" s="180">
        <f t="shared" si="2"/>
        <v>0</v>
      </c>
      <c r="G40" s="117">
        <f t="shared" si="0"/>
        <v>40</v>
      </c>
      <c r="H40" s="153">
        <f t="shared" si="3"/>
        <v>12.5</v>
      </c>
      <c r="I40" s="17" t="s">
        <v>1030</v>
      </c>
      <c r="J40" s="176" t="str">
        <f t="shared" si="1"/>
        <v/>
      </c>
      <c r="K40" s="173">
        <f t="shared" si="4"/>
        <v>2.777777777777779E-2</v>
      </c>
    </row>
    <row r="41" spans="1:11" ht="36" customHeight="1" x14ac:dyDescent="0.3">
      <c r="A41" s="30"/>
      <c r="B41" s="41" t="s">
        <v>30</v>
      </c>
      <c r="C41" s="41" t="s">
        <v>64</v>
      </c>
      <c r="D41" s="115" t="str">
        <f t="shared" si="6"/>
        <v>X</v>
      </c>
      <c r="E41" s="105" t="str">
        <f t="shared" si="5"/>
        <v/>
      </c>
      <c r="F41" s="180">
        <f t="shared" si="2"/>
        <v>1</v>
      </c>
      <c r="G41" s="117">
        <f t="shared" si="0"/>
        <v>0</v>
      </c>
      <c r="H41" s="153">
        <f t="shared" si="3"/>
        <v>13.5</v>
      </c>
      <c r="I41" s="17" t="s">
        <v>47</v>
      </c>
      <c r="J41" s="176" t="str">
        <f t="shared" si="1"/>
        <v/>
      </c>
      <c r="K41" s="173">
        <f t="shared" si="4"/>
        <v>4.1666666666666657E-2</v>
      </c>
    </row>
    <row r="42" spans="1:11" ht="36" customHeight="1" x14ac:dyDescent="0.3">
      <c r="A42" s="30"/>
      <c r="B42" s="41" t="s">
        <v>64</v>
      </c>
      <c r="C42" s="41" t="s">
        <v>65</v>
      </c>
      <c r="D42" s="115" t="str">
        <f t="shared" si="6"/>
        <v>X</v>
      </c>
      <c r="E42" s="105" t="str">
        <f t="shared" si="5"/>
        <v/>
      </c>
      <c r="F42" s="180">
        <f t="shared" si="2"/>
        <v>2</v>
      </c>
      <c r="G42" s="117">
        <f t="shared" si="0"/>
        <v>30</v>
      </c>
      <c r="H42" s="153">
        <f t="shared" si="3"/>
        <v>16</v>
      </c>
      <c r="I42" s="17" t="s">
        <v>46</v>
      </c>
      <c r="J42" s="176" t="str">
        <f t="shared" si="1"/>
        <v/>
      </c>
      <c r="K42" s="173">
        <f t="shared" si="4"/>
        <v>0.10416666666666669</v>
      </c>
    </row>
    <row r="43" spans="1:11" ht="36" customHeight="1" x14ac:dyDescent="0.3">
      <c r="A43" s="30"/>
      <c r="B43" s="41" t="s">
        <v>65</v>
      </c>
      <c r="C43" s="41" t="s">
        <v>157</v>
      </c>
      <c r="D43" s="115" t="str">
        <f t="shared" si="6"/>
        <v>X</v>
      </c>
      <c r="E43" s="105" t="str">
        <f t="shared" si="5"/>
        <v/>
      </c>
      <c r="F43" s="180">
        <f t="shared" si="2"/>
        <v>0</v>
      </c>
      <c r="G43" s="117">
        <f t="shared" si="0"/>
        <v>30</v>
      </c>
      <c r="H43" s="153">
        <f t="shared" si="3"/>
        <v>16.5</v>
      </c>
      <c r="I43" s="17" t="s">
        <v>193</v>
      </c>
      <c r="J43" s="176" t="str">
        <f t="shared" si="1"/>
        <v/>
      </c>
      <c r="K43" s="173">
        <f t="shared" si="4"/>
        <v>2.0833333333333315E-2</v>
      </c>
    </row>
    <row r="44" spans="1:11" ht="36" customHeight="1" x14ac:dyDescent="0.3">
      <c r="A44" s="30"/>
      <c r="B44" s="41" t="s">
        <v>157</v>
      </c>
      <c r="C44" s="41" t="s">
        <v>67</v>
      </c>
      <c r="D44" s="115" t="str">
        <f t="shared" si="6"/>
        <v>X</v>
      </c>
      <c r="E44" s="105" t="str">
        <f t="shared" si="5"/>
        <v/>
      </c>
      <c r="F44" s="180">
        <f t="shared" si="2"/>
        <v>2</v>
      </c>
      <c r="G44" s="117">
        <f t="shared" si="0"/>
        <v>0</v>
      </c>
      <c r="H44" s="153">
        <f t="shared" si="3"/>
        <v>18.5</v>
      </c>
      <c r="I44" s="17" t="s">
        <v>46</v>
      </c>
      <c r="J44" s="176" t="str">
        <f t="shared" si="1"/>
        <v/>
      </c>
      <c r="K44" s="173">
        <f t="shared" si="4"/>
        <v>8.333333333333337E-2</v>
      </c>
    </row>
    <row r="45" spans="1:11" ht="36" customHeight="1" x14ac:dyDescent="0.3">
      <c r="A45" s="30"/>
      <c r="B45" s="41" t="s">
        <v>67</v>
      </c>
      <c r="C45" s="41" t="s">
        <v>295</v>
      </c>
      <c r="D45" s="115" t="str">
        <f t="shared" si="6"/>
        <v/>
      </c>
      <c r="E45" s="105" t="str">
        <f t="shared" si="5"/>
        <v>X</v>
      </c>
      <c r="F45" s="180">
        <f t="shared" si="2"/>
        <v>0</v>
      </c>
      <c r="G45" s="117">
        <f t="shared" si="0"/>
        <v>0</v>
      </c>
      <c r="H45" s="153">
        <f t="shared" si="3"/>
        <v>18.5</v>
      </c>
      <c r="I45" s="17" t="s">
        <v>355</v>
      </c>
      <c r="J45" s="176">
        <f t="shared" si="1"/>
        <v>3.4722222222222265E-2</v>
      </c>
      <c r="K45" s="173" t="str">
        <f t="shared" si="4"/>
        <v/>
      </c>
    </row>
    <row r="46" spans="1:11" ht="36" customHeight="1" x14ac:dyDescent="0.3">
      <c r="A46" s="30"/>
      <c r="B46" s="41" t="s">
        <v>295</v>
      </c>
      <c r="C46" s="41" t="s">
        <v>69</v>
      </c>
      <c r="D46" s="115" t="str">
        <f t="shared" si="6"/>
        <v>X</v>
      </c>
      <c r="E46" s="105" t="str">
        <f t="shared" si="5"/>
        <v/>
      </c>
      <c r="F46" s="180">
        <f t="shared" si="2"/>
        <v>1</v>
      </c>
      <c r="G46" s="117">
        <f t="shared" si="0"/>
        <v>10</v>
      </c>
      <c r="H46" s="153">
        <f t="shared" si="3"/>
        <v>19.666666666666668</v>
      </c>
      <c r="I46" s="17" t="s">
        <v>46</v>
      </c>
      <c r="J46" s="176" t="str">
        <f t="shared" si="1"/>
        <v/>
      </c>
      <c r="K46" s="173">
        <f t="shared" si="4"/>
        <v>4.8611111111111049E-2</v>
      </c>
    </row>
    <row r="47" spans="1:11" ht="36" customHeight="1" x14ac:dyDescent="0.3">
      <c r="A47" s="30"/>
      <c r="B47" s="41" t="s">
        <v>69</v>
      </c>
      <c r="C47" s="41" t="s">
        <v>70</v>
      </c>
      <c r="D47" s="115" t="str">
        <f t="shared" si="6"/>
        <v>X</v>
      </c>
      <c r="E47" s="105" t="str">
        <f t="shared" si="5"/>
        <v/>
      </c>
      <c r="F47" s="180">
        <f t="shared" si="2"/>
        <v>0</v>
      </c>
      <c r="G47" s="117">
        <f t="shared" si="0"/>
        <v>30</v>
      </c>
      <c r="H47" s="153">
        <f t="shared" si="3"/>
        <v>20.166666666666668</v>
      </c>
      <c r="I47" s="17" t="s">
        <v>47</v>
      </c>
      <c r="J47" s="176" t="str">
        <f t="shared" si="1"/>
        <v/>
      </c>
      <c r="K47" s="173">
        <f t="shared" si="4"/>
        <v>2.083333333333337E-2</v>
      </c>
    </row>
    <row r="48" spans="1:11" ht="36" customHeight="1" x14ac:dyDescent="0.3">
      <c r="A48" s="30"/>
      <c r="B48" s="41" t="s">
        <v>70</v>
      </c>
      <c r="C48" s="41" t="s">
        <v>115</v>
      </c>
      <c r="D48" s="115" t="str">
        <f t="shared" si="6"/>
        <v>X</v>
      </c>
      <c r="E48" s="105" t="str">
        <f t="shared" si="5"/>
        <v/>
      </c>
      <c r="F48" s="180">
        <f t="shared" si="2"/>
        <v>0</v>
      </c>
      <c r="G48" s="117">
        <f t="shared" si="0"/>
        <v>30</v>
      </c>
      <c r="H48" s="153">
        <f t="shared" si="3"/>
        <v>20.666666666666668</v>
      </c>
      <c r="I48" s="17" t="s">
        <v>1031</v>
      </c>
      <c r="J48" s="176" t="str">
        <f t="shared" si="1"/>
        <v/>
      </c>
      <c r="K48" s="173">
        <f t="shared" si="4"/>
        <v>2.0833333333333259E-2</v>
      </c>
    </row>
    <row r="49" spans="1:11" ht="36" customHeight="1" x14ac:dyDescent="0.3">
      <c r="A49" s="30"/>
      <c r="B49" s="41" t="s">
        <v>115</v>
      </c>
      <c r="C49" s="41" t="s">
        <v>149</v>
      </c>
      <c r="D49" s="115" t="str">
        <f t="shared" si="6"/>
        <v>X</v>
      </c>
      <c r="E49" s="105" t="str">
        <f t="shared" si="5"/>
        <v/>
      </c>
      <c r="F49" s="180">
        <f t="shared" si="2"/>
        <v>3</v>
      </c>
      <c r="G49" s="117">
        <f t="shared" si="0"/>
        <v>30</v>
      </c>
      <c r="H49" s="153">
        <f t="shared" si="3"/>
        <v>24.166666666666668</v>
      </c>
      <c r="I49" s="17" t="s">
        <v>46</v>
      </c>
      <c r="J49" s="176" t="str">
        <f t="shared" si="1"/>
        <v/>
      </c>
      <c r="K49" s="173">
        <f t="shared" si="4"/>
        <v>0.14583333333333337</v>
      </c>
    </row>
    <row r="50" spans="1:11" ht="36" customHeight="1" x14ac:dyDescent="0.3">
      <c r="A50" s="30"/>
      <c r="B50" s="41" t="s">
        <v>149</v>
      </c>
      <c r="C50" s="41" t="s">
        <v>72</v>
      </c>
      <c r="D50" s="115" t="str">
        <f t="shared" si="6"/>
        <v>X</v>
      </c>
      <c r="E50" s="105" t="str">
        <f t="shared" si="5"/>
        <v/>
      </c>
      <c r="F50" s="180">
        <f t="shared" si="2"/>
        <v>1</v>
      </c>
      <c r="G50" s="117">
        <f t="shared" si="0"/>
        <v>0</v>
      </c>
      <c r="H50" s="153">
        <f t="shared" si="3"/>
        <v>25.166666666666668</v>
      </c>
      <c r="I50" s="17" t="s">
        <v>1032</v>
      </c>
      <c r="J50" s="176" t="str">
        <f t="shared" si="1"/>
        <v/>
      </c>
      <c r="K50" s="173">
        <f t="shared" si="4"/>
        <v>4.166666666666663E-2</v>
      </c>
    </row>
    <row r="51" spans="1:11" ht="36" customHeight="1" x14ac:dyDescent="0.3">
      <c r="A51" s="30"/>
      <c r="B51" s="41" t="s">
        <v>72</v>
      </c>
      <c r="C51" s="41" t="s">
        <v>234</v>
      </c>
      <c r="D51" s="115" t="str">
        <f t="shared" si="6"/>
        <v>X</v>
      </c>
      <c r="E51" s="105" t="str">
        <f t="shared" si="5"/>
        <v/>
      </c>
      <c r="F51" s="180">
        <f t="shared" si="2"/>
        <v>0</v>
      </c>
      <c r="G51" s="117">
        <f t="shared" si="0"/>
        <v>30</v>
      </c>
      <c r="H51" s="153">
        <f t="shared" si="3"/>
        <v>25.666666666666668</v>
      </c>
      <c r="I51" s="17" t="s">
        <v>46</v>
      </c>
      <c r="J51" s="176" t="str">
        <f t="shared" si="1"/>
        <v/>
      </c>
      <c r="K51" s="173">
        <f t="shared" si="4"/>
        <v>2.083333333333337E-2</v>
      </c>
    </row>
    <row r="52" spans="1:11" ht="36" customHeight="1" x14ac:dyDescent="0.3">
      <c r="A52" s="30"/>
      <c r="B52" s="41" t="s">
        <v>234</v>
      </c>
      <c r="C52" s="41" t="s">
        <v>57</v>
      </c>
      <c r="D52" s="115" t="str">
        <f t="shared" si="6"/>
        <v>X</v>
      </c>
      <c r="E52" s="105" t="str">
        <f t="shared" si="5"/>
        <v/>
      </c>
      <c r="F52" s="180">
        <f t="shared" si="2"/>
        <v>0</v>
      </c>
      <c r="G52" s="117">
        <f t="shared" si="0"/>
        <v>30</v>
      </c>
      <c r="H52" s="153">
        <f t="shared" si="3"/>
        <v>26.166666666666668</v>
      </c>
      <c r="I52" s="17" t="s">
        <v>193</v>
      </c>
      <c r="J52" s="176" t="str">
        <f t="shared" si="1"/>
        <v/>
      </c>
      <c r="K52" s="173">
        <f t="shared" si="4"/>
        <v>2.083333333333337E-2</v>
      </c>
    </row>
    <row r="53" spans="1:11" ht="36" customHeight="1" x14ac:dyDescent="0.3">
      <c r="A53" s="30"/>
      <c r="B53" s="41" t="s">
        <v>57</v>
      </c>
      <c r="C53" s="41" t="s">
        <v>59</v>
      </c>
      <c r="D53" s="115" t="str">
        <f t="shared" si="6"/>
        <v>X</v>
      </c>
      <c r="E53" s="105" t="str">
        <f t="shared" si="5"/>
        <v/>
      </c>
      <c r="F53" s="180">
        <f t="shared" si="2"/>
        <v>1</v>
      </c>
      <c r="G53" s="117">
        <f t="shared" si="0"/>
        <v>30</v>
      </c>
      <c r="H53" s="153">
        <f t="shared" si="3"/>
        <v>27.666666666666668</v>
      </c>
      <c r="I53" s="17" t="s">
        <v>46</v>
      </c>
      <c r="J53" s="176" t="str">
        <f t="shared" si="1"/>
        <v/>
      </c>
      <c r="K53" s="173">
        <f t="shared" si="4"/>
        <v>6.25E-2</v>
      </c>
    </row>
    <row r="54" spans="1:11" ht="36" customHeight="1" x14ac:dyDescent="0.3">
      <c r="A54" s="30"/>
      <c r="B54" s="41" t="s">
        <v>59</v>
      </c>
      <c r="C54" s="41" t="s">
        <v>32</v>
      </c>
      <c r="D54" s="115" t="str">
        <f t="shared" si="6"/>
        <v>X</v>
      </c>
      <c r="E54" s="105" t="str">
        <f t="shared" si="5"/>
        <v/>
      </c>
      <c r="F54" s="180">
        <f t="shared" si="2"/>
        <v>0</v>
      </c>
      <c r="G54" s="117">
        <f t="shared" si="0"/>
        <v>30</v>
      </c>
      <c r="H54" s="153">
        <f t="shared" si="3"/>
        <v>28.166666666666668</v>
      </c>
      <c r="I54" s="17" t="s">
        <v>47</v>
      </c>
      <c r="J54" s="176" t="str">
        <f t="shared" si="1"/>
        <v/>
      </c>
      <c r="K54" s="173">
        <f t="shared" si="4"/>
        <v>2.0833333333333259E-2</v>
      </c>
    </row>
    <row r="55" spans="1:11" ht="36" customHeight="1" x14ac:dyDescent="0.3">
      <c r="A55" s="43"/>
      <c r="B55" s="41" t="s">
        <v>32</v>
      </c>
      <c r="C55" s="41" t="s">
        <v>28</v>
      </c>
      <c r="D55" s="115" t="str">
        <f t="shared" si="6"/>
        <v>X</v>
      </c>
      <c r="E55" s="105" t="str">
        <f t="shared" si="5"/>
        <v/>
      </c>
      <c r="F55" s="180">
        <f t="shared" si="2"/>
        <v>2</v>
      </c>
      <c r="G55" s="117">
        <f t="shared" si="0"/>
        <v>0</v>
      </c>
      <c r="H55" s="153">
        <f t="shared" si="3"/>
        <v>30.166666666666668</v>
      </c>
      <c r="I55" s="17" t="s">
        <v>46</v>
      </c>
      <c r="J55" s="176" t="str">
        <f t="shared" si="1"/>
        <v/>
      </c>
      <c r="K55" s="173">
        <f t="shared" si="4"/>
        <v>8.333333333333337E-2</v>
      </c>
    </row>
    <row r="56" spans="1:11" ht="36" customHeight="1" x14ac:dyDescent="0.3">
      <c r="A56" s="42" t="s">
        <v>1020</v>
      </c>
      <c r="B56" s="41" t="s">
        <v>29</v>
      </c>
      <c r="C56" s="41" t="s">
        <v>1022</v>
      </c>
      <c r="D56" s="115" t="str">
        <f t="shared" si="6"/>
        <v>X</v>
      </c>
      <c r="E56" s="105" t="str">
        <f t="shared" si="5"/>
        <v/>
      </c>
      <c r="F56" s="180">
        <f t="shared" si="2"/>
        <v>1</v>
      </c>
      <c r="G56" s="117">
        <f t="shared" si="0"/>
        <v>5</v>
      </c>
      <c r="H56" s="153">
        <f t="shared" si="3"/>
        <v>31.25</v>
      </c>
      <c r="I56" s="17" t="s">
        <v>46</v>
      </c>
      <c r="J56" s="176" t="str">
        <f t="shared" si="1"/>
        <v/>
      </c>
      <c r="K56" s="173">
        <f t="shared" si="4"/>
        <v>4.5138888888888888E-2</v>
      </c>
    </row>
    <row r="57" spans="1:11" ht="36" customHeight="1" x14ac:dyDescent="0.3">
      <c r="A57" s="30"/>
      <c r="B57" s="41" t="s">
        <v>1022</v>
      </c>
      <c r="C57" s="41" t="s">
        <v>266</v>
      </c>
      <c r="D57" s="115" t="str">
        <f t="shared" si="6"/>
        <v>X</v>
      </c>
      <c r="E57" s="105" t="str">
        <f t="shared" si="5"/>
        <v/>
      </c>
      <c r="F57" s="180">
        <f t="shared" si="2"/>
        <v>0</v>
      </c>
      <c r="G57" s="117">
        <f t="shared" si="0"/>
        <v>30</v>
      </c>
      <c r="H57" s="153">
        <f t="shared" si="3"/>
        <v>31.75</v>
      </c>
      <c r="I57" s="17" t="s">
        <v>797</v>
      </c>
      <c r="J57" s="176" t="str">
        <f t="shared" si="1"/>
        <v/>
      </c>
      <c r="K57" s="173">
        <f t="shared" si="4"/>
        <v>2.0833333333333336E-2</v>
      </c>
    </row>
    <row r="58" spans="1:11" ht="36" customHeight="1" x14ac:dyDescent="0.3">
      <c r="A58" s="30"/>
      <c r="B58" s="41" t="s">
        <v>266</v>
      </c>
      <c r="C58" s="41" t="s">
        <v>782</v>
      </c>
      <c r="D58" s="115" t="str">
        <f t="shared" si="6"/>
        <v>X</v>
      </c>
      <c r="E58" s="105" t="str">
        <f t="shared" si="5"/>
        <v/>
      </c>
      <c r="F58" s="180">
        <f t="shared" si="2"/>
        <v>3</v>
      </c>
      <c r="G58" s="117">
        <f t="shared" si="0"/>
        <v>45</v>
      </c>
      <c r="H58" s="153">
        <f t="shared" si="3"/>
        <v>35.5</v>
      </c>
      <c r="I58" s="17" t="s">
        <v>46</v>
      </c>
      <c r="J58" s="176" t="str">
        <f t="shared" si="1"/>
        <v/>
      </c>
      <c r="K58" s="173">
        <f t="shared" si="4"/>
        <v>0.15625</v>
      </c>
    </row>
    <row r="59" spans="1:11" ht="36" customHeight="1" x14ac:dyDescent="0.3">
      <c r="A59" s="30"/>
      <c r="B59" s="215" t="s">
        <v>782</v>
      </c>
      <c r="C59" s="216"/>
      <c r="D59" s="115"/>
      <c r="E59" s="105" t="str">
        <f t="shared" si="5"/>
        <v/>
      </c>
      <c r="F59" s="180">
        <f t="shared" si="2"/>
        <v>0</v>
      </c>
      <c r="G59" s="117">
        <f t="shared" si="0"/>
        <v>0</v>
      </c>
      <c r="H59" s="153">
        <f t="shared" si="3"/>
        <v>35.5</v>
      </c>
      <c r="I59" s="18" t="s">
        <v>103</v>
      </c>
      <c r="J59" s="176" t="str">
        <f t="shared" si="1"/>
        <v/>
      </c>
      <c r="K59" s="173" t="str">
        <f t="shared" si="4"/>
        <v/>
      </c>
    </row>
    <row r="60" spans="1:11" ht="33.75" customHeight="1" x14ac:dyDescent="0.3">
      <c r="A60" s="123"/>
      <c r="B60" s="332" t="s">
        <v>33</v>
      </c>
      <c r="C60" s="332"/>
      <c r="D60" s="332"/>
      <c r="E60" s="332"/>
      <c r="F60" s="332"/>
      <c r="G60" s="332"/>
      <c r="H60" s="124">
        <f>H59</f>
        <v>35.5</v>
      </c>
      <c r="I60" s="125"/>
      <c r="J60" s="177">
        <f>SUM(J23:J59)</f>
        <v>3.4722222222222265E-2</v>
      </c>
      <c r="K60" s="173">
        <f>SUM(K23:K59)</f>
        <v>1.4791666666666663</v>
      </c>
    </row>
    <row r="61" spans="1:11" ht="33.75" customHeight="1" x14ac:dyDescent="0.3">
      <c r="A61" s="123"/>
      <c r="B61" s="332" t="s">
        <v>616</v>
      </c>
      <c r="C61" s="332"/>
      <c r="D61" s="332"/>
      <c r="E61" s="332"/>
      <c r="F61" s="332"/>
      <c r="G61" s="332"/>
      <c r="H61" s="126">
        <v>72</v>
      </c>
      <c r="I61" s="125"/>
    </row>
    <row r="62" spans="1:11" ht="33.75" customHeight="1" x14ac:dyDescent="0.3">
      <c r="A62" s="123"/>
      <c r="B62" s="326" t="s">
        <v>617</v>
      </c>
      <c r="C62" s="326"/>
      <c r="D62" s="326"/>
      <c r="E62" s="326"/>
      <c r="F62" s="326"/>
      <c r="G62" s="326"/>
      <c r="H62" s="126">
        <f>IF(H61="","",IF(H60&lt;=H61,H61-H60,0))</f>
        <v>36.5</v>
      </c>
      <c r="I62" s="155"/>
    </row>
    <row r="63" spans="1:11" ht="33.75" customHeight="1" x14ac:dyDescent="0.3">
      <c r="A63" s="123"/>
      <c r="B63" s="326" t="s">
        <v>618</v>
      </c>
      <c r="C63" s="326"/>
      <c r="D63" s="326"/>
      <c r="E63" s="326"/>
      <c r="F63" s="326"/>
      <c r="G63" s="326"/>
      <c r="H63" s="126">
        <f>IF(H60&gt;H61,H60-H61,0)</f>
        <v>0</v>
      </c>
      <c r="I63" s="125"/>
    </row>
    <row r="64" spans="1:11" ht="33.75" customHeight="1" x14ac:dyDescent="0.3">
      <c r="A64" s="123"/>
      <c r="B64" s="326" t="s">
        <v>619</v>
      </c>
      <c r="C64" s="326"/>
      <c r="D64" s="326"/>
      <c r="E64" s="326"/>
      <c r="F64" s="326"/>
      <c r="G64" s="326"/>
      <c r="H64" s="154">
        <f>IF(H61="","",IF(H62&gt;H63,ROUND(H62*$B$15*$B$13/24,0),""))</f>
        <v>50465813</v>
      </c>
      <c r="I64" s="125"/>
    </row>
    <row r="65" spans="1:9" ht="33.75" customHeight="1" x14ac:dyDescent="0.3">
      <c r="A65" s="123"/>
      <c r="B65" s="327" t="s">
        <v>620</v>
      </c>
      <c r="C65" s="328"/>
      <c r="D65" s="328"/>
      <c r="E65" s="328"/>
      <c r="F65" s="328"/>
      <c r="G65" s="329"/>
      <c r="H65" s="127" t="str">
        <f>IF(H63&gt;H62,ROUND(H63*$B$17*$B$13/24,0),"")</f>
        <v/>
      </c>
      <c r="I65" s="125"/>
    </row>
    <row r="66" spans="1:9" ht="33.75" customHeight="1" x14ac:dyDescent="0.3">
      <c r="A66" s="330"/>
      <c r="B66" s="330"/>
      <c r="C66" s="330"/>
      <c r="D66" s="330"/>
      <c r="E66" s="330"/>
      <c r="F66" s="330"/>
      <c r="G66" s="330"/>
      <c r="H66" s="330"/>
      <c r="I66" s="330"/>
    </row>
  </sheetData>
  <mergeCells count="17">
    <mergeCell ref="B64:G64"/>
    <mergeCell ref="B65:G65"/>
    <mergeCell ref="A66:I66"/>
    <mergeCell ref="J21:J22"/>
    <mergeCell ref="K21:K22"/>
    <mergeCell ref="B60:G60"/>
    <mergeCell ref="B61:G61"/>
    <mergeCell ref="B62:G62"/>
    <mergeCell ref="B63:G6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C59 E23:I59">
    <cfRule type="expression" dxfId="51" priority="2">
      <formula>$E23="x"</formula>
    </cfRule>
  </conditionalFormatting>
  <conditionalFormatting sqref="D23:D59">
    <cfRule type="expression" dxfId="50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9C52-ED31-4B77-B380-9A9C03F588D3}">
  <sheetPr>
    <tabColor rgb="FFFF0000"/>
  </sheetPr>
  <dimension ref="A1:K62"/>
  <sheetViews>
    <sheetView topLeftCell="A48" zoomScale="55" zoomScaleNormal="55" workbookViewId="0">
      <selection activeCell="F65" sqref="F65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04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49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44797.166666666664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44797</v>
      </c>
      <c r="C9" s="104">
        <f>INDEX('TONG HOP'!$B$9:$W$110,MATCH(E3,'TONG HOP'!$B$9:$B$110,0),MATCH(C10,'TONG HOP'!$B$9:$W$9,0))</f>
        <v>44798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44797.541666666664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16499.82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44798.673611111109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21500.7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44800.194444444445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29" t="s">
        <v>986</v>
      </c>
      <c r="B23" s="215" t="s">
        <v>111</v>
      </c>
      <c r="C23" s="216"/>
      <c r="D23" s="115"/>
      <c r="E23" s="105"/>
      <c r="F23" s="180">
        <f>IF(C23-B23=1,24,(IF(D23="X",HOUR(C23-B23),0)))</f>
        <v>0</v>
      </c>
      <c r="G23" s="166">
        <f t="shared" ref="G23:G55" si="0">IF(D23="X",MINUTE(C23-B23),0)</f>
        <v>0</v>
      </c>
      <c r="H23" s="166">
        <f>(F23+G23/60)+H22</f>
        <v>0</v>
      </c>
      <c r="I23" s="214" t="s">
        <v>1007</v>
      </c>
      <c r="J23" s="175" t="str">
        <f t="shared" ref="J23:J55" si="1">IF(E23="x",(C23-B23),"")</f>
        <v/>
      </c>
      <c r="K23" s="173" t="str">
        <f>IF(D23="x",(C23-B23),"")</f>
        <v/>
      </c>
    </row>
    <row r="24" spans="1:11" ht="36" customHeight="1" x14ac:dyDescent="0.3">
      <c r="A24" s="230"/>
      <c r="B24" s="19" t="s">
        <v>111</v>
      </c>
      <c r="C24" s="28" t="s">
        <v>192</v>
      </c>
      <c r="D24" s="115"/>
      <c r="E24" s="105"/>
      <c r="F24" s="180">
        <f t="shared" ref="F24:F55" si="2">IF(C24-B24=1,24,(IF(D24="X",HOUR(C24-B24),0)))</f>
        <v>0</v>
      </c>
      <c r="G24" s="166">
        <f t="shared" si="0"/>
        <v>0</v>
      </c>
      <c r="H24" s="166">
        <f t="shared" ref="H24:H55" si="3">(F24+G24/60)+H23</f>
        <v>0</v>
      </c>
      <c r="I24" s="24" t="s">
        <v>939</v>
      </c>
      <c r="J24" s="175" t="str">
        <f t="shared" si="1"/>
        <v/>
      </c>
      <c r="K24" s="173" t="str">
        <f t="shared" ref="K24:K55" si="4">IF(D24="x",(C24-B24),"")</f>
        <v/>
      </c>
    </row>
    <row r="25" spans="1:11" ht="36" customHeight="1" x14ac:dyDescent="0.3">
      <c r="A25" s="230"/>
      <c r="B25" s="28" t="s">
        <v>192</v>
      </c>
      <c r="C25" s="28" t="s">
        <v>1005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17" t="s">
        <v>1008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230"/>
      <c r="B26" s="28" t="s">
        <v>1005</v>
      </c>
      <c r="C26" s="28" t="s">
        <v>1006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17" t="s">
        <v>941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230"/>
      <c r="B27" s="28" t="s">
        <v>1006</v>
      </c>
      <c r="C27" s="28" t="s">
        <v>27</v>
      </c>
      <c r="D27" s="115"/>
      <c r="E27" s="105"/>
      <c r="F27" s="180">
        <f t="shared" ref="F27" si="5">IF(C27-B27=1,24,(IF(D27="X",HOUR(C27-B27),0)))</f>
        <v>0</v>
      </c>
      <c r="G27" s="166">
        <f t="shared" ref="G27" si="6">IF(D27="X",MINUTE(C27-B27),0)</f>
        <v>0</v>
      </c>
      <c r="H27" s="166">
        <f t="shared" ref="H27" si="7">(F27+G27/60)+H26</f>
        <v>0</v>
      </c>
      <c r="I27" s="17" t="s">
        <v>1009</v>
      </c>
      <c r="J27" s="175" t="str">
        <f t="shared" ref="J27" si="8">IF(E27="x",(C27-B27),"")</f>
        <v/>
      </c>
      <c r="K27" s="173" t="str">
        <f t="shared" ref="K27" si="9">IF(D27="x",(C27-B27),"")</f>
        <v/>
      </c>
    </row>
    <row r="28" spans="1:11" ht="36" customHeight="1" x14ac:dyDescent="0.3">
      <c r="A28" s="231"/>
      <c r="B28" s="28" t="s">
        <v>27</v>
      </c>
      <c r="C28" s="28" t="s">
        <v>28</v>
      </c>
      <c r="D28" s="115" t="str">
        <f t="shared" ref="D28:D54" si="10">IF(E28="","X","")</f>
        <v>X</v>
      </c>
      <c r="E28" s="105" t="str">
        <f t="shared" ref="E28:E55" si="11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/>
      </c>
      <c r="F28" s="180">
        <f t="shared" si="2"/>
        <v>11</v>
      </c>
      <c r="G28" s="117">
        <f t="shared" si="0"/>
        <v>0</v>
      </c>
      <c r="H28" s="153">
        <f>(F28+G28/60)+H26</f>
        <v>11</v>
      </c>
      <c r="I28" s="17" t="s">
        <v>1009</v>
      </c>
      <c r="J28" s="176" t="str">
        <f t="shared" si="1"/>
        <v/>
      </c>
      <c r="K28" s="173">
        <f t="shared" si="4"/>
        <v>0.45833333333333337</v>
      </c>
    </row>
    <row r="29" spans="1:11" ht="36" customHeight="1" x14ac:dyDescent="0.3">
      <c r="A29" s="42" t="s">
        <v>987</v>
      </c>
      <c r="B29" s="19" t="s">
        <v>29</v>
      </c>
      <c r="C29" s="28" t="s">
        <v>1005</v>
      </c>
      <c r="D29" s="115" t="str">
        <f t="shared" si="10"/>
        <v>X</v>
      </c>
      <c r="E29" s="105" t="str">
        <f t="shared" si="11"/>
        <v/>
      </c>
      <c r="F29" s="180">
        <f t="shared" si="2"/>
        <v>9</v>
      </c>
      <c r="G29" s="117">
        <f t="shared" si="0"/>
        <v>45</v>
      </c>
      <c r="H29" s="153">
        <f t="shared" si="3"/>
        <v>20.75</v>
      </c>
      <c r="I29" s="17" t="s">
        <v>1009</v>
      </c>
      <c r="J29" s="176" t="str">
        <f t="shared" si="1"/>
        <v/>
      </c>
      <c r="K29" s="173">
        <f t="shared" si="4"/>
        <v>0.40625</v>
      </c>
    </row>
    <row r="30" spans="1:11" ht="36" customHeight="1" x14ac:dyDescent="0.3">
      <c r="A30" s="30"/>
      <c r="B30" s="28" t="s">
        <v>1005</v>
      </c>
      <c r="C30" s="188" t="s">
        <v>26</v>
      </c>
      <c r="D30" s="115" t="str">
        <f t="shared" si="10"/>
        <v/>
      </c>
      <c r="E30" s="105" t="str">
        <f t="shared" si="11"/>
        <v>X</v>
      </c>
      <c r="F30" s="180">
        <f t="shared" si="2"/>
        <v>0</v>
      </c>
      <c r="G30" s="117">
        <f t="shared" si="0"/>
        <v>0</v>
      </c>
      <c r="H30" s="153">
        <f t="shared" si="3"/>
        <v>20.75</v>
      </c>
      <c r="I30" s="34" t="s">
        <v>1010</v>
      </c>
      <c r="J30" s="176">
        <f t="shared" si="1"/>
        <v>5.2083333333333315E-2</v>
      </c>
      <c r="K30" s="173" t="str">
        <f t="shared" si="4"/>
        <v/>
      </c>
    </row>
    <row r="31" spans="1:11" ht="36" customHeight="1" x14ac:dyDescent="0.3">
      <c r="A31" s="30"/>
      <c r="B31" s="188" t="s">
        <v>26</v>
      </c>
      <c r="C31" s="188" t="s">
        <v>188</v>
      </c>
      <c r="D31" s="115" t="str">
        <f t="shared" si="10"/>
        <v/>
      </c>
      <c r="E31" s="105" t="str">
        <f t="shared" si="11"/>
        <v>X</v>
      </c>
      <c r="F31" s="180">
        <f t="shared" si="2"/>
        <v>0</v>
      </c>
      <c r="G31" s="117">
        <f t="shared" si="0"/>
        <v>0</v>
      </c>
      <c r="H31" s="153">
        <f t="shared" si="3"/>
        <v>20.75</v>
      </c>
      <c r="I31" s="182" t="s">
        <v>1011</v>
      </c>
      <c r="J31" s="176">
        <f t="shared" si="1"/>
        <v>0.18750000000000006</v>
      </c>
      <c r="K31" s="173" t="str">
        <f t="shared" si="4"/>
        <v/>
      </c>
    </row>
    <row r="32" spans="1:11" ht="36" customHeight="1" x14ac:dyDescent="0.3">
      <c r="A32" s="30"/>
      <c r="B32" s="188" t="s">
        <v>188</v>
      </c>
      <c r="C32" s="188" t="s">
        <v>196</v>
      </c>
      <c r="D32" s="115" t="str">
        <f t="shared" si="10"/>
        <v>X</v>
      </c>
      <c r="E32" s="105" t="str">
        <f t="shared" si="11"/>
        <v/>
      </c>
      <c r="F32" s="180">
        <f t="shared" si="2"/>
        <v>0</v>
      </c>
      <c r="G32" s="117">
        <f t="shared" si="0"/>
        <v>40</v>
      </c>
      <c r="H32" s="153">
        <f t="shared" si="3"/>
        <v>21.416666666666668</v>
      </c>
      <c r="I32" s="160" t="s">
        <v>309</v>
      </c>
      <c r="J32" s="176" t="str">
        <f t="shared" si="1"/>
        <v/>
      </c>
      <c r="K32" s="173">
        <f t="shared" si="4"/>
        <v>2.777777777777779E-2</v>
      </c>
    </row>
    <row r="33" spans="1:11" ht="36" customHeight="1" x14ac:dyDescent="0.3">
      <c r="A33" s="30"/>
      <c r="B33" s="133" t="s">
        <v>196</v>
      </c>
      <c r="C33" s="237"/>
      <c r="D33" s="115"/>
      <c r="E33" s="105" t="str">
        <f t="shared" si="11"/>
        <v/>
      </c>
      <c r="F33" s="180">
        <f t="shared" si="2"/>
        <v>0</v>
      </c>
      <c r="G33" s="117">
        <f t="shared" si="0"/>
        <v>0</v>
      </c>
      <c r="H33" s="153">
        <f t="shared" si="3"/>
        <v>21.416666666666668</v>
      </c>
      <c r="I33" s="238" t="s">
        <v>410</v>
      </c>
      <c r="J33" s="176" t="str">
        <f t="shared" si="1"/>
        <v/>
      </c>
      <c r="K33" s="173" t="str">
        <f t="shared" si="4"/>
        <v/>
      </c>
    </row>
    <row r="34" spans="1:11" ht="36" customHeight="1" x14ac:dyDescent="0.3">
      <c r="A34" s="30"/>
      <c r="B34" s="188" t="s">
        <v>196</v>
      </c>
      <c r="C34" s="28" t="s">
        <v>449</v>
      </c>
      <c r="D34" s="115" t="str">
        <f t="shared" si="10"/>
        <v>X</v>
      </c>
      <c r="E34" s="105" t="str">
        <f t="shared" si="11"/>
        <v/>
      </c>
      <c r="F34" s="180">
        <f t="shared" si="2"/>
        <v>1</v>
      </c>
      <c r="G34" s="117">
        <f t="shared" si="0"/>
        <v>30</v>
      </c>
      <c r="H34" s="153">
        <f t="shared" si="3"/>
        <v>22.916666666666668</v>
      </c>
      <c r="I34" s="17" t="s">
        <v>411</v>
      </c>
      <c r="J34" s="176" t="str">
        <f t="shared" si="1"/>
        <v/>
      </c>
      <c r="K34" s="173">
        <f t="shared" si="4"/>
        <v>6.25E-2</v>
      </c>
    </row>
    <row r="35" spans="1:11" ht="36" customHeight="1" x14ac:dyDescent="0.3">
      <c r="A35" s="30"/>
      <c r="B35" s="28" t="s">
        <v>449</v>
      </c>
      <c r="C35" s="28" t="s">
        <v>57</v>
      </c>
      <c r="D35" s="115" t="str">
        <f t="shared" si="10"/>
        <v/>
      </c>
      <c r="E35" s="105" t="str">
        <f t="shared" si="11"/>
        <v>X</v>
      </c>
      <c r="F35" s="180">
        <f t="shared" si="2"/>
        <v>0</v>
      </c>
      <c r="G35" s="117">
        <f t="shared" si="0"/>
        <v>0</v>
      </c>
      <c r="H35" s="153">
        <f t="shared" si="3"/>
        <v>22.916666666666668</v>
      </c>
      <c r="I35" s="17" t="s">
        <v>755</v>
      </c>
      <c r="J35" s="176">
        <f t="shared" si="1"/>
        <v>9.722222222222221E-2</v>
      </c>
      <c r="K35" s="173" t="str">
        <f t="shared" si="4"/>
        <v/>
      </c>
    </row>
    <row r="36" spans="1:11" ht="36" customHeight="1" x14ac:dyDescent="0.3">
      <c r="A36" s="30"/>
      <c r="B36" s="28" t="s">
        <v>57</v>
      </c>
      <c r="C36" s="28" t="s">
        <v>125</v>
      </c>
      <c r="D36" s="115" t="str">
        <f t="shared" si="10"/>
        <v>X</v>
      </c>
      <c r="E36" s="105" t="str">
        <f t="shared" si="11"/>
        <v/>
      </c>
      <c r="F36" s="180">
        <f t="shared" si="2"/>
        <v>0</v>
      </c>
      <c r="G36" s="117">
        <f t="shared" si="0"/>
        <v>30</v>
      </c>
      <c r="H36" s="153">
        <f t="shared" si="3"/>
        <v>23.416666666666668</v>
      </c>
      <c r="I36" s="17" t="s">
        <v>411</v>
      </c>
      <c r="J36" s="176" t="str">
        <f t="shared" si="1"/>
        <v/>
      </c>
      <c r="K36" s="173">
        <f t="shared" si="4"/>
        <v>2.0833333333333259E-2</v>
      </c>
    </row>
    <row r="37" spans="1:11" ht="36" customHeight="1" x14ac:dyDescent="0.3">
      <c r="A37" s="30"/>
      <c r="B37" s="28" t="s">
        <v>125</v>
      </c>
      <c r="C37" s="28" t="s">
        <v>32</v>
      </c>
      <c r="D37" s="115" t="str">
        <f t="shared" si="10"/>
        <v/>
      </c>
      <c r="E37" s="105" t="str">
        <f t="shared" si="11"/>
        <v>X</v>
      </c>
      <c r="F37" s="180">
        <f t="shared" si="2"/>
        <v>0</v>
      </c>
      <c r="G37" s="117">
        <f t="shared" si="0"/>
        <v>0</v>
      </c>
      <c r="H37" s="153">
        <f t="shared" si="3"/>
        <v>23.416666666666668</v>
      </c>
      <c r="I37" s="17" t="s">
        <v>755</v>
      </c>
      <c r="J37" s="176">
        <f t="shared" si="1"/>
        <v>6.25E-2</v>
      </c>
      <c r="K37" s="173" t="str">
        <f t="shared" si="4"/>
        <v/>
      </c>
    </row>
    <row r="38" spans="1:11" ht="36" customHeight="1" x14ac:dyDescent="0.3">
      <c r="A38" s="30"/>
      <c r="B38" s="28" t="s">
        <v>32</v>
      </c>
      <c r="C38" s="28" t="s">
        <v>63</v>
      </c>
      <c r="D38" s="115" t="str">
        <f t="shared" si="10"/>
        <v>X</v>
      </c>
      <c r="E38" s="105" t="str">
        <f t="shared" si="11"/>
        <v/>
      </c>
      <c r="F38" s="180">
        <f t="shared" si="2"/>
        <v>0</v>
      </c>
      <c r="G38" s="117">
        <f t="shared" si="0"/>
        <v>20</v>
      </c>
      <c r="H38" s="153">
        <f t="shared" si="3"/>
        <v>23.75</v>
      </c>
      <c r="I38" s="17" t="s">
        <v>1012</v>
      </c>
      <c r="J38" s="176" t="str">
        <f t="shared" si="1"/>
        <v/>
      </c>
      <c r="K38" s="173">
        <f t="shared" si="4"/>
        <v>1.388888888888884E-2</v>
      </c>
    </row>
    <row r="39" spans="1:11" ht="36" customHeight="1" x14ac:dyDescent="0.3">
      <c r="A39" s="30"/>
      <c r="B39" s="28" t="s">
        <v>63</v>
      </c>
      <c r="C39" s="28" t="s">
        <v>121</v>
      </c>
      <c r="D39" s="115" t="str">
        <f t="shared" si="10"/>
        <v>X</v>
      </c>
      <c r="E39" s="105" t="str">
        <f t="shared" si="11"/>
        <v/>
      </c>
      <c r="F39" s="180">
        <f t="shared" si="2"/>
        <v>0</v>
      </c>
      <c r="G39" s="117">
        <f t="shared" si="0"/>
        <v>30</v>
      </c>
      <c r="H39" s="153">
        <f t="shared" si="3"/>
        <v>24.25</v>
      </c>
      <c r="I39" s="17" t="s">
        <v>1013</v>
      </c>
      <c r="J39" s="176" t="str">
        <f t="shared" si="1"/>
        <v/>
      </c>
      <c r="K39" s="173">
        <f t="shared" si="4"/>
        <v>2.083333333333337E-2</v>
      </c>
    </row>
    <row r="40" spans="1:11" ht="36" customHeight="1" x14ac:dyDescent="0.3">
      <c r="A40" s="43"/>
      <c r="B40" s="28" t="s">
        <v>121</v>
      </c>
      <c r="C40" s="28" t="s">
        <v>28</v>
      </c>
      <c r="D40" s="115" t="str">
        <f t="shared" si="10"/>
        <v>X</v>
      </c>
      <c r="E40" s="105" t="str">
        <f t="shared" si="11"/>
        <v/>
      </c>
      <c r="F40" s="180">
        <f t="shared" si="2"/>
        <v>1</v>
      </c>
      <c r="G40" s="117">
        <f t="shared" si="0"/>
        <v>10</v>
      </c>
      <c r="H40" s="153">
        <f t="shared" si="3"/>
        <v>25.416666666666668</v>
      </c>
      <c r="I40" s="17" t="s">
        <v>411</v>
      </c>
      <c r="J40" s="176" t="str">
        <f t="shared" si="1"/>
        <v/>
      </c>
      <c r="K40" s="173">
        <f t="shared" si="4"/>
        <v>4.861111111111116E-2</v>
      </c>
    </row>
    <row r="41" spans="1:11" ht="36" customHeight="1" x14ac:dyDescent="0.3">
      <c r="A41" s="217" t="s">
        <v>1003</v>
      </c>
      <c r="B41" s="28" t="s">
        <v>29</v>
      </c>
      <c r="C41" s="28" t="s">
        <v>372</v>
      </c>
      <c r="D41" s="115" t="str">
        <f t="shared" si="10"/>
        <v>X</v>
      </c>
      <c r="E41" s="105" t="str">
        <f t="shared" si="11"/>
        <v/>
      </c>
      <c r="F41" s="180">
        <f t="shared" si="2"/>
        <v>0</v>
      </c>
      <c r="G41" s="117">
        <f t="shared" si="0"/>
        <v>10</v>
      </c>
      <c r="H41" s="153">
        <f t="shared" si="3"/>
        <v>25.583333333333336</v>
      </c>
      <c r="I41" s="17" t="s">
        <v>411</v>
      </c>
      <c r="J41" s="176" t="str">
        <f t="shared" si="1"/>
        <v/>
      </c>
      <c r="K41" s="173">
        <f t="shared" si="4"/>
        <v>6.9444444444444441E-3</v>
      </c>
    </row>
    <row r="42" spans="1:11" ht="36" customHeight="1" x14ac:dyDescent="0.3">
      <c r="A42" s="217"/>
      <c r="B42" s="28" t="s">
        <v>372</v>
      </c>
      <c r="C42" s="28" t="s">
        <v>397</v>
      </c>
      <c r="D42" s="115" t="str">
        <f t="shared" si="10"/>
        <v/>
      </c>
      <c r="E42" s="105" t="str">
        <f t="shared" si="11"/>
        <v>X</v>
      </c>
      <c r="F42" s="180">
        <f t="shared" si="2"/>
        <v>0</v>
      </c>
      <c r="G42" s="117">
        <f t="shared" si="0"/>
        <v>0</v>
      </c>
      <c r="H42" s="153">
        <f t="shared" si="3"/>
        <v>25.583333333333336</v>
      </c>
      <c r="I42" s="17" t="s">
        <v>1014</v>
      </c>
      <c r="J42" s="176">
        <f t="shared" si="1"/>
        <v>0.2986111111111111</v>
      </c>
      <c r="K42" s="173" t="str">
        <f t="shared" si="4"/>
        <v/>
      </c>
    </row>
    <row r="43" spans="1:11" ht="36" customHeight="1" x14ac:dyDescent="0.3">
      <c r="A43" s="217"/>
      <c r="B43" s="28" t="s">
        <v>397</v>
      </c>
      <c r="C43" s="28" t="s">
        <v>26</v>
      </c>
      <c r="D43" s="115" t="str">
        <f t="shared" si="10"/>
        <v>X</v>
      </c>
      <c r="E43" s="105" t="str">
        <f t="shared" si="11"/>
        <v/>
      </c>
      <c r="F43" s="180">
        <f t="shared" si="2"/>
        <v>3</v>
      </c>
      <c r="G43" s="117">
        <f t="shared" si="0"/>
        <v>40</v>
      </c>
      <c r="H43" s="153">
        <f t="shared" si="3"/>
        <v>29.250000000000004</v>
      </c>
      <c r="I43" s="17" t="s">
        <v>411</v>
      </c>
      <c r="J43" s="176" t="str">
        <f t="shared" si="1"/>
        <v/>
      </c>
      <c r="K43" s="173">
        <f t="shared" si="4"/>
        <v>0.15277777777777779</v>
      </c>
    </row>
    <row r="44" spans="1:11" ht="36" customHeight="1" x14ac:dyDescent="0.3">
      <c r="A44" s="217"/>
      <c r="B44" s="28" t="s">
        <v>26</v>
      </c>
      <c r="C44" s="28" t="s">
        <v>246</v>
      </c>
      <c r="D44" s="115" t="str">
        <f t="shared" si="10"/>
        <v/>
      </c>
      <c r="E44" s="105" t="str">
        <f t="shared" si="11"/>
        <v>X</v>
      </c>
      <c r="F44" s="180">
        <f t="shared" si="2"/>
        <v>0</v>
      </c>
      <c r="G44" s="117">
        <f t="shared" si="0"/>
        <v>0</v>
      </c>
      <c r="H44" s="153">
        <f t="shared" si="3"/>
        <v>29.250000000000004</v>
      </c>
      <c r="I44" s="17" t="s">
        <v>1014</v>
      </c>
      <c r="J44" s="176">
        <f t="shared" si="1"/>
        <v>3.4722222222222265E-2</v>
      </c>
      <c r="K44" s="173" t="str">
        <f t="shared" si="4"/>
        <v/>
      </c>
    </row>
    <row r="45" spans="1:11" ht="36" customHeight="1" x14ac:dyDescent="0.3">
      <c r="A45" s="217"/>
      <c r="B45" s="28" t="s">
        <v>246</v>
      </c>
      <c r="C45" s="28" t="s">
        <v>27</v>
      </c>
      <c r="D45" s="115" t="str">
        <f t="shared" si="10"/>
        <v>X</v>
      </c>
      <c r="E45" s="105" t="str">
        <f t="shared" si="11"/>
        <v/>
      </c>
      <c r="F45" s="180">
        <f t="shared" si="2"/>
        <v>1</v>
      </c>
      <c r="G45" s="117">
        <f t="shared" si="0"/>
        <v>10</v>
      </c>
      <c r="H45" s="153">
        <f t="shared" si="3"/>
        <v>30.416666666666671</v>
      </c>
      <c r="I45" s="17" t="s">
        <v>411</v>
      </c>
      <c r="J45" s="176" t="str">
        <f t="shared" si="1"/>
        <v/>
      </c>
      <c r="K45" s="173">
        <f t="shared" si="4"/>
        <v>4.8611111111111049E-2</v>
      </c>
    </row>
    <row r="46" spans="1:11" ht="36" customHeight="1" x14ac:dyDescent="0.3">
      <c r="A46" s="217"/>
      <c r="B46" s="28" t="s">
        <v>27</v>
      </c>
      <c r="C46" s="28" t="s">
        <v>61</v>
      </c>
      <c r="D46" s="115" t="str">
        <f t="shared" si="10"/>
        <v/>
      </c>
      <c r="E46" s="105" t="str">
        <f t="shared" si="11"/>
        <v>X</v>
      </c>
      <c r="F46" s="180">
        <f t="shared" si="2"/>
        <v>0</v>
      </c>
      <c r="G46" s="117">
        <f t="shared" si="0"/>
        <v>0</v>
      </c>
      <c r="H46" s="153">
        <f t="shared" si="3"/>
        <v>30.416666666666671</v>
      </c>
      <c r="I46" s="17" t="s">
        <v>1014</v>
      </c>
      <c r="J46" s="176">
        <f t="shared" si="1"/>
        <v>6.944444444444442E-2</v>
      </c>
      <c r="K46" s="173" t="str">
        <f t="shared" si="4"/>
        <v/>
      </c>
    </row>
    <row r="47" spans="1:11" ht="36" customHeight="1" x14ac:dyDescent="0.3">
      <c r="A47" s="217"/>
      <c r="B47" s="28" t="s">
        <v>61</v>
      </c>
      <c r="C47" s="28" t="s">
        <v>62</v>
      </c>
      <c r="D47" s="115" t="str">
        <f t="shared" si="10"/>
        <v>X</v>
      </c>
      <c r="E47" s="105" t="str">
        <f t="shared" si="11"/>
        <v/>
      </c>
      <c r="F47" s="180">
        <f t="shared" si="2"/>
        <v>0</v>
      </c>
      <c r="G47" s="117">
        <f t="shared" si="0"/>
        <v>30</v>
      </c>
      <c r="H47" s="153">
        <f t="shared" si="3"/>
        <v>30.916666666666671</v>
      </c>
      <c r="I47" s="17" t="s">
        <v>411</v>
      </c>
      <c r="J47" s="176" t="str">
        <f t="shared" si="1"/>
        <v/>
      </c>
      <c r="K47" s="173">
        <f t="shared" si="4"/>
        <v>2.083333333333337E-2</v>
      </c>
    </row>
    <row r="48" spans="1:11" ht="36" customHeight="1" x14ac:dyDescent="0.3">
      <c r="A48" s="217"/>
      <c r="B48" s="28" t="s">
        <v>62</v>
      </c>
      <c r="C48" s="28" t="s">
        <v>188</v>
      </c>
      <c r="D48" s="115" t="str">
        <f t="shared" si="10"/>
        <v/>
      </c>
      <c r="E48" s="105" t="str">
        <f t="shared" si="11"/>
        <v>X</v>
      </c>
      <c r="F48" s="180">
        <f t="shared" si="2"/>
        <v>0</v>
      </c>
      <c r="G48" s="117">
        <f t="shared" si="0"/>
        <v>0</v>
      </c>
      <c r="H48" s="153">
        <f t="shared" si="3"/>
        <v>30.916666666666671</v>
      </c>
      <c r="I48" s="17" t="s">
        <v>1014</v>
      </c>
      <c r="J48" s="176">
        <f t="shared" si="1"/>
        <v>1.3888888888888951E-2</v>
      </c>
      <c r="K48" s="173" t="str">
        <f t="shared" si="4"/>
        <v/>
      </c>
    </row>
    <row r="49" spans="1:11" ht="36" customHeight="1" x14ac:dyDescent="0.3">
      <c r="A49" s="217"/>
      <c r="B49" s="28" t="s">
        <v>188</v>
      </c>
      <c r="C49" s="28" t="s">
        <v>109</v>
      </c>
      <c r="D49" s="115" t="str">
        <f t="shared" si="10"/>
        <v>X</v>
      </c>
      <c r="E49" s="105" t="str">
        <f t="shared" si="11"/>
        <v/>
      </c>
      <c r="F49" s="180">
        <f t="shared" si="2"/>
        <v>1</v>
      </c>
      <c r="G49" s="117">
        <f t="shared" si="0"/>
        <v>40</v>
      </c>
      <c r="H49" s="153">
        <f t="shared" si="3"/>
        <v>32.583333333333336</v>
      </c>
      <c r="I49" s="17" t="s">
        <v>411</v>
      </c>
      <c r="J49" s="176" t="str">
        <f t="shared" si="1"/>
        <v/>
      </c>
      <c r="K49" s="173">
        <f t="shared" si="4"/>
        <v>6.944444444444442E-2</v>
      </c>
    </row>
    <row r="50" spans="1:11" ht="36" customHeight="1" x14ac:dyDescent="0.3">
      <c r="A50" s="217"/>
      <c r="B50" s="28" t="s">
        <v>109</v>
      </c>
      <c r="C50" s="28" t="s">
        <v>121</v>
      </c>
      <c r="D50" s="115" t="str">
        <f t="shared" si="10"/>
        <v/>
      </c>
      <c r="E50" s="105" t="str">
        <f t="shared" si="11"/>
        <v>X</v>
      </c>
      <c r="F50" s="180">
        <f t="shared" si="2"/>
        <v>0</v>
      </c>
      <c r="G50" s="117">
        <f t="shared" si="0"/>
        <v>0</v>
      </c>
      <c r="H50" s="153">
        <f t="shared" si="3"/>
        <v>32.583333333333336</v>
      </c>
      <c r="I50" s="17" t="s">
        <v>1014</v>
      </c>
      <c r="J50" s="176">
        <f t="shared" si="1"/>
        <v>0.23611111111111105</v>
      </c>
      <c r="K50" s="173" t="str">
        <f t="shared" si="4"/>
        <v/>
      </c>
    </row>
    <row r="51" spans="1:11" ht="36" customHeight="1" x14ac:dyDescent="0.3">
      <c r="A51" s="217"/>
      <c r="B51" s="28" t="s">
        <v>121</v>
      </c>
      <c r="C51" s="28" t="s">
        <v>28</v>
      </c>
      <c r="D51" s="115" t="str">
        <f t="shared" si="10"/>
        <v>X</v>
      </c>
      <c r="E51" s="105" t="str">
        <f t="shared" si="11"/>
        <v/>
      </c>
      <c r="F51" s="180">
        <f t="shared" si="2"/>
        <v>1</v>
      </c>
      <c r="G51" s="117">
        <f t="shared" si="0"/>
        <v>10</v>
      </c>
      <c r="H51" s="153">
        <f t="shared" si="3"/>
        <v>33.75</v>
      </c>
      <c r="I51" s="17" t="s">
        <v>411</v>
      </c>
      <c r="J51" s="176" t="str">
        <f t="shared" si="1"/>
        <v/>
      </c>
      <c r="K51" s="173">
        <f t="shared" si="4"/>
        <v>4.861111111111116E-2</v>
      </c>
    </row>
    <row r="52" spans="1:11" ht="36" customHeight="1" x14ac:dyDescent="0.3">
      <c r="A52" s="42" t="s">
        <v>1004</v>
      </c>
      <c r="B52" s="28" t="s">
        <v>29</v>
      </c>
      <c r="C52" s="28" t="s">
        <v>359</v>
      </c>
      <c r="D52" s="115" t="str">
        <f t="shared" si="10"/>
        <v>X</v>
      </c>
      <c r="E52" s="105" t="str">
        <f t="shared" si="11"/>
        <v/>
      </c>
      <c r="F52" s="180">
        <f t="shared" si="2"/>
        <v>3</v>
      </c>
      <c r="G52" s="117">
        <f t="shared" si="0"/>
        <v>20</v>
      </c>
      <c r="H52" s="153">
        <f t="shared" si="3"/>
        <v>37.083333333333336</v>
      </c>
      <c r="I52" s="17" t="s">
        <v>411</v>
      </c>
      <c r="J52" s="176" t="str">
        <f t="shared" si="1"/>
        <v/>
      </c>
      <c r="K52" s="173">
        <f t="shared" si="4"/>
        <v>0.1388888888888889</v>
      </c>
    </row>
    <row r="53" spans="1:11" ht="36" customHeight="1" x14ac:dyDescent="0.3">
      <c r="A53" s="30"/>
      <c r="B53" s="28" t="s">
        <v>359</v>
      </c>
      <c r="C53" s="28" t="s">
        <v>661</v>
      </c>
      <c r="D53" s="115" t="str">
        <f t="shared" si="10"/>
        <v>X</v>
      </c>
      <c r="E53" s="105" t="str">
        <f t="shared" si="11"/>
        <v/>
      </c>
      <c r="F53" s="180">
        <f t="shared" si="2"/>
        <v>0</v>
      </c>
      <c r="G53" s="117">
        <f t="shared" si="0"/>
        <v>30</v>
      </c>
      <c r="H53" s="153">
        <f t="shared" si="3"/>
        <v>37.583333333333336</v>
      </c>
      <c r="I53" s="17" t="s">
        <v>1015</v>
      </c>
      <c r="J53" s="176" t="str">
        <f t="shared" si="1"/>
        <v/>
      </c>
      <c r="K53" s="173">
        <f t="shared" si="4"/>
        <v>2.0833333333333343E-2</v>
      </c>
    </row>
    <row r="54" spans="1:11" ht="36" customHeight="1" x14ac:dyDescent="0.3">
      <c r="A54" s="30"/>
      <c r="B54" s="28" t="s">
        <v>661</v>
      </c>
      <c r="C54" s="28" t="s">
        <v>74</v>
      </c>
      <c r="D54" s="115" t="str">
        <f t="shared" si="10"/>
        <v>X</v>
      </c>
      <c r="E54" s="105" t="str">
        <f t="shared" si="11"/>
        <v/>
      </c>
      <c r="F54" s="180">
        <f t="shared" si="2"/>
        <v>0</v>
      </c>
      <c r="G54" s="117">
        <f t="shared" si="0"/>
        <v>50</v>
      </c>
      <c r="H54" s="153">
        <f t="shared" si="3"/>
        <v>38.416666666666671</v>
      </c>
      <c r="I54" s="17" t="s">
        <v>416</v>
      </c>
      <c r="J54" s="176" t="str">
        <f t="shared" si="1"/>
        <v/>
      </c>
      <c r="K54" s="173">
        <f t="shared" si="4"/>
        <v>3.472222222222221E-2</v>
      </c>
    </row>
    <row r="55" spans="1:11" ht="36" customHeight="1" x14ac:dyDescent="0.3">
      <c r="A55" s="30"/>
      <c r="B55" s="215" t="s">
        <v>74</v>
      </c>
      <c r="C55" s="216"/>
      <c r="D55" s="115"/>
      <c r="E55" s="105" t="str">
        <f t="shared" si="11"/>
        <v/>
      </c>
      <c r="F55" s="180">
        <f t="shared" si="2"/>
        <v>0</v>
      </c>
      <c r="G55" s="117">
        <f t="shared" si="0"/>
        <v>0</v>
      </c>
      <c r="H55" s="153">
        <f t="shared" si="3"/>
        <v>38.416666666666671</v>
      </c>
      <c r="I55" s="18" t="s">
        <v>56</v>
      </c>
      <c r="J55" s="176" t="str">
        <f t="shared" si="1"/>
        <v/>
      </c>
      <c r="K55" s="173" t="str">
        <f t="shared" si="4"/>
        <v/>
      </c>
    </row>
    <row r="56" spans="1:11" ht="33.75" customHeight="1" x14ac:dyDescent="0.3">
      <c r="A56" s="123"/>
      <c r="B56" s="332" t="s">
        <v>33</v>
      </c>
      <c r="C56" s="332"/>
      <c r="D56" s="332"/>
      <c r="E56" s="332"/>
      <c r="F56" s="332"/>
      <c r="G56" s="332"/>
      <c r="H56" s="124">
        <f>H55</f>
        <v>38.416666666666671</v>
      </c>
      <c r="I56" s="125"/>
      <c r="J56" s="177">
        <f>SUM(J23:J55)</f>
        <v>1.0520833333333335</v>
      </c>
      <c r="K56" s="173">
        <f>SUM(K23:K55)</f>
        <v>1.6006944444444446</v>
      </c>
    </row>
    <row r="57" spans="1:11" ht="33.75" customHeight="1" x14ac:dyDescent="0.3">
      <c r="A57" s="123"/>
      <c r="B57" s="332" t="s">
        <v>616</v>
      </c>
      <c r="C57" s="332"/>
      <c r="D57" s="332"/>
      <c r="E57" s="332"/>
      <c r="F57" s="332"/>
      <c r="G57" s="332"/>
      <c r="H57" s="126">
        <v>72</v>
      </c>
      <c r="I57" s="125"/>
    </row>
    <row r="58" spans="1:11" ht="33.75" customHeight="1" x14ac:dyDescent="0.3">
      <c r="A58" s="123"/>
      <c r="B58" s="326" t="s">
        <v>617</v>
      </c>
      <c r="C58" s="326"/>
      <c r="D58" s="326"/>
      <c r="E58" s="326"/>
      <c r="F58" s="326"/>
      <c r="G58" s="326"/>
      <c r="H58" s="126">
        <f>IF(H57="","",IF(H56&lt;=H57,H57-H56,0))</f>
        <v>33.583333333333329</v>
      </c>
      <c r="I58" s="155"/>
    </row>
    <row r="59" spans="1:11" ht="33.75" customHeight="1" x14ac:dyDescent="0.3">
      <c r="A59" s="123"/>
      <c r="B59" s="326" t="s">
        <v>618</v>
      </c>
      <c r="C59" s="326"/>
      <c r="D59" s="326"/>
      <c r="E59" s="326"/>
      <c r="F59" s="326"/>
      <c r="G59" s="326"/>
      <c r="H59" s="126">
        <f>IF(H56&gt;H57,H56-H57,0)</f>
        <v>0</v>
      </c>
      <c r="I59" s="125"/>
    </row>
    <row r="60" spans="1:11" ht="33.75" customHeight="1" x14ac:dyDescent="0.3">
      <c r="A60" s="123"/>
      <c r="B60" s="326" t="s">
        <v>619</v>
      </c>
      <c r="C60" s="326"/>
      <c r="D60" s="326"/>
      <c r="E60" s="326"/>
      <c r="F60" s="326"/>
      <c r="G60" s="326"/>
      <c r="H60" s="154">
        <f>IF(H57="","",IF(H58&gt;H59,ROUND(H58*$B$15*$B$13/24,0),""))</f>
        <v>45129073</v>
      </c>
      <c r="I60" s="125"/>
    </row>
    <row r="61" spans="1:11" ht="33.75" customHeight="1" x14ac:dyDescent="0.3">
      <c r="A61" s="123"/>
      <c r="B61" s="327" t="s">
        <v>620</v>
      </c>
      <c r="C61" s="328"/>
      <c r="D61" s="328"/>
      <c r="E61" s="328"/>
      <c r="F61" s="328"/>
      <c r="G61" s="329"/>
      <c r="H61" s="127" t="str">
        <f>IF(H59&gt;H58,ROUND(H59*$B$17*$B$13/24,0),"")</f>
        <v/>
      </c>
      <c r="I61" s="125"/>
    </row>
    <row r="62" spans="1:11" ht="33.75" customHeight="1" x14ac:dyDescent="0.3">
      <c r="A62" s="330"/>
      <c r="B62" s="330"/>
      <c r="C62" s="330"/>
      <c r="D62" s="330"/>
      <c r="E62" s="330"/>
      <c r="F62" s="330"/>
      <c r="G62" s="330"/>
      <c r="H62" s="330"/>
      <c r="I62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60:G60"/>
    <mergeCell ref="B61:G61"/>
    <mergeCell ref="A62:I62"/>
    <mergeCell ref="J21:J22"/>
    <mergeCell ref="K21:K22"/>
    <mergeCell ref="B56:G56"/>
    <mergeCell ref="B57:G57"/>
    <mergeCell ref="B58:G58"/>
    <mergeCell ref="B59:G59"/>
  </mergeCells>
  <conditionalFormatting sqref="B23:I55">
    <cfRule type="expression" dxfId="49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130B-D616-4DDA-9E45-807865C9B764}">
  <sheetPr>
    <tabColor rgb="FFFF0000"/>
  </sheetPr>
  <dimension ref="A1:K69"/>
  <sheetViews>
    <sheetView zoomScale="55" zoomScaleNormal="55" workbookViewId="0">
      <selection activeCell="D26" sqref="D2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05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48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44795.583333333336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44795</v>
      </c>
      <c r="C9" s="104">
        <f>INDEX('TONG HOP'!$B$9:$W$110,MATCH(E3,'TONG HOP'!$B$9:$B$110,0),MATCH(C10,'TONG HOP'!$B$9:$W$9,0))</f>
        <v>44796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44796.291666666664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16141.33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44796.493055555555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21497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44798.041666666664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984</v>
      </c>
      <c r="B23" s="215" t="s">
        <v>70</v>
      </c>
      <c r="C23" s="216"/>
      <c r="D23" s="115"/>
      <c r="E23" s="105"/>
      <c r="F23" s="180">
        <f>IF(C23-B23=1,24,(IF(D23="X",HOUR(C23-B23),0)))</f>
        <v>0</v>
      </c>
      <c r="G23" s="166">
        <f t="shared" ref="G23:G62" si="0">IF(D23="X",MINUTE(C23-B23),0)</f>
        <v>0</v>
      </c>
      <c r="H23" s="166">
        <f>(F23+G23/60)+H22</f>
        <v>0</v>
      </c>
      <c r="I23" s="214" t="s">
        <v>991</v>
      </c>
      <c r="J23" s="175" t="str">
        <f t="shared" ref="J23:J62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70</v>
      </c>
      <c r="C24" s="28" t="s">
        <v>988</v>
      </c>
      <c r="D24" s="115"/>
      <c r="E24" s="105"/>
      <c r="F24" s="180">
        <f t="shared" ref="F24:F62" si="2">IF(C24-B24=1,24,(IF(D24="X",HOUR(C24-B24),0)))</f>
        <v>0</v>
      </c>
      <c r="G24" s="166">
        <f t="shared" si="0"/>
        <v>0</v>
      </c>
      <c r="H24" s="166">
        <f t="shared" ref="H24:H62" si="3">(F24+G24/60)+H23</f>
        <v>0</v>
      </c>
      <c r="I24" s="24" t="s">
        <v>939</v>
      </c>
      <c r="J24" s="175" t="str">
        <f t="shared" si="1"/>
        <v/>
      </c>
      <c r="K24" s="173" t="str">
        <f t="shared" ref="K24:K62" si="4">IF(D24="x",(C24-B24),"")</f>
        <v/>
      </c>
    </row>
    <row r="25" spans="1:11" ht="36" customHeight="1" x14ac:dyDescent="0.3">
      <c r="A25" s="43"/>
      <c r="B25" s="28" t="s">
        <v>988</v>
      </c>
      <c r="C25" s="28" t="s">
        <v>28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17" t="s">
        <v>940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42" t="s">
        <v>985</v>
      </c>
      <c r="B26" s="19" t="s">
        <v>29</v>
      </c>
      <c r="C26" s="28" t="s">
        <v>238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17" t="s">
        <v>940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30"/>
      <c r="B27" s="28" t="s">
        <v>238</v>
      </c>
      <c r="C27" s="28" t="s">
        <v>31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17" t="s">
        <v>941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30"/>
      <c r="B28" s="211" t="s">
        <v>31</v>
      </c>
      <c r="C28" s="28" t="s">
        <v>58</v>
      </c>
      <c r="D28" s="115" t="str">
        <f t="shared" ref="D28:D61" si="5">IF(E28="","X","")</f>
        <v/>
      </c>
      <c r="E28" s="105" t="str">
        <f t="shared" ref="E28:E62" si="6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f t="shared" si="2"/>
        <v>0</v>
      </c>
      <c r="G28" s="117">
        <f t="shared" si="0"/>
        <v>0</v>
      </c>
      <c r="H28" s="153">
        <f t="shared" si="3"/>
        <v>0</v>
      </c>
      <c r="I28" s="17" t="s">
        <v>1002</v>
      </c>
      <c r="J28" s="176">
        <f t="shared" si="1"/>
        <v>6.25E-2</v>
      </c>
      <c r="K28" s="173" t="str">
        <f t="shared" si="4"/>
        <v/>
      </c>
    </row>
    <row r="29" spans="1:11" ht="36" customHeight="1" x14ac:dyDescent="0.3">
      <c r="A29" s="30"/>
      <c r="B29" s="28" t="s">
        <v>58</v>
      </c>
      <c r="C29" s="28" t="s">
        <v>989</v>
      </c>
      <c r="D29" s="115" t="str">
        <f t="shared" si="5"/>
        <v/>
      </c>
      <c r="E29" s="105" t="str">
        <f t="shared" si="6"/>
        <v>X</v>
      </c>
      <c r="F29" s="180">
        <f t="shared" si="2"/>
        <v>0</v>
      </c>
      <c r="G29" s="117">
        <f t="shared" si="0"/>
        <v>0</v>
      </c>
      <c r="H29" s="153">
        <f t="shared" si="3"/>
        <v>0</v>
      </c>
      <c r="I29" s="220" t="s">
        <v>992</v>
      </c>
      <c r="J29" s="176">
        <f t="shared" si="1"/>
        <v>5.9027777777777735E-2</v>
      </c>
      <c r="K29" s="173" t="str">
        <f t="shared" si="4"/>
        <v/>
      </c>
    </row>
    <row r="30" spans="1:11" ht="36" customHeight="1" x14ac:dyDescent="0.3">
      <c r="A30" s="30"/>
      <c r="B30" s="28" t="s">
        <v>989</v>
      </c>
      <c r="C30" s="28" t="s">
        <v>246</v>
      </c>
      <c r="D30" s="115" t="str">
        <f t="shared" si="5"/>
        <v>X</v>
      </c>
      <c r="E30" s="105" t="str">
        <f t="shared" si="6"/>
        <v/>
      </c>
      <c r="F30" s="180">
        <f t="shared" si="2"/>
        <v>1</v>
      </c>
      <c r="G30" s="117">
        <f t="shared" si="0"/>
        <v>55</v>
      </c>
      <c r="H30" s="153">
        <f t="shared" si="3"/>
        <v>1.9166666666666665</v>
      </c>
      <c r="I30" s="17" t="s">
        <v>309</v>
      </c>
      <c r="J30" s="176" t="str">
        <f t="shared" si="1"/>
        <v/>
      </c>
      <c r="K30" s="173">
        <f t="shared" si="4"/>
        <v>7.986111111111116E-2</v>
      </c>
    </row>
    <row r="31" spans="1:11" ht="36" customHeight="1" x14ac:dyDescent="0.3">
      <c r="A31" s="30"/>
      <c r="B31" s="215" t="s">
        <v>246</v>
      </c>
      <c r="C31" s="216"/>
      <c r="D31" s="115"/>
      <c r="E31" s="105" t="str">
        <f t="shared" si="6"/>
        <v/>
      </c>
      <c r="F31" s="180">
        <f t="shared" si="2"/>
        <v>0</v>
      </c>
      <c r="G31" s="117">
        <f t="shared" si="0"/>
        <v>0</v>
      </c>
      <c r="H31" s="153">
        <f t="shared" si="3"/>
        <v>1.9166666666666665</v>
      </c>
      <c r="I31" s="18" t="s">
        <v>45</v>
      </c>
      <c r="J31" s="176" t="str">
        <f t="shared" si="1"/>
        <v/>
      </c>
      <c r="K31" s="173" t="str">
        <f t="shared" si="4"/>
        <v/>
      </c>
    </row>
    <row r="32" spans="1:11" ht="36" customHeight="1" x14ac:dyDescent="0.3">
      <c r="A32" s="30"/>
      <c r="B32" s="28" t="s">
        <v>246</v>
      </c>
      <c r="C32" s="28" t="s">
        <v>69</v>
      </c>
      <c r="D32" s="115" t="str">
        <f t="shared" si="5"/>
        <v>X</v>
      </c>
      <c r="E32" s="105" t="str">
        <f t="shared" si="6"/>
        <v/>
      </c>
      <c r="F32" s="180">
        <f t="shared" si="2"/>
        <v>1</v>
      </c>
      <c r="G32" s="117">
        <f t="shared" si="0"/>
        <v>40</v>
      </c>
      <c r="H32" s="153">
        <f t="shared" si="3"/>
        <v>3.583333333333333</v>
      </c>
      <c r="I32" s="17" t="s">
        <v>46</v>
      </c>
      <c r="J32" s="176" t="str">
        <f t="shared" si="1"/>
        <v/>
      </c>
      <c r="K32" s="173">
        <f t="shared" si="4"/>
        <v>6.944444444444442E-2</v>
      </c>
    </row>
    <row r="33" spans="1:11" ht="36" customHeight="1" x14ac:dyDescent="0.3">
      <c r="A33" s="30"/>
      <c r="B33" s="28" t="s">
        <v>69</v>
      </c>
      <c r="C33" s="28" t="s">
        <v>70</v>
      </c>
      <c r="D33" s="115" t="str">
        <f t="shared" si="5"/>
        <v/>
      </c>
      <c r="E33" s="105" t="str">
        <f t="shared" si="6"/>
        <v>X</v>
      </c>
      <c r="F33" s="180">
        <f t="shared" si="2"/>
        <v>0</v>
      </c>
      <c r="G33" s="117">
        <f t="shared" si="0"/>
        <v>0</v>
      </c>
      <c r="H33" s="153">
        <f t="shared" si="3"/>
        <v>3.583333333333333</v>
      </c>
      <c r="I33" s="25" t="s">
        <v>993</v>
      </c>
      <c r="J33" s="176">
        <f t="shared" si="1"/>
        <v>2.083333333333337E-2</v>
      </c>
      <c r="K33" s="173" t="str">
        <f t="shared" si="4"/>
        <v/>
      </c>
    </row>
    <row r="34" spans="1:11" ht="36" customHeight="1" x14ac:dyDescent="0.3">
      <c r="A34" s="30"/>
      <c r="B34" s="28" t="s">
        <v>70</v>
      </c>
      <c r="C34" s="28" t="s">
        <v>720</v>
      </c>
      <c r="D34" s="115" t="str">
        <f t="shared" si="5"/>
        <v/>
      </c>
      <c r="E34" s="105" t="str">
        <f t="shared" si="6"/>
        <v>X</v>
      </c>
      <c r="F34" s="180">
        <f t="shared" si="2"/>
        <v>0</v>
      </c>
      <c r="G34" s="117">
        <f t="shared" si="0"/>
        <v>0</v>
      </c>
      <c r="H34" s="153">
        <f t="shared" si="3"/>
        <v>3.583333333333333</v>
      </c>
      <c r="I34" s="25" t="s">
        <v>430</v>
      </c>
      <c r="J34" s="176">
        <f t="shared" si="1"/>
        <v>6.944444444444442E-2</v>
      </c>
      <c r="K34" s="173" t="str">
        <f t="shared" si="4"/>
        <v/>
      </c>
    </row>
    <row r="35" spans="1:11" ht="36" customHeight="1" x14ac:dyDescent="0.3">
      <c r="A35" s="30"/>
      <c r="B35" s="28" t="s">
        <v>720</v>
      </c>
      <c r="C35" s="28" t="s">
        <v>196</v>
      </c>
      <c r="D35" s="115" t="str">
        <f t="shared" si="5"/>
        <v>X</v>
      </c>
      <c r="E35" s="105" t="str">
        <f t="shared" si="6"/>
        <v/>
      </c>
      <c r="F35" s="180">
        <f t="shared" si="2"/>
        <v>0</v>
      </c>
      <c r="G35" s="117">
        <f t="shared" si="0"/>
        <v>30</v>
      </c>
      <c r="H35" s="153">
        <f t="shared" si="3"/>
        <v>4.083333333333333</v>
      </c>
      <c r="I35" s="17" t="s">
        <v>46</v>
      </c>
      <c r="J35" s="176" t="str">
        <f t="shared" si="1"/>
        <v/>
      </c>
      <c r="K35" s="173">
        <f t="shared" si="4"/>
        <v>2.083333333333337E-2</v>
      </c>
    </row>
    <row r="36" spans="1:11" ht="36" customHeight="1" x14ac:dyDescent="0.3">
      <c r="A36" s="30"/>
      <c r="B36" s="28" t="s">
        <v>196</v>
      </c>
      <c r="C36" s="28" t="s">
        <v>148</v>
      </c>
      <c r="D36" s="115" t="str">
        <f t="shared" si="5"/>
        <v>X</v>
      </c>
      <c r="E36" s="105" t="str">
        <f t="shared" si="6"/>
        <v/>
      </c>
      <c r="F36" s="180">
        <f t="shared" si="2"/>
        <v>0</v>
      </c>
      <c r="G36" s="117">
        <f t="shared" si="0"/>
        <v>20</v>
      </c>
      <c r="H36" s="153">
        <f t="shared" si="3"/>
        <v>4.4166666666666661</v>
      </c>
      <c r="I36" s="25" t="s">
        <v>994</v>
      </c>
      <c r="J36" s="176" t="str">
        <f t="shared" si="1"/>
        <v/>
      </c>
      <c r="K36" s="173">
        <f t="shared" si="4"/>
        <v>1.388888888888884E-2</v>
      </c>
    </row>
    <row r="37" spans="1:11" ht="36" customHeight="1" x14ac:dyDescent="0.3">
      <c r="A37" s="30"/>
      <c r="B37" s="28" t="s">
        <v>148</v>
      </c>
      <c r="C37" s="28" t="s">
        <v>182</v>
      </c>
      <c r="D37" s="115" t="str">
        <f t="shared" si="5"/>
        <v>X</v>
      </c>
      <c r="E37" s="105" t="str">
        <f t="shared" si="6"/>
        <v/>
      </c>
      <c r="F37" s="180">
        <f t="shared" si="2"/>
        <v>0</v>
      </c>
      <c r="G37" s="117">
        <f t="shared" si="0"/>
        <v>20</v>
      </c>
      <c r="H37" s="153">
        <f t="shared" si="3"/>
        <v>4.7499999999999991</v>
      </c>
      <c r="I37" s="17" t="s">
        <v>46</v>
      </c>
      <c r="J37" s="176" t="str">
        <f t="shared" si="1"/>
        <v/>
      </c>
      <c r="K37" s="173">
        <f t="shared" si="4"/>
        <v>1.388888888888884E-2</v>
      </c>
    </row>
    <row r="38" spans="1:11" ht="36" customHeight="1" x14ac:dyDescent="0.3">
      <c r="A38" s="30"/>
      <c r="B38" s="28" t="s">
        <v>182</v>
      </c>
      <c r="C38" s="28" t="s">
        <v>229</v>
      </c>
      <c r="D38" s="115" t="str">
        <f t="shared" si="5"/>
        <v>X</v>
      </c>
      <c r="E38" s="105" t="str">
        <f t="shared" si="6"/>
        <v/>
      </c>
      <c r="F38" s="180">
        <f t="shared" si="2"/>
        <v>0</v>
      </c>
      <c r="G38" s="117">
        <f t="shared" si="0"/>
        <v>30</v>
      </c>
      <c r="H38" s="153">
        <f t="shared" si="3"/>
        <v>5.2499999999999991</v>
      </c>
      <c r="I38" s="25" t="s">
        <v>995</v>
      </c>
      <c r="J38" s="176" t="str">
        <f t="shared" si="1"/>
        <v/>
      </c>
      <c r="K38" s="173">
        <f t="shared" si="4"/>
        <v>2.083333333333337E-2</v>
      </c>
    </row>
    <row r="39" spans="1:11" ht="36" customHeight="1" x14ac:dyDescent="0.3">
      <c r="A39" s="30"/>
      <c r="B39" s="28" t="s">
        <v>229</v>
      </c>
      <c r="C39" s="28" t="s">
        <v>240</v>
      </c>
      <c r="D39" s="115" t="str">
        <f t="shared" si="5"/>
        <v>X</v>
      </c>
      <c r="E39" s="105" t="str">
        <f t="shared" si="6"/>
        <v/>
      </c>
      <c r="F39" s="180">
        <f t="shared" si="2"/>
        <v>1</v>
      </c>
      <c r="G39" s="117">
        <f t="shared" si="0"/>
        <v>20</v>
      </c>
      <c r="H39" s="153">
        <f t="shared" si="3"/>
        <v>6.5833333333333321</v>
      </c>
      <c r="I39" s="17" t="s">
        <v>46</v>
      </c>
      <c r="J39" s="176" t="str">
        <f t="shared" si="1"/>
        <v/>
      </c>
      <c r="K39" s="173">
        <f t="shared" si="4"/>
        <v>5.555555555555558E-2</v>
      </c>
    </row>
    <row r="40" spans="1:11" ht="36" customHeight="1" x14ac:dyDescent="0.3">
      <c r="A40" s="30"/>
      <c r="B40" s="28" t="s">
        <v>240</v>
      </c>
      <c r="C40" s="28" t="s">
        <v>116</v>
      </c>
      <c r="D40" s="115" t="str">
        <f t="shared" si="5"/>
        <v>X</v>
      </c>
      <c r="E40" s="105" t="str">
        <f t="shared" si="6"/>
        <v/>
      </c>
      <c r="F40" s="180">
        <f t="shared" si="2"/>
        <v>0</v>
      </c>
      <c r="G40" s="117">
        <f t="shared" si="0"/>
        <v>30</v>
      </c>
      <c r="H40" s="153">
        <f t="shared" si="3"/>
        <v>7.0833333333333321</v>
      </c>
      <c r="I40" s="25" t="s">
        <v>996</v>
      </c>
      <c r="J40" s="176" t="str">
        <f t="shared" si="1"/>
        <v/>
      </c>
      <c r="K40" s="173">
        <f t="shared" si="4"/>
        <v>2.083333333333337E-2</v>
      </c>
    </row>
    <row r="41" spans="1:11" ht="36" customHeight="1" x14ac:dyDescent="0.3">
      <c r="A41" s="30"/>
      <c r="B41" s="28" t="s">
        <v>116</v>
      </c>
      <c r="C41" s="28" t="s">
        <v>59</v>
      </c>
      <c r="D41" s="115" t="str">
        <f t="shared" si="5"/>
        <v>X</v>
      </c>
      <c r="E41" s="105" t="str">
        <f t="shared" si="6"/>
        <v/>
      </c>
      <c r="F41" s="180">
        <f t="shared" si="2"/>
        <v>2</v>
      </c>
      <c r="G41" s="117">
        <f t="shared" si="0"/>
        <v>20</v>
      </c>
      <c r="H41" s="153">
        <f t="shared" si="3"/>
        <v>9.4166666666666661</v>
      </c>
      <c r="I41" s="17" t="s">
        <v>46</v>
      </c>
      <c r="J41" s="176" t="str">
        <f t="shared" si="1"/>
        <v/>
      </c>
      <c r="K41" s="173">
        <f t="shared" si="4"/>
        <v>9.722222222222221E-2</v>
      </c>
    </row>
    <row r="42" spans="1:11" ht="36" customHeight="1" x14ac:dyDescent="0.3">
      <c r="A42" s="30"/>
      <c r="B42" s="28" t="s">
        <v>59</v>
      </c>
      <c r="C42" s="28" t="s">
        <v>32</v>
      </c>
      <c r="D42" s="115" t="str">
        <f t="shared" si="5"/>
        <v>X</v>
      </c>
      <c r="E42" s="105" t="str">
        <f t="shared" si="6"/>
        <v/>
      </c>
      <c r="F42" s="180">
        <f t="shared" si="2"/>
        <v>0</v>
      </c>
      <c r="G42" s="117">
        <f t="shared" si="0"/>
        <v>30</v>
      </c>
      <c r="H42" s="153">
        <f t="shared" si="3"/>
        <v>9.9166666666666661</v>
      </c>
      <c r="I42" s="25" t="s">
        <v>47</v>
      </c>
      <c r="J42" s="176" t="str">
        <f t="shared" si="1"/>
        <v/>
      </c>
      <c r="K42" s="173">
        <f t="shared" si="4"/>
        <v>2.0833333333333259E-2</v>
      </c>
    </row>
    <row r="43" spans="1:11" ht="36" customHeight="1" x14ac:dyDescent="0.3">
      <c r="A43" s="30"/>
      <c r="B43" s="28" t="s">
        <v>32</v>
      </c>
      <c r="C43" s="28" t="s">
        <v>990</v>
      </c>
      <c r="D43" s="115" t="str">
        <f t="shared" si="5"/>
        <v>X</v>
      </c>
      <c r="E43" s="105" t="str">
        <f t="shared" si="6"/>
        <v/>
      </c>
      <c r="F43" s="180">
        <f t="shared" si="2"/>
        <v>0</v>
      </c>
      <c r="G43" s="117">
        <f t="shared" si="0"/>
        <v>15</v>
      </c>
      <c r="H43" s="153">
        <f t="shared" si="3"/>
        <v>10.166666666666666</v>
      </c>
      <c r="I43" s="17" t="s">
        <v>46</v>
      </c>
      <c r="J43" s="176" t="str">
        <f t="shared" si="1"/>
        <v/>
      </c>
      <c r="K43" s="173">
        <f t="shared" si="4"/>
        <v>1.0416666666666741E-2</v>
      </c>
    </row>
    <row r="44" spans="1:11" ht="36" customHeight="1" x14ac:dyDescent="0.3">
      <c r="A44" s="30"/>
      <c r="B44" s="28" t="s">
        <v>990</v>
      </c>
      <c r="C44" s="28" t="s">
        <v>60</v>
      </c>
      <c r="D44" s="115" t="str">
        <f t="shared" si="5"/>
        <v>X</v>
      </c>
      <c r="E44" s="105" t="str">
        <f t="shared" si="6"/>
        <v/>
      </c>
      <c r="F44" s="180">
        <f t="shared" si="2"/>
        <v>0</v>
      </c>
      <c r="G44" s="117">
        <f t="shared" si="0"/>
        <v>25</v>
      </c>
      <c r="H44" s="153">
        <f t="shared" si="3"/>
        <v>10.583333333333332</v>
      </c>
      <c r="I44" s="25" t="s">
        <v>997</v>
      </c>
      <c r="J44" s="176" t="str">
        <f t="shared" si="1"/>
        <v/>
      </c>
      <c r="K44" s="173">
        <f t="shared" si="4"/>
        <v>1.736111111111116E-2</v>
      </c>
    </row>
    <row r="45" spans="1:11" ht="36" customHeight="1" x14ac:dyDescent="0.3">
      <c r="A45" s="30"/>
      <c r="B45" s="28" t="s">
        <v>60</v>
      </c>
      <c r="C45" s="28" t="s">
        <v>28</v>
      </c>
      <c r="D45" s="115" t="str">
        <f t="shared" si="5"/>
        <v>X</v>
      </c>
      <c r="E45" s="105" t="str">
        <f t="shared" si="6"/>
        <v/>
      </c>
      <c r="F45" s="180">
        <f t="shared" si="2"/>
        <v>1</v>
      </c>
      <c r="G45" s="117">
        <f t="shared" si="0"/>
        <v>20</v>
      </c>
      <c r="H45" s="153">
        <f t="shared" si="3"/>
        <v>11.916666666666666</v>
      </c>
      <c r="I45" s="17" t="s">
        <v>46</v>
      </c>
      <c r="J45" s="176" t="str">
        <f t="shared" si="1"/>
        <v/>
      </c>
      <c r="K45" s="173">
        <f t="shared" si="4"/>
        <v>5.5555555555555469E-2</v>
      </c>
    </row>
    <row r="46" spans="1:11" ht="36" customHeight="1" x14ac:dyDescent="0.3">
      <c r="A46" s="217" t="s">
        <v>986</v>
      </c>
      <c r="B46" s="28" t="s">
        <v>29</v>
      </c>
      <c r="C46" s="28" t="s">
        <v>237</v>
      </c>
      <c r="D46" s="115" t="str">
        <f t="shared" si="5"/>
        <v>X</v>
      </c>
      <c r="E46" s="105" t="str">
        <f t="shared" si="6"/>
        <v/>
      </c>
      <c r="F46" s="180">
        <f t="shared" si="2"/>
        <v>0</v>
      </c>
      <c r="G46" s="117">
        <f t="shared" si="0"/>
        <v>20</v>
      </c>
      <c r="H46" s="153">
        <f t="shared" si="3"/>
        <v>12.25</v>
      </c>
      <c r="I46" s="25" t="s">
        <v>998</v>
      </c>
      <c r="J46" s="176" t="str">
        <f t="shared" si="1"/>
        <v/>
      </c>
      <c r="K46" s="173">
        <f t="shared" si="4"/>
        <v>1.3888888888888888E-2</v>
      </c>
    </row>
    <row r="47" spans="1:11" ht="36" customHeight="1" x14ac:dyDescent="0.3">
      <c r="A47" s="217"/>
      <c r="B47" s="28" t="s">
        <v>237</v>
      </c>
      <c r="C47" s="28" t="s">
        <v>30</v>
      </c>
      <c r="D47" s="115" t="str">
        <f t="shared" si="5"/>
        <v>X</v>
      </c>
      <c r="E47" s="105" t="str">
        <f t="shared" si="6"/>
        <v/>
      </c>
      <c r="F47" s="180">
        <f t="shared" si="2"/>
        <v>5</v>
      </c>
      <c r="G47" s="117">
        <f t="shared" si="0"/>
        <v>10</v>
      </c>
      <c r="H47" s="153">
        <f t="shared" si="3"/>
        <v>17.416666666666668</v>
      </c>
      <c r="I47" s="17" t="s">
        <v>46</v>
      </c>
      <c r="J47" s="176" t="str">
        <f t="shared" si="1"/>
        <v/>
      </c>
      <c r="K47" s="173">
        <f t="shared" si="4"/>
        <v>0.21527777777777776</v>
      </c>
    </row>
    <row r="48" spans="1:11" ht="36" customHeight="1" x14ac:dyDescent="0.3">
      <c r="A48" s="217"/>
      <c r="B48" s="28" t="s">
        <v>30</v>
      </c>
      <c r="C48" s="28" t="s">
        <v>64</v>
      </c>
      <c r="D48" s="115" t="str">
        <f t="shared" si="5"/>
        <v>X</v>
      </c>
      <c r="E48" s="105" t="str">
        <f t="shared" si="6"/>
        <v/>
      </c>
      <c r="F48" s="180">
        <f t="shared" si="2"/>
        <v>1</v>
      </c>
      <c r="G48" s="117">
        <f t="shared" si="0"/>
        <v>0</v>
      </c>
      <c r="H48" s="153">
        <f t="shared" si="3"/>
        <v>18.416666666666668</v>
      </c>
      <c r="I48" s="25" t="s">
        <v>47</v>
      </c>
      <c r="J48" s="176" t="str">
        <f t="shared" si="1"/>
        <v/>
      </c>
      <c r="K48" s="173">
        <f t="shared" si="4"/>
        <v>4.1666666666666657E-2</v>
      </c>
    </row>
    <row r="49" spans="1:11" ht="36" customHeight="1" x14ac:dyDescent="0.3">
      <c r="A49" s="217"/>
      <c r="B49" s="28" t="s">
        <v>64</v>
      </c>
      <c r="C49" s="28" t="s">
        <v>275</v>
      </c>
      <c r="D49" s="115" t="str">
        <f t="shared" si="5"/>
        <v>X</v>
      </c>
      <c r="E49" s="105" t="str">
        <f t="shared" si="6"/>
        <v/>
      </c>
      <c r="F49" s="180">
        <f t="shared" si="2"/>
        <v>2</v>
      </c>
      <c r="G49" s="117">
        <f t="shared" si="0"/>
        <v>40</v>
      </c>
      <c r="H49" s="153">
        <f t="shared" si="3"/>
        <v>21.083333333333336</v>
      </c>
      <c r="I49" s="17" t="s">
        <v>46</v>
      </c>
      <c r="J49" s="176" t="str">
        <f t="shared" si="1"/>
        <v/>
      </c>
      <c r="K49" s="173">
        <f t="shared" si="4"/>
        <v>0.1111111111111111</v>
      </c>
    </row>
    <row r="50" spans="1:11" ht="36" customHeight="1" x14ac:dyDescent="0.3">
      <c r="A50" s="217"/>
      <c r="B50" s="28" t="s">
        <v>275</v>
      </c>
      <c r="C50" s="28" t="s">
        <v>113</v>
      </c>
      <c r="D50" s="115" t="str">
        <f t="shared" si="5"/>
        <v>X</v>
      </c>
      <c r="E50" s="105" t="str">
        <f t="shared" si="6"/>
        <v/>
      </c>
      <c r="F50" s="180">
        <f t="shared" si="2"/>
        <v>0</v>
      </c>
      <c r="G50" s="117">
        <f t="shared" si="0"/>
        <v>40</v>
      </c>
      <c r="H50" s="153">
        <f t="shared" si="3"/>
        <v>21.750000000000004</v>
      </c>
      <c r="I50" s="25" t="s">
        <v>999</v>
      </c>
      <c r="J50" s="176" t="str">
        <f t="shared" si="1"/>
        <v/>
      </c>
      <c r="K50" s="173">
        <f t="shared" si="4"/>
        <v>2.7777777777777846E-2</v>
      </c>
    </row>
    <row r="51" spans="1:11" ht="36" customHeight="1" x14ac:dyDescent="0.3">
      <c r="A51" s="217"/>
      <c r="B51" s="28" t="s">
        <v>113</v>
      </c>
      <c r="C51" s="28" t="s">
        <v>68</v>
      </c>
      <c r="D51" s="115" t="str">
        <f t="shared" si="5"/>
        <v>X</v>
      </c>
      <c r="E51" s="105" t="str">
        <f t="shared" si="6"/>
        <v/>
      </c>
      <c r="F51" s="180">
        <f t="shared" si="2"/>
        <v>2</v>
      </c>
      <c r="G51" s="117">
        <f t="shared" si="0"/>
        <v>10</v>
      </c>
      <c r="H51" s="153">
        <f t="shared" si="3"/>
        <v>23.916666666666671</v>
      </c>
      <c r="I51" s="17" t="s">
        <v>46</v>
      </c>
      <c r="J51" s="176" t="str">
        <f t="shared" si="1"/>
        <v/>
      </c>
      <c r="K51" s="173">
        <f t="shared" si="4"/>
        <v>9.0277777777777735E-2</v>
      </c>
    </row>
    <row r="52" spans="1:11" ht="36" customHeight="1" x14ac:dyDescent="0.3">
      <c r="A52" s="217"/>
      <c r="B52" s="28" t="s">
        <v>68</v>
      </c>
      <c r="C52" s="28" t="s">
        <v>105</v>
      </c>
      <c r="D52" s="115" t="str">
        <f t="shared" si="5"/>
        <v>X</v>
      </c>
      <c r="E52" s="105" t="str">
        <f t="shared" si="6"/>
        <v/>
      </c>
      <c r="F52" s="180">
        <f t="shared" si="2"/>
        <v>0</v>
      </c>
      <c r="G52" s="117">
        <f t="shared" si="0"/>
        <v>30</v>
      </c>
      <c r="H52" s="153">
        <f t="shared" si="3"/>
        <v>24.416666666666671</v>
      </c>
      <c r="I52" s="25" t="s">
        <v>1000</v>
      </c>
      <c r="J52" s="176" t="str">
        <f t="shared" si="1"/>
        <v/>
      </c>
      <c r="K52" s="173">
        <f t="shared" si="4"/>
        <v>2.083333333333337E-2</v>
      </c>
    </row>
    <row r="53" spans="1:11" ht="36" customHeight="1" x14ac:dyDescent="0.3">
      <c r="A53" s="217"/>
      <c r="B53" s="28" t="s">
        <v>105</v>
      </c>
      <c r="C53" s="28" t="s">
        <v>763</v>
      </c>
      <c r="D53" s="115" t="str">
        <f t="shared" si="5"/>
        <v>X</v>
      </c>
      <c r="E53" s="105" t="str">
        <f t="shared" si="6"/>
        <v/>
      </c>
      <c r="F53" s="180">
        <f t="shared" si="2"/>
        <v>0</v>
      </c>
      <c r="G53" s="117">
        <f t="shared" si="0"/>
        <v>20</v>
      </c>
      <c r="H53" s="153">
        <f t="shared" si="3"/>
        <v>24.750000000000004</v>
      </c>
      <c r="I53" s="17" t="s">
        <v>46</v>
      </c>
      <c r="J53" s="176" t="str">
        <f t="shared" si="1"/>
        <v/>
      </c>
      <c r="K53" s="173">
        <f t="shared" si="4"/>
        <v>1.388888888888884E-2</v>
      </c>
    </row>
    <row r="54" spans="1:11" ht="36" customHeight="1" x14ac:dyDescent="0.3">
      <c r="A54" s="217"/>
      <c r="B54" s="28" t="s">
        <v>763</v>
      </c>
      <c r="C54" s="28" t="s">
        <v>70</v>
      </c>
      <c r="D54" s="115" t="str">
        <f t="shared" si="5"/>
        <v>X</v>
      </c>
      <c r="E54" s="105" t="str">
        <f t="shared" si="6"/>
        <v/>
      </c>
      <c r="F54" s="180">
        <f t="shared" si="2"/>
        <v>1</v>
      </c>
      <c r="G54" s="117">
        <f t="shared" si="0"/>
        <v>10</v>
      </c>
      <c r="H54" s="153">
        <f t="shared" si="3"/>
        <v>25.916666666666671</v>
      </c>
      <c r="I54" s="25" t="s">
        <v>1001</v>
      </c>
      <c r="J54" s="176" t="str">
        <f t="shared" si="1"/>
        <v/>
      </c>
      <c r="K54" s="173">
        <f t="shared" si="4"/>
        <v>4.861111111111116E-2</v>
      </c>
    </row>
    <row r="55" spans="1:11" ht="36" customHeight="1" x14ac:dyDescent="0.3">
      <c r="A55" s="217"/>
      <c r="B55" s="28" t="s">
        <v>70</v>
      </c>
      <c r="C55" s="28" t="s">
        <v>61</v>
      </c>
      <c r="D55" s="115" t="str">
        <f t="shared" si="5"/>
        <v>X</v>
      </c>
      <c r="E55" s="105" t="str">
        <f t="shared" si="6"/>
        <v/>
      </c>
      <c r="F55" s="180">
        <f t="shared" si="2"/>
        <v>0</v>
      </c>
      <c r="G55" s="117">
        <f t="shared" si="0"/>
        <v>40</v>
      </c>
      <c r="H55" s="153">
        <f t="shared" si="3"/>
        <v>26.583333333333339</v>
      </c>
      <c r="I55" s="25" t="s">
        <v>329</v>
      </c>
      <c r="J55" s="176" t="str">
        <f t="shared" si="1"/>
        <v/>
      </c>
      <c r="K55" s="173">
        <f t="shared" si="4"/>
        <v>2.7777777777777679E-2</v>
      </c>
    </row>
    <row r="56" spans="1:11" ht="36" customHeight="1" x14ac:dyDescent="0.3">
      <c r="A56" s="217"/>
      <c r="B56" s="28" t="s">
        <v>61</v>
      </c>
      <c r="C56" s="28" t="s">
        <v>255</v>
      </c>
      <c r="D56" s="115" t="str">
        <f t="shared" si="5"/>
        <v>X</v>
      </c>
      <c r="E56" s="105" t="str">
        <f t="shared" si="6"/>
        <v/>
      </c>
      <c r="F56" s="180">
        <f t="shared" si="2"/>
        <v>0</v>
      </c>
      <c r="G56" s="117">
        <f t="shared" si="0"/>
        <v>20</v>
      </c>
      <c r="H56" s="153">
        <f t="shared" si="3"/>
        <v>26.916666666666671</v>
      </c>
      <c r="I56" s="17" t="s">
        <v>46</v>
      </c>
      <c r="J56" s="176" t="str">
        <f t="shared" si="1"/>
        <v/>
      </c>
      <c r="K56" s="173">
        <f t="shared" si="4"/>
        <v>1.3888888888888951E-2</v>
      </c>
    </row>
    <row r="57" spans="1:11" ht="36" customHeight="1" x14ac:dyDescent="0.3">
      <c r="A57" s="217"/>
      <c r="B57" s="28" t="s">
        <v>255</v>
      </c>
      <c r="C57" s="28" t="s">
        <v>720</v>
      </c>
      <c r="D57" s="115" t="str">
        <f t="shared" si="5"/>
        <v/>
      </c>
      <c r="E57" s="105" t="str">
        <f t="shared" si="6"/>
        <v>X</v>
      </c>
      <c r="F57" s="180">
        <f t="shared" si="2"/>
        <v>0</v>
      </c>
      <c r="G57" s="117">
        <f t="shared" si="0"/>
        <v>0</v>
      </c>
      <c r="H57" s="153">
        <f t="shared" si="3"/>
        <v>26.916666666666671</v>
      </c>
      <c r="I57" s="25" t="s">
        <v>355</v>
      </c>
      <c r="J57" s="176">
        <f t="shared" si="1"/>
        <v>2.777777777777779E-2</v>
      </c>
      <c r="K57" s="173" t="str">
        <f t="shared" si="4"/>
        <v/>
      </c>
    </row>
    <row r="58" spans="1:11" ht="36" customHeight="1" x14ac:dyDescent="0.3">
      <c r="A58" s="217"/>
      <c r="B58" s="28" t="s">
        <v>720</v>
      </c>
      <c r="C58" s="28" t="s">
        <v>240</v>
      </c>
      <c r="D58" s="115" t="str">
        <f t="shared" si="5"/>
        <v>X</v>
      </c>
      <c r="E58" s="105" t="str">
        <f t="shared" si="6"/>
        <v/>
      </c>
      <c r="F58" s="180">
        <f t="shared" si="2"/>
        <v>3</v>
      </c>
      <c r="G58" s="117">
        <f t="shared" si="0"/>
        <v>0</v>
      </c>
      <c r="H58" s="153">
        <f t="shared" si="3"/>
        <v>29.916666666666671</v>
      </c>
      <c r="I58" s="17" t="s">
        <v>46</v>
      </c>
      <c r="J58" s="176" t="str">
        <f t="shared" si="1"/>
        <v/>
      </c>
      <c r="K58" s="173">
        <f t="shared" si="4"/>
        <v>0.125</v>
      </c>
    </row>
    <row r="59" spans="1:11" ht="36" customHeight="1" x14ac:dyDescent="0.3">
      <c r="A59" s="217"/>
      <c r="B59" s="28" t="s">
        <v>240</v>
      </c>
      <c r="C59" s="28" t="s">
        <v>120</v>
      </c>
      <c r="D59" s="115" t="str">
        <f t="shared" si="5"/>
        <v/>
      </c>
      <c r="E59" s="105" t="str">
        <f t="shared" si="6"/>
        <v>X</v>
      </c>
      <c r="F59" s="180">
        <f t="shared" si="2"/>
        <v>0</v>
      </c>
      <c r="G59" s="117">
        <f t="shared" si="0"/>
        <v>0</v>
      </c>
      <c r="H59" s="153">
        <f t="shared" si="3"/>
        <v>29.916666666666671</v>
      </c>
      <c r="I59" s="25" t="s">
        <v>355</v>
      </c>
      <c r="J59" s="176">
        <f t="shared" si="1"/>
        <v>0.15972222222222221</v>
      </c>
      <c r="K59" s="173" t="str">
        <f t="shared" si="4"/>
        <v/>
      </c>
    </row>
    <row r="60" spans="1:11" ht="36" customHeight="1" x14ac:dyDescent="0.3">
      <c r="A60" s="217"/>
      <c r="B60" s="28" t="s">
        <v>120</v>
      </c>
      <c r="C60" s="28" t="s">
        <v>28</v>
      </c>
      <c r="D60" s="115" t="str">
        <f t="shared" si="5"/>
        <v>X</v>
      </c>
      <c r="E60" s="105" t="str">
        <f t="shared" si="6"/>
        <v/>
      </c>
      <c r="F60" s="180">
        <f t="shared" si="2"/>
        <v>1</v>
      </c>
      <c r="G60" s="117">
        <f t="shared" si="0"/>
        <v>30</v>
      </c>
      <c r="H60" s="153">
        <f t="shared" si="3"/>
        <v>31.416666666666671</v>
      </c>
      <c r="I60" s="17" t="s">
        <v>46</v>
      </c>
      <c r="J60" s="176" t="str">
        <f t="shared" si="1"/>
        <v/>
      </c>
      <c r="K60" s="173">
        <f t="shared" si="4"/>
        <v>6.25E-2</v>
      </c>
    </row>
    <row r="61" spans="1:11" ht="36" customHeight="1" x14ac:dyDescent="0.3">
      <c r="A61" s="42" t="s">
        <v>987</v>
      </c>
      <c r="B61" s="28" t="s">
        <v>29</v>
      </c>
      <c r="C61" s="28" t="s">
        <v>153</v>
      </c>
      <c r="D61" s="115" t="str">
        <f t="shared" si="5"/>
        <v>X</v>
      </c>
      <c r="E61" s="105" t="str">
        <f t="shared" si="6"/>
        <v/>
      </c>
      <c r="F61" s="180">
        <f t="shared" si="2"/>
        <v>1</v>
      </c>
      <c r="G61" s="117">
        <f t="shared" si="0"/>
        <v>0</v>
      </c>
      <c r="H61" s="153">
        <f t="shared" si="3"/>
        <v>32.416666666666671</v>
      </c>
      <c r="I61" s="17" t="s">
        <v>46</v>
      </c>
      <c r="J61" s="176" t="str">
        <f t="shared" si="1"/>
        <v/>
      </c>
      <c r="K61" s="173">
        <f t="shared" si="4"/>
        <v>4.1666666666666664E-2</v>
      </c>
    </row>
    <row r="62" spans="1:11" ht="36" customHeight="1" x14ac:dyDescent="0.3">
      <c r="A62" s="30"/>
      <c r="B62" s="215" t="s">
        <v>153</v>
      </c>
      <c r="C62" s="216"/>
      <c r="D62" s="115"/>
      <c r="E62" s="105" t="str">
        <f t="shared" si="6"/>
        <v/>
      </c>
      <c r="F62" s="180">
        <f t="shared" si="2"/>
        <v>0</v>
      </c>
      <c r="G62" s="117">
        <f t="shared" si="0"/>
        <v>0</v>
      </c>
      <c r="H62" s="153">
        <f t="shared" si="3"/>
        <v>32.416666666666671</v>
      </c>
      <c r="I62" s="220" t="s">
        <v>103</v>
      </c>
      <c r="J62" s="176" t="str">
        <f t="shared" si="1"/>
        <v/>
      </c>
      <c r="K62" s="173" t="str">
        <f t="shared" si="4"/>
        <v/>
      </c>
    </row>
    <row r="63" spans="1:11" ht="33.75" customHeight="1" x14ac:dyDescent="0.3">
      <c r="A63" s="123"/>
      <c r="B63" s="332" t="s">
        <v>33</v>
      </c>
      <c r="C63" s="332"/>
      <c r="D63" s="332"/>
      <c r="E63" s="332"/>
      <c r="F63" s="332"/>
      <c r="G63" s="332"/>
      <c r="H63" s="124">
        <f>H62</f>
        <v>32.416666666666671</v>
      </c>
      <c r="I63" s="125"/>
      <c r="J63" s="177">
        <f>SUM(J23:J62)</f>
        <v>0.39930555555555552</v>
      </c>
      <c r="K63" s="173">
        <f>SUM(K23:K62)</f>
        <v>1.3506944444444444</v>
      </c>
    </row>
    <row r="64" spans="1:11" ht="33.75" customHeight="1" x14ac:dyDescent="0.3">
      <c r="A64" s="123"/>
      <c r="B64" s="332" t="s">
        <v>616</v>
      </c>
      <c r="C64" s="332"/>
      <c r="D64" s="332"/>
      <c r="E64" s="332"/>
      <c r="F64" s="332"/>
      <c r="G64" s="332"/>
      <c r="H64" s="126">
        <v>72</v>
      </c>
      <c r="I64" s="125"/>
    </row>
    <row r="65" spans="1:9" ht="33.75" customHeight="1" x14ac:dyDescent="0.3">
      <c r="A65" s="123"/>
      <c r="B65" s="326" t="s">
        <v>617</v>
      </c>
      <c r="C65" s="326"/>
      <c r="D65" s="326"/>
      <c r="E65" s="326"/>
      <c r="F65" s="326"/>
      <c r="G65" s="326"/>
      <c r="H65" s="126">
        <f>IF(H64="","",IF(H63&lt;=H64,H64-H63,0))</f>
        <v>39.583333333333329</v>
      </c>
      <c r="I65" s="155"/>
    </row>
    <row r="66" spans="1:9" ht="33.75" customHeight="1" x14ac:dyDescent="0.3">
      <c r="A66" s="123"/>
      <c r="B66" s="326" t="s">
        <v>618</v>
      </c>
      <c r="C66" s="326"/>
      <c r="D66" s="326"/>
      <c r="E66" s="326"/>
      <c r="F66" s="326"/>
      <c r="G66" s="326"/>
      <c r="H66" s="126">
        <f>IF(H63&gt;H64,H63-H64,0)</f>
        <v>0</v>
      </c>
      <c r="I66" s="125"/>
    </row>
    <row r="67" spans="1:9" ht="33.75" customHeight="1" x14ac:dyDescent="0.3">
      <c r="A67" s="123"/>
      <c r="B67" s="326" t="s">
        <v>619</v>
      </c>
      <c r="C67" s="326"/>
      <c r="D67" s="326"/>
      <c r="E67" s="326"/>
      <c r="F67" s="326"/>
      <c r="G67" s="326"/>
      <c r="H67" s="154">
        <f>IF(H64="","",IF(H65&gt;H66,ROUND(H65*$B$15*$B$13/24,0),""))</f>
        <v>53182682</v>
      </c>
      <c r="I67" s="125"/>
    </row>
    <row r="68" spans="1:9" ht="33.75" customHeight="1" x14ac:dyDescent="0.3">
      <c r="A68" s="123"/>
      <c r="B68" s="327" t="s">
        <v>620</v>
      </c>
      <c r="C68" s="328"/>
      <c r="D68" s="328"/>
      <c r="E68" s="328"/>
      <c r="F68" s="328"/>
      <c r="G68" s="329"/>
      <c r="H68" s="127" t="str">
        <f>IF(H66&gt;H65,ROUND(H66*$B$17*$B$13/24,0),"")</f>
        <v/>
      </c>
      <c r="I68" s="125"/>
    </row>
    <row r="69" spans="1:9" ht="33.75" customHeight="1" x14ac:dyDescent="0.3">
      <c r="A69" s="330"/>
      <c r="B69" s="330"/>
      <c r="C69" s="330"/>
      <c r="D69" s="330"/>
      <c r="E69" s="330"/>
      <c r="F69" s="330"/>
      <c r="G69" s="330"/>
      <c r="H69" s="330"/>
      <c r="I69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67:G67"/>
    <mergeCell ref="B68:G68"/>
    <mergeCell ref="A69:I69"/>
    <mergeCell ref="J21:J22"/>
    <mergeCell ref="K21:K22"/>
    <mergeCell ref="B63:G63"/>
    <mergeCell ref="B64:G64"/>
    <mergeCell ref="B65:G65"/>
    <mergeCell ref="B66:G66"/>
  </mergeCells>
  <conditionalFormatting sqref="B23:C62 E23:I62">
    <cfRule type="expression" dxfId="48" priority="2">
      <formula>$E23="x"</formula>
    </cfRule>
  </conditionalFormatting>
  <conditionalFormatting sqref="D23:D62">
    <cfRule type="expression" dxfId="47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FBBA-59A0-44CE-9318-669ABC7716CA}">
  <sheetPr>
    <tabColor rgb="FFFF0000"/>
  </sheetPr>
  <dimension ref="A1:K86"/>
  <sheetViews>
    <sheetView topLeftCell="A4" zoomScale="55" zoomScaleNormal="55" workbookViewId="0">
      <selection activeCell="I7" sqref="I7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04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47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44786.447916666664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44783</v>
      </c>
      <c r="C9" s="104">
        <f>INDEX('TONG HOP'!$B$9:$W$110,MATCH(E3,'TONG HOP'!$B$9:$B$110,0),MATCH(C10,'TONG HOP'!$B$9:$W$9,0))</f>
        <v>44784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16506.18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44789.770833333336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21500.7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44791.375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/>
      <c r="B23" s="215"/>
      <c r="C23" s="216"/>
      <c r="D23" s="115" t="str">
        <f t="shared" ref="D23" si="0">IF(E23="","X","")</f>
        <v>X</v>
      </c>
      <c r="E23" s="105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/>
      </c>
      <c r="F23" s="180">
        <f>IF(C23-B23=1,24,(IF(D23="X",HOUR(C23-B23),0)))</f>
        <v>0</v>
      </c>
      <c r="G23" s="166">
        <f t="shared" ref="G23:G79" si="1">IF(D23="X",MINUTE(C23-B23),0)</f>
        <v>0</v>
      </c>
      <c r="H23" s="166">
        <f>(F23+G23/60)+H22</f>
        <v>0</v>
      </c>
      <c r="I23" s="214"/>
      <c r="J23" s="175" t="str">
        <f t="shared" ref="J23:J79" si="2">IF(E23="x",(C23-B23),"")</f>
        <v/>
      </c>
      <c r="K23" s="173">
        <f>IF(D23="x",(C23-B23),"")</f>
        <v>0</v>
      </c>
    </row>
    <row r="24" spans="1:11" ht="36" customHeight="1" x14ac:dyDescent="0.3">
      <c r="A24" s="30"/>
      <c r="B24" s="19"/>
      <c r="C24" s="28"/>
      <c r="D24" s="115"/>
      <c r="E24" s="105" t="str">
        <f t="shared" ref="E24:E79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/>
      </c>
      <c r="F24" s="180">
        <f t="shared" ref="F24:F79" si="4">IF(C24-B24=1,24,(IF(D24="X",HOUR(C24-B24),0)))</f>
        <v>0</v>
      </c>
      <c r="G24" s="166">
        <f t="shared" si="1"/>
        <v>0</v>
      </c>
      <c r="H24" s="166">
        <f t="shared" ref="H24:H79" si="5">(F24+G24/60)+H23</f>
        <v>0</v>
      </c>
      <c r="I24" s="24"/>
      <c r="J24" s="175" t="str">
        <f t="shared" si="2"/>
        <v/>
      </c>
      <c r="K24" s="173" t="str">
        <f t="shared" ref="K24:K79" si="6">IF(D24="x",(C24-B24),"")</f>
        <v/>
      </c>
    </row>
    <row r="25" spans="1:11" ht="36" customHeight="1" x14ac:dyDescent="0.3">
      <c r="A25" s="43"/>
      <c r="B25" s="28"/>
      <c r="C25" s="28"/>
      <c r="D25" s="115"/>
      <c r="E25" s="105" t="str">
        <f t="shared" si="3"/>
        <v/>
      </c>
      <c r="F25" s="180">
        <f t="shared" si="4"/>
        <v>0</v>
      </c>
      <c r="G25" s="166">
        <f t="shared" si="1"/>
        <v>0</v>
      </c>
      <c r="H25" s="166">
        <f t="shared" si="5"/>
        <v>0</v>
      </c>
      <c r="I25" s="17"/>
      <c r="J25" s="175" t="str">
        <f t="shared" si="2"/>
        <v/>
      </c>
      <c r="K25" s="173" t="str">
        <f t="shared" si="6"/>
        <v/>
      </c>
    </row>
    <row r="26" spans="1:11" ht="36" customHeight="1" x14ac:dyDescent="0.3">
      <c r="A26" s="42"/>
      <c r="B26" s="19"/>
      <c r="C26" s="28"/>
      <c r="D26" s="115"/>
      <c r="E26" s="105" t="str">
        <f t="shared" si="3"/>
        <v/>
      </c>
      <c r="F26" s="180">
        <f t="shared" si="4"/>
        <v>0</v>
      </c>
      <c r="G26" s="166">
        <f t="shared" si="1"/>
        <v>0</v>
      </c>
      <c r="H26" s="166">
        <f t="shared" si="5"/>
        <v>0</v>
      </c>
      <c r="I26" s="17"/>
      <c r="J26" s="175" t="str">
        <f t="shared" si="2"/>
        <v/>
      </c>
      <c r="K26" s="173" t="str">
        <f t="shared" si="6"/>
        <v/>
      </c>
    </row>
    <row r="27" spans="1:11" ht="36" customHeight="1" x14ac:dyDescent="0.3">
      <c r="A27" s="30"/>
      <c r="B27" s="28"/>
      <c r="C27" s="28"/>
      <c r="D27" s="115"/>
      <c r="E27" s="105" t="str">
        <f t="shared" si="3"/>
        <v/>
      </c>
      <c r="F27" s="180">
        <f t="shared" si="4"/>
        <v>0</v>
      </c>
      <c r="G27" s="117">
        <f t="shared" si="1"/>
        <v>0</v>
      </c>
      <c r="H27" s="153">
        <f t="shared" si="5"/>
        <v>0</v>
      </c>
      <c r="I27" s="17"/>
      <c r="J27" s="176" t="str">
        <f t="shared" si="2"/>
        <v/>
      </c>
      <c r="K27" s="173" t="str">
        <f t="shared" si="6"/>
        <v/>
      </c>
    </row>
    <row r="28" spans="1:11" ht="36" customHeight="1" x14ac:dyDescent="0.3">
      <c r="A28" s="43"/>
      <c r="B28" s="28"/>
      <c r="C28" s="28"/>
      <c r="D28" s="115"/>
      <c r="E28" s="105" t="str">
        <f t="shared" si="3"/>
        <v/>
      </c>
      <c r="F28" s="180">
        <f t="shared" si="4"/>
        <v>0</v>
      </c>
      <c r="G28" s="117">
        <f t="shared" si="1"/>
        <v>0</v>
      </c>
      <c r="H28" s="153">
        <f t="shared" si="5"/>
        <v>0</v>
      </c>
      <c r="I28" s="17"/>
      <c r="J28" s="176" t="str">
        <f t="shared" si="2"/>
        <v/>
      </c>
      <c r="K28" s="173" t="str">
        <f t="shared" si="6"/>
        <v/>
      </c>
    </row>
    <row r="29" spans="1:11" ht="36" customHeight="1" x14ac:dyDescent="0.3">
      <c r="A29" s="57"/>
      <c r="B29" s="28"/>
      <c r="C29" s="28"/>
      <c r="D29" s="115"/>
      <c r="E29" s="105" t="str">
        <f t="shared" si="3"/>
        <v/>
      </c>
      <c r="F29" s="180">
        <f t="shared" si="4"/>
        <v>0</v>
      </c>
      <c r="G29" s="117">
        <f t="shared" si="1"/>
        <v>0</v>
      </c>
      <c r="H29" s="153">
        <f t="shared" si="5"/>
        <v>0</v>
      </c>
      <c r="I29" s="17"/>
      <c r="J29" s="176" t="str">
        <f t="shared" si="2"/>
        <v/>
      </c>
      <c r="K29" s="173" t="str">
        <f t="shared" si="6"/>
        <v/>
      </c>
    </row>
    <row r="30" spans="1:11" ht="36" customHeight="1" x14ac:dyDescent="0.3">
      <c r="A30" s="57"/>
      <c r="B30" s="28"/>
      <c r="C30" s="28"/>
      <c r="D30" s="115"/>
      <c r="E30" s="105" t="str">
        <f t="shared" si="3"/>
        <v/>
      </c>
      <c r="F30" s="180">
        <f t="shared" si="4"/>
        <v>0</v>
      </c>
      <c r="G30" s="117">
        <f t="shared" si="1"/>
        <v>0</v>
      </c>
      <c r="H30" s="153">
        <f t="shared" si="5"/>
        <v>0</v>
      </c>
      <c r="I30" s="17"/>
      <c r="J30" s="176" t="str">
        <f t="shared" si="2"/>
        <v/>
      </c>
      <c r="K30" s="173" t="str">
        <f t="shared" si="6"/>
        <v/>
      </c>
    </row>
    <row r="31" spans="1:11" ht="36" customHeight="1" x14ac:dyDescent="0.3">
      <c r="A31" s="42"/>
      <c r="B31" s="19"/>
      <c r="C31" s="28"/>
      <c r="D31" s="115"/>
      <c r="E31" s="105" t="str">
        <f t="shared" si="3"/>
        <v/>
      </c>
      <c r="F31" s="180">
        <f t="shared" si="4"/>
        <v>0</v>
      </c>
      <c r="G31" s="117">
        <f t="shared" si="1"/>
        <v>0</v>
      </c>
      <c r="H31" s="153">
        <f t="shared" si="5"/>
        <v>0</v>
      </c>
      <c r="I31" s="17"/>
      <c r="J31" s="176" t="str">
        <f t="shared" si="2"/>
        <v/>
      </c>
      <c r="K31" s="173" t="str">
        <f t="shared" si="6"/>
        <v/>
      </c>
    </row>
    <row r="32" spans="1:11" ht="36" customHeight="1" x14ac:dyDescent="0.3">
      <c r="A32" s="30"/>
      <c r="B32" s="28"/>
      <c r="C32" s="28"/>
      <c r="D32" s="115"/>
      <c r="E32" s="105" t="str">
        <f t="shared" si="3"/>
        <v/>
      </c>
      <c r="F32" s="180">
        <f t="shared" si="4"/>
        <v>0</v>
      </c>
      <c r="G32" s="117">
        <f t="shared" si="1"/>
        <v>0</v>
      </c>
      <c r="H32" s="153">
        <f t="shared" si="5"/>
        <v>0</v>
      </c>
      <c r="I32" s="220"/>
      <c r="J32" s="176" t="str">
        <f t="shared" si="2"/>
        <v/>
      </c>
      <c r="K32" s="173" t="str">
        <f t="shared" si="6"/>
        <v/>
      </c>
    </row>
    <row r="33" spans="1:11" ht="36" customHeight="1" x14ac:dyDescent="0.3">
      <c r="A33" s="30"/>
      <c r="B33" s="28"/>
      <c r="C33" s="28"/>
      <c r="D33" s="115"/>
      <c r="E33" s="105" t="str">
        <f t="shared" si="3"/>
        <v/>
      </c>
      <c r="F33" s="180">
        <f t="shared" si="4"/>
        <v>0</v>
      </c>
      <c r="G33" s="117">
        <f t="shared" si="1"/>
        <v>0</v>
      </c>
      <c r="H33" s="153">
        <f t="shared" si="5"/>
        <v>0</v>
      </c>
      <c r="I33" s="17"/>
      <c r="J33" s="176" t="str">
        <f t="shared" si="2"/>
        <v/>
      </c>
      <c r="K33" s="173" t="str">
        <f t="shared" si="6"/>
        <v/>
      </c>
    </row>
    <row r="34" spans="1:11" ht="36" customHeight="1" x14ac:dyDescent="0.3">
      <c r="A34" s="30"/>
      <c r="B34" s="215"/>
      <c r="C34" s="216"/>
      <c r="D34" s="115"/>
      <c r="E34" s="105" t="str">
        <f t="shared" si="3"/>
        <v/>
      </c>
      <c r="F34" s="180">
        <f t="shared" si="4"/>
        <v>0</v>
      </c>
      <c r="G34" s="117">
        <f t="shared" si="1"/>
        <v>0</v>
      </c>
      <c r="H34" s="153">
        <f t="shared" si="5"/>
        <v>0</v>
      </c>
      <c r="I34" s="18"/>
      <c r="J34" s="176" t="str">
        <f t="shared" si="2"/>
        <v/>
      </c>
      <c r="K34" s="173" t="str">
        <f t="shared" si="6"/>
        <v/>
      </c>
    </row>
    <row r="35" spans="1:11" ht="36" customHeight="1" x14ac:dyDescent="0.3">
      <c r="A35" s="30"/>
      <c r="B35" s="28"/>
      <c r="C35" s="28"/>
      <c r="D35" s="115"/>
      <c r="E35" s="105" t="str">
        <f t="shared" si="3"/>
        <v/>
      </c>
      <c r="F35" s="180">
        <f t="shared" si="4"/>
        <v>0</v>
      </c>
      <c r="G35" s="117">
        <f t="shared" si="1"/>
        <v>0</v>
      </c>
      <c r="H35" s="153">
        <f t="shared" si="5"/>
        <v>0</v>
      </c>
      <c r="I35" s="17"/>
      <c r="J35" s="176" t="str">
        <f t="shared" si="2"/>
        <v/>
      </c>
      <c r="K35" s="173" t="str">
        <f t="shared" si="6"/>
        <v/>
      </c>
    </row>
    <row r="36" spans="1:11" ht="36" customHeight="1" x14ac:dyDescent="0.3">
      <c r="A36" s="30"/>
      <c r="B36" s="28"/>
      <c r="C36" s="28"/>
      <c r="D36" s="115"/>
      <c r="E36" s="105" t="str">
        <f t="shared" si="3"/>
        <v/>
      </c>
      <c r="F36" s="180">
        <f t="shared" si="4"/>
        <v>0</v>
      </c>
      <c r="G36" s="117">
        <f t="shared" si="1"/>
        <v>0</v>
      </c>
      <c r="H36" s="153">
        <f t="shared" si="5"/>
        <v>0</v>
      </c>
      <c r="I36" s="25"/>
      <c r="J36" s="176" t="str">
        <f t="shared" si="2"/>
        <v/>
      </c>
      <c r="K36" s="173" t="str">
        <f t="shared" si="6"/>
        <v/>
      </c>
    </row>
    <row r="37" spans="1:11" ht="36" customHeight="1" x14ac:dyDescent="0.3">
      <c r="A37" s="30"/>
      <c r="B37" s="28"/>
      <c r="C37" s="28"/>
      <c r="D37" s="115"/>
      <c r="E37" s="105" t="str">
        <f t="shared" si="3"/>
        <v/>
      </c>
      <c r="F37" s="180">
        <f t="shared" si="4"/>
        <v>0</v>
      </c>
      <c r="G37" s="117">
        <f t="shared" si="1"/>
        <v>0</v>
      </c>
      <c r="H37" s="153">
        <f t="shared" si="5"/>
        <v>0</v>
      </c>
      <c r="I37" s="17"/>
      <c r="J37" s="176" t="str">
        <f t="shared" si="2"/>
        <v/>
      </c>
      <c r="K37" s="173" t="str">
        <f t="shared" si="6"/>
        <v/>
      </c>
    </row>
    <row r="38" spans="1:11" ht="36" customHeight="1" x14ac:dyDescent="0.3">
      <c r="A38" s="30"/>
      <c r="B38" s="28"/>
      <c r="C38" s="28"/>
      <c r="D38" s="115"/>
      <c r="E38" s="105" t="str">
        <f t="shared" si="3"/>
        <v/>
      </c>
      <c r="F38" s="180">
        <f t="shared" si="4"/>
        <v>0</v>
      </c>
      <c r="G38" s="117">
        <f t="shared" si="1"/>
        <v>0</v>
      </c>
      <c r="H38" s="153">
        <f t="shared" si="5"/>
        <v>0</v>
      </c>
      <c r="I38" s="25"/>
      <c r="J38" s="176" t="str">
        <f t="shared" si="2"/>
        <v/>
      </c>
      <c r="K38" s="173" t="str">
        <f t="shared" si="6"/>
        <v/>
      </c>
    </row>
    <row r="39" spans="1:11" ht="36" customHeight="1" x14ac:dyDescent="0.3">
      <c r="A39" s="30"/>
      <c r="B39" s="28"/>
      <c r="C39" s="28"/>
      <c r="D39" s="115"/>
      <c r="E39" s="105" t="str">
        <f t="shared" si="3"/>
        <v/>
      </c>
      <c r="F39" s="180">
        <f t="shared" si="4"/>
        <v>0</v>
      </c>
      <c r="G39" s="117">
        <f t="shared" si="1"/>
        <v>0</v>
      </c>
      <c r="H39" s="153">
        <f t="shared" si="5"/>
        <v>0</v>
      </c>
      <c r="I39" s="25"/>
      <c r="J39" s="176" t="str">
        <f t="shared" si="2"/>
        <v/>
      </c>
      <c r="K39" s="173" t="str">
        <f t="shared" si="6"/>
        <v/>
      </c>
    </row>
    <row r="40" spans="1:11" ht="36" customHeight="1" x14ac:dyDescent="0.3">
      <c r="A40" s="30"/>
      <c r="B40" s="28"/>
      <c r="C40" s="28"/>
      <c r="D40" s="115"/>
      <c r="E40" s="105" t="str">
        <f t="shared" si="3"/>
        <v/>
      </c>
      <c r="F40" s="180">
        <f t="shared" si="4"/>
        <v>0</v>
      </c>
      <c r="G40" s="117">
        <f t="shared" si="1"/>
        <v>0</v>
      </c>
      <c r="H40" s="153">
        <f t="shared" si="5"/>
        <v>0</v>
      </c>
      <c r="I40" s="17"/>
      <c r="J40" s="176" t="str">
        <f t="shared" si="2"/>
        <v/>
      </c>
      <c r="K40" s="173" t="str">
        <f t="shared" si="6"/>
        <v/>
      </c>
    </row>
    <row r="41" spans="1:11" ht="36" customHeight="1" x14ac:dyDescent="0.3">
      <c r="A41" s="30"/>
      <c r="B41" s="28"/>
      <c r="C41" s="28"/>
      <c r="D41" s="115"/>
      <c r="E41" s="105" t="str">
        <f t="shared" si="3"/>
        <v/>
      </c>
      <c r="F41" s="180">
        <f t="shared" si="4"/>
        <v>0</v>
      </c>
      <c r="G41" s="117">
        <f t="shared" si="1"/>
        <v>0</v>
      </c>
      <c r="H41" s="153">
        <f t="shared" si="5"/>
        <v>0</v>
      </c>
      <c r="I41" s="25"/>
      <c r="J41" s="176" t="str">
        <f t="shared" si="2"/>
        <v/>
      </c>
      <c r="K41" s="173" t="str">
        <f t="shared" si="6"/>
        <v/>
      </c>
    </row>
    <row r="42" spans="1:11" ht="36" customHeight="1" x14ac:dyDescent="0.3">
      <c r="A42" s="30"/>
      <c r="B42" s="28"/>
      <c r="C42" s="28"/>
      <c r="D42" s="115"/>
      <c r="E42" s="105" t="str">
        <f t="shared" si="3"/>
        <v/>
      </c>
      <c r="F42" s="180">
        <f t="shared" si="4"/>
        <v>0</v>
      </c>
      <c r="G42" s="117">
        <f t="shared" si="1"/>
        <v>0</v>
      </c>
      <c r="H42" s="153">
        <f t="shared" si="5"/>
        <v>0</v>
      </c>
      <c r="I42" s="25"/>
      <c r="J42" s="176" t="str">
        <f t="shared" si="2"/>
        <v/>
      </c>
      <c r="K42" s="173" t="str">
        <f t="shared" si="6"/>
        <v/>
      </c>
    </row>
    <row r="43" spans="1:11" ht="36" customHeight="1" x14ac:dyDescent="0.3">
      <c r="A43" s="30"/>
      <c r="B43" s="28"/>
      <c r="C43" s="28"/>
      <c r="D43" s="115"/>
      <c r="E43" s="105" t="str">
        <f t="shared" si="3"/>
        <v/>
      </c>
      <c r="F43" s="180">
        <f t="shared" si="4"/>
        <v>0</v>
      </c>
      <c r="G43" s="117">
        <f t="shared" si="1"/>
        <v>0</v>
      </c>
      <c r="H43" s="153">
        <f t="shared" si="5"/>
        <v>0</v>
      </c>
      <c r="I43" s="17"/>
      <c r="J43" s="176" t="str">
        <f t="shared" si="2"/>
        <v/>
      </c>
      <c r="K43" s="173" t="str">
        <f t="shared" si="6"/>
        <v/>
      </c>
    </row>
    <row r="44" spans="1:11" ht="36" customHeight="1" x14ac:dyDescent="0.3">
      <c r="A44" s="42"/>
      <c r="B44" s="28"/>
      <c r="C44" s="28"/>
      <c r="D44" s="115"/>
      <c r="E44" s="105" t="str">
        <f t="shared" si="3"/>
        <v/>
      </c>
      <c r="F44" s="180">
        <f t="shared" si="4"/>
        <v>0</v>
      </c>
      <c r="G44" s="117">
        <f t="shared" si="1"/>
        <v>0</v>
      </c>
      <c r="H44" s="153">
        <f t="shared" si="5"/>
        <v>0</v>
      </c>
      <c r="I44" s="17"/>
      <c r="J44" s="176" t="str">
        <f t="shared" si="2"/>
        <v/>
      </c>
      <c r="K44" s="173" t="str">
        <f t="shared" si="6"/>
        <v/>
      </c>
    </row>
    <row r="45" spans="1:11" ht="36" customHeight="1" x14ac:dyDescent="0.3">
      <c r="A45" s="30"/>
      <c r="B45" s="28"/>
      <c r="C45" s="28"/>
      <c r="D45" s="115"/>
      <c r="E45" s="105" t="str">
        <f t="shared" si="3"/>
        <v/>
      </c>
      <c r="F45" s="180">
        <f t="shared" si="4"/>
        <v>0</v>
      </c>
      <c r="G45" s="117">
        <f t="shared" si="1"/>
        <v>0</v>
      </c>
      <c r="H45" s="153">
        <f t="shared" si="5"/>
        <v>0</v>
      </c>
      <c r="I45" s="25"/>
      <c r="J45" s="176" t="str">
        <f t="shared" si="2"/>
        <v/>
      </c>
      <c r="K45" s="173" t="str">
        <f t="shared" si="6"/>
        <v/>
      </c>
    </row>
    <row r="46" spans="1:11" ht="36" customHeight="1" x14ac:dyDescent="0.3">
      <c r="A46" s="30"/>
      <c r="B46" s="28"/>
      <c r="C46" s="28"/>
      <c r="D46" s="115"/>
      <c r="E46" s="105" t="str">
        <f t="shared" si="3"/>
        <v/>
      </c>
      <c r="F46" s="180">
        <f t="shared" si="4"/>
        <v>0</v>
      </c>
      <c r="G46" s="117">
        <f t="shared" si="1"/>
        <v>0</v>
      </c>
      <c r="H46" s="153">
        <f t="shared" si="5"/>
        <v>0</v>
      </c>
      <c r="I46" s="17"/>
      <c r="J46" s="176" t="str">
        <f t="shared" si="2"/>
        <v/>
      </c>
      <c r="K46" s="173" t="str">
        <f t="shared" si="6"/>
        <v/>
      </c>
    </row>
    <row r="47" spans="1:11" ht="36" customHeight="1" x14ac:dyDescent="0.3">
      <c r="A47" s="30"/>
      <c r="B47" s="28"/>
      <c r="C47" s="28"/>
      <c r="D47" s="115"/>
      <c r="E47" s="105" t="str">
        <f t="shared" si="3"/>
        <v/>
      </c>
      <c r="F47" s="180">
        <f t="shared" si="4"/>
        <v>0</v>
      </c>
      <c r="G47" s="117">
        <f t="shared" si="1"/>
        <v>0</v>
      </c>
      <c r="H47" s="153">
        <f t="shared" si="5"/>
        <v>0</v>
      </c>
      <c r="I47" s="25"/>
      <c r="J47" s="176" t="str">
        <f t="shared" si="2"/>
        <v/>
      </c>
      <c r="K47" s="173" t="str">
        <f t="shared" si="6"/>
        <v/>
      </c>
    </row>
    <row r="48" spans="1:11" ht="36" customHeight="1" x14ac:dyDescent="0.3">
      <c r="A48" s="30"/>
      <c r="B48" s="28"/>
      <c r="C48" s="28"/>
      <c r="D48" s="115"/>
      <c r="E48" s="105" t="str">
        <f t="shared" si="3"/>
        <v/>
      </c>
      <c r="F48" s="180">
        <f t="shared" si="4"/>
        <v>0</v>
      </c>
      <c r="G48" s="117">
        <f t="shared" si="1"/>
        <v>0</v>
      </c>
      <c r="H48" s="153">
        <f t="shared" si="5"/>
        <v>0</v>
      </c>
      <c r="I48" s="25"/>
      <c r="J48" s="176" t="str">
        <f t="shared" si="2"/>
        <v/>
      </c>
      <c r="K48" s="173" t="str">
        <f t="shared" si="6"/>
        <v/>
      </c>
    </row>
    <row r="49" spans="1:11" ht="36" customHeight="1" x14ac:dyDescent="0.3">
      <c r="A49" s="30"/>
      <c r="B49" s="28"/>
      <c r="C49" s="28"/>
      <c r="D49" s="115"/>
      <c r="E49" s="105" t="str">
        <f t="shared" si="3"/>
        <v/>
      </c>
      <c r="F49" s="180">
        <f t="shared" si="4"/>
        <v>0</v>
      </c>
      <c r="G49" s="117">
        <f t="shared" si="1"/>
        <v>0</v>
      </c>
      <c r="H49" s="153">
        <f t="shared" si="5"/>
        <v>0</v>
      </c>
      <c r="I49" s="25"/>
      <c r="J49" s="176" t="str">
        <f t="shared" si="2"/>
        <v/>
      </c>
      <c r="K49" s="173" t="str">
        <f t="shared" si="6"/>
        <v/>
      </c>
    </row>
    <row r="50" spans="1:11" ht="36" customHeight="1" x14ac:dyDescent="0.3">
      <c r="A50" s="30"/>
      <c r="B50" s="28"/>
      <c r="C50" s="28"/>
      <c r="D50" s="115"/>
      <c r="E50" s="105" t="str">
        <f t="shared" si="3"/>
        <v/>
      </c>
      <c r="F50" s="180">
        <f t="shared" si="4"/>
        <v>0</v>
      </c>
      <c r="G50" s="117">
        <f t="shared" si="1"/>
        <v>0</v>
      </c>
      <c r="H50" s="153">
        <f t="shared" si="5"/>
        <v>0</v>
      </c>
      <c r="I50" s="17"/>
      <c r="J50" s="176" t="str">
        <f t="shared" si="2"/>
        <v/>
      </c>
      <c r="K50" s="173" t="str">
        <f t="shared" si="6"/>
        <v/>
      </c>
    </row>
    <row r="51" spans="1:11" ht="36" customHeight="1" x14ac:dyDescent="0.3">
      <c r="A51" s="30"/>
      <c r="B51" s="28"/>
      <c r="C51" s="28"/>
      <c r="D51" s="115"/>
      <c r="E51" s="105" t="str">
        <f t="shared" si="3"/>
        <v/>
      </c>
      <c r="F51" s="180">
        <f t="shared" si="4"/>
        <v>0</v>
      </c>
      <c r="G51" s="117">
        <f t="shared" si="1"/>
        <v>0</v>
      </c>
      <c r="H51" s="153">
        <f t="shared" si="5"/>
        <v>0</v>
      </c>
      <c r="I51" s="25"/>
      <c r="J51" s="176" t="str">
        <f t="shared" si="2"/>
        <v/>
      </c>
      <c r="K51" s="173" t="str">
        <f t="shared" si="6"/>
        <v/>
      </c>
    </row>
    <row r="52" spans="1:11" ht="36" customHeight="1" x14ac:dyDescent="0.3">
      <c r="A52" s="30"/>
      <c r="B52" s="28"/>
      <c r="C52" s="28"/>
      <c r="D52" s="115"/>
      <c r="E52" s="105" t="str">
        <f t="shared" si="3"/>
        <v/>
      </c>
      <c r="F52" s="180">
        <f t="shared" si="4"/>
        <v>0</v>
      </c>
      <c r="G52" s="117">
        <f t="shared" si="1"/>
        <v>0</v>
      </c>
      <c r="H52" s="153">
        <f t="shared" si="5"/>
        <v>0</v>
      </c>
      <c r="I52" s="17"/>
      <c r="J52" s="176" t="str">
        <f t="shared" si="2"/>
        <v/>
      </c>
      <c r="K52" s="173" t="str">
        <f t="shared" si="6"/>
        <v/>
      </c>
    </row>
    <row r="53" spans="1:11" ht="36" customHeight="1" x14ac:dyDescent="0.3">
      <c r="A53" s="30"/>
      <c r="B53" s="215"/>
      <c r="C53" s="216"/>
      <c r="D53" s="115"/>
      <c r="E53" s="105" t="str">
        <f t="shared" si="3"/>
        <v/>
      </c>
      <c r="F53" s="180">
        <f t="shared" si="4"/>
        <v>0</v>
      </c>
      <c r="G53" s="117">
        <f t="shared" si="1"/>
        <v>0</v>
      </c>
      <c r="H53" s="153">
        <f t="shared" si="5"/>
        <v>0</v>
      </c>
      <c r="I53" s="220"/>
      <c r="J53" s="176" t="str">
        <f t="shared" si="2"/>
        <v/>
      </c>
      <c r="K53" s="173" t="str">
        <f t="shared" si="6"/>
        <v/>
      </c>
    </row>
    <row r="54" spans="1:11" ht="36" customHeight="1" x14ac:dyDescent="0.3">
      <c r="A54" s="169"/>
      <c r="B54" s="196"/>
      <c r="C54" s="210"/>
      <c r="D54" s="115" t="str">
        <f t="shared" ref="D54:D79" si="7">IF(E54="","X","")</f>
        <v>X</v>
      </c>
      <c r="E54" s="105" t="str">
        <f t="shared" si="3"/>
        <v/>
      </c>
      <c r="F54" s="180">
        <f t="shared" si="4"/>
        <v>0</v>
      </c>
      <c r="G54" s="117">
        <f t="shared" si="1"/>
        <v>0</v>
      </c>
      <c r="H54" s="153">
        <f t="shared" si="5"/>
        <v>0</v>
      </c>
      <c r="I54" s="158"/>
      <c r="J54" s="176" t="str">
        <f t="shared" si="2"/>
        <v/>
      </c>
      <c r="K54" s="173">
        <f t="shared" si="6"/>
        <v>0</v>
      </c>
    </row>
    <row r="55" spans="1:11" ht="36" customHeight="1" x14ac:dyDescent="0.3">
      <c r="A55" s="169"/>
      <c r="B55" s="196"/>
      <c r="C55" s="210"/>
      <c r="D55" s="115" t="str">
        <f t="shared" si="7"/>
        <v>X</v>
      </c>
      <c r="E55" s="105" t="str">
        <f t="shared" si="3"/>
        <v/>
      </c>
      <c r="F55" s="180">
        <f t="shared" si="4"/>
        <v>0</v>
      </c>
      <c r="G55" s="117">
        <f t="shared" si="1"/>
        <v>0</v>
      </c>
      <c r="H55" s="153">
        <f t="shared" si="5"/>
        <v>0</v>
      </c>
      <c r="I55" s="158"/>
      <c r="J55" s="176" t="str">
        <f t="shared" si="2"/>
        <v/>
      </c>
      <c r="K55" s="173">
        <f t="shared" si="6"/>
        <v>0</v>
      </c>
    </row>
    <row r="56" spans="1:11" ht="36" customHeight="1" x14ac:dyDescent="0.3">
      <c r="A56" s="170"/>
      <c r="B56" s="196"/>
      <c r="C56" s="210"/>
      <c r="D56" s="115" t="str">
        <f t="shared" si="7"/>
        <v>X</v>
      </c>
      <c r="E56" s="105" t="str">
        <f t="shared" si="3"/>
        <v/>
      </c>
      <c r="F56" s="180">
        <f t="shared" si="4"/>
        <v>0</v>
      </c>
      <c r="G56" s="117">
        <f t="shared" si="1"/>
        <v>0</v>
      </c>
      <c r="H56" s="153">
        <f t="shared" si="5"/>
        <v>0</v>
      </c>
      <c r="I56" s="158"/>
      <c r="J56" s="176" t="str">
        <f t="shared" si="2"/>
        <v/>
      </c>
      <c r="K56" s="173">
        <f t="shared" si="6"/>
        <v>0</v>
      </c>
    </row>
    <row r="57" spans="1:11" ht="36" customHeight="1" x14ac:dyDescent="0.3">
      <c r="A57" s="168"/>
      <c r="B57" s="196"/>
      <c r="C57" s="210"/>
      <c r="D57" s="115" t="str">
        <f t="shared" si="7"/>
        <v>X</v>
      </c>
      <c r="E57" s="105" t="str">
        <f t="shared" si="3"/>
        <v/>
      </c>
      <c r="F57" s="180">
        <f t="shared" si="4"/>
        <v>0</v>
      </c>
      <c r="G57" s="117">
        <f t="shared" si="1"/>
        <v>0</v>
      </c>
      <c r="H57" s="153">
        <f t="shared" si="5"/>
        <v>0</v>
      </c>
      <c r="I57" s="158"/>
      <c r="J57" s="176" t="str">
        <f t="shared" si="2"/>
        <v/>
      </c>
      <c r="K57" s="173">
        <f t="shared" si="6"/>
        <v>0</v>
      </c>
    </row>
    <row r="58" spans="1:11" ht="36" customHeight="1" x14ac:dyDescent="0.3">
      <c r="A58" s="169"/>
      <c r="B58" s="196"/>
      <c r="C58" s="210"/>
      <c r="D58" s="115" t="str">
        <f t="shared" si="7"/>
        <v>X</v>
      </c>
      <c r="E58" s="105" t="str">
        <f t="shared" si="3"/>
        <v/>
      </c>
      <c r="F58" s="180">
        <f t="shared" si="4"/>
        <v>0</v>
      </c>
      <c r="G58" s="117">
        <f t="shared" si="1"/>
        <v>0</v>
      </c>
      <c r="H58" s="153">
        <f t="shared" si="5"/>
        <v>0</v>
      </c>
      <c r="I58" s="158"/>
      <c r="J58" s="176" t="str">
        <f t="shared" si="2"/>
        <v/>
      </c>
      <c r="K58" s="173">
        <f t="shared" si="6"/>
        <v>0</v>
      </c>
    </row>
    <row r="59" spans="1:11" ht="36" customHeight="1" x14ac:dyDescent="0.3">
      <c r="A59" s="169"/>
      <c r="B59" s="196"/>
      <c r="C59" s="210"/>
      <c r="D59" s="115" t="str">
        <f t="shared" si="7"/>
        <v>X</v>
      </c>
      <c r="E59" s="105" t="str">
        <f t="shared" si="3"/>
        <v/>
      </c>
      <c r="F59" s="180">
        <f t="shared" si="4"/>
        <v>0</v>
      </c>
      <c r="G59" s="117">
        <f t="shared" si="1"/>
        <v>0</v>
      </c>
      <c r="H59" s="153">
        <f t="shared" si="5"/>
        <v>0</v>
      </c>
      <c r="I59" s="158"/>
      <c r="J59" s="176" t="str">
        <f t="shared" si="2"/>
        <v/>
      </c>
      <c r="K59" s="173">
        <f t="shared" si="6"/>
        <v>0</v>
      </c>
    </row>
    <row r="60" spans="1:11" ht="36" customHeight="1" x14ac:dyDescent="0.3">
      <c r="A60" s="169"/>
      <c r="B60" s="196"/>
      <c r="C60" s="210"/>
      <c r="D60" s="115" t="str">
        <f t="shared" si="7"/>
        <v>X</v>
      </c>
      <c r="E60" s="105" t="str">
        <f t="shared" si="3"/>
        <v/>
      </c>
      <c r="F60" s="180">
        <f t="shared" si="4"/>
        <v>0</v>
      </c>
      <c r="G60" s="117">
        <f t="shared" si="1"/>
        <v>0</v>
      </c>
      <c r="H60" s="153">
        <f t="shared" si="5"/>
        <v>0</v>
      </c>
      <c r="I60" s="158"/>
      <c r="J60" s="176" t="str">
        <f t="shared" si="2"/>
        <v/>
      </c>
      <c r="K60" s="173">
        <f t="shared" si="6"/>
        <v>0</v>
      </c>
    </row>
    <row r="61" spans="1:11" ht="36" customHeight="1" x14ac:dyDescent="0.3">
      <c r="A61" s="169"/>
      <c r="B61" s="196"/>
      <c r="C61" s="210"/>
      <c r="D61" s="115" t="str">
        <f t="shared" si="7"/>
        <v>X</v>
      </c>
      <c r="E61" s="105" t="str">
        <f t="shared" si="3"/>
        <v/>
      </c>
      <c r="F61" s="180">
        <f t="shared" si="4"/>
        <v>0</v>
      </c>
      <c r="G61" s="117">
        <f t="shared" si="1"/>
        <v>0</v>
      </c>
      <c r="H61" s="153">
        <f t="shared" si="5"/>
        <v>0</v>
      </c>
      <c r="I61" s="158"/>
      <c r="J61" s="176" t="str">
        <f t="shared" si="2"/>
        <v/>
      </c>
      <c r="K61" s="173">
        <f t="shared" si="6"/>
        <v>0</v>
      </c>
    </row>
    <row r="62" spans="1:11" ht="36" customHeight="1" x14ac:dyDescent="0.3">
      <c r="A62" s="169"/>
      <c r="B62" s="196"/>
      <c r="C62" s="210"/>
      <c r="D62" s="115" t="str">
        <f t="shared" si="7"/>
        <v>X</v>
      </c>
      <c r="E62" s="105" t="str">
        <f t="shared" si="3"/>
        <v/>
      </c>
      <c r="F62" s="180">
        <f t="shared" si="4"/>
        <v>0</v>
      </c>
      <c r="G62" s="117">
        <f t="shared" si="1"/>
        <v>0</v>
      </c>
      <c r="H62" s="153">
        <f t="shared" si="5"/>
        <v>0</v>
      </c>
      <c r="I62" s="158"/>
      <c r="J62" s="176" t="str">
        <f t="shared" si="2"/>
        <v/>
      </c>
      <c r="K62" s="173">
        <f t="shared" si="6"/>
        <v>0</v>
      </c>
    </row>
    <row r="63" spans="1:11" ht="36" customHeight="1" x14ac:dyDescent="0.3">
      <c r="A63" s="169"/>
      <c r="B63" s="196"/>
      <c r="C63" s="210"/>
      <c r="D63" s="115" t="str">
        <f t="shared" si="7"/>
        <v>X</v>
      </c>
      <c r="E63" s="105" t="str">
        <f t="shared" si="3"/>
        <v/>
      </c>
      <c r="F63" s="180">
        <f t="shared" si="4"/>
        <v>0</v>
      </c>
      <c r="G63" s="117">
        <f t="shared" si="1"/>
        <v>0</v>
      </c>
      <c r="H63" s="153">
        <f t="shared" si="5"/>
        <v>0</v>
      </c>
      <c r="I63" s="158"/>
      <c r="J63" s="176" t="str">
        <f t="shared" si="2"/>
        <v/>
      </c>
      <c r="K63" s="173">
        <f t="shared" si="6"/>
        <v>0</v>
      </c>
    </row>
    <row r="64" spans="1:11" ht="36" customHeight="1" x14ac:dyDescent="0.3">
      <c r="A64" s="169"/>
      <c r="B64" s="196"/>
      <c r="C64" s="210"/>
      <c r="D64" s="115" t="str">
        <f t="shared" si="7"/>
        <v>X</v>
      </c>
      <c r="E64" s="105" t="str">
        <f t="shared" si="3"/>
        <v/>
      </c>
      <c r="F64" s="180">
        <f t="shared" si="4"/>
        <v>0</v>
      </c>
      <c r="G64" s="117">
        <f t="shared" si="1"/>
        <v>0</v>
      </c>
      <c r="H64" s="153">
        <f t="shared" si="5"/>
        <v>0</v>
      </c>
      <c r="I64" s="158"/>
      <c r="J64" s="176" t="str">
        <f t="shared" si="2"/>
        <v/>
      </c>
      <c r="K64" s="173">
        <f t="shared" si="6"/>
        <v>0</v>
      </c>
    </row>
    <row r="65" spans="1:11" ht="36" customHeight="1" x14ac:dyDescent="0.3">
      <c r="A65" s="169"/>
      <c r="B65" s="196"/>
      <c r="C65" s="210"/>
      <c r="D65" s="115" t="str">
        <f t="shared" si="7"/>
        <v>X</v>
      </c>
      <c r="E65" s="105" t="str">
        <f t="shared" si="3"/>
        <v/>
      </c>
      <c r="F65" s="180">
        <f t="shared" si="4"/>
        <v>0</v>
      </c>
      <c r="G65" s="117">
        <f t="shared" si="1"/>
        <v>0</v>
      </c>
      <c r="H65" s="153">
        <f t="shared" si="5"/>
        <v>0</v>
      </c>
      <c r="I65" s="158"/>
      <c r="J65" s="176" t="str">
        <f t="shared" si="2"/>
        <v/>
      </c>
      <c r="K65" s="173">
        <f t="shared" si="6"/>
        <v>0</v>
      </c>
    </row>
    <row r="66" spans="1:11" ht="36" customHeight="1" x14ac:dyDescent="0.3">
      <c r="A66" s="169"/>
      <c r="B66" s="196"/>
      <c r="C66" s="210"/>
      <c r="D66" s="115" t="str">
        <f t="shared" si="7"/>
        <v>X</v>
      </c>
      <c r="E66" s="105" t="str">
        <f t="shared" si="3"/>
        <v/>
      </c>
      <c r="F66" s="180">
        <f t="shared" si="4"/>
        <v>0</v>
      </c>
      <c r="G66" s="117">
        <f t="shared" si="1"/>
        <v>0</v>
      </c>
      <c r="H66" s="153">
        <f t="shared" si="5"/>
        <v>0</v>
      </c>
      <c r="I66" s="158"/>
      <c r="J66" s="176" t="str">
        <f t="shared" si="2"/>
        <v/>
      </c>
      <c r="K66" s="173">
        <f t="shared" si="6"/>
        <v>0</v>
      </c>
    </row>
    <row r="67" spans="1:11" ht="36" customHeight="1" x14ac:dyDescent="0.3">
      <c r="A67" s="169"/>
      <c r="B67" s="196"/>
      <c r="C67" s="210"/>
      <c r="D67" s="115" t="str">
        <f t="shared" si="7"/>
        <v>X</v>
      </c>
      <c r="E67" s="105" t="str">
        <f t="shared" si="3"/>
        <v/>
      </c>
      <c r="F67" s="180">
        <f t="shared" si="4"/>
        <v>0</v>
      </c>
      <c r="G67" s="117">
        <f t="shared" si="1"/>
        <v>0</v>
      </c>
      <c r="H67" s="153">
        <f t="shared" si="5"/>
        <v>0</v>
      </c>
      <c r="I67" s="158"/>
      <c r="J67" s="176" t="str">
        <f t="shared" si="2"/>
        <v/>
      </c>
      <c r="K67" s="173">
        <f t="shared" si="6"/>
        <v>0</v>
      </c>
    </row>
    <row r="68" spans="1:11" ht="36" customHeight="1" x14ac:dyDescent="0.3">
      <c r="A68" s="169"/>
      <c r="B68" s="196"/>
      <c r="C68" s="210"/>
      <c r="D68" s="115" t="str">
        <f t="shared" si="7"/>
        <v>X</v>
      </c>
      <c r="E68" s="105" t="str">
        <f t="shared" si="3"/>
        <v/>
      </c>
      <c r="F68" s="180">
        <f t="shared" si="4"/>
        <v>0</v>
      </c>
      <c r="G68" s="117">
        <f t="shared" si="1"/>
        <v>0</v>
      </c>
      <c r="H68" s="153">
        <f t="shared" si="5"/>
        <v>0</v>
      </c>
      <c r="I68" s="158"/>
      <c r="J68" s="176" t="str">
        <f t="shared" si="2"/>
        <v/>
      </c>
      <c r="K68" s="173">
        <f t="shared" si="6"/>
        <v>0</v>
      </c>
    </row>
    <row r="69" spans="1:11" ht="36" customHeight="1" x14ac:dyDescent="0.3">
      <c r="A69" s="169"/>
      <c r="B69" s="196"/>
      <c r="C69" s="210"/>
      <c r="D69" s="115" t="str">
        <f t="shared" si="7"/>
        <v>X</v>
      </c>
      <c r="E69" s="105" t="str">
        <f t="shared" si="3"/>
        <v/>
      </c>
      <c r="F69" s="180">
        <f t="shared" si="4"/>
        <v>0</v>
      </c>
      <c r="G69" s="117">
        <f t="shared" si="1"/>
        <v>0</v>
      </c>
      <c r="H69" s="153">
        <f t="shared" si="5"/>
        <v>0</v>
      </c>
      <c r="I69" s="158"/>
      <c r="J69" s="176" t="str">
        <f t="shared" si="2"/>
        <v/>
      </c>
      <c r="K69" s="173">
        <f t="shared" si="6"/>
        <v>0</v>
      </c>
    </row>
    <row r="70" spans="1:11" ht="36" customHeight="1" x14ac:dyDescent="0.3">
      <c r="A70" s="170"/>
      <c r="B70" s="196"/>
      <c r="C70" s="210"/>
      <c r="D70" s="115" t="str">
        <f t="shared" si="7"/>
        <v>X</v>
      </c>
      <c r="E70" s="105" t="str">
        <f t="shared" si="3"/>
        <v/>
      </c>
      <c r="F70" s="180">
        <f t="shared" si="4"/>
        <v>0</v>
      </c>
      <c r="G70" s="117">
        <f t="shared" si="1"/>
        <v>0</v>
      </c>
      <c r="H70" s="153">
        <f t="shared" si="5"/>
        <v>0</v>
      </c>
      <c r="I70" s="158"/>
      <c r="J70" s="176" t="str">
        <f t="shared" si="2"/>
        <v/>
      </c>
      <c r="K70" s="173">
        <f t="shared" si="6"/>
        <v>0</v>
      </c>
    </row>
    <row r="71" spans="1:11" ht="36" customHeight="1" x14ac:dyDescent="0.3">
      <c r="A71" s="168"/>
      <c r="B71" s="196"/>
      <c r="C71" s="210"/>
      <c r="D71" s="115" t="str">
        <f t="shared" si="7"/>
        <v>X</v>
      </c>
      <c r="E71" s="105" t="str">
        <f t="shared" si="3"/>
        <v/>
      </c>
      <c r="F71" s="180">
        <f t="shared" si="4"/>
        <v>0</v>
      </c>
      <c r="G71" s="117">
        <f t="shared" si="1"/>
        <v>0</v>
      </c>
      <c r="H71" s="153">
        <f t="shared" si="5"/>
        <v>0</v>
      </c>
      <c r="I71" s="158"/>
      <c r="J71" s="176" t="str">
        <f t="shared" si="2"/>
        <v/>
      </c>
      <c r="K71" s="173">
        <f t="shared" si="6"/>
        <v>0</v>
      </c>
    </row>
    <row r="72" spans="1:11" ht="36" customHeight="1" x14ac:dyDescent="0.3">
      <c r="A72" s="169"/>
      <c r="B72" s="196"/>
      <c r="C72" s="210"/>
      <c r="D72" s="115" t="str">
        <f t="shared" si="7"/>
        <v>X</v>
      </c>
      <c r="E72" s="105" t="str">
        <f t="shared" si="3"/>
        <v/>
      </c>
      <c r="F72" s="180">
        <f t="shared" si="4"/>
        <v>0</v>
      </c>
      <c r="G72" s="117">
        <f t="shared" si="1"/>
        <v>0</v>
      </c>
      <c r="H72" s="153">
        <f t="shared" si="5"/>
        <v>0</v>
      </c>
      <c r="I72" s="158"/>
      <c r="J72" s="176" t="str">
        <f t="shared" si="2"/>
        <v/>
      </c>
      <c r="K72" s="173">
        <f t="shared" si="6"/>
        <v>0</v>
      </c>
    </row>
    <row r="73" spans="1:11" ht="36" customHeight="1" x14ac:dyDescent="0.3">
      <c r="A73" s="169"/>
      <c r="B73" s="196"/>
      <c r="C73" s="210"/>
      <c r="D73" s="115" t="str">
        <f t="shared" si="7"/>
        <v>X</v>
      </c>
      <c r="E73" s="105" t="str">
        <f t="shared" si="3"/>
        <v/>
      </c>
      <c r="F73" s="180">
        <f t="shared" si="4"/>
        <v>0</v>
      </c>
      <c r="G73" s="117">
        <f t="shared" si="1"/>
        <v>0</v>
      </c>
      <c r="H73" s="153">
        <f t="shared" si="5"/>
        <v>0</v>
      </c>
      <c r="I73" s="158"/>
      <c r="J73" s="176" t="str">
        <f t="shared" si="2"/>
        <v/>
      </c>
      <c r="K73" s="173">
        <f t="shared" si="6"/>
        <v>0</v>
      </c>
    </row>
    <row r="74" spans="1:11" ht="36" customHeight="1" x14ac:dyDescent="0.3">
      <c r="A74" s="169"/>
      <c r="B74" s="196"/>
      <c r="C74" s="210"/>
      <c r="D74" s="115" t="str">
        <f t="shared" si="7"/>
        <v>X</v>
      </c>
      <c r="E74" s="105" t="str">
        <f t="shared" si="3"/>
        <v/>
      </c>
      <c r="F74" s="180">
        <f t="shared" si="4"/>
        <v>0</v>
      </c>
      <c r="G74" s="117">
        <f t="shared" si="1"/>
        <v>0</v>
      </c>
      <c r="H74" s="153">
        <f t="shared" si="5"/>
        <v>0</v>
      </c>
      <c r="I74" s="158"/>
      <c r="J74" s="176" t="str">
        <f t="shared" si="2"/>
        <v/>
      </c>
      <c r="K74" s="173">
        <f t="shared" si="6"/>
        <v>0</v>
      </c>
    </row>
    <row r="75" spans="1:11" ht="36" customHeight="1" x14ac:dyDescent="0.3">
      <c r="A75" s="169"/>
      <c r="B75" s="196"/>
      <c r="C75" s="210"/>
      <c r="D75" s="115" t="str">
        <f t="shared" si="7"/>
        <v>X</v>
      </c>
      <c r="E75" s="105" t="str">
        <f t="shared" si="3"/>
        <v/>
      </c>
      <c r="F75" s="180">
        <f t="shared" si="4"/>
        <v>0</v>
      </c>
      <c r="G75" s="117">
        <f t="shared" si="1"/>
        <v>0</v>
      </c>
      <c r="H75" s="153">
        <f t="shared" si="5"/>
        <v>0</v>
      </c>
      <c r="I75" s="158"/>
      <c r="J75" s="176" t="str">
        <f t="shared" si="2"/>
        <v/>
      </c>
      <c r="K75" s="173">
        <f t="shared" si="6"/>
        <v>0</v>
      </c>
    </row>
    <row r="76" spans="1:11" ht="36" customHeight="1" x14ac:dyDescent="0.3">
      <c r="A76" s="169"/>
      <c r="B76" s="196"/>
      <c r="C76" s="210"/>
      <c r="D76" s="115" t="str">
        <f t="shared" si="7"/>
        <v>X</v>
      </c>
      <c r="E76" s="105" t="str">
        <f t="shared" si="3"/>
        <v/>
      </c>
      <c r="F76" s="180">
        <f t="shared" si="4"/>
        <v>0</v>
      </c>
      <c r="G76" s="117">
        <f t="shared" si="1"/>
        <v>0</v>
      </c>
      <c r="H76" s="153">
        <f t="shared" si="5"/>
        <v>0</v>
      </c>
      <c r="I76" s="158"/>
      <c r="J76" s="176" t="str">
        <f t="shared" si="2"/>
        <v/>
      </c>
      <c r="K76" s="173">
        <f t="shared" si="6"/>
        <v>0</v>
      </c>
    </row>
    <row r="77" spans="1:11" ht="36" customHeight="1" x14ac:dyDescent="0.3">
      <c r="A77" s="169"/>
      <c r="B77" s="196"/>
      <c r="C77" s="210"/>
      <c r="D77" s="115" t="str">
        <f t="shared" si="7"/>
        <v>X</v>
      </c>
      <c r="E77" s="105" t="str">
        <f t="shared" si="3"/>
        <v/>
      </c>
      <c r="F77" s="180">
        <f t="shared" si="4"/>
        <v>0</v>
      </c>
      <c r="G77" s="117">
        <f t="shared" si="1"/>
        <v>0</v>
      </c>
      <c r="H77" s="153">
        <f t="shared" si="5"/>
        <v>0</v>
      </c>
      <c r="I77" s="158"/>
      <c r="J77" s="176" t="str">
        <f t="shared" si="2"/>
        <v/>
      </c>
      <c r="K77" s="173">
        <f t="shared" si="6"/>
        <v>0</v>
      </c>
    </row>
    <row r="78" spans="1:11" ht="36" customHeight="1" x14ac:dyDescent="0.3">
      <c r="A78" s="169"/>
      <c r="B78" s="196"/>
      <c r="C78" s="210"/>
      <c r="D78" s="115" t="str">
        <f t="shared" si="7"/>
        <v>X</v>
      </c>
      <c r="E78" s="105" t="str">
        <f t="shared" si="3"/>
        <v/>
      </c>
      <c r="F78" s="180">
        <f t="shared" si="4"/>
        <v>0</v>
      </c>
      <c r="G78" s="117">
        <f t="shared" si="1"/>
        <v>0</v>
      </c>
      <c r="H78" s="153">
        <f t="shared" si="5"/>
        <v>0</v>
      </c>
      <c r="I78" s="158"/>
      <c r="J78" s="176" t="str">
        <f t="shared" si="2"/>
        <v/>
      </c>
      <c r="K78" s="173">
        <f t="shared" si="6"/>
        <v>0</v>
      </c>
    </row>
    <row r="79" spans="1:11" ht="36" customHeight="1" x14ac:dyDescent="0.3">
      <c r="A79" s="170"/>
      <c r="B79" s="196"/>
      <c r="C79" s="210"/>
      <c r="D79" s="115" t="str">
        <f t="shared" si="7"/>
        <v>X</v>
      </c>
      <c r="E79" s="105" t="str">
        <f t="shared" si="3"/>
        <v/>
      </c>
      <c r="F79" s="180">
        <f t="shared" si="4"/>
        <v>0</v>
      </c>
      <c r="G79" s="117">
        <f t="shared" si="1"/>
        <v>0</v>
      </c>
      <c r="H79" s="153">
        <f t="shared" si="5"/>
        <v>0</v>
      </c>
      <c r="I79" s="158"/>
      <c r="J79" s="176" t="str">
        <f t="shared" si="2"/>
        <v/>
      </c>
      <c r="K79" s="173">
        <f t="shared" si="6"/>
        <v>0</v>
      </c>
    </row>
    <row r="80" spans="1:11" ht="33.75" customHeight="1" x14ac:dyDescent="0.3">
      <c r="A80" s="123"/>
      <c r="B80" s="332" t="s">
        <v>33</v>
      </c>
      <c r="C80" s="332"/>
      <c r="D80" s="332"/>
      <c r="E80" s="332"/>
      <c r="F80" s="332"/>
      <c r="G80" s="332"/>
      <c r="H80" s="124">
        <f>H79</f>
        <v>0</v>
      </c>
      <c r="I80" s="125"/>
      <c r="J80" s="177">
        <f>SUM(J23:J79)</f>
        <v>0</v>
      </c>
      <c r="K80" s="173">
        <f>SUM(K23:K79)</f>
        <v>0</v>
      </c>
    </row>
    <row r="81" spans="1:9" ht="33.75" customHeight="1" x14ac:dyDescent="0.3">
      <c r="A81" s="123"/>
      <c r="B81" s="332" t="s">
        <v>616</v>
      </c>
      <c r="C81" s="332"/>
      <c r="D81" s="332"/>
      <c r="E81" s="332"/>
      <c r="F81" s="332"/>
      <c r="G81" s="332"/>
      <c r="H81" s="126">
        <v>72</v>
      </c>
      <c r="I81" s="125"/>
    </row>
    <row r="82" spans="1:9" ht="33.75" customHeight="1" x14ac:dyDescent="0.3">
      <c r="A82" s="123"/>
      <c r="B82" s="326" t="s">
        <v>617</v>
      </c>
      <c r="C82" s="326"/>
      <c r="D82" s="326"/>
      <c r="E82" s="326"/>
      <c r="F82" s="326"/>
      <c r="G82" s="326"/>
      <c r="H82" s="126">
        <f>IF(H81="","",IF(H80&lt;=H81,H81-H80,0))</f>
        <v>72</v>
      </c>
      <c r="I82" s="155"/>
    </row>
    <row r="83" spans="1:9" ht="33.75" customHeight="1" x14ac:dyDescent="0.3">
      <c r="A83" s="123"/>
      <c r="B83" s="326" t="s">
        <v>618</v>
      </c>
      <c r="C83" s="326"/>
      <c r="D83" s="326"/>
      <c r="E83" s="326"/>
      <c r="F83" s="326"/>
      <c r="G83" s="326"/>
      <c r="H83" s="126">
        <f>IF(H80&gt;H81,H80-H81,0)</f>
        <v>0</v>
      </c>
      <c r="I83" s="125"/>
    </row>
    <row r="84" spans="1:9" ht="33.75" customHeight="1" x14ac:dyDescent="0.3">
      <c r="A84" s="123"/>
      <c r="B84" s="326" t="s">
        <v>619</v>
      </c>
      <c r="C84" s="326"/>
      <c r="D84" s="326"/>
      <c r="E84" s="326"/>
      <c r="F84" s="326"/>
      <c r="G84" s="326"/>
      <c r="H84" s="154">
        <f>IF(H81="","",IF(H82&gt;H83,ROUND(H82*$B$15*$B$13/24,0),""))</f>
        <v>96753150</v>
      </c>
      <c r="I84" s="125"/>
    </row>
    <row r="85" spans="1:9" ht="33.75" customHeight="1" x14ac:dyDescent="0.3">
      <c r="A85" s="123"/>
      <c r="B85" s="327" t="s">
        <v>620</v>
      </c>
      <c r="C85" s="328"/>
      <c r="D85" s="328"/>
      <c r="E85" s="328"/>
      <c r="F85" s="328"/>
      <c r="G85" s="329"/>
      <c r="H85" s="127" t="str">
        <f>IF(H83&gt;H82,ROUND(H83*$B$17*$B$13/24,0),"")</f>
        <v/>
      </c>
      <c r="I85" s="125"/>
    </row>
    <row r="86" spans="1:9" ht="33.75" customHeight="1" x14ac:dyDescent="0.3">
      <c r="A86" s="330"/>
      <c r="B86" s="330"/>
      <c r="C86" s="330"/>
      <c r="D86" s="330"/>
      <c r="E86" s="330"/>
      <c r="F86" s="330"/>
      <c r="G86" s="330"/>
      <c r="H86" s="330"/>
      <c r="I86" s="330"/>
    </row>
  </sheetData>
  <mergeCells count="17">
    <mergeCell ref="B84:G84"/>
    <mergeCell ref="B85:G85"/>
    <mergeCell ref="A86:I86"/>
    <mergeCell ref="J21:J22"/>
    <mergeCell ref="K21:K22"/>
    <mergeCell ref="B80:G80"/>
    <mergeCell ref="B81:G81"/>
    <mergeCell ref="B82:G82"/>
    <mergeCell ref="B83:G8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4:I79 B23:C23 E23:I23">
    <cfRule type="expression" dxfId="46" priority="2">
      <formula>$E23="x"</formula>
    </cfRule>
  </conditionalFormatting>
  <conditionalFormatting sqref="D23">
    <cfRule type="expression" dxfId="4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864B-4622-4D91-B974-E515DE0B5FFF}">
  <sheetPr>
    <tabColor rgb="FFFF0000"/>
  </sheetPr>
  <dimension ref="A1:K61"/>
  <sheetViews>
    <sheetView topLeftCell="A48" zoomScale="55" zoomScaleNormal="55" workbookViewId="0">
      <selection activeCell="H56" sqref="H5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09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46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44785.375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44785</v>
      </c>
      <c r="C9" s="104">
        <f>INDEX('TONG HOP'!$B$9:$W$110,MATCH(E3,'TONG HOP'!$B$9:$B$110,0),MATCH(C10,'TONG HOP'!$B$9:$W$9,0))</f>
        <v>44786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44785.541666666664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16975.95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44788.534722222219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22100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44790.041666666664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953</v>
      </c>
      <c r="B23" s="215" t="s">
        <v>65</v>
      </c>
      <c r="C23" s="216"/>
      <c r="D23" s="115"/>
      <c r="E23" s="105"/>
      <c r="F23" s="180">
        <f>IF(C23-B23=1,24,(IF(D23="X",HOUR(C23-B23),0)))</f>
        <v>0</v>
      </c>
      <c r="G23" s="166">
        <f t="shared" ref="G23:G54" si="0">IF(D23="X",MINUTE(C23-B23),0)</f>
        <v>0</v>
      </c>
      <c r="H23" s="166">
        <f>(F23+G23/60)+H22</f>
        <v>0</v>
      </c>
      <c r="I23" s="214" t="s">
        <v>977</v>
      </c>
      <c r="J23" s="175" t="str">
        <f t="shared" ref="J23:J54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65</v>
      </c>
      <c r="C24" s="28" t="s">
        <v>27</v>
      </c>
      <c r="D24" s="115"/>
      <c r="E24" s="105"/>
      <c r="F24" s="180">
        <f t="shared" ref="F24:F54" si="2">IF(C24-B24=1,24,(IF(D24="X",HOUR(C24-B24),0)))</f>
        <v>0</v>
      </c>
      <c r="G24" s="166">
        <f t="shared" si="0"/>
        <v>0</v>
      </c>
      <c r="H24" s="166">
        <f t="shared" ref="H24:H54" si="3">(F24+G24/60)+H23</f>
        <v>0</v>
      </c>
      <c r="I24" s="24" t="s">
        <v>967</v>
      </c>
      <c r="J24" s="175" t="str">
        <f t="shared" si="1"/>
        <v/>
      </c>
      <c r="K24" s="173" t="str">
        <f t="shared" ref="K24:K54" si="4">IF(D24="x",(C24-B24),"")</f>
        <v/>
      </c>
    </row>
    <row r="25" spans="1:11" ht="36" customHeight="1" x14ac:dyDescent="0.3">
      <c r="A25" s="30"/>
      <c r="B25" s="19" t="s">
        <v>27</v>
      </c>
      <c r="C25" s="28" t="s">
        <v>151</v>
      </c>
      <c r="D25" s="115" t="str">
        <f t="shared" ref="D25:D53" si="5">IF(E25="","X","")</f>
        <v/>
      </c>
      <c r="E25" s="105" t="str">
        <f t="shared" ref="E25" si="6">IF(COUNTIF(I25,"*mưa*"),"X",IF(COUNTIF(I25,"*gió*"),"X",IF(COUNTIF(I25,"*thủy triều*"),"X",IF(COUNTIF(I25,"*hoa tiêu*"),"X",IF(COUNTIF(I25,"*thời tiết xấu*"),"X",IF(COUNTIF(I25,"*sóng to gió lớn*"),"X",IF(COUNTIF(I25,"*căng dây*"),"X",IF(COUNTIF(I25,"*giám định*"),"X",""))))))))</f>
        <v>X</v>
      </c>
      <c r="F25" s="180">
        <f t="shared" ref="F25" si="7">IF(C25-B25=1,24,(IF(D25="X",HOUR(C25-B25),0)))</f>
        <v>0</v>
      </c>
      <c r="G25" s="166">
        <f t="shared" ref="G25" si="8">IF(D25="X",MINUTE(C25-B25),0)</f>
        <v>0</v>
      </c>
      <c r="H25" s="166">
        <f t="shared" ref="H25" si="9">(F25+G25/60)+H24</f>
        <v>0</v>
      </c>
      <c r="I25" s="24" t="s">
        <v>967</v>
      </c>
      <c r="J25" s="175">
        <f t="shared" ref="J25" si="10">IF(E25="x",(C25-B25),"")</f>
        <v>6.9444444444444198E-3</v>
      </c>
      <c r="K25" s="173" t="str">
        <f t="shared" ref="K25" si="11">IF(D25="x",(C25-B25),"")</f>
        <v/>
      </c>
    </row>
    <row r="26" spans="1:11" ht="36" customHeight="1" x14ac:dyDescent="0.3">
      <c r="A26" s="30"/>
      <c r="B26" s="28" t="s">
        <v>151</v>
      </c>
      <c r="C26" s="28" t="s">
        <v>62</v>
      </c>
      <c r="D26" s="115" t="str">
        <f t="shared" si="5"/>
        <v/>
      </c>
      <c r="E26" s="105" t="str">
        <f t="shared" ref="E26:E54" si="12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180">
        <f t="shared" si="2"/>
        <v>0</v>
      </c>
      <c r="G26" s="166">
        <f t="shared" si="0"/>
        <v>0</v>
      </c>
      <c r="H26" s="166">
        <f>(F26+G26/60)+H24</f>
        <v>0</v>
      </c>
      <c r="I26" s="17" t="s">
        <v>941</v>
      </c>
      <c r="J26" s="175">
        <f t="shared" si="1"/>
        <v>8.333333333333337E-2</v>
      </c>
      <c r="K26" s="173" t="str">
        <f t="shared" si="4"/>
        <v/>
      </c>
    </row>
    <row r="27" spans="1:11" ht="36" customHeight="1" x14ac:dyDescent="0.3">
      <c r="A27" s="30"/>
      <c r="B27" s="28" t="s">
        <v>62</v>
      </c>
      <c r="C27" s="28" t="s">
        <v>28</v>
      </c>
      <c r="D27" s="115" t="str">
        <f t="shared" si="5"/>
        <v>X</v>
      </c>
      <c r="E27" s="105" t="str">
        <f t="shared" si="12"/>
        <v/>
      </c>
      <c r="F27" s="180">
        <f t="shared" si="2"/>
        <v>8</v>
      </c>
      <c r="G27" s="166">
        <f t="shared" si="0"/>
        <v>50</v>
      </c>
      <c r="H27" s="166">
        <f t="shared" si="3"/>
        <v>8.8333333333333339</v>
      </c>
      <c r="I27" s="17" t="s">
        <v>978</v>
      </c>
      <c r="J27" s="175" t="str">
        <f t="shared" si="1"/>
        <v/>
      </c>
      <c r="K27" s="173">
        <f t="shared" si="4"/>
        <v>0.36805555555555558</v>
      </c>
    </row>
    <row r="28" spans="1:11" ht="36" customHeight="1" x14ac:dyDescent="0.3">
      <c r="A28" s="54" t="s">
        <v>954</v>
      </c>
      <c r="B28" s="28" t="s">
        <v>29</v>
      </c>
      <c r="C28" s="28" t="s">
        <v>28</v>
      </c>
      <c r="D28" s="115" t="str">
        <f t="shared" si="5"/>
        <v>X</v>
      </c>
      <c r="E28" s="105" t="str">
        <f t="shared" si="12"/>
        <v/>
      </c>
      <c r="F28" s="180">
        <f t="shared" si="2"/>
        <v>24</v>
      </c>
      <c r="G28" s="117">
        <f t="shared" si="0"/>
        <v>0</v>
      </c>
      <c r="H28" s="153">
        <f t="shared" si="3"/>
        <v>32.833333333333336</v>
      </c>
      <c r="I28" s="17" t="s">
        <v>978</v>
      </c>
      <c r="J28" s="176" t="str">
        <f t="shared" si="1"/>
        <v/>
      </c>
      <c r="K28" s="173">
        <f t="shared" si="4"/>
        <v>1</v>
      </c>
    </row>
    <row r="29" spans="1:11" ht="36" customHeight="1" x14ac:dyDescent="0.3">
      <c r="A29" s="217" t="s">
        <v>964</v>
      </c>
      <c r="B29" s="28" t="s">
        <v>29</v>
      </c>
      <c r="C29" s="28" t="s">
        <v>61</v>
      </c>
      <c r="D29" s="115" t="str">
        <f t="shared" si="5"/>
        <v>X</v>
      </c>
      <c r="E29" s="105" t="str">
        <f t="shared" si="12"/>
        <v/>
      </c>
      <c r="F29" s="180">
        <f t="shared" si="2"/>
        <v>14</v>
      </c>
      <c r="G29" s="117">
        <f t="shared" si="0"/>
        <v>40</v>
      </c>
      <c r="H29" s="153">
        <f t="shared" si="3"/>
        <v>47.5</v>
      </c>
      <c r="I29" s="17" t="s">
        <v>978</v>
      </c>
      <c r="J29" s="176" t="str">
        <f t="shared" si="1"/>
        <v/>
      </c>
      <c r="K29" s="173">
        <f t="shared" si="4"/>
        <v>0.61111111111111105</v>
      </c>
    </row>
    <row r="30" spans="1:11" ht="36" customHeight="1" x14ac:dyDescent="0.3">
      <c r="A30" s="217"/>
      <c r="B30" s="28" t="s">
        <v>61</v>
      </c>
      <c r="C30" s="28" t="s">
        <v>720</v>
      </c>
      <c r="D30" s="115" t="str">
        <f t="shared" si="5"/>
        <v/>
      </c>
      <c r="E30" s="105" t="str">
        <f t="shared" si="12"/>
        <v>X</v>
      </c>
      <c r="F30" s="180">
        <f t="shared" si="2"/>
        <v>0</v>
      </c>
      <c r="G30" s="117">
        <f t="shared" si="0"/>
        <v>0</v>
      </c>
      <c r="H30" s="153">
        <f t="shared" si="3"/>
        <v>47.5</v>
      </c>
      <c r="I30" s="18" t="s">
        <v>979</v>
      </c>
      <c r="J30" s="176">
        <f t="shared" si="1"/>
        <v>4.1666666666666741E-2</v>
      </c>
      <c r="K30" s="173" t="str">
        <f t="shared" si="4"/>
        <v/>
      </c>
    </row>
    <row r="31" spans="1:11" ht="36" customHeight="1" x14ac:dyDescent="0.3">
      <c r="A31" s="217"/>
      <c r="B31" s="28" t="s">
        <v>720</v>
      </c>
      <c r="C31" s="28" t="s">
        <v>867</v>
      </c>
      <c r="D31" s="115" t="str">
        <f t="shared" si="5"/>
        <v>X</v>
      </c>
      <c r="E31" s="105" t="str">
        <f t="shared" si="12"/>
        <v/>
      </c>
      <c r="F31" s="180">
        <f t="shared" si="2"/>
        <v>1</v>
      </c>
      <c r="G31" s="117">
        <f t="shared" si="0"/>
        <v>0</v>
      </c>
      <c r="H31" s="153">
        <f t="shared" si="3"/>
        <v>48.5</v>
      </c>
      <c r="I31" s="17" t="s">
        <v>844</v>
      </c>
      <c r="J31" s="176" t="str">
        <f t="shared" si="1"/>
        <v/>
      </c>
      <c r="K31" s="173">
        <f t="shared" si="4"/>
        <v>4.1666666666666741E-2</v>
      </c>
    </row>
    <row r="32" spans="1:11" ht="36" customHeight="1" x14ac:dyDescent="0.3">
      <c r="A32" s="217"/>
      <c r="B32" s="28" t="s">
        <v>867</v>
      </c>
      <c r="C32" s="41" t="s">
        <v>28</v>
      </c>
      <c r="D32" s="115" t="str">
        <f t="shared" si="5"/>
        <v>X</v>
      </c>
      <c r="E32" s="105" t="str">
        <f t="shared" si="12"/>
        <v/>
      </c>
      <c r="F32" s="180">
        <f t="shared" si="2"/>
        <v>7</v>
      </c>
      <c r="G32" s="117">
        <f t="shared" si="0"/>
        <v>20</v>
      </c>
      <c r="H32" s="153">
        <f t="shared" si="3"/>
        <v>55.833333333333336</v>
      </c>
      <c r="I32" s="17" t="s">
        <v>980</v>
      </c>
      <c r="J32" s="176" t="str">
        <f t="shared" si="1"/>
        <v/>
      </c>
      <c r="K32" s="173">
        <f t="shared" si="4"/>
        <v>0.30555555555555547</v>
      </c>
    </row>
    <row r="33" spans="1:11" ht="36" customHeight="1" x14ac:dyDescent="0.3">
      <c r="A33" s="42" t="s">
        <v>965</v>
      </c>
      <c r="B33" s="28" t="s">
        <v>29</v>
      </c>
      <c r="C33" s="28" t="s">
        <v>763</v>
      </c>
      <c r="D33" s="115" t="str">
        <f t="shared" si="5"/>
        <v>X</v>
      </c>
      <c r="E33" s="105" t="str">
        <f t="shared" si="12"/>
        <v/>
      </c>
      <c r="F33" s="180">
        <f t="shared" si="2"/>
        <v>12</v>
      </c>
      <c r="G33" s="117">
        <f t="shared" si="0"/>
        <v>50</v>
      </c>
      <c r="H33" s="153">
        <f t="shared" si="3"/>
        <v>68.666666666666671</v>
      </c>
      <c r="I33" s="17" t="s">
        <v>980</v>
      </c>
      <c r="J33" s="176" t="str">
        <f t="shared" si="1"/>
        <v/>
      </c>
      <c r="K33" s="173">
        <f t="shared" si="4"/>
        <v>0.53472222222222221</v>
      </c>
    </row>
    <row r="34" spans="1:11" ht="36" customHeight="1" x14ac:dyDescent="0.3">
      <c r="A34" s="30"/>
      <c r="B34" s="215" t="s">
        <v>763</v>
      </c>
      <c r="C34" s="216"/>
      <c r="D34" s="115"/>
      <c r="E34" s="105" t="str">
        <f t="shared" si="12"/>
        <v/>
      </c>
      <c r="F34" s="180">
        <f t="shared" si="2"/>
        <v>0</v>
      </c>
      <c r="G34" s="117">
        <f t="shared" si="0"/>
        <v>0</v>
      </c>
      <c r="H34" s="153">
        <f t="shared" si="3"/>
        <v>68.666666666666671</v>
      </c>
      <c r="I34" s="214" t="s">
        <v>444</v>
      </c>
      <c r="J34" s="176" t="str">
        <f t="shared" si="1"/>
        <v/>
      </c>
      <c r="K34" s="173" t="str">
        <f t="shared" si="4"/>
        <v/>
      </c>
    </row>
    <row r="35" spans="1:11" ht="36" customHeight="1" x14ac:dyDescent="0.3">
      <c r="A35" s="30"/>
      <c r="B35" s="236" t="s">
        <v>763</v>
      </c>
      <c r="C35" s="28" t="s">
        <v>69</v>
      </c>
      <c r="D35" s="115" t="str">
        <f t="shared" si="5"/>
        <v>X</v>
      </c>
      <c r="E35" s="105" t="str">
        <f t="shared" si="12"/>
        <v/>
      </c>
      <c r="F35" s="180">
        <f t="shared" si="2"/>
        <v>0</v>
      </c>
      <c r="G35" s="117">
        <f t="shared" si="0"/>
        <v>40</v>
      </c>
      <c r="H35" s="153">
        <f t="shared" si="3"/>
        <v>69.333333333333343</v>
      </c>
      <c r="I35" s="24" t="s">
        <v>445</v>
      </c>
      <c r="J35" s="176" t="str">
        <f t="shared" si="1"/>
        <v/>
      </c>
      <c r="K35" s="173">
        <f t="shared" si="4"/>
        <v>2.777777777777779E-2</v>
      </c>
    </row>
    <row r="36" spans="1:11" ht="36" customHeight="1" x14ac:dyDescent="0.3">
      <c r="A36" s="30"/>
      <c r="B36" s="28" t="s">
        <v>69</v>
      </c>
      <c r="C36" s="19" t="s">
        <v>61</v>
      </c>
      <c r="D36" s="115" t="str">
        <f t="shared" si="5"/>
        <v>X</v>
      </c>
      <c r="E36" s="105" t="str">
        <f t="shared" si="12"/>
        <v/>
      </c>
      <c r="F36" s="180">
        <f t="shared" si="2"/>
        <v>1</v>
      </c>
      <c r="G36" s="117">
        <f t="shared" si="0"/>
        <v>10</v>
      </c>
      <c r="H36" s="153">
        <f t="shared" si="3"/>
        <v>70.500000000000014</v>
      </c>
      <c r="I36" s="24" t="s">
        <v>47</v>
      </c>
      <c r="J36" s="176" t="str">
        <f t="shared" si="1"/>
        <v/>
      </c>
      <c r="K36" s="173">
        <f t="shared" si="4"/>
        <v>4.8611111111111049E-2</v>
      </c>
    </row>
    <row r="37" spans="1:11" ht="36" customHeight="1" x14ac:dyDescent="0.3">
      <c r="A37" s="30"/>
      <c r="B37" s="19" t="s">
        <v>61</v>
      </c>
      <c r="C37" s="28" t="s">
        <v>196</v>
      </c>
      <c r="D37" s="115" t="str">
        <f t="shared" si="5"/>
        <v>X</v>
      </c>
      <c r="E37" s="105" t="str">
        <f t="shared" si="12"/>
        <v/>
      </c>
      <c r="F37" s="180">
        <f t="shared" si="2"/>
        <v>1</v>
      </c>
      <c r="G37" s="117">
        <f t="shared" si="0"/>
        <v>30</v>
      </c>
      <c r="H37" s="153">
        <f t="shared" si="3"/>
        <v>72.000000000000014</v>
      </c>
      <c r="I37" s="24" t="s">
        <v>445</v>
      </c>
      <c r="J37" s="176" t="str">
        <f t="shared" si="1"/>
        <v/>
      </c>
      <c r="K37" s="173">
        <f t="shared" si="4"/>
        <v>6.2500000000000111E-2</v>
      </c>
    </row>
    <row r="38" spans="1:11" ht="36" customHeight="1" x14ac:dyDescent="0.3">
      <c r="A38" s="30"/>
      <c r="B38" s="28" t="s">
        <v>196</v>
      </c>
      <c r="C38" s="28" t="s">
        <v>160</v>
      </c>
      <c r="D38" s="115" t="str">
        <f t="shared" si="5"/>
        <v>X</v>
      </c>
      <c r="E38" s="105" t="str">
        <f t="shared" si="12"/>
        <v/>
      </c>
      <c r="F38" s="180">
        <f t="shared" si="2"/>
        <v>0</v>
      </c>
      <c r="G38" s="117">
        <f t="shared" si="0"/>
        <v>50</v>
      </c>
      <c r="H38" s="153">
        <f t="shared" si="3"/>
        <v>72.833333333333343</v>
      </c>
      <c r="I38" s="24" t="s">
        <v>981</v>
      </c>
      <c r="J38" s="176" t="str">
        <f t="shared" si="1"/>
        <v/>
      </c>
      <c r="K38" s="173">
        <f t="shared" si="4"/>
        <v>3.472222222222221E-2</v>
      </c>
    </row>
    <row r="39" spans="1:11" ht="36" customHeight="1" x14ac:dyDescent="0.3">
      <c r="A39" s="30"/>
      <c r="B39" s="28" t="s">
        <v>160</v>
      </c>
      <c r="C39" s="28" t="s">
        <v>59</v>
      </c>
      <c r="D39" s="115" t="str">
        <f t="shared" si="5"/>
        <v>X</v>
      </c>
      <c r="E39" s="105" t="str">
        <f t="shared" si="12"/>
        <v/>
      </c>
      <c r="F39" s="180">
        <f t="shared" si="2"/>
        <v>4</v>
      </c>
      <c r="G39" s="117">
        <f t="shared" si="0"/>
        <v>30</v>
      </c>
      <c r="H39" s="153">
        <f t="shared" si="3"/>
        <v>77.333333333333343</v>
      </c>
      <c r="I39" s="24" t="s">
        <v>445</v>
      </c>
      <c r="J39" s="176" t="str">
        <f t="shared" si="1"/>
        <v/>
      </c>
      <c r="K39" s="173">
        <f t="shared" si="4"/>
        <v>0.1875</v>
      </c>
    </row>
    <row r="40" spans="1:11" ht="36" customHeight="1" x14ac:dyDescent="0.3">
      <c r="A40" s="30"/>
      <c r="B40" s="28" t="s">
        <v>59</v>
      </c>
      <c r="C40" s="28" t="s">
        <v>32</v>
      </c>
      <c r="D40" s="115" t="str">
        <f t="shared" si="5"/>
        <v>X</v>
      </c>
      <c r="E40" s="105" t="str">
        <f t="shared" si="12"/>
        <v/>
      </c>
      <c r="F40" s="180">
        <f t="shared" si="2"/>
        <v>0</v>
      </c>
      <c r="G40" s="117">
        <f t="shared" si="0"/>
        <v>30</v>
      </c>
      <c r="H40" s="153">
        <f t="shared" si="3"/>
        <v>77.833333333333343</v>
      </c>
      <c r="I40" s="24" t="s">
        <v>47</v>
      </c>
      <c r="J40" s="176" t="str">
        <f t="shared" si="1"/>
        <v/>
      </c>
      <c r="K40" s="173">
        <f t="shared" si="4"/>
        <v>2.0833333333333259E-2</v>
      </c>
    </row>
    <row r="41" spans="1:11" ht="36" customHeight="1" x14ac:dyDescent="0.3">
      <c r="A41" s="30"/>
      <c r="B41" s="28" t="s">
        <v>32</v>
      </c>
      <c r="C41" s="28" t="s">
        <v>120</v>
      </c>
      <c r="D41" s="115" t="str">
        <f t="shared" si="5"/>
        <v>X</v>
      </c>
      <c r="E41" s="105" t="str">
        <f t="shared" si="12"/>
        <v/>
      </c>
      <c r="F41" s="180">
        <f t="shared" si="2"/>
        <v>0</v>
      </c>
      <c r="G41" s="117">
        <f t="shared" si="0"/>
        <v>30</v>
      </c>
      <c r="H41" s="153">
        <f t="shared" si="3"/>
        <v>78.333333333333343</v>
      </c>
      <c r="I41" s="24" t="s">
        <v>194</v>
      </c>
      <c r="J41" s="176" t="str">
        <f t="shared" si="1"/>
        <v/>
      </c>
      <c r="K41" s="173">
        <f t="shared" si="4"/>
        <v>2.083333333333337E-2</v>
      </c>
    </row>
    <row r="42" spans="1:11" ht="36" customHeight="1" x14ac:dyDescent="0.3">
      <c r="A42" s="43"/>
      <c r="B42" s="28" t="s">
        <v>120</v>
      </c>
      <c r="C42" s="28" t="s">
        <v>28</v>
      </c>
      <c r="D42" s="115" t="str">
        <f t="shared" si="5"/>
        <v>X</v>
      </c>
      <c r="E42" s="105" t="str">
        <f t="shared" si="12"/>
        <v/>
      </c>
      <c r="F42" s="180">
        <f t="shared" si="2"/>
        <v>1</v>
      </c>
      <c r="G42" s="117">
        <f t="shared" si="0"/>
        <v>30</v>
      </c>
      <c r="H42" s="153">
        <f t="shared" si="3"/>
        <v>79.833333333333343</v>
      </c>
      <c r="I42" s="24" t="s">
        <v>445</v>
      </c>
      <c r="J42" s="176" t="str">
        <f t="shared" si="1"/>
        <v/>
      </c>
      <c r="K42" s="173">
        <f t="shared" si="4"/>
        <v>6.25E-2</v>
      </c>
    </row>
    <row r="43" spans="1:11" ht="36" customHeight="1" x14ac:dyDescent="0.3">
      <c r="A43" s="217" t="s">
        <v>975</v>
      </c>
      <c r="B43" s="28" t="s">
        <v>29</v>
      </c>
      <c r="C43" s="28" t="s">
        <v>30</v>
      </c>
      <c r="D43" s="115" t="str">
        <f t="shared" si="5"/>
        <v>X</v>
      </c>
      <c r="E43" s="105" t="str">
        <f t="shared" si="12"/>
        <v/>
      </c>
      <c r="F43" s="180">
        <f t="shared" si="2"/>
        <v>5</v>
      </c>
      <c r="G43" s="117">
        <f t="shared" si="0"/>
        <v>30</v>
      </c>
      <c r="H43" s="153">
        <f t="shared" si="3"/>
        <v>85.333333333333343</v>
      </c>
      <c r="I43" s="24" t="s">
        <v>445</v>
      </c>
      <c r="J43" s="176" t="str">
        <f t="shared" si="1"/>
        <v/>
      </c>
      <c r="K43" s="173">
        <f t="shared" si="4"/>
        <v>0.22916666666666666</v>
      </c>
    </row>
    <row r="44" spans="1:11" ht="36" customHeight="1" x14ac:dyDescent="0.3">
      <c r="A44" s="217"/>
      <c r="B44" s="28" t="s">
        <v>30</v>
      </c>
      <c r="C44" s="28" t="s">
        <v>396</v>
      </c>
      <c r="D44" s="115" t="str">
        <f t="shared" si="5"/>
        <v>X</v>
      </c>
      <c r="E44" s="105" t="str">
        <f t="shared" si="12"/>
        <v/>
      </c>
      <c r="F44" s="180">
        <f t="shared" si="2"/>
        <v>1</v>
      </c>
      <c r="G44" s="117">
        <f t="shared" si="0"/>
        <v>10</v>
      </c>
      <c r="H44" s="153">
        <f t="shared" si="3"/>
        <v>86.500000000000014</v>
      </c>
      <c r="I44" s="24" t="s">
        <v>47</v>
      </c>
      <c r="J44" s="176" t="str">
        <f t="shared" si="1"/>
        <v/>
      </c>
      <c r="K44" s="173">
        <f t="shared" si="4"/>
        <v>4.8611111111111133E-2</v>
      </c>
    </row>
    <row r="45" spans="1:11" ht="36" customHeight="1" x14ac:dyDescent="0.3">
      <c r="A45" s="217"/>
      <c r="B45" s="28" t="s">
        <v>396</v>
      </c>
      <c r="C45" s="28" t="s">
        <v>275</v>
      </c>
      <c r="D45" s="115" t="str">
        <f t="shared" si="5"/>
        <v>X</v>
      </c>
      <c r="E45" s="105" t="str">
        <f t="shared" si="12"/>
        <v/>
      </c>
      <c r="F45" s="180">
        <f t="shared" si="2"/>
        <v>2</v>
      </c>
      <c r="G45" s="117">
        <f t="shared" si="0"/>
        <v>30</v>
      </c>
      <c r="H45" s="153">
        <f t="shared" si="3"/>
        <v>89.000000000000014</v>
      </c>
      <c r="I45" s="24" t="s">
        <v>445</v>
      </c>
      <c r="J45" s="176" t="str">
        <f t="shared" si="1"/>
        <v/>
      </c>
      <c r="K45" s="173">
        <f t="shared" si="4"/>
        <v>0.10416666666666663</v>
      </c>
    </row>
    <row r="46" spans="1:11" ht="36" customHeight="1" x14ac:dyDescent="0.3">
      <c r="A46" s="217"/>
      <c r="B46" s="28" t="s">
        <v>275</v>
      </c>
      <c r="C46" s="28" t="s">
        <v>385</v>
      </c>
      <c r="D46" s="115" t="str">
        <f t="shared" si="5"/>
        <v>X</v>
      </c>
      <c r="E46" s="105" t="str">
        <f t="shared" si="12"/>
        <v/>
      </c>
      <c r="F46" s="180">
        <f t="shared" si="2"/>
        <v>1</v>
      </c>
      <c r="G46" s="117">
        <f t="shared" si="0"/>
        <v>0</v>
      </c>
      <c r="H46" s="153">
        <f t="shared" si="3"/>
        <v>90.000000000000014</v>
      </c>
      <c r="I46" s="17" t="s">
        <v>316</v>
      </c>
      <c r="J46" s="176" t="str">
        <f t="shared" si="1"/>
        <v/>
      </c>
      <c r="K46" s="173">
        <f t="shared" si="4"/>
        <v>4.1666666666666685E-2</v>
      </c>
    </row>
    <row r="47" spans="1:11" ht="36" customHeight="1" x14ac:dyDescent="0.3">
      <c r="A47" s="217"/>
      <c r="B47" s="28" t="s">
        <v>385</v>
      </c>
      <c r="C47" s="28" t="s">
        <v>70</v>
      </c>
      <c r="D47" s="115" t="str">
        <f t="shared" si="5"/>
        <v>X</v>
      </c>
      <c r="E47" s="105" t="str">
        <f t="shared" si="12"/>
        <v/>
      </c>
      <c r="F47" s="180">
        <f t="shared" si="2"/>
        <v>3</v>
      </c>
      <c r="G47" s="117">
        <f t="shared" si="0"/>
        <v>50</v>
      </c>
      <c r="H47" s="153">
        <f t="shared" si="3"/>
        <v>93.833333333333343</v>
      </c>
      <c r="I47" s="24" t="s">
        <v>982</v>
      </c>
      <c r="J47" s="176" t="str">
        <f t="shared" si="1"/>
        <v/>
      </c>
      <c r="K47" s="173">
        <f t="shared" si="4"/>
        <v>0.15972222222222227</v>
      </c>
    </row>
    <row r="48" spans="1:11" ht="36" customHeight="1" x14ac:dyDescent="0.3">
      <c r="A48" s="217"/>
      <c r="B48" s="28" t="s">
        <v>70</v>
      </c>
      <c r="C48" s="28" t="s">
        <v>108</v>
      </c>
      <c r="D48" s="115" t="str">
        <f t="shared" si="5"/>
        <v>X</v>
      </c>
      <c r="E48" s="105" t="str">
        <f t="shared" si="12"/>
        <v/>
      </c>
      <c r="F48" s="180">
        <f t="shared" si="2"/>
        <v>1</v>
      </c>
      <c r="G48" s="117">
        <f t="shared" si="0"/>
        <v>50</v>
      </c>
      <c r="H48" s="153">
        <f t="shared" si="3"/>
        <v>95.666666666666671</v>
      </c>
      <c r="I48" s="24" t="s">
        <v>983</v>
      </c>
      <c r="J48" s="176" t="str">
        <f t="shared" si="1"/>
        <v/>
      </c>
      <c r="K48" s="173">
        <f t="shared" si="4"/>
        <v>7.638888888888884E-2</v>
      </c>
    </row>
    <row r="49" spans="1:11" ht="36" customHeight="1" x14ac:dyDescent="0.3">
      <c r="A49" s="217"/>
      <c r="B49" s="28" t="s">
        <v>108</v>
      </c>
      <c r="C49" s="28" t="s">
        <v>59</v>
      </c>
      <c r="D49" s="115" t="str">
        <f t="shared" si="5"/>
        <v>X</v>
      </c>
      <c r="E49" s="105" t="str">
        <f t="shared" si="12"/>
        <v/>
      </c>
      <c r="F49" s="180">
        <f t="shared" si="2"/>
        <v>5</v>
      </c>
      <c r="G49" s="117">
        <f t="shared" si="0"/>
        <v>40</v>
      </c>
      <c r="H49" s="153">
        <f t="shared" si="3"/>
        <v>101.33333333333334</v>
      </c>
      <c r="I49" s="24" t="s">
        <v>445</v>
      </c>
      <c r="J49" s="176" t="str">
        <f t="shared" si="1"/>
        <v/>
      </c>
      <c r="K49" s="173">
        <f t="shared" si="4"/>
        <v>0.23611111111111116</v>
      </c>
    </row>
    <row r="50" spans="1:11" ht="36" customHeight="1" x14ac:dyDescent="0.3">
      <c r="A50" s="217"/>
      <c r="B50" s="28" t="s">
        <v>59</v>
      </c>
      <c r="C50" s="28" t="s">
        <v>32</v>
      </c>
      <c r="D50" s="115" t="str">
        <f t="shared" si="5"/>
        <v>X</v>
      </c>
      <c r="E50" s="105" t="str">
        <f t="shared" si="12"/>
        <v/>
      </c>
      <c r="F50" s="180">
        <f t="shared" si="2"/>
        <v>0</v>
      </c>
      <c r="G50" s="117">
        <f t="shared" si="0"/>
        <v>30</v>
      </c>
      <c r="H50" s="153">
        <f t="shared" si="3"/>
        <v>101.83333333333334</v>
      </c>
      <c r="I50" s="24" t="s">
        <v>47</v>
      </c>
      <c r="J50" s="176" t="str">
        <f t="shared" si="1"/>
        <v/>
      </c>
      <c r="K50" s="173">
        <f t="shared" si="4"/>
        <v>2.0833333333333259E-2</v>
      </c>
    </row>
    <row r="51" spans="1:11" ht="36" customHeight="1" x14ac:dyDescent="0.3">
      <c r="A51" s="217"/>
      <c r="B51" s="28" t="s">
        <v>32</v>
      </c>
      <c r="C51" s="28" t="s">
        <v>765</v>
      </c>
      <c r="D51" s="115" t="str">
        <f t="shared" si="5"/>
        <v>X</v>
      </c>
      <c r="E51" s="105" t="str">
        <f t="shared" si="12"/>
        <v/>
      </c>
      <c r="F51" s="180">
        <f t="shared" si="2"/>
        <v>1</v>
      </c>
      <c r="G51" s="117">
        <f t="shared" si="0"/>
        <v>20</v>
      </c>
      <c r="H51" s="153">
        <f t="shared" si="3"/>
        <v>103.16666666666667</v>
      </c>
      <c r="I51" s="17" t="s">
        <v>316</v>
      </c>
      <c r="J51" s="176" t="str">
        <f t="shared" si="1"/>
        <v/>
      </c>
      <c r="K51" s="173">
        <f t="shared" si="4"/>
        <v>5.555555555555558E-2</v>
      </c>
    </row>
    <row r="52" spans="1:11" ht="36" customHeight="1" x14ac:dyDescent="0.3">
      <c r="A52" s="217"/>
      <c r="B52" s="28" t="s">
        <v>765</v>
      </c>
      <c r="C52" s="28" t="s">
        <v>28</v>
      </c>
      <c r="D52" s="115" t="str">
        <f t="shared" si="5"/>
        <v>X</v>
      </c>
      <c r="E52" s="105" t="str">
        <f t="shared" si="12"/>
        <v/>
      </c>
      <c r="F52" s="180">
        <f t="shared" si="2"/>
        <v>0</v>
      </c>
      <c r="G52" s="117">
        <f t="shared" si="0"/>
        <v>40</v>
      </c>
      <c r="H52" s="153">
        <f t="shared" si="3"/>
        <v>103.83333333333334</v>
      </c>
      <c r="I52" s="24" t="s">
        <v>445</v>
      </c>
      <c r="J52" s="176" t="str">
        <f t="shared" si="1"/>
        <v/>
      </c>
      <c r="K52" s="173">
        <f t="shared" si="4"/>
        <v>2.777777777777779E-2</v>
      </c>
    </row>
    <row r="53" spans="1:11" ht="36" customHeight="1" x14ac:dyDescent="0.3">
      <c r="A53" s="42" t="s">
        <v>976</v>
      </c>
      <c r="B53" s="28" t="s">
        <v>29</v>
      </c>
      <c r="C53" s="28" t="s">
        <v>153</v>
      </c>
      <c r="D53" s="115" t="str">
        <f t="shared" si="5"/>
        <v>X</v>
      </c>
      <c r="E53" s="105" t="str">
        <f t="shared" si="12"/>
        <v/>
      </c>
      <c r="F53" s="180">
        <f t="shared" si="2"/>
        <v>1</v>
      </c>
      <c r="G53" s="117">
        <f t="shared" si="0"/>
        <v>0</v>
      </c>
      <c r="H53" s="153">
        <f t="shared" si="3"/>
        <v>104.83333333333334</v>
      </c>
      <c r="I53" s="24" t="s">
        <v>445</v>
      </c>
      <c r="J53" s="176" t="str">
        <f t="shared" si="1"/>
        <v/>
      </c>
      <c r="K53" s="173">
        <f t="shared" si="4"/>
        <v>4.1666666666666664E-2</v>
      </c>
    </row>
    <row r="54" spans="1:11" ht="36" customHeight="1" x14ac:dyDescent="0.3">
      <c r="A54" s="30"/>
      <c r="B54" s="215" t="s">
        <v>153</v>
      </c>
      <c r="C54" s="216"/>
      <c r="D54" s="115"/>
      <c r="E54" s="105" t="str">
        <f t="shared" si="12"/>
        <v/>
      </c>
      <c r="F54" s="180">
        <f t="shared" si="2"/>
        <v>0</v>
      </c>
      <c r="G54" s="117">
        <f t="shared" si="0"/>
        <v>0</v>
      </c>
      <c r="H54" s="153">
        <f t="shared" si="3"/>
        <v>104.83333333333334</v>
      </c>
      <c r="I54" s="18" t="s">
        <v>103</v>
      </c>
      <c r="J54" s="176" t="str">
        <f t="shared" si="1"/>
        <v/>
      </c>
      <c r="K54" s="173" t="str">
        <f t="shared" si="4"/>
        <v/>
      </c>
    </row>
    <row r="55" spans="1:11" ht="33.75" customHeight="1" x14ac:dyDescent="0.3">
      <c r="A55" s="123"/>
      <c r="B55" s="332" t="s">
        <v>33</v>
      </c>
      <c r="C55" s="332"/>
      <c r="D55" s="332"/>
      <c r="E55" s="332"/>
      <c r="F55" s="332"/>
      <c r="G55" s="332"/>
      <c r="H55" s="124">
        <f>H54</f>
        <v>104.83333333333334</v>
      </c>
      <c r="I55" s="125"/>
      <c r="J55" s="177">
        <f>SUM(J23:J54)</f>
        <v>0.13194444444444453</v>
      </c>
      <c r="K55" s="173">
        <f>SUM(K23:K54)</f>
        <v>4.3680555555555545</v>
      </c>
    </row>
    <row r="56" spans="1:11" ht="33.75" customHeight="1" x14ac:dyDescent="0.3">
      <c r="A56" s="123"/>
      <c r="B56" s="332" t="s">
        <v>616</v>
      </c>
      <c r="C56" s="332"/>
      <c r="D56" s="332"/>
      <c r="E56" s="332"/>
      <c r="F56" s="332"/>
      <c r="G56" s="332"/>
      <c r="H56" s="126">
        <v>72</v>
      </c>
      <c r="I56" s="125"/>
    </row>
    <row r="57" spans="1:11" ht="33.75" customHeight="1" x14ac:dyDescent="0.3">
      <c r="A57" s="123"/>
      <c r="B57" s="326" t="s">
        <v>617</v>
      </c>
      <c r="C57" s="326"/>
      <c r="D57" s="326"/>
      <c r="E57" s="326"/>
      <c r="F57" s="326"/>
      <c r="G57" s="326"/>
      <c r="H57" s="126">
        <f>IF(H56="","",IF(H55&lt;=H56,H56-H55,0))</f>
        <v>0</v>
      </c>
      <c r="I57" s="155"/>
    </row>
    <row r="58" spans="1:11" ht="33.75" customHeight="1" x14ac:dyDescent="0.3">
      <c r="A58" s="123"/>
      <c r="B58" s="326" t="s">
        <v>618</v>
      </c>
      <c r="C58" s="326"/>
      <c r="D58" s="326"/>
      <c r="E58" s="326"/>
      <c r="F58" s="326"/>
      <c r="G58" s="326"/>
      <c r="H58" s="126">
        <f>IF(H55&gt;H56,H55-H56,0)</f>
        <v>32.833333333333343</v>
      </c>
      <c r="I58" s="125"/>
    </row>
    <row r="59" spans="1:11" ht="33.75" customHeight="1" x14ac:dyDescent="0.3">
      <c r="A59" s="123"/>
      <c r="B59" s="326" t="s">
        <v>619</v>
      </c>
      <c r="C59" s="326"/>
      <c r="D59" s="326"/>
      <c r="E59" s="326"/>
      <c r="F59" s="326"/>
      <c r="G59" s="326"/>
      <c r="H59" s="154" t="str">
        <f>IF(H56="","",IF(H57&gt;H58,ROUND(H57*$B$15*$B$13/24,0),""))</f>
        <v/>
      </c>
      <c r="I59" s="125"/>
    </row>
    <row r="60" spans="1:11" ht="33.75" customHeight="1" x14ac:dyDescent="0.3">
      <c r="A60" s="123"/>
      <c r="B60" s="327" t="s">
        <v>620</v>
      </c>
      <c r="C60" s="328"/>
      <c r="D60" s="328"/>
      <c r="E60" s="328"/>
      <c r="F60" s="328"/>
      <c r="G60" s="329"/>
      <c r="H60" s="127">
        <f>IF(H58&gt;H57,ROUND(H58*$B$17*$B$13/24,0),"")</f>
        <v>90702083</v>
      </c>
      <c r="I60" s="125"/>
    </row>
    <row r="61" spans="1:11" ht="33.75" customHeight="1" x14ac:dyDescent="0.3">
      <c r="A61" s="330"/>
      <c r="B61" s="330"/>
      <c r="C61" s="330"/>
      <c r="D61" s="330"/>
      <c r="E61" s="330"/>
      <c r="F61" s="330"/>
      <c r="G61" s="330"/>
      <c r="H61" s="330"/>
      <c r="I61" s="330"/>
    </row>
  </sheetData>
  <mergeCells count="17">
    <mergeCell ref="B59:G59"/>
    <mergeCell ref="B60:G60"/>
    <mergeCell ref="A61:I61"/>
    <mergeCell ref="J21:J22"/>
    <mergeCell ref="K21:K22"/>
    <mergeCell ref="B55:G55"/>
    <mergeCell ref="B56:G56"/>
    <mergeCell ref="B57:G57"/>
    <mergeCell ref="B58:G58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C54 E23:I54">
    <cfRule type="expression" dxfId="44" priority="3">
      <formula>$E23="x"</formula>
    </cfRule>
  </conditionalFormatting>
  <conditionalFormatting sqref="D23">
    <cfRule type="expression" dxfId="43" priority="2">
      <formula>$E23="x"</formula>
    </cfRule>
  </conditionalFormatting>
  <conditionalFormatting sqref="D24:D54">
    <cfRule type="expression" dxfId="42" priority="1">
      <formula>$E24="x"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9F6A-5D18-4FFA-B8E1-C119C54AAE28}">
  <sheetPr>
    <tabColor rgb="FFFF0000"/>
  </sheetPr>
  <dimension ref="A1:K58"/>
  <sheetViews>
    <sheetView topLeftCell="A41" zoomScale="55" zoomScaleNormal="55" workbookViewId="0">
      <selection activeCell="D50" sqref="D50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05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45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44784.479166666664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44781</v>
      </c>
      <c r="C9" s="104">
        <f>INDEX('TONG HOP'!$B$9:$W$110,MATCH(E3,'TONG HOP'!$B$9:$B$110,0),MATCH(C10,'TONG HOP'!$B$9:$W$9,0))</f>
        <v>44782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16126.87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44787.694444444445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21497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44788.854166666664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952</v>
      </c>
      <c r="B23" s="215" t="s">
        <v>67</v>
      </c>
      <c r="C23" s="216"/>
      <c r="D23" s="115" t="str">
        <f t="shared" ref="D23:D50" si="0">IF(E23="","X","")</f>
        <v/>
      </c>
      <c r="E23" s="105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180">
        <f>IF(C23-B23=1,24,(IF(D23="X",HOUR(C23-B23),0)))</f>
        <v>0</v>
      </c>
      <c r="G23" s="166">
        <f t="shared" ref="G23:G51" si="1">IF(D23="X",MINUTE(C23-B23),0)</f>
        <v>0</v>
      </c>
      <c r="H23" s="166">
        <f>(F23+G23/60)+H22</f>
        <v>0</v>
      </c>
      <c r="I23" s="214" t="s">
        <v>966</v>
      </c>
      <c r="J23" s="175">
        <f t="shared" ref="J23:J51" si="2">IF(E23="x",(C23-B23),"")</f>
        <v>-0.47916666666666669</v>
      </c>
      <c r="K23" s="173" t="str">
        <f>IF(D23="x",(C23-B23),"")</f>
        <v/>
      </c>
    </row>
    <row r="24" spans="1:11" ht="36" customHeight="1" x14ac:dyDescent="0.3">
      <c r="A24" s="30"/>
      <c r="B24" s="19" t="s">
        <v>67</v>
      </c>
      <c r="C24" s="28" t="s">
        <v>231</v>
      </c>
      <c r="D24" s="115" t="str">
        <f t="shared" si="0"/>
        <v/>
      </c>
      <c r="E24" s="105" t="str">
        <f t="shared" ref="E24:E51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180">
        <f t="shared" ref="F24:F51" si="4">IF(C24-B24=1,24,(IF(D24="X",HOUR(C24-B24),0)))</f>
        <v>0</v>
      </c>
      <c r="G24" s="166">
        <f t="shared" si="1"/>
        <v>0</v>
      </c>
      <c r="H24" s="166">
        <f t="shared" ref="H24:H51" si="5">(F24+G24/60)+H23</f>
        <v>0</v>
      </c>
      <c r="I24" s="24" t="s">
        <v>967</v>
      </c>
      <c r="J24" s="175">
        <f t="shared" si="2"/>
        <v>0.15972222222222227</v>
      </c>
      <c r="K24" s="173" t="str">
        <f t="shared" ref="K24:K51" si="6">IF(D24="x",(C24-B24),"")</f>
        <v/>
      </c>
    </row>
    <row r="25" spans="1:11" ht="36" customHeight="1" x14ac:dyDescent="0.3">
      <c r="A25" s="43"/>
      <c r="B25" s="28" t="s">
        <v>231</v>
      </c>
      <c r="C25" s="28" t="s">
        <v>28</v>
      </c>
      <c r="D25" s="115" t="str">
        <f t="shared" si="0"/>
        <v/>
      </c>
      <c r="E25" s="105" t="str">
        <f t="shared" si="3"/>
        <v>X</v>
      </c>
      <c r="F25" s="180">
        <f t="shared" si="4"/>
        <v>0</v>
      </c>
      <c r="G25" s="166">
        <f t="shared" si="1"/>
        <v>0</v>
      </c>
      <c r="H25" s="166">
        <f t="shared" si="5"/>
        <v>0</v>
      </c>
      <c r="I25" s="17" t="s">
        <v>940</v>
      </c>
      <c r="J25" s="175">
        <f t="shared" si="2"/>
        <v>0.36111111111111105</v>
      </c>
      <c r="K25" s="173" t="str">
        <f t="shared" si="6"/>
        <v/>
      </c>
    </row>
    <row r="26" spans="1:11" ht="36" customHeight="1" x14ac:dyDescent="0.3">
      <c r="A26" s="42" t="s">
        <v>953</v>
      </c>
      <c r="B26" s="19" t="s">
        <v>29</v>
      </c>
      <c r="C26" s="28" t="s">
        <v>26</v>
      </c>
      <c r="D26" s="115" t="str">
        <f t="shared" si="0"/>
        <v/>
      </c>
      <c r="E26" s="105" t="str">
        <f t="shared" si="3"/>
        <v>X</v>
      </c>
      <c r="F26" s="180">
        <f t="shared" si="4"/>
        <v>0</v>
      </c>
      <c r="G26" s="166">
        <f t="shared" si="1"/>
        <v>0</v>
      </c>
      <c r="H26" s="166">
        <f t="shared" si="5"/>
        <v>0</v>
      </c>
      <c r="I26" s="17" t="s">
        <v>940</v>
      </c>
      <c r="J26" s="175">
        <f t="shared" si="2"/>
        <v>0.45833333333333331</v>
      </c>
      <c r="K26" s="173" t="str">
        <f t="shared" si="6"/>
        <v/>
      </c>
    </row>
    <row r="27" spans="1:11" ht="36" customHeight="1" x14ac:dyDescent="0.3">
      <c r="A27" s="30"/>
      <c r="B27" s="28" t="s">
        <v>26</v>
      </c>
      <c r="C27" s="28" t="s">
        <v>27</v>
      </c>
      <c r="D27" s="115" t="str">
        <f t="shared" si="0"/>
        <v/>
      </c>
      <c r="E27" s="105" t="str">
        <f t="shared" si="3"/>
        <v>X</v>
      </c>
      <c r="F27" s="180">
        <f t="shared" si="4"/>
        <v>0</v>
      </c>
      <c r="G27" s="117">
        <f t="shared" si="1"/>
        <v>0</v>
      </c>
      <c r="H27" s="153">
        <f t="shared" si="5"/>
        <v>0</v>
      </c>
      <c r="I27" s="17" t="s">
        <v>941</v>
      </c>
      <c r="J27" s="176">
        <f t="shared" si="2"/>
        <v>8.3333333333333315E-2</v>
      </c>
      <c r="K27" s="173" t="str">
        <f t="shared" si="6"/>
        <v/>
      </c>
    </row>
    <row r="28" spans="1:11" ht="36" customHeight="1" x14ac:dyDescent="0.3">
      <c r="A28" s="43"/>
      <c r="B28" s="28" t="s">
        <v>27</v>
      </c>
      <c r="C28" s="28" t="s">
        <v>28</v>
      </c>
      <c r="D28" s="115" t="str">
        <f t="shared" si="0"/>
        <v>X</v>
      </c>
      <c r="E28" s="105" t="str">
        <f t="shared" si="3"/>
        <v/>
      </c>
      <c r="F28" s="180">
        <f t="shared" si="4"/>
        <v>11</v>
      </c>
      <c r="G28" s="117">
        <f t="shared" si="1"/>
        <v>0</v>
      </c>
      <c r="H28" s="153">
        <f t="shared" si="5"/>
        <v>11</v>
      </c>
      <c r="I28" s="17" t="s">
        <v>968</v>
      </c>
      <c r="J28" s="176" t="str">
        <f t="shared" si="2"/>
        <v/>
      </c>
      <c r="K28" s="173">
        <f t="shared" si="6"/>
        <v>0.45833333333333337</v>
      </c>
    </row>
    <row r="29" spans="1:11" ht="36" customHeight="1" x14ac:dyDescent="0.3">
      <c r="A29" s="57" t="s">
        <v>954</v>
      </c>
      <c r="B29" s="28" t="s">
        <v>29</v>
      </c>
      <c r="C29" s="28" t="s">
        <v>28</v>
      </c>
      <c r="D29" s="115" t="str">
        <f t="shared" si="0"/>
        <v>X</v>
      </c>
      <c r="E29" s="105" t="str">
        <f t="shared" si="3"/>
        <v/>
      </c>
      <c r="F29" s="180">
        <f t="shared" si="4"/>
        <v>24</v>
      </c>
      <c r="G29" s="117">
        <f t="shared" si="1"/>
        <v>0</v>
      </c>
      <c r="H29" s="153">
        <f t="shared" si="5"/>
        <v>35</v>
      </c>
      <c r="I29" s="17" t="s">
        <v>969</v>
      </c>
      <c r="J29" s="176" t="str">
        <f t="shared" si="2"/>
        <v/>
      </c>
      <c r="K29" s="173">
        <f t="shared" si="6"/>
        <v>1</v>
      </c>
    </row>
    <row r="30" spans="1:11" ht="36" customHeight="1" x14ac:dyDescent="0.3">
      <c r="A30" s="217" t="s">
        <v>964</v>
      </c>
      <c r="B30" s="28" t="s">
        <v>29</v>
      </c>
      <c r="C30" s="28" t="s">
        <v>764</v>
      </c>
      <c r="D30" s="115" t="str">
        <f t="shared" si="0"/>
        <v>X</v>
      </c>
      <c r="E30" s="105" t="str">
        <f t="shared" si="3"/>
        <v/>
      </c>
      <c r="F30" s="180">
        <f t="shared" si="4"/>
        <v>13</v>
      </c>
      <c r="G30" s="117">
        <f t="shared" si="1"/>
        <v>20</v>
      </c>
      <c r="H30" s="153">
        <f t="shared" si="5"/>
        <v>48.333333333333336</v>
      </c>
      <c r="I30" s="17" t="s">
        <v>969</v>
      </c>
      <c r="J30" s="176" t="str">
        <f t="shared" si="2"/>
        <v/>
      </c>
      <c r="K30" s="173">
        <f t="shared" si="6"/>
        <v>0.55555555555555558</v>
      </c>
    </row>
    <row r="31" spans="1:11" ht="36" customHeight="1" x14ac:dyDescent="0.3">
      <c r="A31" s="217"/>
      <c r="B31" s="28" t="s">
        <v>764</v>
      </c>
      <c r="C31" s="28" t="s">
        <v>62</v>
      </c>
      <c r="D31" s="115" t="str">
        <f t="shared" si="0"/>
        <v/>
      </c>
      <c r="E31" s="105" t="str">
        <f t="shared" si="3"/>
        <v>X</v>
      </c>
      <c r="F31" s="180">
        <f t="shared" si="4"/>
        <v>0</v>
      </c>
      <c r="G31" s="117">
        <f t="shared" si="1"/>
        <v>0</v>
      </c>
      <c r="H31" s="153">
        <f t="shared" si="5"/>
        <v>48.333333333333336</v>
      </c>
      <c r="I31" s="220" t="s">
        <v>970</v>
      </c>
      <c r="J31" s="176">
        <f t="shared" si="2"/>
        <v>7.638888888888884E-2</v>
      </c>
      <c r="K31" s="173" t="str">
        <f t="shared" si="6"/>
        <v/>
      </c>
    </row>
    <row r="32" spans="1:11" ht="36" customHeight="1" x14ac:dyDescent="0.3">
      <c r="A32" s="217"/>
      <c r="B32" s="28" t="s">
        <v>62</v>
      </c>
      <c r="C32" s="28" t="s">
        <v>867</v>
      </c>
      <c r="D32" s="115" t="str">
        <f t="shared" si="0"/>
        <v>X</v>
      </c>
      <c r="E32" s="105" t="str">
        <f t="shared" si="3"/>
        <v/>
      </c>
      <c r="F32" s="180">
        <f t="shared" si="4"/>
        <v>1</v>
      </c>
      <c r="G32" s="117">
        <f t="shared" si="1"/>
        <v>30</v>
      </c>
      <c r="H32" s="153">
        <f t="shared" si="5"/>
        <v>49.833333333333336</v>
      </c>
      <c r="I32" s="17" t="s">
        <v>844</v>
      </c>
      <c r="J32" s="176" t="str">
        <f t="shared" si="2"/>
        <v/>
      </c>
      <c r="K32" s="173">
        <f t="shared" si="6"/>
        <v>6.2500000000000111E-2</v>
      </c>
    </row>
    <row r="33" spans="1:11" ht="36" customHeight="1" x14ac:dyDescent="0.3">
      <c r="A33" s="217"/>
      <c r="B33" s="215" t="s">
        <v>867</v>
      </c>
      <c r="C33" s="216"/>
      <c r="D33" s="115" t="str">
        <f t="shared" si="0"/>
        <v>X</v>
      </c>
      <c r="E33" s="105" t="str">
        <f t="shared" si="3"/>
        <v/>
      </c>
      <c r="F33" s="180" t="e">
        <f t="shared" si="4"/>
        <v>#NUM!</v>
      </c>
      <c r="G33" s="117" t="e">
        <f t="shared" si="1"/>
        <v>#NUM!</v>
      </c>
      <c r="H33" s="153" t="e">
        <f t="shared" si="5"/>
        <v>#NUM!</v>
      </c>
      <c r="I33" s="18" t="s">
        <v>45</v>
      </c>
      <c r="J33" s="176" t="str">
        <f t="shared" si="2"/>
        <v/>
      </c>
      <c r="K33" s="173">
        <f t="shared" si="6"/>
        <v>-0.69444444444444453</v>
      </c>
    </row>
    <row r="34" spans="1:11" ht="36" customHeight="1" x14ac:dyDescent="0.3">
      <c r="A34" s="217"/>
      <c r="B34" s="28" t="s">
        <v>867</v>
      </c>
      <c r="C34" s="28" t="s">
        <v>261</v>
      </c>
      <c r="D34" s="115" t="str">
        <f t="shared" si="0"/>
        <v>X</v>
      </c>
      <c r="E34" s="105" t="str">
        <f t="shared" si="3"/>
        <v/>
      </c>
      <c r="F34" s="180">
        <f t="shared" si="4"/>
        <v>0</v>
      </c>
      <c r="G34" s="117">
        <f t="shared" si="1"/>
        <v>50</v>
      </c>
      <c r="H34" s="153" t="e">
        <f t="shared" si="5"/>
        <v>#NUM!</v>
      </c>
      <c r="I34" s="17" t="s">
        <v>46</v>
      </c>
      <c r="J34" s="176" t="str">
        <f t="shared" si="2"/>
        <v/>
      </c>
      <c r="K34" s="173">
        <f t="shared" si="6"/>
        <v>3.4722222222222099E-2</v>
      </c>
    </row>
    <row r="35" spans="1:11" ht="36" customHeight="1" x14ac:dyDescent="0.3">
      <c r="A35" s="217"/>
      <c r="B35" s="28" t="s">
        <v>261</v>
      </c>
      <c r="C35" s="28" t="s">
        <v>239</v>
      </c>
      <c r="D35" s="115" t="str">
        <f t="shared" si="0"/>
        <v>X</v>
      </c>
      <c r="E35" s="105" t="str">
        <f t="shared" si="3"/>
        <v/>
      </c>
      <c r="F35" s="180">
        <f t="shared" si="4"/>
        <v>0</v>
      </c>
      <c r="G35" s="117">
        <f t="shared" si="1"/>
        <v>20</v>
      </c>
      <c r="H35" s="153" t="e">
        <f t="shared" si="5"/>
        <v>#NUM!</v>
      </c>
      <c r="I35" s="25" t="s">
        <v>971</v>
      </c>
      <c r="J35" s="176" t="str">
        <f t="shared" si="2"/>
        <v/>
      </c>
      <c r="K35" s="173">
        <f t="shared" si="6"/>
        <v>1.388888888888884E-2</v>
      </c>
    </row>
    <row r="36" spans="1:11" ht="36" customHeight="1" x14ac:dyDescent="0.3">
      <c r="A36" s="217"/>
      <c r="B36" s="28" t="s">
        <v>239</v>
      </c>
      <c r="C36" s="28" t="s">
        <v>28</v>
      </c>
      <c r="D36" s="115" t="str">
        <f t="shared" si="0"/>
        <v>X</v>
      </c>
      <c r="E36" s="105" t="str">
        <f t="shared" si="3"/>
        <v/>
      </c>
      <c r="F36" s="180">
        <f t="shared" si="4"/>
        <v>6</v>
      </c>
      <c r="G36" s="117">
        <f t="shared" si="1"/>
        <v>10</v>
      </c>
      <c r="H36" s="153" t="e">
        <f t="shared" si="5"/>
        <v>#NUM!</v>
      </c>
      <c r="I36" s="17" t="s">
        <v>46</v>
      </c>
      <c r="J36" s="176" t="str">
        <f t="shared" si="2"/>
        <v/>
      </c>
      <c r="K36" s="173">
        <f t="shared" si="6"/>
        <v>0.25694444444444453</v>
      </c>
    </row>
    <row r="37" spans="1:11" ht="36" customHeight="1" x14ac:dyDescent="0.3">
      <c r="A37" s="217" t="s">
        <v>965</v>
      </c>
      <c r="B37" s="28" t="s">
        <v>29</v>
      </c>
      <c r="C37" s="28" t="s">
        <v>127</v>
      </c>
      <c r="D37" s="115" t="str">
        <f t="shared" si="0"/>
        <v>X</v>
      </c>
      <c r="E37" s="105" t="str">
        <f t="shared" si="3"/>
        <v/>
      </c>
      <c r="F37" s="180">
        <f t="shared" si="4"/>
        <v>2</v>
      </c>
      <c r="G37" s="117">
        <f t="shared" si="1"/>
        <v>30</v>
      </c>
      <c r="H37" s="153" t="e">
        <f t="shared" si="5"/>
        <v>#NUM!</v>
      </c>
      <c r="I37" s="17" t="s">
        <v>46</v>
      </c>
      <c r="J37" s="176" t="str">
        <f t="shared" si="2"/>
        <v/>
      </c>
      <c r="K37" s="173">
        <f t="shared" si="6"/>
        <v>0.10416666666666667</v>
      </c>
    </row>
    <row r="38" spans="1:11" ht="36" customHeight="1" x14ac:dyDescent="0.3">
      <c r="A38" s="217"/>
      <c r="B38" s="28" t="s">
        <v>127</v>
      </c>
      <c r="C38" s="28" t="s">
        <v>269</v>
      </c>
      <c r="D38" s="115" t="str">
        <f t="shared" si="0"/>
        <v>X</v>
      </c>
      <c r="E38" s="105" t="str">
        <f t="shared" si="3"/>
        <v/>
      </c>
      <c r="F38" s="180">
        <f t="shared" si="4"/>
        <v>0</v>
      </c>
      <c r="G38" s="117">
        <f t="shared" si="1"/>
        <v>30</v>
      </c>
      <c r="H38" s="153" t="e">
        <f t="shared" si="5"/>
        <v>#NUM!</v>
      </c>
      <c r="I38" s="25" t="s">
        <v>971</v>
      </c>
      <c r="J38" s="176" t="str">
        <f t="shared" si="2"/>
        <v/>
      </c>
      <c r="K38" s="173">
        <f t="shared" si="6"/>
        <v>2.0833333333333329E-2</v>
      </c>
    </row>
    <row r="39" spans="1:11" ht="36" customHeight="1" x14ac:dyDescent="0.3">
      <c r="A39" s="217"/>
      <c r="B39" s="28" t="s">
        <v>269</v>
      </c>
      <c r="C39" s="28" t="s">
        <v>30</v>
      </c>
      <c r="D39" s="115" t="str">
        <f t="shared" si="0"/>
        <v>X</v>
      </c>
      <c r="E39" s="105" t="str">
        <f t="shared" si="3"/>
        <v/>
      </c>
      <c r="F39" s="180">
        <f t="shared" si="4"/>
        <v>2</v>
      </c>
      <c r="G39" s="117">
        <f t="shared" si="1"/>
        <v>30</v>
      </c>
      <c r="H39" s="153" t="e">
        <f t="shared" si="5"/>
        <v>#NUM!</v>
      </c>
      <c r="I39" s="17" t="s">
        <v>46</v>
      </c>
      <c r="J39" s="176" t="str">
        <f t="shared" si="2"/>
        <v/>
      </c>
      <c r="K39" s="173">
        <f t="shared" si="6"/>
        <v>0.10416666666666666</v>
      </c>
    </row>
    <row r="40" spans="1:11" ht="36" customHeight="1" x14ac:dyDescent="0.3">
      <c r="A40" s="217"/>
      <c r="B40" s="28" t="s">
        <v>30</v>
      </c>
      <c r="C40" s="28" t="s">
        <v>75</v>
      </c>
      <c r="D40" s="115" t="str">
        <f t="shared" si="0"/>
        <v>X</v>
      </c>
      <c r="E40" s="105" t="str">
        <f t="shared" si="3"/>
        <v/>
      </c>
      <c r="F40" s="180">
        <f t="shared" si="4"/>
        <v>0</v>
      </c>
      <c r="G40" s="117">
        <f t="shared" si="1"/>
        <v>30</v>
      </c>
      <c r="H40" s="153" t="e">
        <f t="shared" si="5"/>
        <v>#NUM!</v>
      </c>
      <c r="I40" s="25" t="s">
        <v>47</v>
      </c>
      <c r="J40" s="176" t="str">
        <f t="shared" si="2"/>
        <v/>
      </c>
      <c r="K40" s="173">
        <f t="shared" si="6"/>
        <v>2.0833333333333343E-2</v>
      </c>
    </row>
    <row r="41" spans="1:11" ht="36" customHeight="1" x14ac:dyDescent="0.3">
      <c r="A41" s="217"/>
      <c r="B41" s="28" t="s">
        <v>75</v>
      </c>
      <c r="C41" s="28" t="s">
        <v>128</v>
      </c>
      <c r="D41" s="115" t="str">
        <f t="shared" si="0"/>
        <v>X</v>
      </c>
      <c r="E41" s="105" t="str">
        <f t="shared" si="3"/>
        <v/>
      </c>
      <c r="F41" s="180">
        <f t="shared" si="4"/>
        <v>0</v>
      </c>
      <c r="G41" s="117">
        <f t="shared" si="1"/>
        <v>20</v>
      </c>
      <c r="H41" s="153" t="e">
        <f t="shared" si="5"/>
        <v>#NUM!</v>
      </c>
      <c r="I41" s="17" t="s">
        <v>46</v>
      </c>
      <c r="J41" s="176" t="str">
        <f t="shared" si="2"/>
        <v/>
      </c>
      <c r="K41" s="173">
        <f t="shared" si="6"/>
        <v>1.3888888888888895E-2</v>
      </c>
    </row>
    <row r="42" spans="1:11" ht="36" customHeight="1" x14ac:dyDescent="0.3">
      <c r="A42" s="217"/>
      <c r="B42" s="28" t="s">
        <v>128</v>
      </c>
      <c r="C42" s="28" t="s">
        <v>31</v>
      </c>
      <c r="D42" s="115" t="str">
        <f t="shared" si="0"/>
        <v>X</v>
      </c>
      <c r="E42" s="105" t="str">
        <f t="shared" si="3"/>
        <v/>
      </c>
      <c r="F42" s="180">
        <f t="shared" si="4"/>
        <v>0</v>
      </c>
      <c r="G42" s="117">
        <f t="shared" si="1"/>
        <v>40</v>
      </c>
      <c r="H42" s="153" t="e">
        <f t="shared" si="5"/>
        <v>#NUM!</v>
      </c>
      <c r="I42" s="25" t="s">
        <v>972</v>
      </c>
      <c r="J42" s="176" t="str">
        <f t="shared" si="2"/>
        <v/>
      </c>
      <c r="K42" s="173">
        <f t="shared" si="6"/>
        <v>2.777777777777779E-2</v>
      </c>
    </row>
    <row r="43" spans="1:11" ht="36" customHeight="1" x14ac:dyDescent="0.3">
      <c r="A43" s="217"/>
      <c r="B43" s="28" t="s">
        <v>31</v>
      </c>
      <c r="C43" s="28" t="s">
        <v>243</v>
      </c>
      <c r="D43" s="115" t="str">
        <f t="shared" si="0"/>
        <v>X</v>
      </c>
      <c r="E43" s="105" t="str">
        <f t="shared" si="3"/>
        <v/>
      </c>
      <c r="F43" s="180">
        <f t="shared" si="4"/>
        <v>0</v>
      </c>
      <c r="G43" s="117">
        <f t="shared" si="1"/>
        <v>40</v>
      </c>
      <c r="H43" s="153" t="e">
        <f t="shared" si="5"/>
        <v>#NUM!</v>
      </c>
      <c r="I43" s="17" t="s">
        <v>46</v>
      </c>
      <c r="J43" s="176" t="str">
        <f t="shared" si="2"/>
        <v/>
      </c>
      <c r="K43" s="173">
        <f t="shared" si="6"/>
        <v>2.777777777777779E-2</v>
      </c>
    </row>
    <row r="44" spans="1:11" ht="36" customHeight="1" x14ac:dyDescent="0.3">
      <c r="A44" s="217"/>
      <c r="B44" s="28" t="s">
        <v>243</v>
      </c>
      <c r="C44" s="28" t="s">
        <v>748</v>
      </c>
      <c r="D44" s="115" t="str">
        <f t="shared" si="0"/>
        <v/>
      </c>
      <c r="E44" s="105" t="str">
        <f t="shared" si="3"/>
        <v>X</v>
      </c>
      <c r="F44" s="180">
        <f t="shared" si="4"/>
        <v>0</v>
      </c>
      <c r="G44" s="117">
        <f t="shared" si="1"/>
        <v>0</v>
      </c>
      <c r="H44" s="153" t="e">
        <f t="shared" si="5"/>
        <v>#NUM!</v>
      </c>
      <c r="I44" s="25" t="s">
        <v>973</v>
      </c>
      <c r="J44" s="176">
        <f t="shared" si="2"/>
        <v>0.12499999999999994</v>
      </c>
      <c r="K44" s="173" t="str">
        <f t="shared" si="6"/>
        <v/>
      </c>
    </row>
    <row r="45" spans="1:11" ht="36" customHeight="1" x14ac:dyDescent="0.3">
      <c r="A45" s="217"/>
      <c r="B45" s="28" t="s">
        <v>748</v>
      </c>
      <c r="C45" s="28" t="s">
        <v>69</v>
      </c>
      <c r="D45" s="115" t="str">
        <f t="shared" si="0"/>
        <v>X</v>
      </c>
      <c r="E45" s="105" t="str">
        <f t="shared" si="3"/>
        <v/>
      </c>
      <c r="F45" s="180">
        <f t="shared" si="4"/>
        <v>2</v>
      </c>
      <c r="G45" s="117">
        <f t="shared" si="1"/>
        <v>50</v>
      </c>
      <c r="H45" s="153" t="e">
        <f t="shared" si="5"/>
        <v>#NUM!</v>
      </c>
      <c r="I45" s="17" t="s">
        <v>46</v>
      </c>
      <c r="J45" s="176" t="str">
        <f t="shared" si="2"/>
        <v/>
      </c>
      <c r="K45" s="173">
        <f t="shared" si="6"/>
        <v>0.11805555555555558</v>
      </c>
    </row>
    <row r="46" spans="1:11" ht="36" customHeight="1" x14ac:dyDescent="0.3">
      <c r="A46" s="217"/>
      <c r="B46" s="28" t="s">
        <v>69</v>
      </c>
      <c r="C46" s="28" t="s">
        <v>70</v>
      </c>
      <c r="D46" s="115" t="str">
        <f t="shared" si="0"/>
        <v>X</v>
      </c>
      <c r="E46" s="105" t="str">
        <f t="shared" si="3"/>
        <v/>
      </c>
      <c r="F46" s="180">
        <f t="shared" si="4"/>
        <v>0</v>
      </c>
      <c r="G46" s="117">
        <f t="shared" si="1"/>
        <v>30</v>
      </c>
      <c r="H46" s="153" t="e">
        <f t="shared" si="5"/>
        <v>#NUM!</v>
      </c>
      <c r="I46" s="25" t="s">
        <v>47</v>
      </c>
      <c r="J46" s="176" t="str">
        <f t="shared" si="2"/>
        <v/>
      </c>
      <c r="K46" s="173">
        <f t="shared" si="6"/>
        <v>2.083333333333337E-2</v>
      </c>
    </row>
    <row r="47" spans="1:11" ht="36" customHeight="1" x14ac:dyDescent="0.3">
      <c r="A47" s="217"/>
      <c r="B47" s="28" t="s">
        <v>70</v>
      </c>
      <c r="C47" s="28" t="s">
        <v>255</v>
      </c>
      <c r="D47" s="115" t="str">
        <f t="shared" si="0"/>
        <v>X</v>
      </c>
      <c r="E47" s="105" t="str">
        <f t="shared" si="3"/>
        <v/>
      </c>
      <c r="F47" s="180">
        <f t="shared" si="4"/>
        <v>1</v>
      </c>
      <c r="G47" s="117">
        <f t="shared" si="1"/>
        <v>0</v>
      </c>
      <c r="H47" s="153" t="e">
        <f t="shared" si="5"/>
        <v>#NUM!</v>
      </c>
      <c r="I47" s="25" t="s">
        <v>316</v>
      </c>
      <c r="J47" s="176" t="str">
        <f t="shared" si="2"/>
        <v/>
      </c>
      <c r="K47" s="173">
        <f t="shared" si="6"/>
        <v>4.166666666666663E-2</v>
      </c>
    </row>
    <row r="48" spans="1:11" ht="36" customHeight="1" x14ac:dyDescent="0.3">
      <c r="A48" s="217"/>
      <c r="B48" s="28" t="s">
        <v>255</v>
      </c>
      <c r="C48" s="28" t="s">
        <v>72</v>
      </c>
      <c r="D48" s="115" t="str">
        <f t="shared" si="0"/>
        <v>X</v>
      </c>
      <c r="E48" s="105" t="str">
        <f t="shared" si="3"/>
        <v/>
      </c>
      <c r="F48" s="180">
        <f t="shared" si="4"/>
        <v>4</v>
      </c>
      <c r="G48" s="117">
        <f t="shared" si="1"/>
        <v>0</v>
      </c>
      <c r="H48" s="153" t="e">
        <f t="shared" si="5"/>
        <v>#NUM!</v>
      </c>
      <c r="I48" s="17" t="s">
        <v>46</v>
      </c>
      <c r="J48" s="176" t="str">
        <f t="shared" si="2"/>
        <v/>
      </c>
      <c r="K48" s="173">
        <f t="shared" si="6"/>
        <v>0.16666666666666663</v>
      </c>
    </row>
    <row r="49" spans="1:11" ht="36" customHeight="1" x14ac:dyDescent="0.3">
      <c r="A49" s="217"/>
      <c r="B49" s="28" t="s">
        <v>72</v>
      </c>
      <c r="C49" s="28" t="s">
        <v>173</v>
      </c>
      <c r="D49" s="115" t="str">
        <f t="shared" si="0"/>
        <v>X</v>
      </c>
      <c r="E49" s="105" t="str">
        <f t="shared" si="3"/>
        <v/>
      </c>
      <c r="F49" s="180">
        <f t="shared" si="4"/>
        <v>0</v>
      </c>
      <c r="G49" s="117">
        <f t="shared" si="1"/>
        <v>20</v>
      </c>
      <c r="H49" s="153" t="e">
        <f t="shared" si="5"/>
        <v>#NUM!</v>
      </c>
      <c r="I49" s="25" t="s">
        <v>974</v>
      </c>
      <c r="J49" s="176" t="str">
        <f t="shared" si="2"/>
        <v/>
      </c>
      <c r="K49" s="173">
        <f t="shared" si="6"/>
        <v>1.388888888888884E-2</v>
      </c>
    </row>
    <row r="50" spans="1:11" ht="36" customHeight="1" x14ac:dyDescent="0.3">
      <c r="A50" s="217"/>
      <c r="B50" s="28" t="s">
        <v>173</v>
      </c>
      <c r="C50" s="28" t="s">
        <v>125</v>
      </c>
      <c r="D50" s="115" t="str">
        <f t="shared" si="0"/>
        <v>X</v>
      </c>
      <c r="E50" s="105" t="str">
        <f t="shared" si="3"/>
        <v/>
      </c>
      <c r="F50" s="180">
        <f t="shared" si="4"/>
        <v>1</v>
      </c>
      <c r="G50" s="117">
        <f t="shared" si="1"/>
        <v>10</v>
      </c>
      <c r="H50" s="153" t="e">
        <f t="shared" si="5"/>
        <v>#NUM!</v>
      </c>
      <c r="I50" s="17" t="s">
        <v>46</v>
      </c>
      <c r="J50" s="176" t="str">
        <f t="shared" si="2"/>
        <v/>
      </c>
      <c r="K50" s="173">
        <f t="shared" si="6"/>
        <v>4.861111111111116E-2</v>
      </c>
    </row>
    <row r="51" spans="1:11" ht="36" customHeight="1" x14ac:dyDescent="0.3">
      <c r="A51" s="217"/>
      <c r="B51" s="215" t="s">
        <v>125</v>
      </c>
      <c r="C51" s="216"/>
      <c r="D51" s="115"/>
      <c r="E51" s="105" t="str">
        <f t="shared" si="3"/>
        <v/>
      </c>
      <c r="F51" s="180">
        <f t="shared" si="4"/>
        <v>0</v>
      </c>
      <c r="G51" s="117">
        <f t="shared" si="1"/>
        <v>0</v>
      </c>
      <c r="H51" s="153" t="e">
        <f t="shared" si="5"/>
        <v>#NUM!</v>
      </c>
      <c r="I51" s="220" t="s">
        <v>103</v>
      </c>
      <c r="J51" s="176" t="str">
        <f t="shared" si="2"/>
        <v/>
      </c>
      <c r="K51" s="173" t="str">
        <f t="shared" si="6"/>
        <v/>
      </c>
    </row>
    <row r="52" spans="1:11" ht="33.75" customHeight="1" x14ac:dyDescent="0.3">
      <c r="A52" s="123"/>
      <c r="B52" s="332" t="s">
        <v>33</v>
      </c>
      <c r="C52" s="332"/>
      <c r="D52" s="332"/>
      <c r="E52" s="332"/>
      <c r="F52" s="332"/>
      <c r="G52" s="332"/>
      <c r="H52" s="124" t="e">
        <f>H51</f>
        <v>#NUM!</v>
      </c>
      <c r="I52" s="125"/>
      <c r="J52" s="177">
        <f>SUM(J23:J51)</f>
        <v>0.7847222222222221</v>
      </c>
      <c r="K52" s="173">
        <f>SUM(K23:K51)</f>
        <v>2.4166666666666665</v>
      </c>
    </row>
    <row r="53" spans="1:11" ht="33.75" customHeight="1" x14ac:dyDescent="0.3">
      <c r="A53" s="123"/>
      <c r="B53" s="332" t="s">
        <v>616</v>
      </c>
      <c r="C53" s="332"/>
      <c r="D53" s="332"/>
      <c r="E53" s="332"/>
      <c r="F53" s="332"/>
      <c r="G53" s="332"/>
      <c r="H53" s="126">
        <v>72</v>
      </c>
      <c r="I53" s="125"/>
    </row>
    <row r="54" spans="1:11" ht="33.75" customHeight="1" x14ac:dyDescent="0.3">
      <c r="A54" s="123"/>
      <c r="B54" s="326" t="s">
        <v>617</v>
      </c>
      <c r="C54" s="326"/>
      <c r="D54" s="326"/>
      <c r="E54" s="326"/>
      <c r="F54" s="326"/>
      <c r="G54" s="326"/>
      <c r="H54" s="126" t="e">
        <f>IF(H53="","",IF(H52&lt;=H53,H53-H52,0))</f>
        <v>#NUM!</v>
      </c>
      <c r="I54" s="155"/>
    </row>
    <row r="55" spans="1:11" ht="33.75" customHeight="1" x14ac:dyDescent="0.3">
      <c r="A55" s="123"/>
      <c r="B55" s="326" t="s">
        <v>618</v>
      </c>
      <c r="C55" s="326"/>
      <c r="D55" s="326"/>
      <c r="E55" s="326"/>
      <c r="F55" s="326"/>
      <c r="G55" s="326"/>
      <c r="H55" s="126" t="e">
        <f>IF(H52&gt;H53,H52-H53,0)</f>
        <v>#NUM!</v>
      </c>
      <c r="I55" s="125"/>
    </row>
    <row r="56" spans="1:11" ht="33.75" customHeight="1" x14ac:dyDescent="0.3">
      <c r="A56" s="123"/>
      <c r="B56" s="326" t="s">
        <v>619</v>
      </c>
      <c r="C56" s="326"/>
      <c r="D56" s="326"/>
      <c r="E56" s="326"/>
      <c r="F56" s="326"/>
      <c r="G56" s="326"/>
      <c r="H56" s="154" t="e">
        <f>IF(H53="","",IF(H54&gt;H55,ROUND(H54*$B$15*$B$13/24,0),""))</f>
        <v>#NUM!</v>
      </c>
      <c r="I56" s="125"/>
    </row>
    <row r="57" spans="1:11" ht="33.75" customHeight="1" x14ac:dyDescent="0.3">
      <c r="A57" s="123"/>
      <c r="B57" s="327" t="s">
        <v>620</v>
      </c>
      <c r="C57" s="328"/>
      <c r="D57" s="328"/>
      <c r="E57" s="328"/>
      <c r="F57" s="328"/>
      <c r="G57" s="329"/>
      <c r="H57" s="127" t="e">
        <f>IF(H55&gt;H54,ROUND(H55*$B$17*$B$13/24,0),"")</f>
        <v>#NUM!</v>
      </c>
      <c r="I57" s="125"/>
    </row>
    <row r="58" spans="1:11" ht="33.75" customHeight="1" x14ac:dyDescent="0.3">
      <c r="A58" s="330"/>
      <c r="B58" s="330"/>
      <c r="C58" s="330"/>
      <c r="D58" s="330"/>
      <c r="E58" s="330"/>
      <c r="F58" s="330"/>
      <c r="G58" s="330"/>
      <c r="H58" s="330"/>
      <c r="I58" s="330"/>
    </row>
  </sheetData>
  <mergeCells count="17">
    <mergeCell ref="B56:G56"/>
    <mergeCell ref="B57:G57"/>
    <mergeCell ref="A58:I58"/>
    <mergeCell ref="J21:J22"/>
    <mergeCell ref="K21:K22"/>
    <mergeCell ref="B52:G52"/>
    <mergeCell ref="B53:G53"/>
    <mergeCell ref="B54:G54"/>
    <mergeCell ref="B55:G55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51:I51 B23:C50 E23:I50">
    <cfRule type="expression" dxfId="41" priority="2">
      <formula>$E23="x"</formula>
    </cfRule>
  </conditionalFormatting>
  <conditionalFormatting sqref="D23:D50">
    <cfRule type="expression" dxfId="40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E34C-E7EC-48FC-BAF3-26AC3AC9D835}">
  <sheetPr>
    <tabColor rgb="FFFF0000"/>
  </sheetPr>
  <dimension ref="A1:K57"/>
  <sheetViews>
    <sheetView topLeftCell="A40" zoomScale="55" zoomScaleNormal="55" workbookViewId="0">
      <selection activeCell="D46" sqref="D4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06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44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44783.275000000001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44783</v>
      </c>
      <c r="C9" s="104">
        <f>INDEX('TONG HOP'!$B$9:$W$110,MATCH(E3,'TONG HOP'!$B$9:$B$110,0),MATCH(C10,'TONG HOP'!$B$9:$W$9,0))</f>
        <v>44784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44783.541666666664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16971.29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44785.659722222219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20750.8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44786.881944444445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951</v>
      </c>
      <c r="B23" s="215" t="s">
        <v>955</v>
      </c>
      <c r="C23" s="216"/>
      <c r="D23" s="115"/>
      <c r="E23" s="105"/>
      <c r="F23" s="180">
        <f>IF(C23-B23=1,24,(IF(D23="X",HOUR(C23-B23),0)))</f>
        <v>0</v>
      </c>
      <c r="G23" s="166">
        <f t="shared" ref="G23:G50" si="0">IF(D23="X",MINUTE(C23-B23),0)</f>
        <v>0</v>
      </c>
      <c r="H23" s="166">
        <f>(F23+G23/60)+H22</f>
        <v>0</v>
      </c>
      <c r="I23" s="214" t="s">
        <v>956</v>
      </c>
      <c r="J23" s="175" t="str">
        <f t="shared" ref="J23:J50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955</v>
      </c>
      <c r="C24" s="189">
        <v>0.54166666666666663</v>
      </c>
      <c r="D24" s="115"/>
      <c r="E24" s="105"/>
      <c r="F24" s="180">
        <f t="shared" ref="F24:F50" si="2">IF(C24-B24=1,24,(IF(D24="X",HOUR(C24-B24),0)))</f>
        <v>0</v>
      </c>
      <c r="G24" s="166">
        <f t="shared" si="0"/>
        <v>0</v>
      </c>
      <c r="H24" s="166">
        <f t="shared" ref="H24:H50" si="3">(F24+G24/60)+H23</f>
        <v>0</v>
      </c>
      <c r="I24" s="24" t="s">
        <v>940</v>
      </c>
      <c r="J24" s="175" t="str">
        <f t="shared" si="1"/>
        <v/>
      </c>
      <c r="K24" s="173" t="str">
        <f t="shared" ref="K24:K50" si="4">IF(D24="x",(C24-B24),"")</f>
        <v/>
      </c>
    </row>
    <row r="25" spans="1:11" ht="36" customHeight="1" x14ac:dyDescent="0.3">
      <c r="A25" s="217"/>
      <c r="B25" s="19" t="s">
        <v>27</v>
      </c>
      <c r="C25" s="243">
        <v>1</v>
      </c>
      <c r="D25" s="115" t="str">
        <f t="shared" ref="D25:D49" si="5">IF(E25="","X","")</f>
        <v/>
      </c>
      <c r="E25" s="105" t="str">
        <f t="shared" ref="E25" si="6">IF(COUNTIF(I25,"*mưa*"),"X",IF(COUNTIF(I25,"*gió*"),"X",IF(COUNTIF(I25,"*thủy triều*"),"X",IF(COUNTIF(I25,"*hoa tiêu*"),"X",IF(COUNTIF(I25,"*thời tiết xấu*"),"X",IF(COUNTIF(I25,"*sóng to gió lớn*"),"X",IF(COUNTIF(I25,"*căng dây*"),"X",IF(COUNTIF(I25,"*giám định*"),"X",""))))))))</f>
        <v>X</v>
      </c>
      <c r="F25" s="180">
        <f t="shared" ref="F25" si="7">IF(C25-B25=1,24,(IF(D25="X",HOUR(C25-B25),0)))</f>
        <v>0</v>
      </c>
      <c r="G25" s="166">
        <f t="shared" ref="G25" si="8">IF(D25="X",MINUTE(C25-B25),0)</f>
        <v>0</v>
      </c>
      <c r="H25" s="166">
        <f t="shared" ref="H25" si="9">(F25+G25/60)+H24</f>
        <v>0</v>
      </c>
      <c r="I25" s="24" t="s">
        <v>940</v>
      </c>
      <c r="J25" s="175">
        <f t="shared" si="1"/>
        <v>0.45833333333333337</v>
      </c>
      <c r="K25" s="173" t="str">
        <f t="shared" si="4"/>
        <v/>
      </c>
    </row>
    <row r="26" spans="1:11" ht="36" customHeight="1" x14ac:dyDescent="0.3">
      <c r="A26" s="57" t="s">
        <v>952</v>
      </c>
      <c r="B26" s="41" t="s">
        <v>29</v>
      </c>
      <c r="C26" s="41" t="s">
        <v>28</v>
      </c>
      <c r="D26" s="115" t="str">
        <f t="shared" si="5"/>
        <v/>
      </c>
      <c r="E26" s="105" t="str">
        <f t="shared" ref="E26:E50" si="10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180">
        <v>0</v>
      </c>
      <c r="G26" s="166">
        <f t="shared" si="0"/>
        <v>0</v>
      </c>
      <c r="H26" s="166">
        <f>(F26+G26/60)+H24</f>
        <v>0</v>
      </c>
      <c r="I26" s="24" t="s">
        <v>940</v>
      </c>
      <c r="J26" s="175">
        <f t="shared" si="1"/>
        <v>1</v>
      </c>
      <c r="K26" s="173" t="str">
        <f t="shared" si="4"/>
        <v/>
      </c>
    </row>
    <row r="27" spans="1:11" ht="36" customHeight="1" x14ac:dyDescent="0.3">
      <c r="A27" s="217" t="s">
        <v>953</v>
      </c>
      <c r="B27" s="41" t="s">
        <v>29</v>
      </c>
      <c r="C27" s="41" t="s">
        <v>340</v>
      </c>
      <c r="D27" s="115" t="str">
        <f t="shared" si="5"/>
        <v/>
      </c>
      <c r="E27" s="105" t="str">
        <f t="shared" si="10"/>
        <v>X</v>
      </c>
      <c r="F27" s="180">
        <f t="shared" si="2"/>
        <v>0</v>
      </c>
      <c r="G27" s="166">
        <f t="shared" si="0"/>
        <v>0</v>
      </c>
      <c r="H27" s="166">
        <f t="shared" si="3"/>
        <v>0</v>
      </c>
      <c r="I27" s="24" t="s">
        <v>940</v>
      </c>
      <c r="J27" s="175">
        <f t="shared" si="1"/>
        <v>0.28472222222222221</v>
      </c>
      <c r="K27" s="173" t="str">
        <f t="shared" si="4"/>
        <v/>
      </c>
    </row>
    <row r="28" spans="1:11" ht="36" customHeight="1" x14ac:dyDescent="0.3">
      <c r="A28" s="217"/>
      <c r="B28" s="41" t="s">
        <v>340</v>
      </c>
      <c r="C28" s="41" t="s">
        <v>58</v>
      </c>
      <c r="D28" s="115" t="str">
        <f t="shared" si="5"/>
        <v/>
      </c>
      <c r="E28" s="105" t="str">
        <f t="shared" si="10"/>
        <v>X</v>
      </c>
      <c r="F28" s="180">
        <f t="shared" si="2"/>
        <v>0</v>
      </c>
      <c r="G28" s="117">
        <f t="shared" si="0"/>
        <v>0</v>
      </c>
      <c r="H28" s="153">
        <f t="shared" si="3"/>
        <v>0</v>
      </c>
      <c r="I28" s="17" t="s">
        <v>941</v>
      </c>
      <c r="J28" s="176">
        <f t="shared" si="1"/>
        <v>6.9444444444444475E-2</v>
      </c>
      <c r="K28" s="173" t="str">
        <f t="shared" si="4"/>
        <v/>
      </c>
    </row>
    <row r="29" spans="1:11" ht="36" customHeight="1" x14ac:dyDescent="0.3">
      <c r="A29" s="217"/>
      <c r="B29" s="41" t="s">
        <v>58</v>
      </c>
      <c r="C29" s="41" t="s">
        <v>124</v>
      </c>
      <c r="D29" s="115" t="str">
        <f t="shared" si="5"/>
        <v>X</v>
      </c>
      <c r="E29" s="105" t="str">
        <f t="shared" si="10"/>
        <v/>
      </c>
      <c r="F29" s="180">
        <f t="shared" si="2"/>
        <v>2</v>
      </c>
      <c r="G29" s="117">
        <f t="shared" si="0"/>
        <v>0</v>
      </c>
      <c r="H29" s="153">
        <f t="shared" si="3"/>
        <v>2</v>
      </c>
      <c r="I29" s="25" t="s">
        <v>957</v>
      </c>
      <c r="J29" s="176" t="str">
        <f t="shared" si="1"/>
        <v/>
      </c>
      <c r="K29" s="173">
        <f t="shared" si="4"/>
        <v>8.3333333333333315E-2</v>
      </c>
    </row>
    <row r="30" spans="1:11" ht="36" customHeight="1" x14ac:dyDescent="0.3">
      <c r="A30" s="217"/>
      <c r="B30" s="41" t="s">
        <v>124</v>
      </c>
      <c r="C30" s="41" t="s">
        <v>332</v>
      </c>
      <c r="D30" s="115" t="str">
        <f t="shared" si="5"/>
        <v/>
      </c>
      <c r="E30" s="105" t="str">
        <f t="shared" si="10"/>
        <v>X</v>
      </c>
      <c r="F30" s="180">
        <f t="shared" si="2"/>
        <v>0</v>
      </c>
      <c r="G30" s="117">
        <f t="shared" si="0"/>
        <v>0</v>
      </c>
      <c r="H30" s="153">
        <f t="shared" si="3"/>
        <v>2</v>
      </c>
      <c r="I30" s="18" t="s">
        <v>958</v>
      </c>
      <c r="J30" s="176">
        <f t="shared" si="1"/>
        <v>4.8611111111111105E-2</v>
      </c>
      <c r="K30" s="173" t="str">
        <f t="shared" si="4"/>
        <v/>
      </c>
    </row>
    <row r="31" spans="1:11" ht="36" customHeight="1" x14ac:dyDescent="0.3">
      <c r="A31" s="217"/>
      <c r="B31" s="41" t="s">
        <v>332</v>
      </c>
      <c r="C31" s="41" t="s">
        <v>27</v>
      </c>
      <c r="D31" s="115" t="str">
        <f t="shared" si="5"/>
        <v>X</v>
      </c>
      <c r="E31" s="105" t="str">
        <f t="shared" si="10"/>
        <v/>
      </c>
      <c r="F31" s="180">
        <f t="shared" si="2"/>
        <v>1</v>
      </c>
      <c r="G31" s="117">
        <f t="shared" si="0"/>
        <v>20</v>
      </c>
      <c r="H31" s="153">
        <f t="shared" si="3"/>
        <v>3.333333333333333</v>
      </c>
      <c r="I31" s="25" t="s">
        <v>957</v>
      </c>
      <c r="J31" s="176" t="str">
        <f t="shared" si="1"/>
        <v/>
      </c>
      <c r="K31" s="173">
        <f t="shared" si="4"/>
        <v>5.5555555555555525E-2</v>
      </c>
    </row>
    <row r="32" spans="1:11" ht="36" customHeight="1" x14ac:dyDescent="0.3">
      <c r="A32" s="217"/>
      <c r="B32" s="41" t="s">
        <v>27</v>
      </c>
      <c r="C32" s="19" t="s">
        <v>106</v>
      </c>
      <c r="D32" s="115" t="str">
        <f t="shared" si="5"/>
        <v/>
      </c>
      <c r="E32" s="105" t="str">
        <f t="shared" si="10"/>
        <v>X</v>
      </c>
      <c r="F32" s="180">
        <f t="shared" si="2"/>
        <v>0</v>
      </c>
      <c r="G32" s="117">
        <f t="shared" si="0"/>
        <v>0</v>
      </c>
      <c r="H32" s="153">
        <f t="shared" si="3"/>
        <v>3.333333333333333</v>
      </c>
      <c r="I32" s="18" t="s">
        <v>959</v>
      </c>
      <c r="J32" s="176">
        <f t="shared" si="1"/>
        <v>3.4722222222222321E-2</v>
      </c>
      <c r="K32" s="173" t="str">
        <f t="shared" si="4"/>
        <v/>
      </c>
    </row>
    <row r="33" spans="1:11" ht="36" customHeight="1" x14ac:dyDescent="0.3">
      <c r="A33" s="217"/>
      <c r="B33" s="19" t="s">
        <v>106</v>
      </c>
      <c r="C33" s="19" t="s">
        <v>115</v>
      </c>
      <c r="D33" s="115" t="str">
        <f t="shared" si="5"/>
        <v>X</v>
      </c>
      <c r="E33" s="105" t="str">
        <f t="shared" si="10"/>
        <v/>
      </c>
      <c r="F33" s="180">
        <f t="shared" si="2"/>
        <v>0</v>
      </c>
      <c r="G33" s="117">
        <f t="shared" si="0"/>
        <v>40</v>
      </c>
      <c r="H33" s="153">
        <f t="shared" si="3"/>
        <v>3.9999999999999996</v>
      </c>
      <c r="I33" s="17" t="s">
        <v>309</v>
      </c>
      <c r="J33" s="176" t="str">
        <f t="shared" si="1"/>
        <v/>
      </c>
      <c r="K33" s="173">
        <f t="shared" si="4"/>
        <v>2.7777777777777679E-2</v>
      </c>
    </row>
    <row r="34" spans="1:11" ht="36" customHeight="1" x14ac:dyDescent="0.3">
      <c r="A34" s="217"/>
      <c r="B34" s="19" t="s">
        <v>115</v>
      </c>
      <c r="C34" s="19" t="s">
        <v>108</v>
      </c>
      <c r="D34" s="115" t="str">
        <f t="shared" si="5"/>
        <v>X</v>
      </c>
      <c r="E34" s="105" t="str">
        <f t="shared" si="10"/>
        <v/>
      </c>
      <c r="F34" s="180">
        <f t="shared" si="2"/>
        <v>1</v>
      </c>
      <c r="G34" s="117">
        <f t="shared" si="0"/>
        <v>20</v>
      </c>
      <c r="H34" s="153">
        <f t="shared" si="3"/>
        <v>5.333333333333333</v>
      </c>
      <c r="I34" s="246" t="s">
        <v>960</v>
      </c>
      <c r="J34" s="176" t="str">
        <f t="shared" si="1"/>
        <v/>
      </c>
      <c r="K34" s="173">
        <f t="shared" si="4"/>
        <v>5.555555555555558E-2</v>
      </c>
    </row>
    <row r="35" spans="1:11" ht="36" customHeight="1" x14ac:dyDescent="0.3">
      <c r="A35" s="217"/>
      <c r="B35" s="215" t="s">
        <v>108</v>
      </c>
      <c r="C35" s="216"/>
      <c r="D35" s="115"/>
      <c r="E35" s="105" t="str">
        <f t="shared" si="10"/>
        <v/>
      </c>
      <c r="F35" s="180">
        <f t="shared" si="2"/>
        <v>0</v>
      </c>
      <c r="G35" s="117">
        <f t="shared" si="0"/>
        <v>0</v>
      </c>
      <c r="H35" s="153">
        <f t="shared" si="3"/>
        <v>5.333333333333333</v>
      </c>
      <c r="I35" s="18" t="s">
        <v>45</v>
      </c>
      <c r="J35" s="176" t="str">
        <f t="shared" si="1"/>
        <v/>
      </c>
      <c r="K35" s="173" t="str">
        <f t="shared" si="4"/>
        <v/>
      </c>
    </row>
    <row r="36" spans="1:11" ht="36" customHeight="1" x14ac:dyDescent="0.3">
      <c r="A36" s="217"/>
      <c r="B36" s="19" t="s">
        <v>108</v>
      </c>
      <c r="C36" s="19" t="s">
        <v>109</v>
      </c>
      <c r="D36" s="115" t="str">
        <f t="shared" si="5"/>
        <v>X</v>
      </c>
      <c r="E36" s="105" t="str">
        <f t="shared" si="10"/>
        <v/>
      </c>
      <c r="F36" s="180">
        <f t="shared" si="2"/>
        <v>1</v>
      </c>
      <c r="G36" s="117">
        <f t="shared" si="0"/>
        <v>20</v>
      </c>
      <c r="H36" s="153">
        <f t="shared" si="3"/>
        <v>6.6666666666666661</v>
      </c>
      <c r="I36" s="17" t="s">
        <v>46</v>
      </c>
      <c r="J36" s="176" t="str">
        <f t="shared" si="1"/>
        <v/>
      </c>
      <c r="K36" s="173">
        <f t="shared" si="4"/>
        <v>5.555555555555558E-2</v>
      </c>
    </row>
    <row r="37" spans="1:11" ht="36" customHeight="1" x14ac:dyDescent="0.3">
      <c r="A37" s="217"/>
      <c r="B37" s="19" t="s">
        <v>109</v>
      </c>
      <c r="C37" s="19" t="s">
        <v>230</v>
      </c>
      <c r="D37" s="115" t="str">
        <f t="shared" si="5"/>
        <v/>
      </c>
      <c r="E37" s="105" t="str">
        <f t="shared" si="10"/>
        <v>X</v>
      </c>
      <c r="F37" s="180">
        <f t="shared" si="2"/>
        <v>0</v>
      </c>
      <c r="G37" s="117">
        <f t="shared" si="0"/>
        <v>0</v>
      </c>
      <c r="H37" s="153">
        <f t="shared" si="3"/>
        <v>6.6666666666666661</v>
      </c>
      <c r="I37" s="17" t="s">
        <v>355</v>
      </c>
      <c r="J37" s="176">
        <f t="shared" si="1"/>
        <v>4.1666666666666741E-2</v>
      </c>
      <c r="K37" s="173" t="str">
        <f t="shared" si="4"/>
        <v/>
      </c>
    </row>
    <row r="38" spans="1:11" ht="36" customHeight="1" x14ac:dyDescent="0.3">
      <c r="A38" s="217"/>
      <c r="B38" s="19" t="s">
        <v>230</v>
      </c>
      <c r="C38" s="19" t="s">
        <v>59</v>
      </c>
      <c r="D38" s="115" t="str">
        <f t="shared" si="5"/>
        <v>X</v>
      </c>
      <c r="E38" s="105" t="str">
        <f t="shared" si="10"/>
        <v/>
      </c>
      <c r="F38" s="180">
        <f t="shared" si="2"/>
        <v>3</v>
      </c>
      <c r="G38" s="117">
        <f t="shared" si="0"/>
        <v>20</v>
      </c>
      <c r="H38" s="153">
        <f t="shared" si="3"/>
        <v>10</v>
      </c>
      <c r="I38" s="17" t="s">
        <v>46</v>
      </c>
      <c r="J38" s="176" t="str">
        <f t="shared" si="1"/>
        <v/>
      </c>
      <c r="K38" s="173">
        <f t="shared" si="4"/>
        <v>0.13888888888888884</v>
      </c>
    </row>
    <row r="39" spans="1:11" ht="36" customHeight="1" x14ac:dyDescent="0.3">
      <c r="A39" s="217"/>
      <c r="B39" s="19" t="s">
        <v>59</v>
      </c>
      <c r="C39" s="19" t="s">
        <v>60</v>
      </c>
      <c r="D39" s="115" t="str">
        <f t="shared" si="5"/>
        <v>X</v>
      </c>
      <c r="E39" s="105" t="str">
        <f t="shared" si="10"/>
        <v/>
      </c>
      <c r="F39" s="180">
        <f t="shared" si="2"/>
        <v>1</v>
      </c>
      <c r="G39" s="117">
        <f t="shared" si="0"/>
        <v>10</v>
      </c>
      <c r="H39" s="153">
        <f t="shared" si="3"/>
        <v>11.166666666666666</v>
      </c>
      <c r="I39" s="17" t="s">
        <v>47</v>
      </c>
      <c r="J39" s="176" t="str">
        <f t="shared" si="1"/>
        <v/>
      </c>
      <c r="K39" s="173">
        <f t="shared" si="4"/>
        <v>4.861111111111116E-2</v>
      </c>
    </row>
    <row r="40" spans="1:11" ht="36" customHeight="1" x14ac:dyDescent="0.3">
      <c r="A40" s="217"/>
      <c r="B40" s="19" t="s">
        <v>60</v>
      </c>
      <c r="C40" s="19" t="s">
        <v>28</v>
      </c>
      <c r="D40" s="115" t="str">
        <f t="shared" si="5"/>
        <v>X</v>
      </c>
      <c r="E40" s="105" t="str">
        <f t="shared" si="10"/>
        <v/>
      </c>
      <c r="F40" s="180">
        <f t="shared" si="2"/>
        <v>1</v>
      </c>
      <c r="G40" s="117">
        <f t="shared" si="0"/>
        <v>20</v>
      </c>
      <c r="H40" s="153">
        <f t="shared" si="3"/>
        <v>12.5</v>
      </c>
      <c r="I40" s="17" t="s">
        <v>46</v>
      </c>
      <c r="J40" s="176" t="str">
        <f t="shared" si="1"/>
        <v/>
      </c>
      <c r="K40" s="173">
        <f t="shared" si="4"/>
        <v>5.5555555555555469E-2</v>
      </c>
    </row>
    <row r="41" spans="1:11" ht="36" customHeight="1" x14ac:dyDescent="0.3">
      <c r="A41" s="42" t="s">
        <v>954</v>
      </c>
      <c r="B41" s="19" t="s">
        <v>29</v>
      </c>
      <c r="C41" s="19" t="s">
        <v>30</v>
      </c>
      <c r="D41" s="115" t="str">
        <f t="shared" si="5"/>
        <v>X</v>
      </c>
      <c r="E41" s="105" t="str">
        <f t="shared" si="10"/>
        <v/>
      </c>
      <c r="F41" s="180">
        <f t="shared" si="2"/>
        <v>5</v>
      </c>
      <c r="G41" s="117">
        <f t="shared" si="0"/>
        <v>30</v>
      </c>
      <c r="H41" s="153">
        <f t="shared" si="3"/>
        <v>18</v>
      </c>
      <c r="I41" s="17" t="s">
        <v>46</v>
      </c>
      <c r="J41" s="176" t="str">
        <f t="shared" si="1"/>
        <v/>
      </c>
      <c r="K41" s="173">
        <f t="shared" si="4"/>
        <v>0.22916666666666666</v>
      </c>
    </row>
    <row r="42" spans="1:11" ht="36" customHeight="1" x14ac:dyDescent="0.3">
      <c r="A42" s="30"/>
      <c r="B42" s="19" t="s">
        <v>30</v>
      </c>
      <c r="C42" s="19" t="s">
        <v>75</v>
      </c>
      <c r="D42" s="115" t="str">
        <f t="shared" si="5"/>
        <v>X</v>
      </c>
      <c r="E42" s="105" t="str">
        <f t="shared" si="10"/>
        <v/>
      </c>
      <c r="F42" s="180">
        <f t="shared" si="2"/>
        <v>0</v>
      </c>
      <c r="G42" s="117">
        <f t="shared" si="0"/>
        <v>30</v>
      </c>
      <c r="H42" s="153">
        <f t="shared" si="3"/>
        <v>18.5</v>
      </c>
      <c r="I42" s="17" t="s">
        <v>47</v>
      </c>
      <c r="J42" s="176" t="str">
        <f t="shared" si="1"/>
        <v/>
      </c>
      <c r="K42" s="173">
        <f t="shared" si="4"/>
        <v>2.0833333333333343E-2</v>
      </c>
    </row>
    <row r="43" spans="1:11" ht="36" customHeight="1" x14ac:dyDescent="0.3">
      <c r="A43" s="30"/>
      <c r="B43" s="19" t="s">
        <v>75</v>
      </c>
      <c r="C43" s="19" t="s">
        <v>396</v>
      </c>
      <c r="D43" s="115" t="str">
        <f t="shared" si="5"/>
        <v>X</v>
      </c>
      <c r="E43" s="105" t="str">
        <f t="shared" si="10"/>
        <v/>
      </c>
      <c r="F43" s="180">
        <f t="shared" si="2"/>
        <v>0</v>
      </c>
      <c r="G43" s="117">
        <f t="shared" si="0"/>
        <v>40</v>
      </c>
      <c r="H43" s="153">
        <f t="shared" si="3"/>
        <v>19.166666666666668</v>
      </c>
      <c r="I43" s="17" t="s">
        <v>961</v>
      </c>
      <c r="J43" s="176" t="str">
        <f t="shared" si="1"/>
        <v/>
      </c>
      <c r="K43" s="173">
        <f t="shared" si="4"/>
        <v>2.777777777777779E-2</v>
      </c>
    </row>
    <row r="44" spans="1:11" ht="36" customHeight="1" x14ac:dyDescent="0.3">
      <c r="A44" s="30"/>
      <c r="B44" s="19" t="s">
        <v>396</v>
      </c>
      <c r="C44" s="19" t="s">
        <v>251</v>
      </c>
      <c r="D44" s="115" t="str">
        <f t="shared" si="5"/>
        <v>X</v>
      </c>
      <c r="E44" s="105" t="str">
        <f t="shared" si="10"/>
        <v/>
      </c>
      <c r="F44" s="180">
        <f t="shared" si="2"/>
        <v>0</v>
      </c>
      <c r="G44" s="117">
        <f t="shared" si="0"/>
        <v>30</v>
      </c>
      <c r="H44" s="153">
        <f t="shared" si="3"/>
        <v>19.666666666666668</v>
      </c>
      <c r="I44" s="17" t="s">
        <v>962</v>
      </c>
      <c r="J44" s="176" t="str">
        <f t="shared" si="1"/>
        <v/>
      </c>
      <c r="K44" s="173">
        <f t="shared" si="4"/>
        <v>2.0833333333333315E-2</v>
      </c>
    </row>
    <row r="45" spans="1:11" ht="36" customHeight="1" x14ac:dyDescent="0.3">
      <c r="A45" s="30"/>
      <c r="B45" s="19" t="s">
        <v>251</v>
      </c>
      <c r="C45" s="19" t="s">
        <v>69</v>
      </c>
      <c r="D45" s="115" t="str">
        <f t="shared" si="5"/>
        <v>X</v>
      </c>
      <c r="E45" s="105" t="str">
        <f t="shared" si="10"/>
        <v/>
      </c>
      <c r="F45" s="180">
        <f t="shared" si="2"/>
        <v>6</v>
      </c>
      <c r="G45" s="117">
        <f t="shared" si="0"/>
        <v>20</v>
      </c>
      <c r="H45" s="153">
        <f t="shared" si="3"/>
        <v>26</v>
      </c>
      <c r="I45" s="17" t="s">
        <v>46</v>
      </c>
      <c r="J45" s="176" t="str">
        <f t="shared" si="1"/>
        <v/>
      </c>
      <c r="K45" s="173">
        <f t="shared" si="4"/>
        <v>0.2638888888888889</v>
      </c>
    </row>
    <row r="46" spans="1:11" ht="36" customHeight="1" x14ac:dyDescent="0.3">
      <c r="A46" s="30"/>
      <c r="B46" s="19" t="s">
        <v>69</v>
      </c>
      <c r="C46" s="19" t="s">
        <v>70</v>
      </c>
      <c r="D46" s="115" t="str">
        <f t="shared" si="5"/>
        <v>X</v>
      </c>
      <c r="E46" s="105" t="str">
        <f t="shared" si="10"/>
        <v/>
      </c>
      <c r="F46" s="180">
        <f t="shared" si="2"/>
        <v>0</v>
      </c>
      <c r="G46" s="117">
        <f t="shared" si="0"/>
        <v>30</v>
      </c>
      <c r="H46" s="153">
        <f t="shared" si="3"/>
        <v>26.5</v>
      </c>
      <c r="I46" s="17" t="s">
        <v>47</v>
      </c>
      <c r="J46" s="176" t="str">
        <f t="shared" si="1"/>
        <v/>
      </c>
      <c r="K46" s="173">
        <f t="shared" si="4"/>
        <v>2.083333333333337E-2</v>
      </c>
    </row>
    <row r="47" spans="1:11" ht="36" customHeight="1" x14ac:dyDescent="0.3">
      <c r="A47" s="30"/>
      <c r="B47" s="19" t="s">
        <v>70</v>
      </c>
      <c r="C47" s="19" t="s">
        <v>115</v>
      </c>
      <c r="D47" s="115" t="str">
        <f t="shared" si="5"/>
        <v>X</v>
      </c>
      <c r="E47" s="105" t="str">
        <f t="shared" si="10"/>
        <v/>
      </c>
      <c r="F47" s="180">
        <f t="shared" si="2"/>
        <v>0</v>
      </c>
      <c r="G47" s="117">
        <f t="shared" si="0"/>
        <v>30</v>
      </c>
      <c r="H47" s="153">
        <f t="shared" si="3"/>
        <v>27</v>
      </c>
      <c r="I47" s="17" t="s">
        <v>897</v>
      </c>
      <c r="J47" s="176" t="str">
        <f t="shared" si="1"/>
        <v/>
      </c>
      <c r="K47" s="173">
        <f t="shared" si="4"/>
        <v>2.0833333333333259E-2</v>
      </c>
    </row>
    <row r="48" spans="1:11" ht="36" customHeight="1" x14ac:dyDescent="0.3">
      <c r="A48" s="30"/>
      <c r="B48" s="19" t="s">
        <v>115</v>
      </c>
      <c r="C48" s="19" t="s">
        <v>62</v>
      </c>
      <c r="D48" s="115" t="str">
        <f t="shared" si="5"/>
        <v>X</v>
      </c>
      <c r="E48" s="105" t="str">
        <f t="shared" si="10"/>
        <v/>
      </c>
      <c r="F48" s="180">
        <f t="shared" si="2"/>
        <v>0</v>
      </c>
      <c r="G48" s="117">
        <f t="shared" si="0"/>
        <v>40</v>
      </c>
      <c r="H48" s="153">
        <f t="shared" si="3"/>
        <v>27.666666666666668</v>
      </c>
      <c r="I48" s="17" t="s">
        <v>963</v>
      </c>
      <c r="J48" s="176" t="str">
        <f t="shared" si="1"/>
        <v/>
      </c>
      <c r="K48" s="173">
        <f t="shared" si="4"/>
        <v>2.777777777777779E-2</v>
      </c>
    </row>
    <row r="49" spans="1:11" ht="36" customHeight="1" x14ac:dyDescent="0.3">
      <c r="A49" s="30"/>
      <c r="B49" s="19" t="s">
        <v>62</v>
      </c>
      <c r="C49" s="19" t="s">
        <v>161</v>
      </c>
      <c r="D49" s="115" t="str">
        <f t="shared" si="5"/>
        <v>X</v>
      </c>
      <c r="E49" s="105" t="str">
        <f t="shared" si="10"/>
        <v/>
      </c>
      <c r="F49" s="180">
        <f t="shared" si="2"/>
        <v>6</v>
      </c>
      <c r="G49" s="117">
        <f t="shared" si="0"/>
        <v>0</v>
      </c>
      <c r="H49" s="153">
        <f t="shared" si="3"/>
        <v>33.666666666666671</v>
      </c>
      <c r="I49" s="17" t="s">
        <v>46</v>
      </c>
      <c r="J49" s="176" t="str">
        <f t="shared" si="1"/>
        <v/>
      </c>
      <c r="K49" s="173">
        <f t="shared" si="4"/>
        <v>0.25000000000000011</v>
      </c>
    </row>
    <row r="50" spans="1:11" ht="36" customHeight="1" x14ac:dyDescent="0.3">
      <c r="A50" s="30"/>
      <c r="B50" s="215" t="s">
        <v>161</v>
      </c>
      <c r="C50" s="216"/>
      <c r="D50" s="115"/>
      <c r="E50" s="105" t="str">
        <f t="shared" si="10"/>
        <v/>
      </c>
      <c r="F50" s="180">
        <f t="shared" si="2"/>
        <v>0</v>
      </c>
      <c r="G50" s="117">
        <f t="shared" si="0"/>
        <v>0</v>
      </c>
      <c r="H50" s="153">
        <f t="shared" si="3"/>
        <v>33.666666666666671</v>
      </c>
      <c r="I50" s="18" t="s">
        <v>103</v>
      </c>
      <c r="J50" s="176" t="str">
        <f t="shared" si="1"/>
        <v/>
      </c>
      <c r="K50" s="173" t="str">
        <f t="shared" si="4"/>
        <v/>
      </c>
    </row>
    <row r="51" spans="1:11" ht="33.75" customHeight="1" x14ac:dyDescent="0.3">
      <c r="A51" s="123"/>
      <c r="B51" s="332" t="s">
        <v>33</v>
      </c>
      <c r="C51" s="332"/>
      <c r="D51" s="332"/>
      <c r="E51" s="332"/>
      <c r="F51" s="332"/>
      <c r="G51" s="332"/>
      <c r="H51" s="124">
        <f>H50</f>
        <v>33.666666666666671</v>
      </c>
      <c r="I51" s="125"/>
      <c r="J51" s="177">
        <f>SUM(J23:J50)</f>
        <v>1.9375000000000004</v>
      </c>
      <c r="K51" s="173">
        <f>SUM(K23:K50)</f>
        <v>1.4027777777777777</v>
      </c>
    </row>
    <row r="52" spans="1:11" ht="33.75" customHeight="1" x14ac:dyDescent="0.3">
      <c r="A52" s="123"/>
      <c r="B52" s="332" t="s">
        <v>616</v>
      </c>
      <c r="C52" s="332"/>
      <c r="D52" s="332"/>
      <c r="E52" s="332"/>
      <c r="F52" s="332"/>
      <c r="G52" s="332"/>
      <c r="H52" s="126">
        <v>72</v>
      </c>
      <c r="I52" s="125"/>
    </row>
    <row r="53" spans="1:11" ht="33.75" customHeight="1" x14ac:dyDescent="0.3">
      <c r="A53" s="123"/>
      <c r="B53" s="326" t="s">
        <v>617</v>
      </c>
      <c r="C53" s="326"/>
      <c r="D53" s="326"/>
      <c r="E53" s="326"/>
      <c r="F53" s="326"/>
      <c r="G53" s="326"/>
      <c r="H53" s="126">
        <f>IF(H52="","",IF(H51&lt;=H52,H52-H51,0))</f>
        <v>38.333333333333329</v>
      </c>
      <c r="I53" s="155"/>
    </row>
    <row r="54" spans="1:11" ht="33.75" customHeight="1" x14ac:dyDescent="0.3">
      <c r="A54" s="123"/>
      <c r="B54" s="326" t="s">
        <v>618</v>
      </c>
      <c r="C54" s="326"/>
      <c r="D54" s="326"/>
      <c r="E54" s="326"/>
      <c r="F54" s="326"/>
      <c r="G54" s="326"/>
      <c r="H54" s="126">
        <f>IF(H51&gt;H52,H51-H52,0)</f>
        <v>0</v>
      </c>
      <c r="I54" s="125"/>
    </row>
    <row r="55" spans="1:11" ht="33.75" customHeight="1" x14ac:dyDescent="0.3">
      <c r="A55" s="123"/>
      <c r="B55" s="326" t="s">
        <v>619</v>
      </c>
      <c r="C55" s="326"/>
      <c r="D55" s="326"/>
      <c r="E55" s="326"/>
      <c r="F55" s="326"/>
      <c r="G55" s="326"/>
      <c r="H55" s="154">
        <f>IF(H52="","",IF(H53&gt;H54,ROUND(H53*$B$15*$B$13/24,0),""))</f>
        <v>49715458</v>
      </c>
      <c r="I55" s="125"/>
    </row>
    <row r="56" spans="1:11" ht="33.75" customHeight="1" x14ac:dyDescent="0.3">
      <c r="A56" s="123"/>
      <c r="B56" s="327" t="s">
        <v>620</v>
      </c>
      <c r="C56" s="328"/>
      <c r="D56" s="328"/>
      <c r="E56" s="328"/>
      <c r="F56" s="328"/>
      <c r="G56" s="329"/>
      <c r="H56" s="127" t="str">
        <f>IF(H54&gt;H53,ROUND(H54*$B$17*$B$13/24,0),"")</f>
        <v/>
      </c>
      <c r="I56" s="125"/>
    </row>
    <row r="57" spans="1:11" ht="33.75" customHeight="1" x14ac:dyDescent="0.3">
      <c r="A57" s="330"/>
      <c r="B57" s="330"/>
      <c r="C57" s="330"/>
      <c r="D57" s="330"/>
      <c r="E57" s="330"/>
      <c r="F57" s="330"/>
      <c r="G57" s="330"/>
      <c r="H57" s="330"/>
      <c r="I57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55:G55"/>
    <mergeCell ref="B56:G56"/>
    <mergeCell ref="A57:I57"/>
    <mergeCell ref="J21:J22"/>
    <mergeCell ref="K21:K22"/>
    <mergeCell ref="B51:G51"/>
    <mergeCell ref="B52:G52"/>
    <mergeCell ref="B53:G53"/>
    <mergeCell ref="B54:G54"/>
  </mergeCells>
  <conditionalFormatting sqref="B23:C50 E23:I50">
    <cfRule type="expression" dxfId="39" priority="3">
      <formula>$E23="x"</formula>
    </cfRule>
  </conditionalFormatting>
  <conditionalFormatting sqref="D23:D50">
    <cfRule type="expression" dxfId="38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BE75-9201-4AA6-A18E-49BEAA77D33C}">
  <sheetPr>
    <tabColor rgb="FFFF0000"/>
  </sheetPr>
  <dimension ref="A1:K50"/>
  <sheetViews>
    <sheetView zoomScale="55" zoomScaleNormal="55" workbookViewId="0">
      <selection activeCell="A50" sqref="A50:I50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07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70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44902.354166666664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44901</v>
      </c>
      <c r="C9" s="104">
        <f>INDEX('TONG HOP'!$B$9:$W$110,MATCH(E3,'TONG HOP'!$B$9:$B$110,0),MATCH(C10,'TONG HOP'!$B$9:$W$9,0))</f>
        <v>44902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44902.541666666664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16975.39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44902.638888888891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20399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44903.847222222219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1252</v>
      </c>
      <c r="B23" s="215" t="s">
        <v>58</v>
      </c>
      <c r="C23" s="216"/>
      <c r="D23" s="115"/>
      <c r="E23" s="105"/>
      <c r="F23" s="180">
        <f>IF(C23-B23=1,24,(IF(D23="X",HOUR(C23-B23),0)))</f>
        <v>0</v>
      </c>
      <c r="G23" s="166">
        <f t="shared" ref="G23:G43" si="0">IF(D23="X",MINUTE(C23-B23),0)</f>
        <v>0</v>
      </c>
      <c r="H23" s="166">
        <f>(F23+G23/60)+H22</f>
        <v>0</v>
      </c>
      <c r="I23" s="214" t="s">
        <v>1264</v>
      </c>
      <c r="J23" s="175" t="str">
        <f t="shared" ref="J23:J43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58</v>
      </c>
      <c r="C24" s="19" t="s">
        <v>114</v>
      </c>
      <c r="D24" s="115"/>
      <c r="E24" s="105"/>
      <c r="F24" s="180">
        <f t="shared" ref="F24:F43" si="2">IF(C24-B24=1,24,(IF(D24="X",HOUR(C24-B24),0)))</f>
        <v>0</v>
      </c>
      <c r="G24" s="166">
        <f t="shared" si="0"/>
        <v>0</v>
      </c>
      <c r="H24" s="166">
        <f t="shared" ref="H24:H43" si="3">(F24+G24/60)+H23</f>
        <v>0</v>
      </c>
      <c r="I24" s="25" t="s">
        <v>1254</v>
      </c>
      <c r="J24" s="175" t="str">
        <f t="shared" si="1"/>
        <v/>
      </c>
      <c r="K24" s="173" t="str">
        <f t="shared" ref="K24:K43" si="4">IF(D24="x",(C24-B24),"")</f>
        <v/>
      </c>
    </row>
    <row r="25" spans="1:11" ht="36" customHeight="1" x14ac:dyDescent="0.3">
      <c r="A25" s="30"/>
      <c r="B25" s="19" t="s">
        <v>114</v>
      </c>
      <c r="C25" s="19" t="s">
        <v>152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18" t="s">
        <v>1265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30"/>
      <c r="B26" s="19" t="s">
        <v>27</v>
      </c>
      <c r="C26" s="19" t="s">
        <v>152</v>
      </c>
      <c r="D26" s="115" t="str">
        <f t="shared" ref="D26" si="5">IF(E26="","X","")</f>
        <v/>
      </c>
      <c r="E26" s="105" t="str">
        <f t="shared" ref="E26" si="6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180">
        <f t="shared" ref="F26" si="7">IF(C26-B26=1,24,(IF(D26="X",HOUR(C26-B26),0)))</f>
        <v>0</v>
      </c>
      <c r="G26" s="166">
        <f t="shared" ref="G26" si="8">IF(D26="X",MINUTE(C26-B26),0)</f>
        <v>0</v>
      </c>
      <c r="H26" s="166">
        <f t="shared" ref="H26" si="9">(F26+G26/60)+H25</f>
        <v>0</v>
      </c>
      <c r="I26" s="18" t="s">
        <v>1268</v>
      </c>
      <c r="J26" s="175">
        <f t="shared" ref="J26" si="10">IF(E26="x",(C26-B26),"")</f>
        <v>2.777777777777779E-2</v>
      </c>
      <c r="K26" s="173" t="str">
        <f t="shared" ref="K26" si="11">IF(D26="x",(C26-B26),"")</f>
        <v/>
      </c>
    </row>
    <row r="27" spans="1:11" ht="36" customHeight="1" x14ac:dyDescent="0.3">
      <c r="A27" s="30"/>
      <c r="B27" s="19" t="s">
        <v>152</v>
      </c>
      <c r="C27" s="19" t="s">
        <v>62</v>
      </c>
      <c r="D27" s="115" t="str">
        <f t="shared" ref="D23:D42" si="12">IF(E27="","X","")</f>
        <v/>
      </c>
      <c r="E27" s="105" t="str">
        <f t="shared" ref="E23:E43" si="13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180">
        <f t="shared" si="2"/>
        <v>0</v>
      </c>
      <c r="G27" s="166">
        <f t="shared" si="0"/>
        <v>0</v>
      </c>
      <c r="H27" s="166">
        <f>(F27+G27/60)+H25</f>
        <v>0</v>
      </c>
      <c r="I27" s="25" t="s">
        <v>1025</v>
      </c>
      <c r="J27" s="175">
        <f t="shared" si="1"/>
        <v>6.25E-2</v>
      </c>
      <c r="K27" s="173" t="str">
        <f t="shared" si="4"/>
        <v/>
      </c>
    </row>
    <row r="28" spans="1:11" ht="36" customHeight="1" x14ac:dyDescent="0.3">
      <c r="A28" s="30"/>
      <c r="B28" s="19" t="s">
        <v>62</v>
      </c>
      <c r="C28" s="19" t="s">
        <v>231</v>
      </c>
      <c r="D28" s="115" t="str">
        <f t="shared" si="12"/>
        <v>X</v>
      </c>
      <c r="E28" s="105" t="str">
        <f t="shared" si="13"/>
        <v/>
      </c>
      <c r="F28" s="180">
        <f t="shared" si="2"/>
        <v>0</v>
      </c>
      <c r="G28" s="117">
        <f t="shared" si="0"/>
        <v>10</v>
      </c>
      <c r="H28" s="153">
        <f t="shared" si="3"/>
        <v>0.16666666666666666</v>
      </c>
      <c r="I28" s="17" t="s">
        <v>7</v>
      </c>
      <c r="J28" s="176" t="str">
        <f t="shared" si="1"/>
        <v/>
      </c>
      <c r="K28" s="173">
        <f t="shared" si="4"/>
        <v>6.9444444444445308E-3</v>
      </c>
    </row>
    <row r="29" spans="1:11" ht="36" customHeight="1" x14ac:dyDescent="0.3">
      <c r="A29" s="30"/>
      <c r="B29" s="215" t="s">
        <v>231</v>
      </c>
      <c r="C29" s="216"/>
      <c r="D29" s="115"/>
      <c r="E29" s="105" t="str">
        <f t="shared" si="13"/>
        <v/>
      </c>
      <c r="F29" s="180">
        <f t="shared" si="2"/>
        <v>0</v>
      </c>
      <c r="G29" s="117">
        <f t="shared" si="0"/>
        <v>0</v>
      </c>
      <c r="H29" s="153">
        <f t="shared" si="3"/>
        <v>0.16666666666666666</v>
      </c>
      <c r="I29" s="18" t="s">
        <v>45</v>
      </c>
      <c r="J29" s="176" t="str">
        <f t="shared" si="1"/>
        <v/>
      </c>
      <c r="K29" s="173" t="str">
        <f t="shared" si="4"/>
        <v/>
      </c>
    </row>
    <row r="30" spans="1:11" ht="36" customHeight="1" x14ac:dyDescent="0.3">
      <c r="A30" s="30"/>
      <c r="B30" s="19" t="s">
        <v>231</v>
      </c>
      <c r="C30" s="19" t="s">
        <v>59</v>
      </c>
      <c r="D30" s="115" t="str">
        <f t="shared" si="12"/>
        <v>X</v>
      </c>
      <c r="E30" s="105" t="str">
        <f t="shared" si="13"/>
        <v/>
      </c>
      <c r="F30" s="180">
        <f t="shared" si="2"/>
        <v>6</v>
      </c>
      <c r="G30" s="117">
        <f t="shared" si="0"/>
        <v>10</v>
      </c>
      <c r="H30" s="153">
        <f t="shared" si="3"/>
        <v>6.3333333333333339</v>
      </c>
      <c r="I30" s="17" t="s">
        <v>46</v>
      </c>
      <c r="J30" s="176" t="str">
        <f t="shared" si="1"/>
        <v/>
      </c>
      <c r="K30" s="173">
        <f t="shared" si="4"/>
        <v>0.25694444444444442</v>
      </c>
    </row>
    <row r="31" spans="1:11" ht="36" customHeight="1" x14ac:dyDescent="0.3">
      <c r="A31" s="30"/>
      <c r="B31" s="19" t="s">
        <v>59</v>
      </c>
      <c r="C31" s="19" t="s">
        <v>32</v>
      </c>
      <c r="D31" s="115" t="str">
        <f t="shared" si="12"/>
        <v>X</v>
      </c>
      <c r="E31" s="105" t="str">
        <f t="shared" si="13"/>
        <v/>
      </c>
      <c r="F31" s="180">
        <f t="shared" si="2"/>
        <v>0</v>
      </c>
      <c r="G31" s="117">
        <f t="shared" si="0"/>
        <v>30</v>
      </c>
      <c r="H31" s="153">
        <f t="shared" si="3"/>
        <v>6.8333333333333339</v>
      </c>
      <c r="I31" s="17" t="s">
        <v>287</v>
      </c>
      <c r="J31" s="176" t="str">
        <f t="shared" si="1"/>
        <v/>
      </c>
      <c r="K31" s="173">
        <f t="shared" si="4"/>
        <v>2.0833333333333259E-2</v>
      </c>
    </row>
    <row r="32" spans="1:11" ht="36" customHeight="1" x14ac:dyDescent="0.3">
      <c r="A32" s="30"/>
      <c r="B32" s="19" t="s">
        <v>32</v>
      </c>
      <c r="C32" s="19" t="s">
        <v>63</v>
      </c>
      <c r="D32" s="115" t="str">
        <f t="shared" si="12"/>
        <v>X</v>
      </c>
      <c r="E32" s="105" t="str">
        <f t="shared" si="13"/>
        <v/>
      </c>
      <c r="F32" s="180">
        <f t="shared" si="2"/>
        <v>0</v>
      </c>
      <c r="G32" s="117">
        <f t="shared" si="0"/>
        <v>20</v>
      </c>
      <c r="H32" s="153">
        <f t="shared" si="3"/>
        <v>7.166666666666667</v>
      </c>
      <c r="I32" s="17" t="s">
        <v>850</v>
      </c>
      <c r="J32" s="176" t="str">
        <f t="shared" si="1"/>
        <v/>
      </c>
      <c r="K32" s="173">
        <f t="shared" si="4"/>
        <v>1.388888888888884E-2</v>
      </c>
    </row>
    <row r="33" spans="1:11" ht="36" customHeight="1" x14ac:dyDescent="0.3">
      <c r="A33" s="30"/>
      <c r="B33" s="19" t="s">
        <v>63</v>
      </c>
      <c r="C33" s="19" t="s">
        <v>28</v>
      </c>
      <c r="D33" s="115" t="str">
        <f t="shared" si="12"/>
        <v>X</v>
      </c>
      <c r="E33" s="105" t="str">
        <f t="shared" si="13"/>
        <v/>
      </c>
      <c r="F33" s="180">
        <f t="shared" si="2"/>
        <v>1</v>
      </c>
      <c r="G33" s="117">
        <f t="shared" si="0"/>
        <v>40</v>
      </c>
      <c r="H33" s="153">
        <f t="shared" si="3"/>
        <v>8.8333333333333339</v>
      </c>
      <c r="I33" s="17" t="s">
        <v>46</v>
      </c>
      <c r="J33" s="176" t="str">
        <f t="shared" si="1"/>
        <v/>
      </c>
      <c r="K33" s="173">
        <f t="shared" si="4"/>
        <v>6.9444444444444531E-2</v>
      </c>
    </row>
    <row r="34" spans="1:11" ht="36" customHeight="1" x14ac:dyDescent="0.3">
      <c r="A34" s="42" t="s">
        <v>1263</v>
      </c>
      <c r="B34" s="19" t="s">
        <v>29</v>
      </c>
      <c r="C34" s="19" t="s">
        <v>30</v>
      </c>
      <c r="D34" s="115" t="str">
        <f t="shared" si="12"/>
        <v>X</v>
      </c>
      <c r="E34" s="105" t="str">
        <f t="shared" si="13"/>
        <v/>
      </c>
      <c r="F34" s="180">
        <f t="shared" si="2"/>
        <v>5</v>
      </c>
      <c r="G34" s="117">
        <f t="shared" si="0"/>
        <v>30</v>
      </c>
      <c r="H34" s="153">
        <f t="shared" si="3"/>
        <v>14.333333333333334</v>
      </c>
      <c r="I34" s="17" t="s">
        <v>46</v>
      </c>
      <c r="J34" s="176" t="str">
        <f t="shared" si="1"/>
        <v/>
      </c>
      <c r="K34" s="173">
        <f t="shared" si="4"/>
        <v>0.22916666666666666</v>
      </c>
    </row>
    <row r="35" spans="1:11" ht="36" customHeight="1" x14ac:dyDescent="0.3">
      <c r="A35" s="30"/>
      <c r="B35" s="19" t="s">
        <v>30</v>
      </c>
      <c r="C35" s="19" t="s">
        <v>64</v>
      </c>
      <c r="D35" s="115" t="str">
        <f t="shared" si="12"/>
        <v>X</v>
      </c>
      <c r="E35" s="105" t="str">
        <f t="shared" si="13"/>
        <v/>
      </c>
      <c r="F35" s="180">
        <f t="shared" si="2"/>
        <v>1</v>
      </c>
      <c r="G35" s="117">
        <f t="shared" si="0"/>
        <v>0</v>
      </c>
      <c r="H35" s="153">
        <f t="shared" si="3"/>
        <v>15.333333333333334</v>
      </c>
      <c r="I35" s="17" t="s">
        <v>287</v>
      </c>
      <c r="J35" s="176" t="str">
        <f t="shared" si="1"/>
        <v/>
      </c>
      <c r="K35" s="173">
        <f t="shared" si="4"/>
        <v>4.1666666666666657E-2</v>
      </c>
    </row>
    <row r="36" spans="1:11" ht="36" customHeight="1" x14ac:dyDescent="0.3">
      <c r="A36" s="30"/>
      <c r="B36" s="19" t="s">
        <v>64</v>
      </c>
      <c r="C36" s="19" t="s">
        <v>69</v>
      </c>
      <c r="D36" s="115" t="str">
        <f t="shared" si="12"/>
        <v>X</v>
      </c>
      <c r="E36" s="105" t="str">
        <f t="shared" si="13"/>
        <v/>
      </c>
      <c r="F36" s="180">
        <f t="shared" si="2"/>
        <v>7</v>
      </c>
      <c r="G36" s="117">
        <f t="shared" si="0"/>
        <v>0</v>
      </c>
      <c r="H36" s="153">
        <f t="shared" si="3"/>
        <v>22.333333333333336</v>
      </c>
      <c r="I36" s="17" t="s">
        <v>46</v>
      </c>
      <c r="J36" s="176" t="str">
        <f t="shared" si="1"/>
        <v/>
      </c>
      <c r="K36" s="173">
        <f t="shared" si="4"/>
        <v>0.29166666666666669</v>
      </c>
    </row>
    <row r="37" spans="1:11" ht="36" customHeight="1" x14ac:dyDescent="0.3">
      <c r="A37" s="30"/>
      <c r="B37" s="19" t="s">
        <v>69</v>
      </c>
      <c r="C37" s="19" t="s">
        <v>115</v>
      </c>
      <c r="D37" s="115" t="str">
        <f t="shared" si="12"/>
        <v>X</v>
      </c>
      <c r="E37" s="105" t="str">
        <f t="shared" si="13"/>
        <v/>
      </c>
      <c r="F37" s="180">
        <f t="shared" si="2"/>
        <v>1</v>
      </c>
      <c r="G37" s="117">
        <f t="shared" si="0"/>
        <v>0</v>
      </c>
      <c r="H37" s="153">
        <f t="shared" si="3"/>
        <v>23.333333333333336</v>
      </c>
      <c r="I37" s="17" t="s">
        <v>287</v>
      </c>
      <c r="J37" s="176" t="str">
        <f t="shared" si="1"/>
        <v/>
      </c>
      <c r="K37" s="173">
        <f t="shared" si="4"/>
        <v>4.166666666666663E-2</v>
      </c>
    </row>
    <row r="38" spans="1:11" ht="36" customHeight="1" x14ac:dyDescent="0.3">
      <c r="A38" s="30"/>
      <c r="B38" s="19" t="s">
        <v>115</v>
      </c>
      <c r="C38" s="19" t="s">
        <v>188</v>
      </c>
      <c r="D38" s="115" t="str">
        <f t="shared" si="12"/>
        <v>X</v>
      </c>
      <c r="E38" s="105" t="str">
        <f t="shared" si="13"/>
        <v/>
      </c>
      <c r="F38" s="180">
        <f t="shared" si="2"/>
        <v>1</v>
      </c>
      <c r="G38" s="117">
        <f t="shared" si="0"/>
        <v>0</v>
      </c>
      <c r="H38" s="153">
        <f t="shared" si="3"/>
        <v>24.333333333333336</v>
      </c>
      <c r="I38" s="17" t="s">
        <v>46</v>
      </c>
      <c r="J38" s="176" t="str">
        <f t="shared" si="1"/>
        <v/>
      </c>
      <c r="K38" s="173">
        <f t="shared" si="4"/>
        <v>4.1666666666666741E-2</v>
      </c>
    </row>
    <row r="39" spans="1:11" ht="36" customHeight="1" x14ac:dyDescent="0.3">
      <c r="A39" s="30"/>
      <c r="B39" s="19" t="s">
        <v>188</v>
      </c>
      <c r="C39" s="19" t="s">
        <v>259</v>
      </c>
      <c r="D39" s="115" t="str">
        <f t="shared" si="12"/>
        <v>X</v>
      </c>
      <c r="E39" s="105" t="str">
        <f t="shared" si="13"/>
        <v/>
      </c>
      <c r="F39" s="180">
        <f t="shared" si="2"/>
        <v>0</v>
      </c>
      <c r="G39" s="117">
        <f t="shared" si="0"/>
        <v>50</v>
      </c>
      <c r="H39" s="153">
        <f t="shared" si="3"/>
        <v>25.166666666666668</v>
      </c>
      <c r="I39" s="17" t="s">
        <v>1266</v>
      </c>
      <c r="J39" s="176" t="str">
        <f t="shared" si="1"/>
        <v/>
      </c>
      <c r="K39" s="173">
        <f t="shared" si="4"/>
        <v>3.4722222222222099E-2</v>
      </c>
    </row>
    <row r="40" spans="1:11" ht="36" customHeight="1" x14ac:dyDescent="0.3">
      <c r="A40" s="30"/>
      <c r="B40" s="19" t="s">
        <v>259</v>
      </c>
      <c r="C40" s="19" t="s">
        <v>160</v>
      </c>
      <c r="D40" s="115" t="str">
        <f t="shared" si="12"/>
        <v>X</v>
      </c>
      <c r="E40" s="105" t="str">
        <f t="shared" si="13"/>
        <v/>
      </c>
      <c r="F40" s="180">
        <f t="shared" si="2"/>
        <v>0</v>
      </c>
      <c r="G40" s="117">
        <f t="shared" si="0"/>
        <v>40</v>
      </c>
      <c r="H40" s="153">
        <f t="shared" si="3"/>
        <v>25.833333333333336</v>
      </c>
      <c r="I40" s="17" t="s">
        <v>46</v>
      </c>
      <c r="J40" s="176" t="str">
        <f t="shared" si="1"/>
        <v/>
      </c>
      <c r="K40" s="173">
        <f t="shared" si="4"/>
        <v>2.7777777777777901E-2</v>
      </c>
    </row>
    <row r="41" spans="1:11" ht="36" customHeight="1" x14ac:dyDescent="0.3">
      <c r="A41" s="30"/>
      <c r="B41" s="19" t="s">
        <v>160</v>
      </c>
      <c r="C41" s="19" t="s">
        <v>149</v>
      </c>
      <c r="D41" s="115" t="str">
        <f t="shared" si="12"/>
        <v>X</v>
      </c>
      <c r="E41" s="105" t="str">
        <f t="shared" si="13"/>
        <v/>
      </c>
      <c r="F41" s="180">
        <f t="shared" si="2"/>
        <v>1</v>
      </c>
      <c r="G41" s="117">
        <f t="shared" si="0"/>
        <v>0</v>
      </c>
      <c r="H41" s="153">
        <f t="shared" si="3"/>
        <v>26.833333333333336</v>
      </c>
      <c r="I41" s="17" t="s">
        <v>1267</v>
      </c>
      <c r="J41" s="176" t="str">
        <f t="shared" si="1"/>
        <v/>
      </c>
      <c r="K41" s="173">
        <f t="shared" si="4"/>
        <v>4.166666666666663E-2</v>
      </c>
    </row>
    <row r="42" spans="1:11" ht="36" customHeight="1" x14ac:dyDescent="0.3">
      <c r="A42" s="30"/>
      <c r="B42" s="19" t="s">
        <v>149</v>
      </c>
      <c r="C42" s="19" t="s">
        <v>242</v>
      </c>
      <c r="D42" s="115" t="str">
        <f t="shared" si="12"/>
        <v>X</v>
      </c>
      <c r="E42" s="105" t="str">
        <f t="shared" si="13"/>
        <v/>
      </c>
      <c r="F42" s="180">
        <f t="shared" si="2"/>
        <v>2</v>
      </c>
      <c r="G42" s="117">
        <f t="shared" si="0"/>
        <v>20</v>
      </c>
      <c r="H42" s="153">
        <f t="shared" si="3"/>
        <v>29.166666666666668</v>
      </c>
      <c r="I42" s="17" t="s">
        <v>46</v>
      </c>
      <c r="J42" s="176" t="str">
        <f t="shared" si="1"/>
        <v/>
      </c>
      <c r="K42" s="173">
        <f t="shared" si="4"/>
        <v>9.722222222222221E-2</v>
      </c>
    </row>
    <row r="43" spans="1:11" ht="36" customHeight="1" x14ac:dyDescent="0.3">
      <c r="A43" s="30"/>
      <c r="B43" s="215" t="s">
        <v>242</v>
      </c>
      <c r="C43" s="216"/>
      <c r="D43" s="115"/>
      <c r="E43" s="105" t="str">
        <f t="shared" si="13"/>
        <v/>
      </c>
      <c r="F43" s="180">
        <f t="shared" si="2"/>
        <v>0</v>
      </c>
      <c r="G43" s="117">
        <f t="shared" si="0"/>
        <v>0</v>
      </c>
      <c r="H43" s="153">
        <f t="shared" si="3"/>
        <v>29.166666666666668</v>
      </c>
      <c r="I43" s="18" t="s">
        <v>56</v>
      </c>
      <c r="J43" s="176" t="str">
        <f t="shared" si="1"/>
        <v/>
      </c>
      <c r="K43" s="173" t="str">
        <f t="shared" si="4"/>
        <v/>
      </c>
    </row>
    <row r="44" spans="1:11" ht="33.75" customHeight="1" x14ac:dyDescent="0.3">
      <c r="A44" s="123"/>
      <c r="B44" s="332" t="s">
        <v>33</v>
      </c>
      <c r="C44" s="332"/>
      <c r="D44" s="332"/>
      <c r="E44" s="332"/>
      <c r="F44" s="332"/>
      <c r="G44" s="332"/>
      <c r="H44" s="124">
        <f>H43</f>
        <v>29.166666666666668</v>
      </c>
      <c r="I44" s="125"/>
      <c r="J44" s="177">
        <f>SUM(J23:J43)</f>
        <v>9.027777777777779E-2</v>
      </c>
      <c r="K44" s="173">
        <f>SUM(K23:K43)</f>
        <v>1.2152777777777777</v>
      </c>
    </row>
    <row r="45" spans="1:11" ht="33.75" customHeight="1" x14ac:dyDescent="0.3">
      <c r="A45" s="123"/>
      <c r="B45" s="332" t="s">
        <v>616</v>
      </c>
      <c r="C45" s="332"/>
      <c r="D45" s="332"/>
      <c r="E45" s="332"/>
      <c r="F45" s="332"/>
      <c r="G45" s="332"/>
      <c r="H45" s="126">
        <v>72</v>
      </c>
      <c r="I45" s="125"/>
    </row>
    <row r="46" spans="1:11" ht="33.75" customHeight="1" x14ac:dyDescent="0.3">
      <c r="A46" s="123"/>
      <c r="B46" s="326" t="s">
        <v>617</v>
      </c>
      <c r="C46" s="326"/>
      <c r="D46" s="326"/>
      <c r="E46" s="326"/>
      <c r="F46" s="326"/>
      <c r="G46" s="326"/>
      <c r="H46" s="126">
        <f>IF(H45="","",IF(H44&lt;=H45,H45-H44,0))</f>
        <v>42.833333333333329</v>
      </c>
      <c r="I46" s="155"/>
    </row>
    <row r="47" spans="1:11" ht="33.75" customHeight="1" x14ac:dyDescent="0.3">
      <c r="A47" s="123"/>
      <c r="B47" s="326" t="s">
        <v>618</v>
      </c>
      <c r="C47" s="326"/>
      <c r="D47" s="326"/>
      <c r="E47" s="326"/>
      <c r="F47" s="326"/>
      <c r="G47" s="326"/>
      <c r="H47" s="126">
        <f>IF(H44&gt;H45,H44-H45,0)</f>
        <v>0</v>
      </c>
      <c r="I47" s="125"/>
    </row>
    <row r="48" spans="1:11" ht="33.75" customHeight="1" x14ac:dyDescent="0.3">
      <c r="A48" s="123"/>
      <c r="B48" s="326" t="s">
        <v>619</v>
      </c>
      <c r="C48" s="326"/>
      <c r="D48" s="326"/>
      <c r="E48" s="326"/>
      <c r="F48" s="326"/>
      <c r="G48" s="326"/>
      <c r="H48" s="154">
        <f>IF(H45="","",IF(H46&gt;H47,ROUND(H46*$B$15*$B$13/24,0),""))</f>
        <v>54609823</v>
      </c>
      <c r="I48" s="125"/>
    </row>
    <row r="49" spans="1:9" ht="33.75" customHeight="1" x14ac:dyDescent="0.3">
      <c r="A49" s="123"/>
      <c r="B49" s="327" t="s">
        <v>620</v>
      </c>
      <c r="C49" s="328"/>
      <c r="D49" s="328"/>
      <c r="E49" s="328"/>
      <c r="F49" s="328"/>
      <c r="G49" s="329"/>
      <c r="H49" s="127" t="str">
        <f>IF(H47&gt;H46,ROUND(H47*$B$17*$B$13/24,0),"")</f>
        <v/>
      </c>
      <c r="I49" s="125"/>
    </row>
    <row r="50" spans="1:9" ht="33.75" customHeight="1" x14ac:dyDescent="0.3">
      <c r="A50" s="330"/>
      <c r="B50" s="330"/>
      <c r="C50" s="330"/>
      <c r="D50" s="330"/>
      <c r="E50" s="330"/>
      <c r="F50" s="330"/>
      <c r="G50" s="330"/>
      <c r="H50" s="330"/>
      <c r="I50" s="330"/>
    </row>
  </sheetData>
  <mergeCells count="17">
    <mergeCell ref="B48:G48"/>
    <mergeCell ref="B49:G49"/>
    <mergeCell ref="A50:I50"/>
    <mergeCell ref="J21:J22"/>
    <mergeCell ref="K21:K22"/>
    <mergeCell ref="B44:G44"/>
    <mergeCell ref="B45:G45"/>
    <mergeCell ref="B46:G46"/>
    <mergeCell ref="B47:G47"/>
    <mergeCell ref="A1:I1"/>
    <mergeCell ref="F15:G15"/>
    <mergeCell ref="A21:A22"/>
    <mergeCell ref="B21:C21"/>
    <mergeCell ref="D21:E21"/>
    <mergeCell ref="F21:G21"/>
    <mergeCell ref="H21:H22"/>
    <mergeCell ref="I21:I22"/>
  </mergeCells>
  <phoneticPr fontId="42" type="noConversion"/>
  <conditionalFormatting sqref="B23:I43">
    <cfRule type="expression" dxfId="84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5E9F-B196-4D8A-A3CF-F7694E7F7090}">
  <sheetPr>
    <tabColor rgb="FFFF0000"/>
  </sheetPr>
  <dimension ref="A1:K66"/>
  <sheetViews>
    <sheetView topLeftCell="A20" zoomScale="55" zoomScaleNormal="55" workbookViewId="0">
      <selection activeCell="D28" sqref="D28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08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43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44777.53125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44774</v>
      </c>
      <c r="C9" s="104">
        <f>INDEX('TONG HOP'!$B$9:$W$110,MATCH(E3,'TONG HOP'!$B$9:$B$110,0),MATCH(C10,'TONG HOP'!$B$9:$W$9,0))</f>
        <v>44775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16882.98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44780.395833333336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22095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44781.534722222219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915</v>
      </c>
      <c r="B23" s="215" t="s">
        <v>448</v>
      </c>
      <c r="C23" s="216"/>
      <c r="D23" s="115" t="str">
        <f t="shared" ref="D23:D58" si="0">IF(E23="","X","")</f>
        <v/>
      </c>
      <c r="E23" s="105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180">
        <f>IF(C23-B23=1,24,(IF(D23="X",HOUR(C23-B23),0)))</f>
        <v>0</v>
      </c>
      <c r="G23" s="166">
        <f t="shared" ref="G23:G59" si="1">IF(D23="X",MINUTE(C23-B23),0)</f>
        <v>0</v>
      </c>
      <c r="H23" s="166">
        <f>(F23+G23/60)+H22</f>
        <v>0</v>
      </c>
      <c r="I23" s="214" t="s">
        <v>938</v>
      </c>
      <c r="J23" s="175">
        <f t="shared" ref="J23:J59" si="2">IF(E23="x",(C23-B23),"")</f>
        <v>-0.53125</v>
      </c>
      <c r="K23" s="173" t="str">
        <f>IF(D23="x",(C23-B23),"")</f>
        <v/>
      </c>
    </row>
    <row r="24" spans="1:11" ht="36" customHeight="1" x14ac:dyDescent="0.3">
      <c r="A24" s="30"/>
      <c r="B24" s="19" t="s">
        <v>448</v>
      </c>
      <c r="C24" s="19" t="s">
        <v>27</v>
      </c>
      <c r="D24" s="115" t="str">
        <f t="shared" si="0"/>
        <v/>
      </c>
      <c r="E24" s="105" t="str">
        <f t="shared" ref="E24:E59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180">
        <f t="shared" ref="F24:F59" si="4">IF(C24-B24=1,24,(IF(D24="X",HOUR(C24-B24),0)))</f>
        <v>0</v>
      </c>
      <c r="G24" s="166">
        <f t="shared" si="1"/>
        <v>0</v>
      </c>
      <c r="H24" s="166">
        <f t="shared" ref="H24:H59" si="5">(F24+G24/60)+H23</f>
        <v>0</v>
      </c>
      <c r="I24" s="25" t="s">
        <v>939</v>
      </c>
      <c r="J24" s="175">
        <f t="shared" si="2"/>
        <v>1.041666666666663E-2</v>
      </c>
      <c r="K24" s="173" t="str">
        <f t="shared" ref="K24:K59" si="6">IF(D24="x",(C24-B24),"")</f>
        <v/>
      </c>
    </row>
    <row r="25" spans="1:11" ht="36" customHeight="1" x14ac:dyDescent="0.3">
      <c r="A25" s="30"/>
      <c r="B25" s="19" t="s">
        <v>27</v>
      </c>
      <c r="C25" s="19" t="s">
        <v>28</v>
      </c>
      <c r="D25" s="115" t="str">
        <f t="shared" si="0"/>
        <v/>
      </c>
      <c r="E25" s="105" t="str">
        <f t="shared" si="3"/>
        <v>X</v>
      </c>
      <c r="F25" s="180">
        <f t="shared" si="4"/>
        <v>0</v>
      </c>
      <c r="G25" s="166">
        <f t="shared" si="1"/>
        <v>0</v>
      </c>
      <c r="H25" s="166">
        <f t="shared" si="5"/>
        <v>0</v>
      </c>
      <c r="I25" s="25" t="s">
        <v>940</v>
      </c>
      <c r="J25" s="175">
        <f t="shared" si="2"/>
        <v>0.45833333333333337</v>
      </c>
      <c r="K25" s="173" t="str">
        <f t="shared" si="6"/>
        <v/>
      </c>
    </row>
    <row r="26" spans="1:11" ht="36" customHeight="1" x14ac:dyDescent="0.3">
      <c r="A26" s="217" t="s">
        <v>916</v>
      </c>
      <c r="B26" s="19" t="s">
        <v>29</v>
      </c>
      <c r="C26" s="19" t="s">
        <v>837</v>
      </c>
      <c r="D26" s="115" t="str">
        <f t="shared" si="0"/>
        <v/>
      </c>
      <c r="E26" s="105" t="str">
        <f t="shared" si="3"/>
        <v>X</v>
      </c>
      <c r="F26" s="180">
        <f t="shared" si="4"/>
        <v>0</v>
      </c>
      <c r="G26" s="166">
        <f t="shared" si="1"/>
        <v>0</v>
      </c>
      <c r="H26" s="166">
        <f t="shared" si="5"/>
        <v>0</v>
      </c>
      <c r="I26" s="25" t="s">
        <v>940</v>
      </c>
      <c r="J26" s="175">
        <f t="shared" si="2"/>
        <v>0.28125</v>
      </c>
      <c r="K26" s="173" t="str">
        <f t="shared" si="6"/>
        <v/>
      </c>
    </row>
    <row r="27" spans="1:11" ht="36" customHeight="1" x14ac:dyDescent="0.3">
      <c r="A27" s="217"/>
      <c r="B27" s="19" t="s">
        <v>837</v>
      </c>
      <c r="C27" s="19" t="s">
        <v>936</v>
      </c>
      <c r="D27" s="115" t="str">
        <f t="shared" si="0"/>
        <v/>
      </c>
      <c r="E27" s="105" t="str">
        <f t="shared" si="3"/>
        <v>X</v>
      </c>
      <c r="F27" s="180">
        <f t="shared" si="4"/>
        <v>0</v>
      </c>
      <c r="G27" s="117">
        <f t="shared" si="1"/>
        <v>0</v>
      </c>
      <c r="H27" s="153">
        <f t="shared" si="5"/>
        <v>0</v>
      </c>
      <c r="I27" s="25" t="s">
        <v>941</v>
      </c>
      <c r="J27" s="176">
        <f t="shared" si="2"/>
        <v>8.3333333333333315E-2</v>
      </c>
      <c r="K27" s="173" t="str">
        <f t="shared" si="6"/>
        <v/>
      </c>
    </row>
    <row r="28" spans="1:11" ht="36" customHeight="1" x14ac:dyDescent="0.3">
      <c r="A28" s="217"/>
      <c r="B28" s="19" t="s">
        <v>936</v>
      </c>
      <c r="C28" s="19" t="s">
        <v>28</v>
      </c>
      <c r="D28" s="115" t="str">
        <f t="shared" si="0"/>
        <v>X</v>
      </c>
      <c r="E28" s="105" t="str">
        <f t="shared" si="3"/>
        <v/>
      </c>
      <c r="F28" s="180">
        <f t="shared" si="4"/>
        <v>15</v>
      </c>
      <c r="G28" s="117">
        <f t="shared" si="1"/>
        <v>15</v>
      </c>
      <c r="H28" s="153">
        <f t="shared" si="5"/>
        <v>15.25</v>
      </c>
      <c r="I28" s="25" t="s">
        <v>942</v>
      </c>
      <c r="J28" s="176" t="str">
        <f t="shared" si="2"/>
        <v/>
      </c>
      <c r="K28" s="173">
        <f t="shared" si="6"/>
        <v>0.63541666666666674</v>
      </c>
    </row>
    <row r="29" spans="1:11" ht="36" customHeight="1" x14ac:dyDescent="0.3">
      <c r="A29" s="57" t="s">
        <v>917</v>
      </c>
      <c r="B29" s="19" t="s">
        <v>29</v>
      </c>
      <c r="C29" s="19" t="s">
        <v>28</v>
      </c>
      <c r="D29" s="115" t="str">
        <f t="shared" si="0"/>
        <v>X</v>
      </c>
      <c r="E29" s="105" t="str">
        <f t="shared" si="3"/>
        <v/>
      </c>
      <c r="F29" s="180">
        <f t="shared" si="4"/>
        <v>24</v>
      </c>
      <c r="G29" s="117">
        <f t="shared" si="1"/>
        <v>0</v>
      </c>
      <c r="H29" s="153">
        <f t="shared" si="5"/>
        <v>39.25</v>
      </c>
      <c r="I29" s="25" t="s">
        <v>943</v>
      </c>
      <c r="J29" s="176" t="str">
        <f t="shared" si="2"/>
        <v/>
      </c>
      <c r="K29" s="173">
        <f t="shared" si="6"/>
        <v>1</v>
      </c>
    </row>
    <row r="30" spans="1:11" ht="36" customHeight="1" x14ac:dyDescent="0.3">
      <c r="A30" s="42" t="s">
        <v>934</v>
      </c>
      <c r="B30" s="19" t="s">
        <v>29</v>
      </c>
      <c r="C30" s="19" t="s">
        <v>31</v>
      </c>
      <c r="D30" s="115" t="str">
        <f t="shared" si="0"/>
        <v>X</v>
      </c>
      <c r="E30" s="105" t="str">
        <f t="shared" si="3"/>
        <v/>
      </c>
      <c r="F30" s="180">
        <f t="shared" si="4"/>
        <v>7</v>
      </c>
      <c r="G30" s="117">
        <f t="shared" si="1"/>
        <v>0</v>
      </c>
      <c r="H30" s="153">
        <f t="shared" si="5"/>
        <v>46.25</v>
      </c>
      <c r="I30" s="25" t="s">
        <v>943</v>
      </c>
      <c r="J30" s="176" t="str">
        <f t="shared" si="2"/>
        <v/>
      </c>
      <c r="K30" s="173">
        <f t="shared" si="6"/>
        <v>0.29166666666666669</v>
      </c>
    </row>
    <row r="31" spans="1:11" ht="36" customHeight="1" x14ac:dyDescent="0.3">
      <c r="A31" s="30"/>
      <c r="B31" s="19" t="s">
        <v>31</v>
      </c>
      <c r="C31" s="19" t="s">
        <v>112</v>
      </c>
      <c r="D31" s="115" t="str">
        <f t="shared" si="0"/>
        <v/>
      </c>
      <c r="E31" s="105" t="str">
        <f t="shared" si="3"/>
        <v>X</v>
      </c>
      <c r="F31" s="180">
        <f t="shared" si="4"/>
        <v>0</v>
      </c>
      <c r="G31" s="117">
        <f t="shared" si="1"/>
        <v>0</v>
      </c>
      <c r="H31" s="153">
        <f t="shared" si="5"/>
        <v>46.25</v>
      </c>
      <c r="I31" s="18" t="s">
        <v>944</v>
      </c>
      <c r="J31" s="176">
        <f t="shared" si="2"/>
        <v>4.166666666666663E-2</v>
      </c>
      <c r="K31" s="173" t="str">
        <f t="shared" si="6"/>
        <v/>
      </c>
    </row>
    <row r="32" spans="1:11" ht="36" customHeight="1" x14ac:dyDescent="0.3">
      <c r="A32" s="30"/>
      <c r="B32" s="19" t="s">
        <v>112</v>
      </c>
      <c r="C32" s="19" t="s">
        <v>157</v>
      </c>
      <c r="D32" s="115" t="str">
        <f t="shared" si="0"/>
        <v>X</v>
      </c>
      <c r="E32" s="105" t="str">
        <f t="shared" si="3"/>
        <v/>
      </c>
      <c r="F32" s="180">
        <f t="shared" si="4"/>
        <v>1</v>
      </c>
      <c r="G32" s="117">
        <f t="shared" si="1"/>
        <v>30</v>
      </c>
      <c r="H32" s="153">
        <f t="shared" si="5"/>
        <v>47.75</v>
      </c>
      <c r="I32" s="25" t="s">
        <v>945</v>
      </c>
      <c r="J32" s="176" t="str">
        <f t="shared" si="2"/>
        <v/>
      </c>
      <c r="K32" s="173">
        <f t="shared" si="6"/>
        <v>6.25E-2</v>
      </c>
    </row>
    <row r="33" spans="1:11" ht="36" customHeight="1" x14ac:dyDescent="0.3">
      <c r="A33" s="30"/>
      <c r="B33" s="215" t="s">
        <v>157</v>
      </c>
      <c r="C33" s="216"/>
      <c r="D33" s="115"/>
      <c r="E33" s="105" t="str">
        <f t="shared" si="3"/>
        <v/>
      </c>
      <c r="F33" s="180">
        <f t="shared" si="4"/>
        <v>0</v>
      </c>
      <c r="G33" s="117">
        <f t="shared" si="1"/>
        <v>0</v>
      </c>
      <c r="H33" s="153">
        <f t="shared" si="5"/>
        <v>47.75</v>
      </c>
      <c r="I33" s="18" t="s">
        <v>394</v>
      </c>
      <c r="J33" s="176" t="str">
        <f t="shared" si="2"/>
        <v/>
      </c>
      <c r="K33" s="173" t="str">
        <f t="shared" si="6"/>
        <v/>
      </c>
    </row>
    <row r="34" spans="1:11" ht="36" customHeight="1" x14ac:dyDescent="0.3">
      <c r="A34" s="30"/>
      <c r="B34" s="19" t="s">
        <v>157</v>
      </c>
      <c r="C34" s="19" t="s">
        <v>69</v>
      </c>
      <c r="D34" s="115" t="str">
        <f t="shared" si="0"/>
        <v>X</v>
      </c>
      <c r="E34" s="105" t="str">
        <f t="shared" si="3"/>
        <v/>
      </c>
      <c r="F34" s="180">
        <f t="shared" si="4"/>
        <v>4</v>
      </c>
      <c r="G34" s="117">
        <f t="shared" si="1"/>
        <v>0</v>
      </c>
      <c r="H34" s="153">
        <f t="shared" si="5"/>
        <v>51.75</v>
      </c>
      <c r="I34" s="17" t="s">
        <v>46</v>
      </c>
      <c r="J34" s="176" t="str">
        <f t="shared" si="2"/>
        <v/>
      </c>
      <c r="K34" s="173">
        <f t="shared" si="6"/>
        <v>0.16666666666666669</v>
      </c>
    </row>
    <row r="35" spans="1:11" ht="36" customHeight="1" x14ac:dyDescent="0.3">
      <c r="A35" s="30"/>
      <c r="B35" s="19" t="s">
        <v>69</v>
      </c>
      <c r="C35" s="19" t="s">
        <v>70</v>
      </c>
      <c r="D35" s="115" t="str">
        <f t="shared" si="0"/>
        <v>X</v>
      </c>
      <c r="E35" s="105" t="str">
        <f t="shared" si="3"/>
        <v/>
      </c>
      <c r="F35" s="180">
        <f t="shared" si="4"/>
        <v>0</v>
      </c>
      <c r="G35" s="117">
        <f t="shared" si="1"/>
        <v>30</v>
      </c>
      <c r="H35" s="153">
        <f t="shared" si="5"/>
        <v>52.25</v>
      </c>
      <c r="I35" s="17" t="s">
        <v>47</v>
      </c>
      <c r="J35" s="176" t="str">
        <f t="shared" si="2"/>
        <v/>
      </c>
      <c r="K35" s="173">
        <f t="shared" si="6"/>
        <v>2.083333333333337E-2</v>
      </c>
    </row>
    <row r="36" spans="1:11" ht="36" customHeight="1" x14ac:dyDescent="0.3">
      <c r="A36" s="30"/>
      <c r="B36" s="19" t="s">
        <v>70</v>
      </c>
      <c r="C36" s="19" t="s">
        <v>61</v>
      </c>
      <c r="D36" s="115" t="str">
        <f t="shared" si="0"/>
        <v/>
      </c>
      <c r="E36" s="105" t="str">
        <f t="shared" si="3"/>
        <v>X</v>
      </c>
      <c r="F36" s="180">
        <f t="shared" si="4"/>
        <v>0</v>
      </c>
      <c r="G36" s="117">
        <f t="shared" si="1"/>
        <v>0</v>
      </c>
      <c r="H36" s="153">
        <f t="shared" si="5"/>
        <v>52.25</v>
      </c>
      <c r="I36" s="17" t="s">
        <v>430</v>
      </c>
      <c r="J36" s="176">
        <f t="shared" si="2"/>
        <v>2.7777777777777679E-2</v>
      </c>
      <c r="K36" s="173" t="str">
        <f t="shared" si="6"/>
        <v/>
      </c>
    </row>
    <row r="37" spans="1:11" ht="36" customHeight="1" x14ac:dyDescent="0.3">
      <c r="A37" s="30"/>
      <c r="B37" s="19" t="s">
        <v>61</v>
      </c>
      <c r="C37" s="19" t="s">
        <v>62</v>
      </c>
      <c r="D37" s="115" t="str">
        <f t="shared" si="0"/>
        <v>X</v>
      </c>
      <c r="E37" s="105" t="str">
        <f t="shared" si="3"/>
        <v/>
      </c>
      <c r="F37" s="180">
        <f t="shared" si="4"/>
        <v>0</v>
      </c>
      <c r="G37" s="117">
        <f t="shared" si="1"/>
        <v>30</v>
      </c>
      <c r="H37" s="153">
        <f t="shared" si="5"/>
        <v>52.75</v>
      </c>
      <c r="I37" s="17" t="s">
        <v>46</v>
      </c>
      <c r="J37" s="176" t="str">
        <f t="shared" si="2"/>
        <v/>
      </c>
      <c r="K37" s="173">
        <f t="shared" si="6"/>
        <v>2.083333333333337E-2</v>
      </c>
    </row>
    <row r="38" spans="1:11" ht="36" customHeight="1" x14ac:dyDescent="0.3">
      <c r="A38" s="30"/>
      <c r="B38" s="19" t="s">
        <v>62</v>
      </c>
      <c r="C38" s="19" t="s">
        <v>937</v>
      </c>
      <c r="D38" s="115" t="str">
        <f t="shared" si="0"/>
        <v>X</v>
      </c>
      <c r="E38" s="105" t="str">
        <f t="shared" si="3"/>
        <v/>
      </c>
      <c r="F38" s="180">
        <f t="shared" si="4"/>
        <v>0</v>
      </c>
      <c r="G38" s="117">
        <f t="shared" si="1"/>
        <v>25</v>
      </c>
      <c r="H38" s="153">
        <f t="shared" si="5"/>
        <v>53.166666666666664</v>
      </c>
      <c r="I38" s="17" t="s">
        <v>946</v>
      </c>
      <c r="J38" s="176" t="str">
        <f t="shared" si="2"/>
        <v/>
      </c>
      <c r="K38" s="173">
        <f t="shared" si="6"/>
        <v>1.736111111111116E-2</v>
      </c>
    </row>
    <row r="39" spans="1:11" ht="36" customHeight="1" x14ac:dyDescent="0.3">
      <c r="A39" s="30"/>
      <c r="B39" s="19" t="s">
        <v>937</v>
      </c>
      <c r="C39" s="19" t="s">
        <v>109</v>
      </c>
      <c r="D39" s="115" t="str">
        <f t="shared" si="0"/>
        <v>X</v>
      </c>
      <c r="E39" s="105" t="str">
        <f t="shared" si="3"/>
        <v/>
      </c>
      <c r="F39" s="180">
        <f t="shared" si="4"/>
        <v>1</v>
      </c>
      <c r="G39" s="117">
        <f t="shared" si="1"/>
        <v>35</v>
      </c>
      <c r="H39" s="153">
        <f t="shared" si="5"/>
        <v>54.75</v>
      </c>
      <c r="I39" s="17" t="s">
        <v>46</v>
      </c>
      <c r="J39" s="176" t="str">
        <f t="shared" si="2"/>
        <v/>
      </c>
      <c r="K39" s="173">
        <f t="shared" si="6"/>
        <v>6.597222222222221E-2</v>
      </c>
    </row>
    <row r="40" spans="1:11" ht="36" customHeight="1" x14ac:dyDescent="0.3">
      <c r="A40" s="30"/>
      <c r="B40" s="19" t="s">
        <v>109</v>
      </c>
      <c r="C40" s="19" t="s">
        <v>57</v>
      </c>
      <c r="D40" s="115" t="str">
        <f t="shared" si="0"/>
        <v/>
      </c>
      <c r="E40" s="105" t="str">
        <f t="shared" si="3"/>
        <v>X</v>
      </c>
      <c r="F40" s="180">
        <f t="shared" si="4"/>
        <v>0</v>
      </c>
      <c r="G40" s="117">
        <f t="shared" si="1"/>
        <v>0</v>
      </c>
      <c r="H40" s="153">
        <f t="shared" si="5"/>
        <v>54.75</v>
      </c>
      <c r="I40" s="17" t="s">
        <v>355</v>
      </c>
      <c r="J40" s="176">
        <f t="shared" si="2"/>
        <v>0.11805555555555558</v>
      </c>
      <c r="K40" s="173" t="str">
        <f t="shared" si="6"/>
        <v/>
      </c>
    </row>
    <row r="41" spans="1:11" ht="36" customHeight="1" x14ac:dyDescent="0.3">
      <c r="A41" s="30"/>
      <c r="B41" s="19" t="s">
        <v>57</v>
      </c>
      <c r="C41" s="19" t="s">
        <v>59</v>
      </c>
      <c r="D41" s="115" t="str">
        <f t="shared" si="0"/>
        <v>X</v>
      </c>
      <c r="E41" s="105" t="str">
        <f t="shared" si="3"/>
        <v/>
      </c>
      <c r="F41" s="180">
        <f t="shared" si="4"/>
        <v>1</v>
      </c>
      <c r="G41" s="117">
        <f t="shared" si="1"/>
        <v>30</v>
      </c>
      <c r="H41" s="153">
        <f t="shared" si="5"/>
        <v>56.25</v>
      </c>
      <c r="I41" s="17" t="s">
        <v>46</v>
      </c>
      <c r="J41" s="176" t="str">
        <f t="shared" si="2"/>
        <v/>
      </c>
      <c r="K41" s="173">
        <f t="shared" si="6"/>
        <v>6.25E-2</v>
      </c>
    </row>
    <row r="42" spans="1:11" ht="36" customHeight="1" x14ac:dyDescent="0.3">
      <c r="A42" s="30"/>
      <c r="B42" s="19" t="s">
        <v>59</v>
      </c>
      <c r="C42" s="19" t="s">
        <v>63</v>
      </c>
      <c r="D42" s="115" t="str">
        <f t="shared" si="0"/>
        <v>X</v>
      </c>
      <c r="E42" s="105" t="str">
        <f t="shared" si="3"/>
        <v/>
      </c>
      <c r="F42" s="180">
        <f t="shared" si="4"/>
        <v>0</v>
      </c>
      <c r="G42" s="117">
        <f t="shared" si="1"/>
        <v>50</v>
      </c>
      <c r="H42" s="153">
        <f t="shared" si="5"/>
        <v>57.083333333333336</v>
      </c>
      <c r="I42" s="17" t="s">
        <v>47</v>
      </c>
      <c r="J42" s="176" t="str">
        <f t="shared" si="2"/>
        <v/>
      </c>
      <c r="K42" s="173">
        <f t="shared" si="6"/>
        <v>3.4722222222222099E-2</v>
      </c>
    </row>
    <row r="43" spans="1:11" ht="36" customHeight="1" x14ac:dyDescent="0.3">
      <c r="A43" s="43"/>
      <c r="B43" s="19" t="s">
        <v>63</v>
      </c>
      <c r="C43" s="19" t="s">
        <v>28</v>
      </c>
      <c r="D43" s="115" t="str">
        <f t="shared" si="0"/>
        <v>X</v>
      </c>
      <c r="E43" s="105" t="str">
        <f t="shared" si="3"/>
        <v/>
      </c>
      <c r="F43" s="180">
        <f t="shared" si="4"/>
        <v>1</v>
      </c>
      <c r="G43" s="117">
        <f t="shared" si="1"/>
        <v>40</v>
      </c>
      <c r="H43" s="153">
        <f t="shared" si="5"/>
        <v>58.75</v>
      </c>
      <c r="I43" s="17" t="s">
        <v>46</v>
      </c>
      <c r="J43" s="176" t="str">
        <f t="shared" si="2"/>
        <v/>
      </c>
      <c r="K43" s="173">
        <f t="shared" si="6"/>
        <v>6.9444444444444531E-2</v>
      </c>
    </row>
    <row r="44" spans="1:11" ht="36" customHeight="1" x14ac:dyDescent="0.3">
      <c r="A44" s="42" t="s">
        <v>935</v>
      </c>
      <c r="B44" s="19" t="s">
        <v>29</v>
      </c>
      <c r="C44" s="19" t="s">
        <v>123</v>
      </c>
      <c r="D44" s="115" t="str">
        <f t="shared" si="0"/>
        <v>X</v>
      </c>
      <c r="E44" s="105" t="str">
        <f t="shared" si="3"/>
        <v/>
      </c>
      <c r="F44" s="180">
        <f t="shared" si="4"/>
        <v>2</v>
      </c>
      <c r="G44" s="117">
        <f t="shared" si="1"/>
        <v>20</v>
      </c>
      <c r="H44" s="153">
        <f t="shared" si="5"/>
        <v>61.083333333333336</v>
      </c>
      <c r="I44" s="17" t="s">
        <v>46</v>
      </c>
      <c r="J44" s="176" t="str">
        <f t="shared" si="2"/>
        <v/>
      </c>
      <c r="K44" s="173">
        <f t="shared" si="6"/>
        <v>9.7222222222222224E-2</v>
      </c>
    </row>
    <row r="45" spans="1:11" ht="36" customHeight="1" x14ac:dyDescent="0.3">
      <c r="A45" s="30"/>
      <c r="B45" s="19" t="s">
        <v>123</v>
      </c>
      <c r="C45" s="19" t="s">
        <v>359</v>
      </c>
      <c r="D45" s="115" t="str">
        <f t="shared" si="0"/>
        <v>X</v>
      </c>
      <c r="E45" s="105" t="str">
        <f t="shared" si="3"/>
        <v/>
      </c>
      <c r="F45" s="180">
        <f t="shared" si="4"/>
        <v>1</v>
      </c>
      <c r="G45" s="117">
        <f t="shared" si="1"/>
        <v>0</v>
      </c>
      <c r="H45" s="153">
        <f t="shared" si="5"/>
        <v>62.083333333333336</v>
      </c>
      <c r="I45" s="17" t="s">
        <v>316</v>
      </c>
      <c r="J45" s="176" t="str">
        <f t="shared" si="2"/>
        <v/>
      </c>
      <c r="K45" s="173">
        <f t="shared" si="6"/>
        <v>4.1666666666666671E-2</v>
      </c>
    </row>
    <row r="46" spans="1:11" ht="36" customHeight="1" x14ac:dyDescent="0.3">
      <c r="A46" s="30"/>
      <c r="B46" s="19" t="s">
        <v>359</v>
      </c>
      <c r="C46" s="19" t="s">
        <v>360</v>
      </c>
      <c r="D46" s="115" t="str">
        <f t="shared" si="0"/>
        <v>X</v>
      </c>
      <c r="E46" s="105" t="str">
        <f t="shared" si="3"/>
        <v/>
      </c>
      <c r="F46" s="180">
        <f t="shared" si="4"/>
        <v>1</v>
      </c>
      <c r="G46" s="117">
        <f t="shared" si="1"/>
        <v>0</v>
      </c>
      <c r="H46" s="153">
        <f t="shared" si="5"/>
        <v>63.083333333333336</v>
      </c>
      <c r="I46" s="17" t="s">
        <v>46</v>
      </c>
      <c r="J46" s="176" t="str">
        <f t="shared" si="2"/>
        <v/>
      </c>
      <c r="K46" s="173">
        <f t="shared" si="6"/>
        <v>4.1666666666666657E-2</v>
      </c>
    </row>
    <row r="47" spans="1:11" ht="36" customHeight="1" x14ac:dyDescent="0.3">
      <c r="A47" s="30"/>
      <c r="B47" s="19" t="s">
        <v>360</v>
      </c>
      <c r="C47" s="19" t="s">
        <v>192</v>
      </c>
      <c r="D47" s="115" t="str">
        <f t="shared" si="0"/>
        <v>X</v>
      </c>
      <c r="E47" s="105" t="str">
        <f t="shared" si="3"/>
        <v/>
      </c>
      <c r="F47" s="180">
        <f t="shared" si="4"/>
        <v>0</v>
      </c>
      <c r="G47" s="117">
        <f t="shared" si="1"/>
        <v>30</v>
      </c>
      <c r="H47" s="153">
        <f t="shared" si="5"/>
        <v>63.583333333333336</v>
      </c>
      <c r="I47" s="17" t="s">
        <v>270</v>
      </c>
      <c r="J47" s="176" t="str">
        <f t="shared" si="2"/>
        <v/>
      </c>
      <c r="K47" s="173">
        <f t="shared" si="6"/>
        <v>2.0833333333333315E-2</v>
      </c>
    </row>
    <row r="48" spans="1:11" ht="36" customHeight="1" x14ac:dyDescent="0.3">
      <c r="A48" s="30"/>
      <c r="B48" s="19" t="s">
        <v>192</v>
      </c>
      <c r="C48" s="19" t="s">
        <v>30</v>
      </c>
      <c r="D48" s="115" t="str">
        <f t="shared" si="0"/>
        <v>X</v>
      </c>
      <c r="E48" s="105" t="str">
        <f t="shared" si="3"/>
        <v/>
      </c>
      <c r="F48" s="180">
        <f t="shared" si="4"/>
        <v>0</v>
      </c>
      <c r="G48" s="117">
        <f t="shared" si="1"/>
        <v>40</v>
      </c>
      <c r="H48" s="153">
        <f t="shared" si="5"/>
        <v>64.25</v>
      </c>
      <c r="I48" s="17" t="s">
        <v>46</v>
      </c>
      <c r="J48" s="176" t="str">
        <f t="shared" si="2"/>
        <v/>
      </c>
      <c r="K48" s="173">
        <f t="shared" si="6"/>
        <v>2.777777777777779E-2</v>
      </c>
    </row>
    <row r="49" spans="1:11" ht="36" customHeight="1" x14ac:dyDescent="0.3">
      <c r="A49" s="30"/>
      <c r="B49" s="19" t="s">
        <v>30</v>
      </c>
      <c r="C49" s="19" t="s">
        <v>128</v>
      </c>
      <c r="D49" s="115" t="str">
        <f t="shared" si="0"/>
        <v>X</v>
      </c>
      <c r="E49" s="105" t="str">
        <f t="shared" si="3"/>
        <v/>
      </c>
      <c r="F49" s="180">
        <f t="shared" si="4"/>
        <v>0</v>
      </c>
      <c r="G49" s="117">
        <f t="shared" si="1"/>
        <v>50</v>
      </c>
      <c r="H49" s="153">
        <f t="shared" si="5"/>
        <v>65.083333333333329</v>
      </c>
      <c r="I49" s="17" t="s">
        <v>47</v>
      </c>
      <c r="J49" s="176" t="str">
        <f t="shared" si="2"/>
        <v/>
      </c>
      <c r="K49" s="173">
        <f t="shared" si="6"/>
        <v>3.4722222222222238E-2</v>
      </c>
    </row>
    <row r="50" spans="1:11" ht="36" customHeight="1" x14ac:dyDescent="0.3">
      <c r="A50" s="30"/>
      <c r="B50" s="19" t="s">
        <v>128</v>
      </c>
      <c r="C50" s="19" t="s">
        <v>251</v>
      </c>
      <c r="D50" s="115" t="str">
        <f t="shared" si="0"/>
        <v>X</v>
      </c>
      <c r="E50" s="105" t="str">
        <f t="shared" si="3"/>
        <v/>
      </c>
      <c r="F50" s="180">
        <f t="shared" si="4"/>
        <v>0</v>
      </c>
      <c r="G50" s="117">
        <f t="shared" si="1"/>
        <v>50</v>
      </c>
      <c r="H50" s="153">
        <f t="shared" si="5"/>
        <v>65.916666666666657</v>
      </c>
      <c r="I50" s="17" t="s">
        <v>46</v>
      </c>
      <c r="J50" s="176" t="str">
        <f t="shared" si="2"/>
        <v/>
      </c>
      <c r="K50" s="173">
        <f t="shared" si="6"/>
        <v>3.472222222222221E-2</v>
      </c>
    </row>
    <row r="51" spans="1:11" ht="36" customHeight="1" x14ac:dyDescent="0.3">
      <c r="A51" s="30"/>
      <c r="B51" s="19" t="s">
        <v>251</v>
      </c>
      <c r="C51" s="19" t="s">
        <v>397</v>
      </c>
      <c r="D51" s="115" t="str">
        <f t="shared" si="0"/>
        <v>X</v>
      </c>
      <c r="E51" s="105" t="str">
        <f t="shared" si="3"/>
        <v/>
      </c>
      <c r="F51" s="180">
        <f t="shared" si="4"/>
        <v>0</v>
      </c>
      <c r="G51" s="117">
        <f t="shared" si="1"/>
        <v>10</v>
      </c>
      <c r="H51" s="153">
        <f t="shared" si="5"/>
        <v>66.083333333333329</v>
      </c>
      <c r="I51" s="17" t="s">
        <v>947</v>
      </c>
      <c r="J51" s="176" t="str">
        <f t="shared" si="2"/>
        <v/>
      </c>
      <c r="K51" s="173">
        <f t="shared" si="6"/>
        <v>6.9444444444444198E-3</v>
      </c>
    </row>
    <row r="52" spans="1:11" ht="36" customHeight="1" x14ac:dyDescent="0.3">
      <c r="A52" s="30"/>
      <c r="B52" s="19" t="s">
        <v>397</v>
      </c>
      <c r="C52" s="19" t="s">
        <v>342</v>
      </c>
      <c r="D52" s="115" t="str">
        <f t="shared" si="0"/>
        <v>X</v>
      </c>
      <c r="E52" s="105" t="str">
        <f t="shared" si="3"/>
        <v/>
      </c>
      <c r="F52" s="180">
        <f t="shared" si="4"/>
        <v>0</v>
      </c>
      <c r="G52" s="117">
        <f t="shared" si="1"/>
        <v>30</v>
      </c>
      <c r="H52" s="153">
        <f t="shared" si="5"/>
        <v>66.583333333333329</v>
      </c>
      <c r="I52" s="17" t="s">
        <v>46</v>
      </c>
      <c r="J52" s="176" t="str">
        <f t="shared" si="2"/>
        <v/>
      </c>
      <c r="K52" s="173">
        <f t="shared" si="6"/>
        <v>2.083333333333337E-2</v>
      </c>
    </row>
    <row r="53" spans="1:11" ht="36" customHeight="1" x14ac:dyDescent="0.3">
      <c r="A53" s="43"/>
      <c r="B53" s="19" t="s">
        <v>342</v>
      </c>
      <c r="C53" s="19" t="s">
        <v>344</v>
      </c>
      <c r="D53" s="115" t="str">
        <f t="shared" si="0"/>
        <v>X</v>
      </c>
      <c r="E53" s="105" t="str">
        <f t="shared" si="3"/>
        <v/>
      </c>
      <c r="F53" s="180">
        <f t="shared" si="4"/>
        <v>0</v>
      </c>
      <c r="G53" s="117">
        <f t="shared" si="1"/>
        <v>20</v>
      </c>
      <c r="H53" s="153">
        <f t="shared" si="5"/>
        <v>66.916666666666657</v>
      </c>
      <c r="I53" s="17" t="s">
        <v>948</v>
      </c>
      <c r="J53" s="176" t="str">
        <f t="shared" si="2"/>
        <v/>
      </c>
      <c r="K53" s="173">
        <f t="shared" si="6"/>
        <v>1.388888888888884E-2</v>
      </c>
    </row>
    <row r="54" spans="1:11" ht="36" customHeight="1" x14ac:dyDescent="0.3">
      <c r="A54" s="42" t="s">
        <v>935</v>
      </c>
      <c r="B54" s="19" t="s">
        <v>344</v>
      </c>
      <c r="C54" s="19" t="s">
        <v>65</v>
      </c>
      <c r="D54" s="115" t="str">
        <f t="shared" si="0"/>
        <v>X</v>
      </c>
      <c r="E54" s="105" t="str">
        <f t="shared" si="3"/>
        <v/>
      </c>
      <c r="F54" s="180">
        <f t="shared" si="4"/>
        <v>0</v>
      </c>
      <c r="G54" s="117">
        <f t="shared" si="1"/>
        <v>50</v>
      </c>
      <c r="H54" s="153">
        <f t="shared" si="5"/>
        <v>67.749999999999986</v>
      </c>
      <c r="I54" s="17" t="s">
        <v>46</v>
      </c>
      <c r="J54" s="176" t="str">
        <f t="shared" si="2"/>
        <v/>
      </c>
      <c r="K54" s="173">
        <f t="shared" si="6"/>
        <v>3.4722222222222265E-2</v>
      </c>
    </row>
    <row r="55" spans="1:11" ht="36" customHeight="1" x14ac:dyDescent="0.3">
      <c r="A55" s="30"/>
      <c r="B55" s="19" t="s">
        <v>65</v>
      </c>
      <c r="C55" s="19" t="s">
        <v>245</v>
      </c>
      <c r="D55" s="115" t="str">
        <f t="shared" si="0"/>
        <v>X</v>
      </c>
      <c r="E55" s="105" t="str">
        <f t="shared" si="3"/>
        <v/>
      </c>
      <c r="F55" s="180">
        <f t="shared" si="4"/>
        <v>0</v>
      </c>
      <c r="G55" s="117">
        <f t="shared" si="1"/>
        <v>40</v>
      </c>
      <c r="H55" s="153">
        <f t="shared" si="5"/>
        <v>68.416666666666657</v>
      </c>
      <c r="I55" s="17" t="s">
        <v>949</v>
      </c>
      <c r="J55" s="176" t="str">
        <f t="shared" si="2"/>
        <v/>
      </c>
      <c r="K55" s="173">
        <f t="shared" si="6"/>
        <v>2.7777777777777735E-2</v>
      </c>
    </row>
    <row r="56" spans="1:11" ht="36" customHeight="1" x14ac:dyDescent="0.3">
      <c r="A56" s="30"/>
      <c r="B56" s="19" t="s">
        <v>245</v>
      </c>
      <c r="C56" s="19" t="s">
        <v>114</v>
      </c>
      <c r="D56" s="115" t="str">
        <f t="shared" si="0"/>
        <v>X</v>
      </c>
      <c r="E56" s="105" t="str">
        <f t="shared" si="3"/>
        <v/>
      </c>
      <c r="F56" s="180">
        <f t="shared" si="4"/>
        <v>2</v>
      </c>
      <c r="G56" s="117">
        <f t="shared" si="1"/>
        <v>30</v>
      </c>
      <c r="H56" s="153">
        <f t="shared" si="5"/>
        <v>70.916666666666657</v>
      </c>
      <c r="I56" s="17" t="s">
        <v>46</v>
      </c>
      <c r="J56" s="176" t="str">
        <f t="shared" si="2"/>
        <v/>
      </c>
      <c r="K56" s="173">
        <f t="shared" si="6"/>
        <v>0.10416666666666669</v>
      </c>
    </row>
    <row r="57" spans="1:11" ht="36" customHeight="1" x14ac:dyDescent="0.3">
      <c r="A57" s="30"/>
      <c r="B57" s="19" t="s">
        <v>114</v>
      </c>
      <c r="C57" s="19" t="s">
        <v>105</v>
      </c>
      <c r="D57" s="115" t="str">
        <f t="shared" si="0"/>
        <v>X</v>
      </c>
      <c r="E57" s="105" t="str">
        <f t="shared" si="3"/>
        <v/>
      </c>
      <c r="F57" s="180">
        <f t="shared" si="4"/>
        <v>0</v>
      </c>
      <c r="G57" s="117">
        <f t="shared" si="1"/>
        <v>20</v>
      </c>
      <c r="H57" s="153">
        <f t="shared" si="5"/>
        <v>71.249999999999986</v>
      </c>
      <c r="I57" s="17" t="s">
        <v>950</v>
      </c>
      <c r="J57" s="176" t="str">
        <f t="shared" si="2"/>
        <v/>
      </c>
      <c r="K57" s="173">
        <f t="shared" si="6"/>
        <v>1.3888888888888951E-2</v>
      </c>
    </row>
    <row r="58" spans="1:11" ht="36" customHeight="1" x14ac:dyDescent="0.3">
      <c r="A58" s="30"/>
      <c r="B58" s="19" t="s">
        <v>105</v>
      </c>
      <c r="C58" s="19" t="s">
        <v>763</v>
      </c>
      <c r="D58" s="115" t="str">
        <f t="shared" si="0"/>
        <v>X</v>
      </c>
      <c r="E58" s="105" t="str">
        <f t="shared" si="3"/>
        <v/>
      </c>
      <c r="F58" s="180">
        <f t="shared" si="4"/>
        <v>0</v>
      </c>
      <c r="G58" s="117">
        <f t="shared" si="1"/>
        <v>20</v>
      </c>
      <c r="H58" s="153">
        <f t="shared" si="5"/>
        <v>71.583333333333314</v>
      </c>
      <c r="I58" s="17" t="s">
        <v>46</v>
      </c>
      <c r="J58" s="176" t="str">
        <f t="shared" si="2"/>
        <v/>
      </c>
      <c r="K58" s="173">
        <f t="shared" si="6"/>
        <v>1.388888888888884E-2</v>
      </c>
    </row>
    <row r="59" spans="1:11" ht="36" customHeight="1" x14ac:dyDescent="0.3">
      <c r="A59" s="30"/>
      <c r="B59" s="215" t="s">
        <v>763</v>
      </c>
      <c r="C59" s="216"/>
      <c r="D59" s="115"/>
      <c r="E59" s="105" t="str">
        <f t="shared" si="3"/>
        <v/>
      </c>
      <c r="F59" s="180">
        <f t="shared" si="4"/>
        <v>0</v>
      </c>
      <c r="G59" s="117">
        <f t="shared" si="1"/>
        <v>0</v>
      </c>
      <c r="H59" s="153">
        <f t="shared" si="5"/>
        <v>71.583333333333314</v>
      </c>
      <c r="I59" s="18" t="s">
        <v>56</v>
      </c>
      <c r="J59" s="176" t="str">
        <f t="shared" si="2"/>
        <v/>
      </c>
      <c r="K59" s="173" t="str">
        <f t="shared" si="6"/>
        <v/>
      </c>
    </row>
    <row r="60" spans="1:11" ht="33.75" customHeight="1" x14ac:dyDescent="0.3">
      <c r="A60" s="123"/>
      <c r="B60" s="332" t="s">
        <v>33</v>
      </c>
      <c r="C60" s="332"/>
      <c r="D60" s="332"/>
      <c r="E60" s="332"/>
      <c r="F60" s="332"/>
      <c r="G60" s="332"/>
      <c r="H60" s="124">
        <f>H59</f>
        <v>71.583333333333314</v>
      </c>
      <c r="I60" s="125"/>
      <c r="J60" s="177">
        <f>SUM(J23:J59)</f>
        <v>0.4895833333333332</v>
      </c>
      <c r="K60" s="173">
        <f>SUM(K23:K59)</f>
        <v>2.9826388888888888</v>
      </c>
    </row>
    <row r="61" spans="1:11" ht="33.75" customHeight="1" x14ac:dyDescent="0.3">
      <c r="A61" s="123"/>
      <c r="B61" s="332" t="s">
        <v>616</v>
      </c>
      <c r="C61" s="332"/>
      <c r="D61" s="332"/>
      <c r="E61" s="332"/>
      <c r="F61" s="332"/>
      <c r="G61" s="332"/>
      <c r="H61" s="126">
        <v>72</v>
      </c>
      <c r="I61" s="125"/>
    </row>
    <row r="62" spans="1:11" ht="33.75" customHeight="1" x14ac:dyDescent="0.3">
      <c r="A62" s="123"/>
      <c r="B62" s="326" t="s">
        <v>617</v>
      </c>
      <c r="C62" s="326"/>
      <c r="D62" s="326"/>
      <c r="E62" s="326"/>
      <c r="F62" s="326"/>
      <c r="G62" s="326"/>
      <c r="H62" s="126">
        <f>IF(H61="","",IF(H60&lt;=H61,H61-H60,0))</f>
        <v>0.41666666666668561</v>
      </c>
      <c r="I62" s="155"/>
    </row>
    <row r="63" spans="1:11" ht="33.75" customHeight="1" x14ac:dyDescent="0.3">
      <c r="A63" s="123"/>
      <c r="B63" s="326" t="s">
        <v>618</v>
      </c>
      <c r="C63" s="326"/>
      <c r="D63" s="326"/>
      <c r="E63" s="326"/>
      <c r="F63" s="326"/>
      <c r="G63" s="326"/>
      <c r="H63" s="126">
        <f>IF(H60&gt;H61,H60-H61,0)</f>
        <v>0</v>
      </c>
      <c r="I63" s="125"/>
    </row>
    <row r="64" spans="1:11" ht="33.75" customHeight="1" x14ac:dyDescent="0.3">
      <c r="A64" s="123"/>
      <c r="B64" s="326" t="s">
        <v>619</v>
      </c>
      <c r="C64" s="326"/>
      <c r="D64" s="326"/>
      <c r="E64" s="326"/>
      <c r="F64" s="326"/>
      <c r="G64" s="326"/>
      <c r="H64" s="154">
        <f>IF(H61="","",IF(H62&gt;H63,ROUND(H62*$B$15*$B$13/24,0),""))</f>
        <v>575391</v>
      </c>
      <c r="I64" s="125"/>
    </row>
    <row r="65" spans="1:9" ht="33.75" customHeight="1" x14ac:dyDescent="0.3">
      <c r="A65" s="123"/>
      <c r="B65" s="327" t="s">
        <v>620</v>
      </c>
      <c r="C65" s="328"/>
      <c r="D65" s="328"/>
      <c r="E65" s="328"/>
      <c r="F65" s="328"/>
      <c r="G65" s="329"/>
      <c r="H65" s="127" t="str">
        <f>IF(H63&gt;H62,ROUND(H63*$B$17*$B$13/24,0),"")</f>
        <v/>
      </c>
      <c r="I65" s="125"/>
    </row>
    <row r="66" spans="1:9" ht="33.75" customHeight="1" x14ac:dyDescent="0.3">
      <c r="A66" s="330"/>
      <c r="B66" s="330"/>
      <c r="C66" s="330"/>
      <c r="D66" s="330"/>
      <c r="E66" s="330"/>
      <c r="F66" s="330"/>
      <c r="G66" s="330"/>
      <c r="H66" s="330"/>
      <c r="I66" s="330"/>
    </row>
  </sheetData>
  <mergeCells count="17">
    <mergeCell ref="B64:G64"/>
    <mergeCell ref="B65:G65"/>
    <mergeCell ref="A66:I66"/>
    <mergeCell ref="J21:J22"/>
    <mergeCell ref="K21:K22"/>
    <mergeCell ref="B60:G60"/>
    <mergeCell ref="B61:G61"/>
    <mergeCell ref="B62:G62"/>
    <mergeCell ref="B63:G6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C59 E23:I59">
    <cfRule type="expression" dxfId="37" priority="2">
      <formula>$E23="x"</formula>
    </cfRule>
  </conditionalFormatting>
  <conditionalFormatting sqref="D23:D59">
    <cfRule type="expression" dxfId="36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D3F2-F57A-4F24-9083-1E77F213402D}">
  <sheetPr>
    <tabColor rgb="FFFF0000"/>
  </sheetPr>
  <dimension ref="A1:K56"/>
  <sheetViews>
    <sheetView topLeftCell="A25" zoomScale="55" zoomScaleNormal="55" workbookViewId="0">
      <selection activeCell="D31" sqref="D31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04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41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44774.333333333336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44773</v>
      </c>
      <c r="C9" s="104">
        <f>INDEX('TONG HOP'!$B$9:$W$110,MATCH(E3,'TONG HOP'!$B$9:$B$110,0),MATCH(C10,'TONG HOP'!$B$9:$W$9,0))</f>
        <v>44774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44774.541666666664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16489.990000000002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44776.125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21500.7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44777.402777777781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29" t="s">
        <v>924</v>
      </c>
      <c r="B23" s="215" t="s">
        <v>112</v>
      </c>
      <c r="C23" s="216"/>
      <c r="D23" s="115"/>
      <c r="E23" s="105"/>
      <c r="F23" s="180">
        <f>IF(C23-B23=1,24,(IF(D23="X",HOUR(C23-B23),0)))</f>
        <v>0</v>
      </c>
      <c r="G23" s="166">
        <f t="shared" ref="G23:G49" si="0">IF(D23="X",MINUTE(C23-B23),0)</f>
        <v>0</v>
      </c>
      <c r="H23" s="166">
        <f>(F23+G23/60)+H22</f>
        <v>0</v>
      </c>
      <c r="I23" s="214" t="s">
        <v>927</v>
      </c>
      <c r="J23" s="175" t="str">
        <f t="shared" ref="J23:J49" si="1">IF(E23="x",(C23-B23),"")</f>
        <v/>
      </c>
      <c r="K23" s="173" t="str">
        <f>IF(D23="x",(C23-B23),"")</f>
        <v/>
      </c>
    </row>
    <row r="24" spans="1:11" ht="36" customHeight="1" x14ac:dyDescent="0.3">
      <c r="A24" s="230"/>
      <c r="B24" s="19" t="s">
        <v>112</v>
      </c>
      <c r="C24" s="28" t="s">
        <v>157</v>
      </c>
      <c r="D24" s="115"/>
      <c r="E24" s="105"/>
      <c r="F24" s="180">
        <f t="shared" ref="F24:F49" si="2">IF(C24-B24=1,24,(IF(D24="X",HOUR(C24-B24),0)))</f>
        <v>0</v>
      </c>
      <c r="G24" s="166">
        <f t="shared" si="0"/>
        <v>0</v>
      </c>
      <c r="H24" s="166">
        <f t="shared" ref="H24:H49" si="3">(F24+G24/60)+H23</f>
        <v>0</v>
      </c>
      <c r="I24" s="24" t="s">
        <v>768</v>
      </c>
      <c r="J24" s="175" t="str">
        <f t="shared" si="1"/>
        <v/>
      </c>
      <c r="K24" s="173" t="str">
        <f t="shared" ref="K24:K49" si="4">IF(D24="x",(C24-B24),"")</f>
        <v/>
      </c>
    </row>
    <row r="25" spans="1:11" ht="36" customHeight="1" x14ac:dyDescent="0.3">
      <c r="A25" s="231"/>
      <c r="B25" s="28" t="s">
        <v>157</v>
      </c>
      <c r="C25" s="28" t="s">
        <v>27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17" t="s">
        <v>928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231"/>
      <c r="B26" s="28" t="s">
        <v>27</v>
      </c>
      <c r="C26" s="28" t="s">
        <v>28</v>
      </c>
      <c r="D26" s="115" t="str">
        <f t="shared" ref="D26" si="5">IF(E26="","X","")</f>
        <v/>
      </c>
      <c r="E26" s="105" t="str">
        <f t="shared" ref="E26" si="6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180">
        <f t="shared" ref="F26" si="7">IF(C26-B26=1,24,(IF(D26="X",HOUR(C26-B26),0)))</f>
        <v>0</v>
      </c>
      <c r="G26" s="166">
        <f t="shared" ref="G26" si="8">IF(D26="X",MINUTE(C26-B26),0)</f>
        <v>0</v>
      </c>
      <c r="H26" s="166">
        <f t="shared" ref="H26" si="9">(F26+G26/60)+H25</f>
        <v>0</v>
      </c>
      <c r="I26" s="17" t="s">
        <v>928</v>
      </c>
      <c r="J26" s="175">
        <f t="shared" ref="J26" si="10">IF(E26="x",(C26-B26),"")</f>
        <v>0.45833333333333337</v>
      </c>
      <c r="K26" s="173" t="str">
        <f t="shared" ref="K26" si="11">IF(D26="x",(C26-B26),"")</f>
        <v/>
      </c>
    </row>
    <row r="27" spans="1:11" ht="36" customHeight="1" x14ac:dyDescent="0.3">
      <c r="A27" s="217" t="s">
        <v>925</v>
      </c>
      <c r="B27" s="19" t="s">
        <v>29</v>
      </c>
      <c r="C27" s="28" t="s">
        <v>31</v>
      </c>
      <c r="D27" s="115" t="str">
        <f t="shared" ref="D27:D48" si="12">IF(E27="","X","")</f>
        <v/>
      </c>
      <c r="E27" s="105" t="str">
        <f t="shared" ref="E27:E49" si="13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180">
        <f t="shared" si="2"/>
        <v>0</v>
      </c>
      <c r="G27" s="166">
        <f t="shared" si="0"/>
        <v>0</v>
      </c>
      <c r="H27" s="166">
        <f>(F27+G27/60)+H25</f>
        <v>0</v>
      </c>
      <c r="I27" s="17" t="s">
        <v>928</v>
      </c>
      <c r="J27" s="175">
        <f t="shared" si="1"/>
        <v>0.29166666666666669</v>
      </c>
      <c r="K27" s="173" t="str">
        <f t="shared" si="4"/>
        <v/>
      </c>
    </row>
    <row r="28" spans="1:11" ht="36" customHeight="1" x14ac:dyDescent="0.3">
      <c r="A28" s="217"/>
      <c r="B28" s="28" t="s">
        <v>31</v>
      </c>
      <c r="C28" s="28" t="s">
        <v>65</v>
      </c>
      <c r="D28" s="115" t="str">
        <f t="shared" si="12"/>
        <v/>
      </c>
      <c r="E28" s="105" t="str">
        <f t="shared" si="13"/>
        <v>X</v>
      </c>
      <c r="F28" s="180">
        <f t="shared" si="2"/>
        <v>0</v>
      </c>
      <c r="G28" s="117">
        <f t="shared" si="0"/>
        <v>0</v>
      </c>
      <c r="H28" s="153">
        <f t="shared" si="3"/>
        <v>0</v>
      </c>
      <c r="I28" s="17" t="s">
        <v>929</v>
      </c>
      <c r="J28" s="176">
        <f t="shared" si="1"/>
        <v>8.3333333333333315E-2</v>
      </c>
      <c r="K28" s="173" t="str">
        <f t="shared" si="4"/>
        <v/>
      </c>
    </row>
    <row r="29" spans="1:11" ht="36" customHeight="1" x14ac:dyDescent="0.3">
      <c r="A29" s="217"/>
      <c r="B29" s="28" t="s">
        <v>65</v>
      </c>
      <c r="C29" s="28" t="s">
        <v>70</v>
      </c>
      <c r="D29" s="115" t="str">
        <f t="shared" si="12"/>
        <v/>
      </c>
      <c r="E29" s="105" t="str">
        <f t="shared" si="13"/>
        <v>X</v>
      </c>
      <c r="F29" s="180">
        <f t="shared" si="2"/>
        <v>0</v>
      </c>
      <c r="G29" s="117">
        <f t="shared" si="0"/>
        <v>0</v>
      </c>
      <c r="H29" s="153">
        <f t="shared" si="3"/>
        <v>0</v>
      </c>
      <c r="I29" s="17" t="s">
        <v>930</v>
      </c>
      <c r="J29" s="176">
        <f t="shared" si="1"/>
        <v>0.20833333333333337</v>
      </c>
      <c r="K29" s="173" t="str">
        <f t="shared" si="4"/>
        <v/>
      </c>
    </row>
    <row r="30" spans="1:11" ht="36" customHeight="1" x14ac:dyDescent="0.3">
      <c r="A30" s="217"/>
      <c r="B30" s="28" t="s">
        <v>70</v>
      </c>
      <c r="C30" s="188" t="s">
        <v>231</v>
      </c>
      <c r="D30" s="115" t="str">
        <f t="shared" si="12"/>
        <v/>
      </c>
      <c r="E30" s="105" t="str">
        <f t="shared" si="13"/>
        <v>X</v>
      </c>
      <c r="F30" s="180">
        <f t="shared" si="2"/>
        <v>0</v>
      </c>
      <c r="G30" s="117">
        <f t="shared" si="0"/>
        <v>0</v>
      </c>
      <c r="H30" s="153">
        <f t="shared" si="3"/>
        <v>0</v>
      </c>
      <c r="I30" s="34" t="s">
        <v>931</v>
      </c>
      <c r="J30" s="176">
        <f t="shared" si="1"/>
        <v>5.555555555555558E-2</v>
      </c>
      <c r="K30" s="173" t="str">
        <f t="shared" si="4"/>
        <v/>
      </c>
    </row>
    <row r="31" spans="1:11" ht="36" customHeight="1" x14ac:dyDescent="0.3">
      <c r="A31" s="217"/>
      <c r="B31" s="188" t="s">
        <v>231</v>
      </c>
      <c r="C31" s="188" t="s">
        <v>104</v>
      </c>
      <c r="D31" s="115" t="str">
        <f t="shared" si="12"/>
        <v>X</v>
      </c>
      <c r="E31" s="105" t="str">
        <f t="shared" si="13"/>
        <v/>
      </c>
      <c r="F31" s="180">
        <f t="shared" si="2"/>
        <v>0</v>
      </c>
      <c r="G31" s="117">
        <f t="shared" si="0"/>
        <v>40</v>
      </c>
      <c r="H31" s="153">
        <f t="shared" si="3"/>
        <v>0.66666666666666663</v>
      </c>
      <c r="I31" s="182" t="s">
        <v>7</v>
      </c>
      <c r="J31" s="176" t="str">
        <f t="shared" si="1"/>
        <v/>
      </c>
      <c r="K31" s="173">
        <f t="shared" si="4"/>
        <v>2.7777777777777679E-2</v>
      </c>
    </row>
    <row r="32" spans="1:11" ht="36" customHeight="1" x14ac:dyDescent="0.3">
      <c r="A32" s="217"/>
      <c r="B32" s="188" t="s">
        <v>104</v>
      </c>
      <c r="C32" s="188" t="s">
        <v>28</v>
      </c>
      <c r="D32" s="115" t="str">
        <f t="shared" si="12"/>
        <v>X</v>
      </c>
      <c r="E32" s="105" t="str">
        <f t="shared" si="13"/>
        <v/>
      </c>
      <c r="F32" s="180">
        <f t="shared" si="2"/>
        <v>8</v>
      </c>
      <c r="G32" s="117">
        <f t="shared" si="0"/>
        <v>0</v>
      </c>
      <c r="H32" s="153">
        <f t="shared" si="3"/>
        <v>8.6666666666666661</v>
      </c>
      <c r="I32" s="160" t="s">
        <v>786</v>
      </c>
      <c r="J32" s="176" t="str">
        <f t="shared" si="1"/>
        <v/>
      </c>
      <c r="K32" s="173">
        <f t="shared" si="4"/>
        <v>0.33333333333333337</v>
      </c>
    </row>
    <row r="33" spans="1:11" ht="36" customHeight="1" x14ac:dyDescent="0.3">
      <c r="A33" s="229" t="s">
        <v>926</v>
      </c>
      <c r="B33" s="188" t="s">
        <v>29</v>
      </c>
      <c r="C33" s="188" t="s">
        <v>269</v>
      </c>
      <c r="D33" s="115" t="str">
        <f t="shared" si="12"/>
        <v>X</v>
      </c>
      <c r="E33" s="105" t="str">
        <f t="shared" si="13"/>
        <v/>
      </c>
      <c r="F33" s="180">
        <f t="shared" si="2"/>
        <v>3</v>
      </c>
      <c r="G33" s="117">
        <f t="shared" si="0"/>
        <v>0</v>
      </c>
      <c r="H33" s="153">
        <f t="shared" si="3"/>
        <v>11.666666666666666</v>
      </c>
      <c r="I33" s="160" t="s">
        <v>932</v>
      </c>
      <c r="J33" s="176" t="str">
        <f t="shared" si="1"/>
        <v/>
      </c>
      <c r="K33" s="173">
        <f t="shared" si="4"/>
        <v>0.125</v>
      </c>
    </row>
    <row r="34" spans="1:11" ht="36" customHeight="1" x14ac:dyDescent="0.3">
      <c r="A34" s="230"/>
      <c r="B34" s="133" t="s">
        <v>269</v>
      </c>
      <c r="C34" s="237"/>
      <c r="D34" s="115"/>
      <c r="E34" s="105" t="str">
        <f t="shared" si="13"/>
        <v/>
      </c>
      <c r="F34" s="180">
        <f t="shared" si="2"/>
        <v>0</v>
      </c>
      <c r="G34" s="117">
        <f t="shared" si="0"/>
        <v>0</v>
      </c>
      <c r="H34" s="153">
        <f t="shared" si="3"/>
        <v>11.666666666666666</v>
      </c>
      <c r="I34" s="238" t="s">
        <v>410</v>
      </c>
      <c r="J34" s="176" t="str">
        <f t="shared" si="1"/>
        <v/>
      </c>
      <c r="K34" s="173" t="str">
        <f t="shared" si="4"/>
        <v/>
      </c>
    </row>
    <row r="35" spans="1:11" ht="36" customHeight="1" x14ac:dyDescent="0.3">
      <c r="A35" s="230"/>
      <c r="B35" s="188" t="s">
        <v>269</v>
      </c>
      <c r="C35" s="28" t="s">
        <v>30</v>
      </c>
      <c r="D35" s="115" t="str">
        <f t="shared" si="12"/>
        <v>X</v>
      </c>
      <c r="E35" s="105" t="str">
        <f t="shared" si="13"/>
        <v/>
      </c>
      <c r="F35" s="180">
        <f t="shared" si="2"/>
        <v>2</v>
      </c>
      <c r="G35" s="117">
        <f t="shared" si="0"/>
        <v>30</v>
      </c>
      <c r="H35" s="153">
        <f t="shared" si="3"/>
        <v>14.166666666666666</v>
      </c>
      <c r="I35" s="17" t="s">
        <v>411</v>
      </c>
      <c r="J35" s="176" t="str">
        <f t="shared" si="1"/>
        <v/>
      </c>
      <c r="K35" s="173">
        <f t="shared" si="4"/>
        <v>0.10416666666666666</v>
      </c>
    </row>
    <row r="36" spans="1:11" ht="36" customHeight="1" x14ac:dyDescent="0.3">
      <c r="A36" s="230"/>
      <c r="B36" s="28" t="s">
        <v>30</v>
      </c>
      <c r="C36" s="28" t="s">
        <v>75</v>
      </c>
      <c r="D36" s="115" t="str">
        <f t="shared" si="12"/>
        <v>X</v>
      </c>
      <c r="E36" s="105" t="str">
        <f t="shared" si="13"/>
        <v/>
      </c>
      <c r="F36" s="180">
        <f t="shared" si="2"/>
        <v>0</v>
      </c>
      <c r="G36" s="117">
        <f t="shared" si="0"/>
        <v>30</v>
      </c>
      <c r="H36" s="153">
        <f t="shared" si="3"/>
        <v>14.666666666666666</v>
      </c>
      <c r="I36" s="17" t="s">
        <v>412</v>
      </c>
      <c r="J36" s="176" t="str">
        <f t="shared" si="1"/>
        <v/>
      </c>
      <c r="K36" s="173">
        <f t="shared" si="4"/>
        <v>2.0833333333333343E-2</v>
      </c>
    </row>
    <row r="37" spans="1:11" ht="36" customHeight="1" x14ac:dyDescent="0.3">
      <c r="A37" s="230"/>
      <c r="B37" s="28" t="s">
        <v>75</v>
      </c>
      <c r="C37" s="28" t="s">
        <v>64</v>
      </c>
      <c r="D37" s="115" t="str">
        <f t="shared" si="12"/>
        <v>X</v>
      </c>
      <c r="E37" s="105" t="str">
        <f t="shared" si="13"/>
        <v/>
      </c>
      <c r="F37" s="180">
        <f t="shared" si="2"/>
        <v>0</v>
      </c>
      <c r="G37" s="117">
        <f t="shared" si="0"/>
        <v>30</v>
      </c>
      <c r="H37" s="153">
        <f t="shared" si="3"/>
        <v>15.166666666666666</v>
      </c>
      <c r="I37" s="17" t="s">
        <v>820</v>
      </c>
      <c r="J37" s="176" t="str">
        <f t="shared" si="1"/>
        <v/>
      </c>
      <c r="K37" s="173">
        <f t="shared" si="4"/>
        <v>2.0833333333333315E-2</v>
      </c>
    </row>
    <row r="38" spans="1:11" ht="36" customHeight="1" x14ac:dyDescent="0.3">
      <c r="A38" s="230"/>
      <c r="B38" s="28" t="s">
        <v>64</v>
      </c>
      <c r="C38" s="28" t="s">
        <v>65</v>
      </c>
      <c r="D38" s="115" t="str">
        <f t="shared" si="12"/>
        <v>X</v>
      </c>
      <c r="E38" s="105" t="str">
        <f t="shared" si="13"/>
        <v/>
      </c>
      <c r="F38" s="180">
        <f t="shared" si="2"/>
        <v>2</v>
      </c>
      <c r="G38" s="117">
        <f t="shared" si="0"/>
        <v>30</v>
      </c>
      <c r="H38" s="153">
        <f t="shared" si="3"/>
        <v>17.666666666666664</v>
      </c>
      <c r="I38" s="17" t="s">
        <v>411</v>
      </c>
      <c r="J38" s="176" t="str">
        <f t="shared" si="1"/>
        <v/>
      </c>
      <c r="K38" s="173">
        <f t="shared" si="4"/>
        <v>0.10416666666666669</v>
      </c>
    </row>
    <row r="39" spans="1:11" ht="36" customHeight="1" x14ac:dyDescent="0.3">
      <c r="A39" s="230"/>
      <c r="B39" s="28" t="s">
        <v>65</v>
      </c>
      <c r="C39" s="28" t="s">
        <v>245</v>
      </c>
      <c r="D39" s="115" t="str">
        <f t="shared" si="12"/>
        <v>X</v>
      </c>
      <c r="E39" s="105" t="str">
        <f t="shared" si="13"/>
        <v/>
      </c>
      <c r="F39" s="180">
        <f t="shared" si="2"/>
        <v>0</v>
      </c>
      <c r="G39" s="117">
        <f t="shared" si="0"/>
        <v>40</v>
      </c>
      <c r="H39" s="153">
        <f t="shared" si="3"/>
        <v>18.333333333333332</v>
      </c>
      <c r="I39" s="17" t="s">
        <v>933</v>
      </c>
      <c r="J39" s="176" t="str">
        <f t="shared" si="1"/>
        <v/>
      </c>
      <c r="K39" s="173">
        <f t="shared" si="4"/>
        <v>2.7777777777777735E-2</v>
      </c>
    </row>
    <row r="40" spans="1:11" ht="36" customHeight="1" x14ac:dyDescent="0.3">
      <c r="A40" s="230"/>
      <c r="B40" s="28" t="s">
        <v>245</v>
      </c>
      <c r="C40" s="28" t="s">
        <v>69</v>
      </c>
      <c r="D40" s="115" t="str">
        <f t="shared" si="12"/>
        <v>X</v>
      </c>
      <c r="E40" s="105" t="str">
        <f t="shared" si="13"/>
        <v/>
      </c>
      <c r="F40" s="180">
        <f t="shared" si="2"/>
        <v>3</v>
      </c>
      <c r="G40" s="117">
        <f t="shared" si="0"/>
        <v>50</v>
      </c>
      <c r="H40" s="153">
        <f t="shared" si="3"/>
        <v>22.166666666666664</v>
      </c>
      <c r="I40" s="17" t="s">
        <v>411</v>
      </c>
      <c r="J40" s="176" t="str">
        <f t="shared" si="1"/>
        <v/>
      </c>
      <c r="K40" s="173">
        <f t="shared" si="4"/>
        <v>0.15972222222222227</v>
      </c>
    </row>
    <row r="41" spans="1:11" ht="36" customHeight="1" x14ac:dyDescent="0.3">
      <c r="A41" s="230"/>
      <c r="B41" s="28" t="s">
        <v>69</v>
      </c>
      <c r="C41" s="28" t="s">
        <v>273</v>
      </c>
      <c r="D41" s="115" t="str">
        <f t="shared" si="12"/>
        <v>X</v>
      </c>
      <c r="E41" s="105" t="str">
        <f t="shared" si="13"/>
        <v/>
      </c>
      <c r="F41" s="180">
        <f t="shared" si="2"/>
        <v>0</v>
      </c>
      <c r="G41" s="117">
        <f t="shared" si="0"/>
        <v>50</v>
      </c>
      <c r="H41" s="153">
        <f t="shared" si="3"/>
        <v>22.999999999999996</v>
      </c>
      <c r="I41" s="17" t="s">
        <v>412</v>
      </c>
      <c r="J41" s="176" t="str">
        <f t="shared" si="1"/>
        <v/>
      </c>
      <c r="K41" s="173">
        <f t="shared" si="4"/>
        <v>3.472222222222221E-2</v>
      </c>
    </row>
    <row r="42" spans="1:11" ht="36" customHeight="1" x14ac:dyDescent="0.3">
      <c r="A42" s="230"/>
      <c r="B42" s="28" t="s">
        <v>273</v>
      </c>
      <c r="C42" s="28" t="s">
        <v>59</v>
      </c>
      <c r="D42" s="115" t="str">
        <f t="shared" si="12"/>
        <v>X</v>
      </c>
      <c r="E42" s="105" t="str">
        <f t="shared" si="13"/>
        <v/>
      </c>
      <c r="F42" s="180">
        <f t="shared" si="2"/>
        <v>7</v>
      </c>
      <c r="G42" s="117">
        <f t="shared" si="0"/>
        <v>10</v>
      </c>
      <c r="H42" s="153">
        <f t="shared" si="3"/>
        <v>30.166666666666664</v>
      </c>
      <c r="I42" s="17" t="s">
        <v>411</v>
      </c>
      <c r="J42" s="176" t="str">
        <f t="shared" si="1"/>
        <v/>
      </c>
      <c r="K42" s="173">
        <f t="shared" si="4"/>
        <v>0.29861111111111116</v>
      </c>
    </row>
    <row r="43" spans="1:11" ht="36" customHeight="1" x14ac:dyDescent="0.3">
      <c r="A43" s="230"/>
      <c r="B43" s="28" t="s">
        <v>59</v>
      </c>
      <c r="C43" s="28" t="s">
        <v>32</v>
      </c>
      <c r="D43" s="115" t="str">
        <f t="shared" si="12"/>
        <v>X</v>
      </c>
      <c r="E43" s="105" t="str">
        <f t="shared" si="13"/>
        <v/>
      </c>
      <c r="F43" s="180">
        <f t="shared" si="2"/>
        <v>0</v>
      </c>
      <c r="G43" s="117">
        <f t="shared" si="0"/>
        <v>30</v>
      </c>
      <c r="H43" s="153">
        <f t="shared" si="3"/>
        <v>30.666666666666664</v>
      </c>
      <c r="I43" s="17" t="s">
        <v>412</v>
      </c>
      <c r="J43" s="176" t="str">
        <f t="shared" si="1"/>
        <v/>
      </c>
      <c r="K43" s="173">
        <f t="shared" si="4"/>
        <v>2.0833333333333259E-2</v>
      </c>
    </row>
    <row r="44" spans="1:11" ht="36" customHeight="1" x14ac:dyDescent="0.3">
      <c r="A44" s="230"/>
      <c r="B44" s="28" t="s">
        <v>32</v>
      </c>
      <c r="C44" s="28" t="s">
        <v>28</v>
      </c>
      <c r="D44" s="115" t="str">
        <f t="shared" si="12"/>
        <v>X</v>
      </c>
      <c r="E44" s="105" t="str">
        <f t="shared" si="13"/>
        <v/>
      </c>
      <c r="F44" s="180">
        <f t="shared" si="2"/>
        <v>2</v>
      </c>
      <c r="G44" s="117">
        <f t="shared" si="0"/>
        <v>0</v>
      </c>
      <c r="H44" s="153">
        <f t="shared" si="3"/>
        <v>32.666666666666664</v>
      </c>
      <c r="I44" s="17" t="s">
        <v>411</v>
      </c>
      <c r="J44" s="176" t="str">
        <f t="shared" si="1"/>
        <v/>
      </c>
      <c r="K44" s="173">
        <f t="shared" si="4"/>
        <v>8.333333333333337E-2</v>
      </c>
    </row>
    <row r="45" spans="1:11" ht="36" customHeight="1" x14ac:dyDescent="0.3">
      <c r="A45" s="217" t="s">
        <v>915</v>
      </c>
      <c r="B45" s="28" t="s">
        <v>29</v>
      </c>
      <c r="C45" s="28" t="s">
        <v>30</v>
      </c>
      <c r="D45" s="115" t="str">
        <f t="shared" si="12"/>
        <v>X</v>
      </c>
      <c r="E45" s="105" t="str">
        <f t="shared" si="13"/>
        <v/>
      </c>
      <c r="F45" s="180">
        <f t="shared" si="2"/>
        <v>5</v>
      </c>
      <c r="G45" s="117">
        <f t="shared" si="0"/>
        <v>30</v>
      </c>
      <c r="H45" s="153">
        <f t="shared" si="3"/>
        <v>38.166666666666664</v>
      </c>
      <c r="I45" s="17" t="s">
        <v>411</v>
      </c>
      <c r="J45" s="176" t="str">
        <f t="shared" si="1"/>
        <v/>
      </c>
      <c r="K45" s="173">
        <f t="shared" si="4"/>
        <v>0.22916666666666666</v>
      </c>
    </row>
    <row r="46" spans="1:11" ht="36" customHeight="1" x14ac:dyDescent="0.3">
      <c r="A46" s="217"/>
      <c r="B46" s="28" t="s">
        <v>30</v>
      </c>
      <c r="C46" s="28" t="s">
        <v>75</v>
      </c>
      <c r="D46" s="115" t="str">
        <f t="shared" si="12"/>
        <v>X</v>
      </c>
      <c r="E46" s="105" t="str">
        <f t="shared" si="13"/>
        <v/>
      </c>
      <c r="F46" s="180">
        <f t="shared" si="2"/>
        <v>0</v>
      </c>
      <c r="G46" s="117">
        <f t="shared" si="0"/>
        <v>30</v>
      </c>
      <c r="H46" s="153">
        <f t="shared" si="3"/>
        <v>38.666666666666664</v>
      </c>
      <c r="I46" s="17" t="s">
        <v>412</v>
      </c>
      <c r="J46" s="176" t="str">
        <f t="shared" si="1"/>
        <v/>
      </c>
      <c r="K46" s="173">
        <f t="shared" si="4"/>
        <v>2.0833333333333343E-2</v>
      </c>
    </row>
    <row r="47" spans="1:11" ht="36" customHeight="1" x14ac:dyDescent="0.3">
      <c r="A47" s="217"/>
      <c r="B47" s="28" t="s">
        <v>75</v>
      </c>
      <c r="C47" s="28" t="s">
        <v>128</v>
      </c>
      <c r="D47" s="115" t="str">
        <f t="shared" si="12"/>
        <v>X</v>
      </c>
      <c r="E47" s="105" t="str">
        <f t="shared" si="13"/>
        <v/>
      </c>
      <c r="F47" s="180">
        <f t="shared" si="2"/>
        <v>0</v>
      </c>
      <c r="G47" s="117">
        <f t="shared" si="0"/>
        <v>20</v>
      </c>
      <c r="H47" s="153">
        <f t="shared" si="3"/>
        <v>39</v>
      </c>
      <c r="I47" s="17" t="s">
        <v>820</v>
      </c>
      <c r="J47" s="176" t="str">
        <f t="shared" si="1"/>
        <v/>
      </c>
      <c r="K47" s="173">
        <f t="shared" si="4"/>
        <v>1.3888888888888895E-2</v>
      </c>
    </row>
    <row r="48" spans="1:11" ht="36" customHeight="1" x14ac:dyDescent="0.3">
      <c r="A48" s="217"/>
      <c r="B48" s="28" t="s">
        <v>128</v>
      </c>
      <c r="C48" s="28" t="s">
        <v>245</v>
      </c>
      <c r="D48" s="115" t="str">
        <f t="shared" si="12"/>
        <v>X</v>
      </c>
      <c r="E48" s="105" t="str">
        <f t="shared" si="13"/>
        <v/>
      </c>
      <c r="F48" s="180">
        <f t="shared" si="2"/>
        <v>3</v>
      </c>
      <c r="G48" s="117">
        <f t="shared" si="0"/>
        <v>20</v>
      </c>
      <c r="H48" s="153">
        <f t="shared" si="3"/>
        <v>42.333333333333336</v>
      </c>
      <c r="I48" s="17" t="s">
        <v>416</v>
      </c>
      <c r="J48" s="176" t="str">
        <f t="shared" si="1"/>
        <v/>
      </c>
      <c r="K48" s="173">
        <f t="shared" si="4"/>
        <v>0.13888888888888884</v>
      </c>
    </row>
    <row r="49" spans="1:11" ht="36" customHeight="1" x14ac:dyDescent="0.3">
      <c r="A49" s="217"/>
      <c r="B49" s="215" t="s">
        <v>245</v>
      </c>
      <c r="C49" s="216"/>
      <c r="D49" s="115"/>
      <c r="E49" s="105" t="str">
        <f t="shared" si="13"/>
        <v/>
      </c>
      <c r="F49" s="180">
        <f t="shared" si="2"/>
        <v>0</v>
      </c>
      <c r="G49" s="117">
        <f t="shared" si="0"/>
        <v>0</v>
      </c>
      <c r="H49" s="153">
        <f t="shared" si="3"/>
        <v>42.333333333333336</v>
      </c>
      <c r="I49" s="18" t="s">
        <v>56</v>
      </c>
      <c r="J49" s="176" t="str">
        <f t="shared" si="1"/>
        <v/>
      </c>
      <c r="K49" s="173" t="str">
        <f t="shared" si="4"/>
        <v/>
      </c>
    </row>
    <row r="50" spans="1:11" ht="33.75" customHeight="1" x14ac:dyDescent="0.3">
      <c r="A50" s="123"/>
      <c r="B50" s="332" t="s">
        <v>33</v>
      </c>
      <c r="C50" s="332"/>
      <c r="D50" s="332"/>
      <c r="E50" s="332"/>
      <c r="F50" s="332"/>
      <c r="G50" s="332"/>
      <c r="H50" s="124">
        <f>H49</f>
        <v>42.333333333333336</v>
      </c>
      <c r="I50" s="125"/>
      <c r="J50" s="177">
        <f>SUM(J23:J49)</f>
        <v>1.0972222222222221</v>
      </c>
      <c r="K50" s="173">
        <f>SUM(K23:K49)</f>
        <v>1.7638888888888888</v>
      </c>
    </row>
    <row r="51" spans="1:11" ht="33.75" customHeight="1" x14ac:dyDescent="0.3">
      <c r="A51" s="123"/>
      <c r="B51" s="332" t="s">
        <v>616</v>
      </c>
      <c r="C51" s="332"/>
      <c r="D51" s="332"/>
      <c r="E51" s="332"/>
      <c r="F51" s="332"/>
      <c r="G51" s="332"/>
      <c r="H51" s="126">
        <v>72</v>
      </c>
      <c r="I51" s="125"/>
    </row>
    <row r="52" spans="1:11" ht="33.75" customHeight="1" x14ac:dyDescent="0.3">
      <c r="A52" s="123"/>
      <c r="B52" s="326" t="s">
        <v>617</v>
      </c>
      <c r="C52" s="326"/>
      <c r="D52" s="326"/>
      <c r="E52" s="326"/>
      <c r="F52" s="326"/>
      <c r="G52" s="326"/>
      <c r="H52" s="126">
        <f>IF(H51="","",IF(H50&lt;=H51,H51-H50,0))</f>
        <v>29.666666666666664</v>
      </c>
      <c r="I52" s="155"/>
    </row>
    <row r="53" spans="1:11" ht="33.75" customHeight="1" x14ac:dyDescent="0.3">
      <c r="A53" s="123"/>
      <c r="B53" s="326" t="s">
        <v>618</v>
      </c>
      <c r="C53" s="326"/>
      <c r="D53" s="326"/>
      <c r="E53" s="326"/>
      <c r="F53" s="326"/>
      <c r="G53" s="326"/>
      <c r="H53" s="126">
        <f>IF(H50&gt;H51,H50-H51,0)</f>
        <v>0</v>
      </c>
      <c r="I53" s="125"/>
    </row>
    <row r="54" spans="1:11" ht="33.75" customHeight="1" x14ac:dyDescent="0.3">
      <c r="A54" s="123"/>
      <c r="B54" s="326" t="s">
        <v>619</v>
      </c>
      <c r="C54" s="326"/>
      <c r="D54" s="326"/>
      <c r="E54" s="326"/>
      <c r="F54" s="326"/>
      <c r="G54" s="326"/>
      <c r="H54" s="154">
        <f>IF(H51="","",IF(H52&gt;H53,ROUND(H52*$B$15*$B$13/24,0),""))</f>
        <v>39865881</v>
      </c>
      <c r="I54" s="125"/>
    </row>
    <row r="55" spans="1:11" ht="33.75" customHeight="1" x14ac:dyDescent="0.3">
      <c r="A55" s="123"/>
      <c r="B55" s="327" t="s">
        <v>620</v>
      </c>
      <c r="C55" s="328"/>
      <c r="D55" s="328"/>
      <c r="E55" s="328"/>
      <c r="F55" s="328"/>
      <c r="G55" s="329"/>
      <c r="H55" s="127" t="str">
        <f>IF(H53&gt;H52,ROUND(H53*$B$17*$B$13/24,0),"")</f>
        <v/>
      </c>
      <c r="I55" s="125"/>
    </row>
    <row r="56" spans="1:11" ht="33.75" customHeight="1" x14ac:dyDescent="0.3">
      <c r="A56" s="330"/>
      <c r="B56" s="330"/>
      <c r="C56" s="330"/>
      <c r="D56" s="330"/>
      <c r="E56" s="330"/>
      <c r="F56" s="330"/>
      <c r="G56" s="330"/>
      <c r="H56" s="330"/>
      <c r="I56" s="330"/>
    </row>
  </sheetData>
  <mergeCells count="17">
    <mergeCell ref="B54:G54"/>
    <mergeCell ref="B55:G55"/>
    <mergeCell ref="A56:I56"/>
    <mergeCell ref="J21:J22"/>
    <mergeCell ref="K21:K22"/>
    <mergeCell ref="B50:G50"/>
    <mergeCell ref="B51:G51"/>
    <mergeCell ref="B52:G52"/>
    <mergeCell ref="B53:G5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C48 B49:I49 E23:I48">
    <cfRule type="expression" dxfId="35" priority="2">
      <formula>$E23="x"</formula>
    </cfRule>
  </conditionalFormatting>
  <conditionalFormatting sqref="D23:D48">
    <cfRule type="expression" dxfId="34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AD84-981A-44D9-A2D4-B89DAB9A731D}">
  <sheetPr>
    <tabColor rgb="FFFF0000"/>
  </sheetPr>
  <dimension ref="A1:K54"/>
  <sheetViews>
    <sheetView topLeftCell="A16" zoomScale="55" zoomScaleNormal="55" workbookViewId="0">
      <selection activeCell="D32" sqref="D32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42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44777.472222222219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44778</v>
      </c>
      <c r="C9" s="104">
        <f>INDEX('TONG HOP'!$B$9:$W$110,MATCH(E3,'TONG HOP'!$B$9:$B$110,0),MATCH(C10,'TONG HOP'!$B$9:$W$9,0))</f>
        <v>44779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44778.291666666664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16875.34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44778.451388888891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44779.666666666664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915</v>
      </c>
      <c r="B23" s="215" t="s">
        <v>707</v>
      </c>
      <c r="C23" s="216"/>
      <c r="D23" s="115"/>
      <c r="E23" s="105"/>
      <c r="F23" s="180">
        <f>IF(C23-B23=1,24,(IF(D23="X",HOUR(C23-B23),0)))</f>
        <v>0</v>
      </c>
      <c r="G23" s="166">
        <f t="shared" ref="G23:G47" si="0">IF(D23="X",MINUTE(C23-B23),0)</f>
        <v>0</v>
      </c>
      <c r="H23" s="166">
        <f>(F23+G23/60)+H22</f>
        <v>0</v>
      </c>
      <c r="I23" s="214" t="s">
        <v>918</v>
      </c>
      <c r="J23" s="175" t="str">
        <f t="shared" ref="J23:J47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707</v>
      </c>
      <c r="C24" s="41" t="s">
        <v>68</v>
      </c>
      <c r="D24" s="115"/>
      <c r="E24" s="105"/>
      <c r="F24" s="180">
        <f t="shared" ref="F24:F47" si="2">IF(C24-B24=1,24,(IF(D24="X",HOUR(C24-B24),0)))</f>
        <v>0</v>
      </c>
      <c r="G24" s="166">
        <f t="shared" si="0"/>
        <v>0</v>
      </c>
      <c r="H24" s="166">
        <f t="shared" ref="H24:H47" si="3">(F24+G24/60)+H23</f>
        <v>0</v>
      </c>
      <c r="I24" s="24" t="s">
        <v>768</v>
      </c>
      <c r="J24" s="175" t="str">
        <f t="shared" si="1"/>
        <v/>
      </c>
      <c r="K24" s="173" t="str">
        <f t="shared" ref="K24:K47" si="4">IF(D24="x",(C24-B24),"")</f>
        <v/>
      </c>
    </row>
    <row r="25" spans="1:11" ht="36" customHeight="1" x14ac:dyDescent="0.3">
      <c r="A25" s="217"/>
      <c r="B25" s="41" t="s">
        <v>68</v>
      </c>
      <c r="C25" s="41" t="s">
        <v>28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919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42" t="s">
        <v>916</v>
      </c>
      <c r="B26" s="41" t="s">
        <v>29</v>
      </c>
      <c r="C26" s="41" t="s">
        <v>238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24" t="s">
        <v>919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30"/>
      <c r="B27" s="41" t="s">
        <v>238</v>
      </c>
      <c r="C27" s="41" t="s">
        <v>64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17" t="s">
        <v>136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30"/>
      <c r="B28" s="41" t="s">
        <v>64</v>
      </c>
      <c r="C28" s="189">
        <v>0.29166666666666669</v>
      </c>
      <c r="D28" s="115"/>
      <c r="E28" s="105"/>
      <c r="F28" s="180">
        <f t="shared" si="2"/>
        <v>0</v>
      </c>
      <c r="G28" s="117">
        <f t="shared" si="0"/>
        <v>0</v>
      </c>
      <c r="H28" s="153">
        <f t="shared" si="3"/>
        <v>0</v>
      </c>
      <c r="I28" s="18" t="s">
        <v>920</v>
      </c>
      <c r="J28" s="176" t="str">
        <f t="shared" si="1"/>
        <v/>
      </c>
      <c r="K28" s="173" t="str">
        <f t="shared" si="4"/>
        <v/>
      </c>
    </row>
    <row r="29" spans="1:11" ht="36" customHeight="1" x14ac:dyDescent="0.3">
      <c r="A29" s="30"/>
      <c r="B29" s="189">
        <v>0.29166666666666669</v>
      </c>
      <c r="C29" s="189">
        <v>0.34027777777777773</v>
      </c>
      <c r="D29" s="115" t="str">
        <f t="shared" ref="D29" si="5">IF(E29="","X","")</f>
        <v/>
      </c>
      <c r="E29" s="105" t="str">
        <f t="shared" ref="E29" si="6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>X</v>
      </c>
      <c r="F29" s="180">
        <f t="shared" ref="F29" si="7">IF(C29-B29=1,24,(IF(D29="X",HOUR(C29-B29),0)))</f>
        <v>0</v>
      </c>
      <c r="G29" s="117">
        <f t="shared" ref="G29" si="8">IF(D29="X",MINUTE(C29-B29),0)</f>
        <v>0</v>
      </c>
      <c r="H29" s="153">
        <f t="shared" ref="H29" si="9">(F29+G29/60)+H28</f>
        <v>0</v>
      </c>
      <c r="I29" s="18" t="s">
        <v>923</v>
      </c>
      <c r="J29" s="176">
        <f t="shared" ref="J29" si="10">IF(E29="x",(C29-B29),"")</f>
        <v>4.8611111111111049E-2</v>
      </c>
      <c r="K29" s="173" t="str">
        <f t="shared" ref="K29" si="11">IF(D29="x",(C29-B29),"")</f>
        <v/>
      </c>
    </row>
    <row r="30" spans="1:11" ht="36" customHeight="1" x14ac:dyDescent="0.3">
      <c r="A30" s="30"/>
      <c r="B30" s="41" t="s">
        <v>344</v>
      </c>
      <c r="C30" s="41" t="s">
        <v>66</v>
      </c>
      <c r="D30" s="115" t="str">
        <f t="shared" ref="D30:D46" si="12">IF(E30="","X","")</f>
        <v>X</v>
      </c>
      <c r="E30" s="105" t="str">
        <f t="shared" ref="E30:E47" si="13">IF(COUNTIF(I30,"*mưa*"),"X",IF(COUNTIF(I30,"*gió*"),"X",IF(COUNTIF(I30,"*thủy triều*"),"X",IF(COUNTIF(I30,"*hoa tiêu*"),"X",IF(COUNTIF(I30,"*thời tiết xấu*"),"X",IF(COUNTIF(I30,"*sóng to gió lớn*"),"X",IF(COUNTIF(I30,"*căng dây*"),"X",IF(COUNTIF(I30,"*giám định*"),"X",""))))))))</f>
        <v/>
      </c>
      <c r="F30" s="180">
        <f t="shared" si="2"/>
        <v>2</v>
      </c>
      <c r="G30" s="117">
        <f t="shared" si="0"/>
        <v>40</v>
      </c>
      <c r="H30" s="153">
        <f>(F30+G30/60)+H28</f>
        <v>2.6666666666666665</v>
      </c>
      <c r="I30" s="17" t="s">
        <v>7</v>
      </c>
      <c r="J30" s="176" t="str">
        <f t="shared" si="1"/>
        <v/>
      </c>
      <c r="K30" s="173">
        <f t="shared" si="4"/>
        <v>0.11111111111111116</v>
      </c>
    </row>
    <row r="31" spans="1:11" ht="36" customHeight="1" x14ac:dyDescent="0.3">
      <c r="A31" s="30"/>
      <c r="B31" s="241" t="s">
        <v>66</v>
      </c>
      <c r="C31" s="242"/>
      <c r="D31" s="115"/>
      <c r="E31" s="105" t="str">
        <f t="shared" si="13"/>
        <v/>
      </c>
      <c r="F31" s="180">
        <f t="shared" si="2"/>
        <v>0</v>
      </c>
      <c r="G31" s="117">
        <f t="shared" si="0"/>
        <v>0</v>
      </c>
      <c r="H31" s="153">
        <f t="shared" si="3"/>
        <v>2.6666666666666665</v>
      </c>
      <c r="I31" s="18" t="s">
        <v>45</v>
      </c>
      <c r="J31" s="176" t="str">
        <f t="shared" si="1"/>
        <v/>
      </c>
      <c r="K31" s="173" t="str">
        <f t="shared" si="4"/>
        <v/>
      </c>
    </row>
    <row r="32" spans="1:11" ht="36" customHeight="1" x14ac:dyDescent="0.3">
      <c r="A32" s="30"/>
      <c r="B32" s="41" t="s">
        <v>66</v>
      </c>
      <c r="C32" s="41" t="s">
        <v>187</v>
      </c>
      <c r="D32" s="115" t="str">
        <f t="shared" si="12"/>
        <v>X</v>
      </c>
      <c r="E32" s="105" t="str">
        <f t="shared" si="13"/>
        <v/>
      </c>
      <c r="F32" s="180">
        <f t="shared" si="2"/>
        <v>0</v>
      </c>
      <c r="G32" s="117">
        <f t="shared" si="0"/>
        <v>20</v>
      </c>
      <c r="H32" s="153">
        <f t="shared" si="3"/>
        <v>3</v>
      </c>
      <c r="I32" s="17" t="s">
        <v>46</v>
      </c>
      <c r="J32" s="176" t="str">
        <f t="shared" si="1"/>
        <v/>
      </c>
      <c r="K32" s="173">
        <f t="shared" si="4"/>
        <v>1.388888888888884E-2</v>
      </c>
    </row>
    <row r="33" spans="1:11" ht="36" customHeight="1" x14ac:dyDescent="0.3">
      <c r="A33" s="30"/>
      <c r="B33" s="41" t="s">
        <v>187</v>
      </c>
      <c r="C33" s="41" t="s">
        <v>27</v>
      </c>
      <c r="D33" s="115" t="str">
        <f t="shared" si="12"/>
        <v>X</v>
      </c>
      <c r="E33" s="105" t="str">
        <f t="shared" si="13"/>
        <v/>
      </c>
      <c r="F33" s="180">
        <f t="shared" si="2"/>
        <v>1</v>
      </c>
      <c r="G33" s="117">
        <f t="shared" si="0"/>
        <v>50</v>
      </c>
      <c r="H33" s="153">
        <f t="shared" si="3"/>
        <v>4.8333333333333339</v>
      </c>
      <c r="I33" s="17" t="s">
        <v>921</v>
      </c>
      <c r="J33" s="176" t="str">
        <f t="shared" si="1"/>
        <v/>
      </c>
      <c r="K33" s="173">
        <f t="shared" si="4"/>
        <v>7.6388888888888895E-2</v>
      </c>
    </row>
    <row r="34" spans="1:11" ht="36" customHeight="1" x14ac:dyDescent="0.3">
      <c r="A34" s="30"/>
      <c r="B34" s="41" t="s">
        <v>27</v>
      </c>
      <c r="C34" s="41" t="s">
        <v>69</v>
      </c>
      <c r="D34" s="115" t="str">
        <f t="shared" si="12"/>
        <v>X</v>
      </c>
      <c r="E34" s="105" t="str">
        <f t="shared" si="13"/>
        <v/>
      </c>
      <c r="F34" s="180">
        <f t="shared" si="2"/>
        <v>0</v>
      </c>
      <c r="G34" s="117">
        <f t="shared" si="0"/>
        <v>30</v>
      </c>
      <c r="H34" s="153">
        <f t="shared" si="3"/>
        <v>5.3333333333333339</v>
      </c>
      <c r="I34" s="17" t="s">
        <v>46</v>
      </c>
      <c r="J34" s="176" t="str">
        <f t="shared" si="1"/>
        <v/>
      </c>
      <c r="K34" s="173">
        <f t="shared" si="4"/>
        <v>2.083333333333337E-2</v>
      </c>
    </row>
    <row r="35" spans="1:11" ht="36" customHeight="1" x14ac:dyDescent="0.3">
      <c r="A35" s="30"/>
      <c r="B35" s="41" t="s">
        <v>69</v>
      </c>
      <c r="C35" s="41" t="s">
        <v>188</v>
      </c>
      <c r="D35" s="115" t="str">
        <f t="shared" si="12"/>
        <v>X</v>
      </c>
      <c r="E35" s="105" t="str">
        <f t="shared" si="13"/>
        <v/>
      </c>
      <c r="F35" s="180">
        <f t="shared" si="2"/>
        <v>2</v>
      </c>
      <c r="G35" s="117">
        <f t="shared" si="0"/>
        <v>0</v>
      </c>
      <c r="H35" s="153">
        <f t="shared" si="3"/>
        <v>7.3333333333333339</v>
      </c>
      <c r="I35" s="17" t="s">
        <v>47</v>
      </c>
      <c r="J35" s="176" t="str">
        <f t="shared" si="1"/>
        <v/>
      </c>
      <c r="K35" s="173">
        <f t="shared" si="4"/>
        <v>8.333333333333337E-2</v>
      </c>
    </row>
    <row r="36" spans="1:11" ht="36" customHeight="1" x14ac:dyDescent="0.3">
      <c r="A36" s="30"/>
      <c r="B36" s="41" t="s">
        <v>188</v>
      </c>
      <c r="C36" s="41" t="s">
        <v>59</v>
      </c>
      <c r="D36" s="115" t="str">
        <f t="shared" si="12"/>
        <v>X</v>
      </c>
      <c r="E36" s="105" t="str">
        <f t="shared" si="13"/>
        <v/>
      </c>
      <c r="F36" s="180">
        <f t="shared" si="2"/>
        <v>6</v>
      </c>
      <c r="G36" s="117">
        <f t="shared" si="0"/>
        <v>0</v>
      </c>
      <c r="H36" s="153">
        <f t="shared" si="3"/>
        <v>13.333333333333334</v>
      </c>
      <c r="I36" s="17" t="s">
        <v>46</v>
      </c>
      <c r="J36" s="176" t="str">
        <f t="shared" si="1"/>
        <v/>
      </c>
      <c r="K36" s="173">
        <f t="shared" si="4"/>
        <v>0.25</v>
      </c>
    </row>
    <row r="37" spans="1:11" ht="36" customHeight="1" x14ac:dyDescent="0.3">
      <c r="A37" s="30"/>
      <c r="B37" s="41" t="s">
        <v>59</v>
      </c>
      <c r="C37" s="41" t="s">
        <v>32</v>
      </c>
      <c r="D37" s="115" t="str">
        <f t="shared" si="12"/>
        <v>X</v>
      </c>
      <c r="E37" s="105" t="str">
        <f t="shared" si="13"/>
        <v/>
      </c>
      <c r="F37" s="180">
        <f t="shared" si="2"/>
        <v>0</v>
      </c>
      <c r="G37" s="117">
        <f t="shared" si="0"/>
        <v>30</v>
      </c>
      <c r="H37" s="153">
        <f t="shared" si="3"/>
        <v>13.833333333333334</v>
      </c>
      <c r="I37" s="17" t="s">
        <v>47</v>
      </c>
      <c r="J37" s="176" t="str">
        <f t="shared" si="1"/>
        <v/>
      </c>
      <c r="K37" s="173">
        <f t="shared" si="4"/>
        <v>2.0833333333333259E-2</v>
      </c>
    </row>
    <row r="38" spans="1:11" ht="36" customHeight="1" x14ac:dyDescent="0.3">
      <c r="A38" s="30"/>
      <c r="B38" s="41" t="s">
        <v>32</v>
      </c>
      <c r="C38" s="41" t="s">
        <v>63</v>
      </c>
      <c r="D38" s="115" t="str">
        <f t="shared" si="12"/>
        <v>X</v>
      </c>
      <c r="E38" s="105" t="str">
        <f t="shared" si="13"/>
        <v/>
      </c>
      <c r="F38" s="180">
        <f t="shared" si="2"/>
        <v>0</v>
      </c>
      <c r="G38" s="117">
        <f t="shared" si="0"/>
        <v>20</v>
      </c>
      <c r="H38" s="153">
        <f t="shared" si="3"/>
        <v>14.166666666666668</v>
      </c>
      <c r="I38" s="17" t="s">
        <v>194</v>
      </c>
      <c r="J38" s="176" t="str">
        <f t="shared" si="1"/>
        <v/>
      </c>
      <c r="K38" s="173">
        <f t="shared" si="4"/>
        <v>1.388888888888884E-2</v>
      </c>
    </row>
    <row r="39" spans="1:11" ht="36" customHeight="1" x14ac:dyDescent="0.3">
      <c r="A39" s="43"/>
      <c r="B39" s="41" t="s">
        <v>63</v>
      </c>
      <c r="C39" s="41" t="s">
        <v>28</v>
      </c>
      <c r="D39" s="115" t="str">
        <f t="shared" si="12"/>
        <v>X</v>
      </c>
      <c r="E39" s="105" t="str">
        <f t="shared" si="13"/>
        <v/>
      </c>
      <c r="F39" s="180">
        <f t="shared" si="2"/>
        <v>1</v>
      </c>
      <c r="G39" s="117">
        <f t="shared" si="0"/>
        <v>40</v>
      </c>
      <c r="H39" s="153">
        <f t="shared" si="3"/>
        <v>15.833333333333334</v>
      </c>
      <c r="I39" s="17" t="s">
        <v>46</v>
      </c>
      <c r="J39" s="176" t="str">
        <f t="shared" si="1"/>
        <v/>
      </c>
      <c r="K39" s="173">
        <f t="shared" si="4"/>
        <v>6.9444444444444531E-2</v>
      </c>
    </row>
    <row r="40" spans="1:11" ht="36" customHeight="1" x14ac:dyDescent="0.3">
      <c r="A40" s="42" t="s">
        <v>917</v>
      </c>
      <c r="B40" s="41" t="s">
        <v>29</v>
      </c>
      <c r="C40" s="41" t="s">
        <v>30</v>
      </c>
      <c r="D40" s="115" t="str">
        <f t="shared" si="12"/>
        <v>X</v>
      </c>
      <c r="E40" s="105" t="str">
        <f t="shared" si="13"/>
        <v/>
      </c>
      <c r="F40" s="180">
        <f t="shared" si="2"/>
        <v>5</v>
      </c>
      <c r="G40" s="117">
        <f t="shared" si="0"/>
        <v>30</v>
      </c>
      <c r="H40" s="153">
        <f t="shared" si="3"/>
        <v>21.333333333333336</v>
      </c>
      <c r="I40" s="17" t="s">
        <v>46</v>
      </c>
      <c r="J40" s="176" t="str">
        <f t="shared" si="1"/>
        <v/>
      </c>
      <c r="K40" s="173">
        <f t="shared" si="4"/>
        <v>0.22916666666666666</v>
      </c>
    </row>
    <row r="41" spans="1:11" ht="36" customHeight="1" x14ac:dyDescent="0.3">
      <c r="A41" s="30"/>
      <c r="B41" s="41" t="s">
        <v>30</v>
      </c>
      <c r="C41" s="41" t="s">
        <v>75</v>
      </c>
      <c r="D41" s="115" t="str">
        <f t="shared" si="12"/>
        <v>X</v>
      </c>
      <c r="E41" s="105" t="str">
        <f t="shared" si="13"/>
        <v/>
      </c>
      <c r="F41" s="180">
        <f t="shared" si="2"/>
        <v>0</v>
      </c>
      <c r="G41" s="117">
        <f t="shared" si="0"/>
        <v>30</v>
      </c>
      <c r="H41" s="153">
        <f t="shared" si="3"/>
        <v>21.833333333333336</v>
      </c>
      <c r="I41" s="17" t="s">
        <v>47</v>
      </c>
      <c r="J41" s="176" t="str">
        <f t="shared" si="1"/>
        <v/>
      </c>
      <c r="K41" s="173">
        <f t="shared" si="4"/>
        <v>2.0833333333333343E-2</v>
      </c>
    </row>
    <row r="42" spans="1:11" ht="36" customHeight="1" x14ac:dyDescent="0.3">
      <c r="A42" s="30"/>
      <c r="B42" s="41" t="s">
        <v>75</v>
      </c>
      <c r="C42" s="41" t="s">
        <v>129</v>
      </c>
      <c r="D42" s="115" t="str">
        <f t="shared" si="12"/>
        <v>X</v>
      </c>
      <c r="E42" s="105" t="str">
        <f t="shared" si="13"/>
        <v/>
      </c>
      <c r="F42" s="180">
        <f t="shared" si="2"/>
        <v>1</v>
      </c>
      <c r="G42" s="117">
        <f t="shared" si="0"/>
        <v>30</v>
      </c>
      <c r="H42" s="153">
        <f t="shared" si="3"/>
        <v>23.333333333333336</v>
      </c>
      <c r="I42" s="17" t="s">
        <v>46</v>
      </c>
      <c r="J42" s="176" t="str">
        <f t="shared" si="1"/>
        <v/>
      </c>
      <c r="K42" s="173">
        <f t="shared" si="4"/>
        <v>6.25E-2</v>
      </c>
    </row>
    <row r="43" spans="1:11" ht="36" customHeight="1" x14ac:dyDescent="0.3">
      <c r="A43" s="30"/>
      <c r="B43" s="41" t="s">
        <v>129</v>
      </c>
      <c r="C43" s="41" t="s">
        <v>26</v>
      </c>
      <c r="D43" s="115" t="str">
        <f t="shared" si="12"/>
        <v/>
      </c>
      <c r="E43" s="105" t="str">
        <f t="shared" si="13"/>
        <v>X</v>
      </c>
      <c r="F43" s="180">
        <f t="shared" si="2"/>
        <v>0</v>
      </c>
      <c r="G43" s="117">
        <f t="shared" si="0"/>
        <v>0</v>
      </c>
      <c r="H43" s="153">
        <f t="shared" si="3"/>
        <v>23.333333333333336</v>
      </c>
      <c r="I43" s="17" t="s">
        <v>355</v>
      </c>
      <c r="J43" s="176">
        <f t="shared" si="1"/>
        <v>0.14583333333333331</v>
      </c>
      <c r="K43" s="173" t="str">
        <f t="shared" si="4"/>
        <v/>
      </c>
    </row>
    <row r="44" spans="1:11" ht="36" customHeight="1" x14ac:dyDescent="0.3">
      <c r="A44" s="30"/>
      <c r="B44" s="41" t="s">
        <v>26</v>
      </c>
      <c r="C44" s="41" t="s">
        <v>69</v>
      </c>
      <c r="D44" s="115" t="str">
        <f t="shared" si="12"/>
        <v>X</v>
      </c>
      <c r="E44" s="105" t="str">
        <f t="shared" si="13"/>
        <v/>
      </c>
      <c r="F44" s="180">
        <f t="shared" si="2"/>
        <v>2</v>
      </c>
      <c r="G44" s="117">
        <f t="shared" si="0"/>
        <v>30</v>
      </c>
      <c r="H44" s="153">
        <f t="shared" si="3"/>
        <v>25.833333333333336</v>
      </c>
      <c r="I44" s="17" t="s">
        <v>46</v>
      </c>
      <c r="J44" s="176" t="str">
        <f t="shared" si="1"/>
        <v/>
      </c>
      <c r="K44" s="173">
        <f t="shared" si="4"/>
        <v>0.10416666666666669</v>
      </c>
    </row>
    <row r="45" spans="1:11" ht="36" customHeight="1" x14ac:dyDescent="0.3">
      <c r="A45" s="30"/>
      <c r="B45" s="41" t="s">
        <v>69</v>
      </c>
      <c r="C45" s="41" t="s">
        <v>273</v>
      </c>
      <c r="D45" s="115" t="str">
        <f t="shared" si="12"/>
        <v>X</v>
      </c>
      <c r="E45" s="105" t="str">
        <f t="shared" si="13"/>
        <v/>
      </c>
      <c r="F45" s="180">
        <f t="shared" si="2"/>
        <v>0</v>
      </c>
      <c r="G45" s="117">
        <f t="shared" si="0"/>
        <v>50</v>
      </c>
      <c r="H45" s="153">
        <f t="shared" si="3"/>
        <v>26.666666666666668</v>
      </c>
      <c r="I45" s="17" t="s">
        <v>922</v>
      </c>
      <c r="J45" s="176" t="str">
        <f t="shared" si="1"/>
        <v/>
      </c>
      <c r="K45" s="173">
        <f t="shared" si="4"/>
        <v>3.472222222222221E-2</v>
      </c>
    </row>
    <row r="46" spans="1:11" ht="36" customHeight="1" x14ac:dyDescent="0.3">
      <c r="A46" s="30"/>
      <c r="B46" s="41" t="s">
        <v>273</v>
      </c>
      <c r="C46" s="41" t="s">
        <v>104</v>
      </c>
      <c r="D46" s="115" t="str">
        <f t="shared" si="12"/>
        <v>X</v>
      </c>
      <c r="E46" s="105" t="str">
        <f t="shared" si="13"/>
        <v/>
      </c>
      <c r="F46" s="180">
        <f t="shared" si="2"/>
        <v>1</v>
      </c>
      <c r="G46" s="117">
        <f t="shared" si="0"/>
        <v>40</v>
      </c>
      <c r="H46" s="153">
        <f t="shared" si="3"/>
        <v>28.333333333333336</v>
      </c>
      <c r="I46" s="17" t="s">
        <v>46</v>
      </c>
      <c r="J46" s="176" t="str">
        <f t="shared" si="1"/>
        <v/>
      </c>
      <c r="K46" s="173">
        <f t="shared" si="4"/>
        <v>6.944444444444442E-2</v>
      </c>
    </row>
    <row r="47" spans="1:11" ht="36" customHeight="1" x14ac:dyDescent="0.3">
      <c r="A47" s="30"/>
      <c r="B47" s="215" t="s">
        <v>104</v>
      </c>
      <c r="C47" s="216"/>
      <c r="D47" s="115"/>
      <c r="E47" s="105" t="str">
        <f t="shared" si="13"/>
        <v/>
      </c>
      <c r="F47" s="180">
        <f t="shared" si="2"/>
        <v>0</v>
      </c>
      <c r="G47" s="117">
        <f t="shared" si="0"/>
        <v>0</v>
      </c>
      <c r="H47" s="153">
        <f t="shared" si="3"/>
        <v>28.333333333333336</v>
      </c>
      <c r="I47" s="18" t="s">
        <v>103</v>
      </c>
      <c r="J47" s="176" t="str">
        <f t="shared" si="1"/>
        <v/>
      </c>
      <c r="K47" s="173" t="str">
        <f t="shared" si="4"/>
        <v/>
      </c>
    </row>
    <row r="48" spans="1:11" ht="33.75" customHeight="1" x14ac:dyDescent="0.3">
      <c r="A48" s="123"/>
      <c r="B48" s="332" t="s">
        <v>33</v>
      </c>
      <c r="C48" s="332"/>
      <c r="D48" s="332"/>
      <c r="E48" s="332"/>
      <c r="F48" s="332"/>
      <c r="G48" s="332"/>
      <c r="H48" s="124">
        <f>H47</f>
        <v>28.333333333333336</v>
      </c>
      <c r="I48" s="125"/>
      <c r="J48" s="177">
        <f>SUM(J23:J47)</f>
        <v>0.19444444444444436</v>
      </c>
      <c r="K48" s="173">
        <f>SUM(K23:K47)</f>
        <v>1.1805555555555556</v>
      </c>
    </row>
    <row r="49" spans="1:9" ht="33.75" customHeight="1" x14ac:dyDescent="0.3">
      <c r="A49" s="123"/>
      <c r="B49" s="332" t="s">
        <v>616</v>
      </c>
      <c r="C49" s="332"/>
      <c r="D49" s="332"/>
      <c r="E49" s="332"/>
      <c r="F49" s="332"/>
      <c r="G49" s="332"/>
      <c r="H49" s="126">
        <v>72</v>
      </c>
      <c r="I49" s="125"/>
    </row>
    <row r="50" spans="1:9" ht="33.75" customHeight="1" x14ac:dyDescent="0.3">
      <c r="A50" s="123"/>
      <c r="B50" s="326" t="s">
        <v>617</v>
      </c>
      <c r="C50" s="326"/>
      <c r="D50" s="326"/>
      <c r="E50" s="326"/>
      <c r="F50" s="326"/>
      <c r="G50" s="326"/>
      <c r="H50" s="126">
        <f>IF(H49="","",IF(H48&lt;=H49,H49-H48,0))</f>
        <v>43.666666666666664</v>
      </c>
      <c r="I50" s="155"/>
    </row>
    <row r="51" spans="1:9" ht="33.75" customHeight="1" x14ac:dyDescent="0.3">
      <c r="A51" s="123"/>
      <c r="B51" s="326" t="s">
        <v>618</v>
      </c>
      <c r="C51" s="326"/>
      <c r="D51" s="326"/>
      <c r="E51" s="326"/>
      <c r="F51" s="326"/>
      <c r="G51" s="326"/>
      <c r="H51" s="126">
        <f>IF(H48&gt;H49,H48-H49,0)</f>
        <v>0</v>
      </c>
      <c r="I51" s="125"/>
    </row>
    <row r="52" spans="1:9" ht="33.75" customHeight="1" x14ac:dyDescent="0.3">
      <c r="A52" s="123"/>
      <c r="B52" s="326" t="s">
        <v>619</v>
      </c>
      <c r="C52" s="326"/>
      <c r="D52" s="326"/>
      <c r="E52" s="326"/>
      <c r="F52" s="326"/>
      <c r="G52" s="326"/>
      <c r="H52" s="154">
        <f>IF(H49="","",IF(H50&gt;H51,ROUND(H50*$B$15*$B$13/24,0),""))</f>
        <v>60374625</v>
      </c>
      <c r="I52" s="125"/>
    </row>
    <row r="53" spans="1:9" ht="33.75" customHeight="1" x14ac:dyDescent="0.3">
      <c r="A53" s="123"/>
      <c r="B53" s="327" t="s">
        <v>620</v>
      </c>
      <c r="C53" s="328"/>
      <c r="D53" s="328"/>
      <c r="E53" s="328"/>
      <c r="F53" s="328"/>
      <c r="G53" s="329"/>
      <c r="H53" s="127" t="str">
        <f>IF(H51&gt;H50,ROUND(H51*$B$17*$B$13/24,0),"")</f>
        <v/>
      </c>
      <c r="I53" s="125"/>
    </row>
    <row r="54" spans="1:9" ht="33.75" customHeight="1" x14ac:dyDescent="0.3">
      <c r="A54" s="330"/>
      <c r="B54" s="330"/>
      <c r="C54" s="330"/>
      <c r="D54" s="330"/>
      <c r="E54" s="330"/>
      <c r="F54" s="330"/>
      <c r="G54" s="330"/>
      <c r="H54" s="330"/>
      <c r="I54" s="330"/>
    </row>
  </sheetData>
  <mergeCells count="17">
    <mergeCell ref="B52:G52"/>
    <mergeCell ref="B53:G53"/>
    <mergeCell ref="A54:I54"/>
    <mergeCell ref="J21:J22"/>
    <mergeCell ref="K21:K22"/>
    <mergeCell ref="B48:G48"/>
    <mergeCell ref="B49:G49"/>
    <mergeCell ref="B50:G50"/>
    <mergeCell ref="B51:G51"/>
    <mergeCell ref="A1:I1"/>
    <mergeCell ref="F15:G15"/>
    <mergeCell ref="A21:A22"/>
    <mergeCell ref="B21:C21"/>
    <mergeCell ref="D21:E21"/>
    <mergeCell ref="F21:G21"/>
    <mergeCell ref="H21:H22"/>
    <mergeCell ref="I21:I22"/>
  </mergeCells>
  <phoneticPr fontId="42" type="noConversion"/>
  <conditionalFormatting sqref="B47:I47 B23:C46 E23:I46">
    <cfRule type="expression" dxfId="33" priority="2">
      <formula>$E23="x"</formula>
    </cfRule>
  </conditionalFormatting>
  <conditionalFormatting sqref="D23:D46">
    <cfRule type="expression" dxfId="32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62E6-44A2-4633-BD82-09B1C2E157B2}">
  <sheetPr>
    <tabColor rgb="FFFF0000"/>
  </sheetPr>
  <dimension ref="A1:K80"/>
  <sheetViews>
    <sheetView topLeftCell="A10" zoomScale="55" zoomScaleNormal="55" workbookViewId="0">
      <selection activeCell="D29" sqref="D29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09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39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44763.722222222219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44762</v>
      </c>
      <c r="C9" s="104">
        <f>INDEX('TONG HOP'!$B$9:$W$110,MATCH(E3,'TONG HOP'!$B$9:$B$110,0),MATCH(C10,'TONG HOP'!$B$9:$W$9,0))</f>
        <v>44763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44764.291666666664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17030.82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44766.666666666664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22100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44768.527777777781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833</v>
      </c>
      <c r="B23" s="215" t="s">
        <v>229</v>
      </c>
      <c r="C23" s="216"/>
      <c r="D23" s="115"/>
      <c r="E23" s="105"/>
      <c r="F23" s="180">
        <f>IF(C23-B23=1,24,(IF(D23="X",HOUR(C23-B23),0)))</f>
        <v>0</v>
      </c>
      <c r="G23" s="166">
        <f t="shared" ref="G23:G73" si="0">IF(D23="X",MINUTE(C23-B23),0)</f>
        <v>0</v>
      </c>
      <c r="H23" s="166">
        <f>(F23+G23/60)+H22</f>
        <v>0</v>
      </c>
      <c r="I23" s="214" t="s">
        <v>898</v>
      </c>
      <c r="J23" s="176" t="str">
        <f t="shared" ref="J23:J55" si="1">IF(E23="x",(C23-B23),"")</f>
        <v/>
      </c>
      <c r="K23" s="173" t="str">
        <f t="shared" ref="K23:K55" si="2">IF(D23="x",(C23-B23),"")</f>
        <v/>
      </c>
    </row>
    <row r="24" spans="1:11" ht="36" customHeight="1" x14ac:dyDescent="0.3">
      <c r="A24" s="30"/>
      <c r="B24" s="19" t="s">
        <v>229</v>
      </c>
      <c r="C24" s="28" t="s">
        <v>72</v>
      </c>
      <c r="D24" s="115"/>
      <c r="E24" s="105"/>
      <c r="F24" s="180">
        <f t="shared" ref="F24:F73" si="3">IF(C24-B24=1,24,(IF(D24="X",HOUR(C24-B24),0)))</f>
        <v>0</v>
      </c>
      <c r="G24" s="166">
        <f t="shared" si="0"/>
        <v>0</v>
      </c>
      <c r="H24" s="166">
        <f t="shared" ref="H24:H73" si="4">(F24+G24/60)+H23</f>
        <v>0</v>
      </c>
      <c r="I24" s="24" t="s">
        <v>784</v>
      </c>
      <c r="J24" s="176" t="str">
        <f t="shared" si="1"/>
        <v/>
      </c>
      <c r="K24" s="173" t="str">
        <f t="shared" si="2"/>
        <v/>
      </c>
    </row>
    <row r="25" spans="1:11" ht="36" customHeight="1" x14ac:dyDescent="0.3">
      <c r="A25" s="30"/>
      <c r="B25" s="28" t="s">
        <v>72</v>
      </c>
      <c r="C25" s="28" t="s">
        <v>28</v>
      </c>
      <c r="D25" s="115"/>
      <c r="E25" s="105"/>
      <c r="F25" s="180">
        <f t="shared" si="3"/>
        <v>0</v>
      </c>
      <c r="G25" s="166">
        <f t="shared" si="0"/>
        <v>0</v>
      </c>
      <c r="H25" s="166">
        <f t="shared" si="4"/>
        <v>0</v>
      </c>
      <c r="I25" s="24" t="s">
        <v>769</v>
      </c>
      <c r="J25" s="176" t="str">
        <f t="shared" si="1"/>
        <v/>
      </c>
      <c r="K25" s="173" t="str">
        <f t="shared" si="2"/>
        <v/>
      </c>
    </row>
    <row r="26" spans="1:11" ht="36" customHeight="1" x14ac:dyDescent="0.3">
      <c r="A26" s="42" t="s">
        <v>834</v>
      </c>
      <c r="B26" s="28" t="s">
        <v>29</v>
      </c>
      <c r="C26" s="28" t="s">
        <v>31</v>
      </c>
      <c r="D26" s="115"/>
      <c r="E26" s="105"/>
      <c r="F26" s="180">
        <f t="shared" si="3"/>
        <v>0</v>
      </c>
      <c r="G26" s="166">
        <f t="shared" si="0"/>
        <v>0</v>
      </c>
      <c r="H26" s="166">
        <f t="shared" si="4"/>
        <v>0</v>
      </c>
      <c r="I26" s="24" t="s">
        <v>769</v>
      </c>
      <c r="J26" s="176" t="str">
        <f t="shared" si="1"/>
        <v/>
      </c>
      <c r="K26" s="173" t="str">
        <f t="shared" si="2"/>
        <v/>
      </c>
    </row>
    <row r="27" spans="1:11" ht="36" customHeight="1" x14ac:dyDescent="0.3">
      <c r="A27" s="30"/>
      <c r="B27" s="28" t="s">
        <v>715</v>
      </c>
      <c r="C27" s="28" t="s">
        <v>912</v>
      </c>
      <c r="D27" s="115" t="str">
        <f t="shared" ref="D27:D54" si="5">IF(E27="","X","")</f>
        <v/>
      </c>
      <c r="E27" s="105" t="str">
        <f t="shared" ref="E27:E54" si="6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180">
        <f t="shared" ref="F27" si="7">IF(C27-B27=1,24,(IF(D27="X",HOUR(C27-B27),0)))</f>
        <v>0</v>
      </c>
      <c r="G27" s="166">
        <f t="shared" ref="G27" si="8">IF(D27="X",MINUTE(C27-B27),0)</f>
        <v>0</v>
      </c>
      <c r="H27" s="166">
        <f t="shared" ref="H27" si="9">(F27+G27/60)+H26</f>
        <v>0</v>
      </c>
      <c r="I27" s="24" t="s">
        <v>769</v>
      </c>
      <c r="J27" s="176">
        <f t="shared" si="1"/>
        <v>2.0833333333333315E-2</v>
      </c>
      <c r="K27" s="173" t="str">
        <f t="shared" si="2"/>
        <v/>
      </c>
    </row>
    <row r="28" spans="1:11" ht="36" customHeight="1" x14ac:dyDescent="0.3">
      <c r="A28" s="30"/>
      <c r="B28" s="28" t="s">
        <v>129</v>
      </c>
      <c r="C28" s="28" t="s">
        <v>65</v>
      </c>
      <c r="D28" s="115" t="str">
        <f t="shared" si="5"/>
        <v/>
      </c>
      <c r="E28" s="105" t="str">
        <f t="shared" si="6"/>
        <v>X</v>
      </c>
      <c r="F28" s="180">
        <f t="shared" si="3"/>
        <v>0</v>
      </c>
      <c r="G28" s="117">
        <f t="shared" si="0"/>
        <v>0</v>
      </c>
      <c r="H28" s="153">
        <f>(F28+G28/60)+H26</f>
        <v>0</v>
      </c>
      <c r="I28" s="17" t="s">
        <v>43</v>
      </c>
      <c r="J28" s="176">
        <f t="shared" si="1"/>
        <v>6.25E-2</v>
      </c>
      <c r="K28" s="173" t="str">
        <f t="shared" si="2"/>
        <v/>
      </c>
    </row>
    <row r="29" spans="1:11" ht="36" customHeight="1" x14ac:dyDescent="0.3">
      <c r="A29" s="43"/>
      <c r="B29" s="28" t="s">
        <v>65</v>
      </c>
      <c r="C29" s="28" t="s">
        <v>28</v>
      </c>
      <c r="D29" s="115" t="str">
        <f t="shared" si="5"/>
        <v>X</v>
      </c>
      <c r="E29" s="105" t="str">
        <f t="shared" si="6"/>
        <v/>
      </c>
      <c r="F29" s="180">
        <f t="shared" si="3"/>
        <v>15</v>
      </c>
      <c r="G29" s="117">
        <f t="shared" si="0"/>
        <v>0</v>
      </c>
      <c r="H29" s="153">
        <f t="shared" si="4"/>
        <v>15</v>
      </c>
      <c r="I29" s="17" t="s">
        <v>899</v>
      </c>
      <c r="J29" s="176" t="str">
        <f t="shared" si="1"/>
        <v/>
      </c>
      <c r="K29" s="173">
        <f t="shared" si="2"/>
        <v>0.625</v>
      </c>
    </row>
    <row r="30" spans="1:11" ht="36" customHeight="1" x14ac:dyDescent="0.3">
      <c r="A30" s="57" t="s">
        <v>835</v>
      </c>
      <c r="B30" s="28" t="s">
        <v>29</v>
      </c>
      <c r="C30" s="28" t="s">
        <v>28</v>
      </c>
      <c r="D30" s="115" t="str">
        <f t="shared" si="5"/>
        <v>X</v>
      </c>
      <c r="E30" s="105" t="str">
        <f t="shared" si="6"/>
        <v/>
      </c>
      <c r="F30" s="180">
        <f t="shared" si="3"/>
        <v>24</v>
      </c>
      <c r="G30" s="117">
        <f t="shared" si="0"/>
        <v>0</v>
      </c>
      <c r="H30" s="153">
        <f t="shared" si="4"/>
        <v>39</v>
      </c>
      <c r="I30" s="17" t="s">
        <v>900</v>
      </c>
      <c r="J30" s="176" t="str">
        <f t="shared" si="1"/>
        <v/>
      </c>
      <c r="K30" s="173">
        <f t="shared" si="2"/>
        <v>1</v>
      </c>
    </row>
    <row r="31" spans="1:11" ht="36" customHeight="1" x14ac:dyDescent="0.3">
      <c r="A31" s="42" t="s">
        <v>836</v>
      </c>
      <c r="B31" s="28" t="s">
        <v>29</v>
      </c>
      <c r="C31" s="28" t="s">
        <v>129</v>
      </c>
      <c r="D31" s="115" t="str">
        <f t="shared" si="5"/>
        <v>X</v>
      </c>
      <c r="E31" s="105" t="str">
        <f t="shared" si="6"/>
        <v/>
      </c>
      <c r="F31" s="180">
        <f t="shared" si="3"/>
        <v>7</v>
      </c>
      <c r="G31" s="117">
        <f t="shared" si="0"/>
        <v>30</v>
      </c>
      <c r="H31" s="153">
        <f t="shared" si="4"/>
        <v>46.5</v>
      </c>
      <c r="I31" s="17" t="s">
        <v>900</v>
      </c>
      <c r="J31" s="176" t="str">
        <f t="shared" si="1"/>
        <v/>
      </c>
      <c r="K31" s="173">
        <f t="shared" si="2"/>
        <v>0.3125</v>
      </c>
    </row>
    <row r="32" spans="1:11" ht="36" customHeight="1" x14ac:dyDescent="0.3">
      <c r="A32" s="30"/>
      <c r="B32" s="28" t="s">
        <v>129</v>
      </c>
      <c r="C32" s="28" t="s">
        <v>436</v>
      </c>
      <c r="D32" s="115" t="str">
        <f t="shared" si="5"/>
        <v/>
      </c>
      <c r="E32" s="105" t="str">
        <f t="shared" si="6"/>
        <v>X</v>
      </c>
      <c r="F32" s="180">
        <f t="shared" si="3"/>
        <v>0</v>
      </c>
      <c r="G32" s="117">
        <f t="shared" si="0"/>
        <v>0</v>
      </c>
      <c r="H32" s="153">
        <f t="shared" si="4"/>
        <v>46.5</v>
      </c>
      <c r="I32" s="18" t="s">
        <v>901</v>
      </c>
      <c r="J32" s="176">
        <f t="shared" si="1"/>
        <v>4.8611111111111105E-2</v>
      </c>
      <c r="K32" s="173" t="str">
        <f t="shared" si="2"/>
        <v/>
      </c>
    </row>
    <row r="33" spans="1:11" ht="36" customHeight="1" x14ac:dyDescent="0.3">
      <c r="A33" s="30"/>
      <c r="B33" s="28" t="s">
        <v>436</v>
      </c>
      <c r="C33" s="28" t="s">
        <v>188</v>
      </c>
      <c r="D33" s="115" t="str">
        <f t="shared" si="5"/>
        <v>X</v>
      </c>
      <c r="E33" s="105" t="str">
        <f t="shared" si="6"/>
        <v/>
      </c>
      <c r="F33" s="180">
        <f t="shared" si="3"/>
        <v>6</v>
      </c>
      <c r="G33" s="117">
        <f t="shared" si="0"/>
        <v>50</v>
      </c>
      <c r="H33" s="153">
        <f t="shared" si="4"/>
        <v>53.333333333333336</v>
      </c>
      <c r="I33" s="25" t="s">
        <v>902</v>
      </c>
      <c r="J33" s="176" t="str">
        <f t="shared" si="1"/>
        <v/>
      </c>
      <c r="K33" s="173">
        <f t="shared" si="2"/>
        <v>0.28472222222222227</v>
      </c>
    </row>
    <row r="34" spans="1:11" ht="36" customHeight="1" x14ac:dyDescent="0.3">
      <c r="A34" s="30"/>
      <c r="B34" s="28" t="s">
        <v>188</v>
      </c>
      <c r="C34" s="236" t="s">
        <v>104</v>
      </c>
      <c r="D34" s="115" t="str">
        <f t="shared" si="5"/>
        <v>X</v>
      </c>
      <c r="E34" s="105" t="str">
        <f t="shared" si="6"/>
        <v/>
      </c>
      <c r="F34" s="180">
        <f t="shared" si="3"/>
        <v>0</v>
      </c>
      <c r="G34" s="117">
        <f t="shared" si="0"/>
        <v>30</v>
      </c>
      <c r="H34" s="153">
        <f t="shared" si="4"/>
        <v>53.833333333333336</v>
      </c>
      <c r="I34" s="17" t="s">
        <v>309</v>
      </c>
      <c r="J34" s="176" t="str">
        <f t="shared" si="1"/>
        <v/>
      </c>
      <c r="K34" s="173">
        <f t="shared" si="2"/>
        <v>2.0833333333333259E-2</v>
      </c>
    </row>
    <row r="35" spans="1:11" ht="36" customHeight="1" x14ac:dyDescent="0.3">
      <c r="A35" s="30"/>
      <c r="B35" s="215" t="s">
        <v>104</v>
      </c>
      <c r="C35" s="216"/>
      <c r="D35" s="115"/>
      <c r="E35" s="105" t="str">
        <f t="shared" si="6"/>
        <v/>
      </c>
      <c r="F35" s="180">
        <f t="shared" si="3"/>
        <v>0</v>
      </c>
      <c r="G35" s="117">
        <f t="shared" si="0"/>
        <v>0</v>
      </c>
      <c r="H35" s="153">
        <f t="shared" si="4"/>
        <v>53.833333333333336</v>
      </c>
      <c r="I35" s="214" t="s">
        <v>444</v>
      </c>
      <c r="J35" s="176" t="str">
        <f t="shared" si="1"/>
        <v/>
      </c>
      <c r="K35" s="173" t="str">
        <f t="shared" si="2"/>
        <v/>
      </c>
    </row>
    <row r="36" spans="1:11" ht="36" customHeight="1" x14ac:dyDescent="0.3">
      <c r="A36" s="30"/>
      <c r="B36" s="236" t="s">
        <v>104</v>
      </c>
      <c r="C36" s="28" t="s">
        <v>229</v>
      </c>
      <c r="D36" s="115" t="str">
        <f t="shared" si="5"/>
        <v>X</v>
      </c>
      <c r="E36" s="105" t="str">
        <f t="shared" si="6"/>
        <v/>
      </c>
      <c r="F36" s="180">
        <f t="shared" si="3"/>
        <v>1</v>
      </c>
      <c r="G36" s="117">
        <f t="shared" si="0"/>
        <v>20</v>
      </c>
      <c r="H36" s="153">
        <f t="shared" si="4"/>
        <v>55.166666666666671</v>
      </c>
      <c r="I36" s="24" t="s">
        <v>445</v>
      </c>
      <c r="J36" s="176" t="str">
        <f t="shared" si="1"/>
        <v/>
      </c>
      <c r="K36" s="173">
        <f t="shared" si="2"/>
        <v>5.555555555555558E-2</v>
      </c>
    </row>
    <row r="37" spans="1:11" ht="36" customHeight="1" x14ac:dyDescent="0.3">
      <c r="A37" s="30"/>
      <c r="B37" s="28" t="s">
        <v>229</v>
      </c>
      <c r="C37" s="19" t="s">
        <v>239</v>
      </c>
      <c r="D37" s="115" t="str">
        <f t="shared" si="5"/>
        <v>X</v>
      </c>
      <c r="E37" s="105" t="str">
        <f t="shared" si="6"/>
        <v/>
      </c>
      <c r="F37" s="180">
        <f t="shared" si="3"/>
        <v>0</v>
      </c>
      <c r="G37" s="117">
        <f t="shared" si="0"/>
        <v>30</v>
      </c>
      <c r="H37" s="153">
        <f t="shared" si="4"/>
        <v>55.666666666666671</v>
      </c>
      <c r="I37" s="24" t="s">
        <v>892</v>
      </c>
      <c r="J37" s="176" t="str">
        <f t="shared" si="1"/>
        <v/>
      </c>
      <c r="K37" s="173">
        <f t="shared" si="2"/>
        <v>2.0833333333333259E-2</v>
      </c>
    </row>
    <row r="38" spans="1:11" ht="36" customHeight="1" x14ac:dyDescent="0.3">
      <c r="A38" s="30"/>
      <c r="B38" s="19" t="s">
        <v>239</v>
      </c>
      <c r="C38" s="28" t="s">
        <v>57</v>
      </c>
      <c r="D38" s="115" t="str">
        <f t="shared" si="5"/>
        <v>X</v>
      </c>
      <c r="E38" s="105" t="str">
        <f t="shared" si="6"/>
        <v/>
      </c>
      <c r="F38" s="180">
        <f t="shared" si="3"/>
        <v>2</v>
      </c>
      <c r="G38" s="117">
        <f t="shared" si="0"/>
        <v>10</v>
      </c>
      <c r="H38" s="153">
        <f t="shared" si="4"/>
        <v>57.833333333333336</v>
      </c>
      <c r="I38" s="24" t="s">
        <v>445</v>
      </c>
      <c r="J38" s="176" t="str">
        <f t="shared" si="1"/>
        <v/>
      </c>
      <c r="K38" s="173">
        <f t="shared" si="2"/>
        <v>9.0277777777777901E-2</v>
      </c>
    </row>
    <row r="39" spans="1:11" ht="36" customHeight="1" x14ac:dyDescent="0.3">
      <c r="A39" s="30"/>
      <c r="B39" s="28" t="s">
        <v>57</v>
      </c>
      <c r="C39" s="28" t="s">
        <v>32</v>
      </c>
      <c r="D39" s="115" t="str">
        <f t="shared" si="5"/>
        <v>X</v>
      </c>
      <c r="E39" s="105" t="str">
        <f t="shared" si="6"/>
        <v/>
      </c>
      <c r="F39" s="180">
        <f t="shared" si="3"/>
        <v>2</v>
      </c>
      <c r="G39" s="117">
        <f t="shared" si="0"/>
        <v>0</v>
      </c>
      <c r="H39" s="153">
        <f t="shared" si="4"/>
        <v>59.833333333333336</v>
      </c>
      <c r="I39" s="24" t="s">
        <v>903</v>
      </c>
      <c r="J39" s="176" t="str">
        <f t="shared" si="1"/>
        <v/>
      </c>
      <c r="K39" s="173">
        <f t="shared" si="2"/>
        <v>8.3333333333333259E-2</v>
      </c>
    </row>
    <row r="40" spans="1:11" ht="36" customHeight="1" x14ac:dyDescent="0.3">
      <c r="A40" s="30"/>
      <c r="B40" s="28" t="s">
        <v>32</v>
      </c>
      <c r="C40" s="28" t="s">
        <v>60</v>
      </c>
      <c r="D40" s="115" t="str">
        <f t="shared" si="5"/>
        <v>X</v>
      </c>
      <c r="E40" s="105" t="str">
        <f t="shared" si="6"/>
        <v/>
      </c>
      <c r="F40" s="180">
        <f t="shared" si="3"/>
        <v>0</v>
      </c>
      <c r="G40" s="117">
        <f t="shared" si="0"/>
        <v>40</v>
      </c>
      <c r="H40" s="153">
        <f t="shared" si="4"/>
        <v>60.5</v>
      </c>
      <c r="I40" s="24" t="s">
        <v>904</v>
      </c>
      <c r="J40" s="176" t="str">
        <f t="shared" si="1"/>
        <v/>
      </c>
      <c r="K40" s="173">
        <f t="shared" si="2"/>
        <v>2.7777777777777901E-2</v>
      </c>
    </row>
    <row r="41" spans="1:11" ht="36" customHeight="1" x14ac:dyDescent="0.3">
      <c r="A41" s="43"/>
      <c r="B41" s="28" t="s">
        <v>60</v>
      </c>
      <c r="C41" s="28" t="s">
        <v>28</v>
      </c>
      <c r="D41" s="115" t="str">
        <f t="shared" si="5"/>
        <v>X</v>
      </c>
      <c r="E41" s="105" t="str">
        <f t="shared" si="6"/>
        <v/>
      </c>
      <c r="F41" s="180">
        <f t="shared" si="3"/>
        <v>1</v>
      </c>
      <c r="G41" s="117">
        <f t="shared" si="0"/>
        <v>20</v>
      </c>
      <c r="H41" s="153">
        <f t="shared" si="4"/>
        <v>61.833333333333336</v>
      </c>
      <c r="I41" s="24" t="s">
        <v>445</v>
      </c>
      <c r="J41" s="176" t="str">
        <f t="shared" si="1"/>
        <v/>
      </c>
      <c r="K41" s="173">
        <f t="shared" si="2"/>
        <v>5.5555555555555469E-2</v>
      </c>
    </row>
    <row r="42" spans="1:11" ht="36" customHeight="1" x14ac:dyDescent="0.3">
      <c r="A42" s="217" t="s">
        <v>864</v>
      </c>
      <c r="B42" s="28" t="s">
        <v>29</v>
      </c>
      <c r="C42" s="28" t="s">
        <v>154</v>
      </c>
      <c r="D42" s="115" t="str">
        <f t="shared" si="5"/>
        <v>X</v>
      </c>
      <c r="E42" s="105" t="str">
        <f t="shared" si="6"/>
        <v/>
      </c>
      <c r="F42" s="180">
        <f t="shared" si="3"/>
        <v>1</v>
      </c>
      <c r="G42" s="117">
        <f t="shared" si="0"/>
        <v>20</v>
      </c>
      <c r="H42" s="153">
        <f t="shared" si="4"/>
        <v>63.166666666666671</v>
      </c>
      <c r="I42" s="24" t="s">
        <v>445</v>
      </c>
      <c r="J42" s="176" t="str">
        <f t="shared" si="1"/>
        <v/>
      </c>
      <c r="K42" s="173">
        <f t="shared" si="2"/>
        <v>5.5555555555555552E-2</v>
      </c>
    </row>
    <row r="43" spans="1:11" ht="36" customHeight="1" x14ac:dyDescent="0.3">
      <c r="A43" s="217"/>
      <c r="B43" s="28" t="s">
        <v>154</v>
      </c>
      <c r="C43" s="28" t="s">
        <v>708</v>
      </c>
      <c r="D43" s="115" t="str">
        <f t="shared" si="5"/>
        <v>X</v>
      </c>
      <c r="E43" s="105" t="str">
        <f t="shared" si="6"/>
        <v/>
      </c>
      <c r="F43" s="180">
        <f t="shared" si="3"/>
        <v>2</v>
      </c>
      <c r="G43" s="117">
        <f t="shared" si="0"/>
        <v>20</v>
      </c>
      <c r="H43" s="153">
        <f t="shared" si="4"/>
        <v>65.5</v>
      </c>
      <c r="I43" s="24" t="s">
        <v>905</v>
      </c>
      <c r="J43" s="176" t="str">
        <f t="shared" si="1"/>
        <v/>
      </c>
      <c r="K43" s="173">
        <f t="shared" si="2"/>
        <v>9.722222222222221E-2</v>
      </c>
    </row>
    <row r="44" spans="1:11" ht="36" customHeight="1" x14ac:dyDescent="0.3">
      <c r="A44" s="217"/>
      <c r="B44" s="28" t="s">
        <v>708</v>
      </c>
      <c r="C44" s="28" t="s">
        <v>782</v>
      </c>
      <c r="D44" s="115" t="str">
        <f t="shared" si="5"/>
        <v>X</v>
      </c>
      <c r="E44" s="105" t="str">
        <f t="shared" si="6"/>
        <v/>
      </c>
      <c r="F44" s="180">
        <f t="shared" si="3"/>
        <v>1</v>
      </c>
      <c r="G44" s="117">
        <f t="shared" si="0"/>
        <v>40</v>
      </c>
      <c r="H44" s="153">
        <f t="shared" si="4"/>
        <v>67.166666666666671</v>
      </c>
      <c r="I44" s="24" t="s">
        <v>445</v>
      </c>
      <c r="J44" s="176" t="str">
        <f t="shared" si="1"/>
        <v/>
      </c>
      <c r="K44" s="173">
        <f t="shared" si="2"/>
        <v>6.9444444444444448E-2</v>
      </c>
    </row>
    <row r="45" spans="1:11" ht="36" customHeight="1" x14ac:dyDescent="0.3">
      <c r="A45" s="217"/>
      <c r="B45" s="28" t="s">
        <v>782</v>
      </c>
      <c r="C45" s="28" t="s">
        <v>75</v>
      </c>
      <c r="D45" s="115" t="str">
        <f t="shared" si="5"/>
        <v>X</v>
      </c>
      <c r="E45" s="105" t="str">
        <f t="shared" si="6"/>
        <v/>
      </c>
      <c r="F45" s="180">
        <f t="shared" si="3"/>
        <v>0</v>
      </c>
      <c r="G45" s="117">
        <f t="shared" si="0"/>
        <v>40</v>
      </c>
      <c r="H45" s="153">
        <f t="shared" si="4"/>
        <v>67.833333333333343</v>
      </c>
      <c r="I45" s="24" t="s">
        <v>47</v>
      </c>
      <c r="J45" s="176" t="str">
        <f t="shared" si="1"/>
        <v/>
      </c>
      <c r="K45" s="173">
        <f t="shared" si="2"/>
        <v>2.777777777777779E-2</v>
      </c>
    </row>
    <row r="46" spans="1:11" ht="36" customHeight="1" x14ac:dyDescent="0.3">
      <c r="A46" s="217"/>
      <c r="B46" s="28" t="s">
        <v>75</v>
      </c>
      <c r="C46" s="28" t="s">
        <v>31</v>
      </c>
      <c r="D46" s="115" t="str">
        <f t="shared" si="5"/>
        <v>X</v>
      </c>
      <c r="E46" s="105" t="str">
        <f t="shared" si="6"/>
        <v/>
      </c>
      <c r="F46" s="180">
        <f t="shared" si="3"/>
        <v>1</v>
      </c>
      <c r="G46" s="117">
        <f t="shared" si="0"/>
        <v>0</v>
      </c>
      <c r="H46" s="153">
        <f t="shared" si="4"/>
        <v>68.833333333333343</v>
      </c>
      <c r="I46" s="24" t="s">
        <v>904</v>
      </c>
      <c r="J46" s="176" t="str">
        <f t="shared" si="1"/>
        <v/>
      </c>
      <c r="K46" s="173">
        <f t="shared" si="2"/>
        <v>4.1666666666666685E-2</v>
      </c>
    </row>
    <row r="47" spans="1:11" ht="36" customHeight="1" x14ac:dyDescent="0.3">
      <c r="A47" s="217"/>
      <c r="B47" s="28" t="s">
        <v>31</v>
      </c>
      <c r="C47" s="28" t="s">
        <v>748</v>
      </c>
      <c r="D47" s="115" t="str">
        <f t="shared" si="5"/>
        <v>X</v>
      </c>
      <c r="E47" s="105" t="str">
        <f t="shared" si="6"/>
        <v/>
      </c>
      <c r="F47" s="180">
        <f t="shared" si="3"/>
        <v>3</v>
      </c>
      <c r="G47" s="117">
        <f t="shared" si="0"/>
        <v>40</v>
      </c>
      <c r="H47" s="153">
        <f t="shared" si="4"/>
        <v>72.500000000000014</v>
      </c>
      <c r="I47" s="24" t="s">
        <v>445</v>
      </c>
      <c r="J47" s="176" t="str">
        <f t="shared" si="1"/>
        <v/>
      </c>
      <c r="K47" s="173">
        <f t="shared" si="2"/>
        <v>0.15277777777777773</v>
      </c>
    </row>
    <row r="48" spans="1:11" ht="36" customHeight="1" x14ac:dyDescent="0.3">
      <c r="A48" s="217"/>
      <c r="B48" s="28" t="s">
        <v>748</v>
      </c>
      <c r="C48" s="28" t="s">
        <v>68</v>
      </c>
      <c r="D48" s="115" t="str">
        <f t="shared" si="5"/>
        <v>X</v>
      </c>
      <c r="E48" s="105" t="str">
        <f t="shared" si="6"/>
        <v/>
      </c>
      <c r="F48" s="180">
        <f t="shared" si="3"/>
        <v>1</v>
      </c>
      <c r="G48" s="117">
        <f t="shared" si="0"/>
        <v>20</v>
      </c>
      <c r="H48" s="153">
        <f t="shared" si="4"/>
        <v>73.833333333333343</v>
      </c>
      <c r="I48" s="24" t="s">
        <v>272</v>
      </c>
      <c r="J48" s="176" t="str">
        <f t="shared" si="1"/>
        <v/>
      </c>
      <c r="K48" s="173">
        <f t="shared" si="2"/>
        <v>5.555555555555558E-2</v>
      </c>
    </row>
    <row r="49" spans="1:11" ht="36" customHeight="1" x14ac:dyDescent="0.3">
      <c r="A49" s="217"/>
      <c r="B49" s="28" t="s">
        <v>68</v>
      </c>
      <c r="C49" s="28" t="s">
        <v>764</v>
      </c>
      <c r="D49" s="115" t="str">
        <f t="shared" si="5"/>
        <v>X</v>
      </c>
      <c r="E49" s="105" t="str">
        <f t="shared" si="6"/>
        <v/>
      </c>
      <c r="F49" s="180">
        <f t="shared" si="3"/>
        <v>1</v>
      </c>
      <c r="G49" s="117">
        <f t="shared" si="0"/>
        <v>20</v>
      </c>
      <c r="H49" s="153">
        <f t="shared" si="4"/>
        <v>75.166666666666671</v>
      </c>
      <c r="I49" s="24" t="s">
        <v>906</v>
      </c>
      <c r="J49" s="176" t="str">
        <f t="shared" si="1"/>
        <v/>
      </c>
      <c r="K49" s="173">
        <f t="shared" si="2"/>
        <v>5.555555555555558E-2</v>
      </c>
    </row>
    <row r="50" spans="1:11" ht="36" customHeight="1" x14ac:dyDescent="0.3">
      <c r="A50" s="217"/>
      <c r="B50" s="28" t="s">
        <v>764</v>
      </c>
      <c r="C50" s="28" t="s">
        <v>70</v>
      </c>
      <c r="D50" s="115" t="str">
        <f t="shared" si="5"/>
        <v>X</v>
      </c>
      <c r="E50" s="105" t="str">
        <f t="shared" si="6"/>
        <v/>
      </c>
      <c r="F50" s="180">
        <f t="shared" si="3"/>
        <v>0</v>
      </c>
      <c r="G50" s="117">
        <f t="shared" si="0"/>
        <v>40</v>
      </c>
      <c r="H50" s="153">
        <f t="shared" si="4"/>
        <v>75.833333333333343</v>
      </c>
      <c r="I50" s="24" t="s">
        <v>47</v>
      </c>
      <c r="J50" s="176" t="str">
        <f t="shared" si="1"/>
        <v/>
      </c>
      <c r="K50" s="173">
        <f t="shared" si="2"/>
        <v>2.777777777777779E-2</v>
      </c>
    </row>
    <row r="51" spans="1:11" ht="36" customHeight="1" x14ac:dyDescent="0.3">
      <c r="A51" s="217"/>
      <c r="B51" s="28" t="s">
        <v>70</v>
      </c>
      <c r="C51" s="28" t="s">
        <v>182</v>
      </c>
      <c r="D51" s="115" t="str">
        <f t="shared" si="5"/>
        <v>X</v>
      </c>
      <c r="E51" s="105" t="str">
        <f t="shared" si="6"/>
        <v/>
      </c>
      <c r="F51" s="180">
        <f t="shared" si="3"/>
        <v>2</v>
      </c>
      <c r="G51" s="117">
        <f t="shared" si="0"/>
        <v>50</v>
      </c>
      <c r="H51" s="153">
        <f t="shared" si="4"/>
        <v>78.666666666666671</v>
      </c>
      <c r="I51" s="24" t="s">
        <v>907</v>
      </c>
      <c r="J51" s="176" t="str">
        <f t="shared" si="1"/>
        <v/>
      </c>
      <c r="K51" s="173">
        <f t="shared" si="2"/>
        <v>0.11805555555555547</v>
      </c>
    </row>
    <row r="52" spans="1:11" ht="36" customHeight="1" x14ac:dyDescent="0.3">
      <c r="A52" s="217"/>
      <c r="B52" s="28" t="s">
        <v>182</v>
      </c>
      <c r="C52" s="28" t="s">
        <v>172</v>
      </c>
      <c r="D52" s="115" t="str">
        <f t="shared" si="5"/>
        <v>X</v>
      </c>
      <c r="E52" s="105" t="str">
        <f t="shared" si="6"/>
        <v/>
      </c>
      <c r="F52" s="180">
        <f t="shared" si="3"/>
        <v>1</v>
      </c>
      <c r="G52" s="117">
        <f t="shared" si="0"/>
        <v>40</v>
      </c>
      <c r="H52" s="153">
        <f t="shared" si="4"/>
        <v>80.333333333333343</v>
      </c>
      <c r="I52" s="24" t="s">
        <v>905</v>
      </c>
      <c r="J52" s="176" t="str">
        <f t="shared" si="1"/>
        <v/>
      </c>
      <c r="K52" s="173">
        <f t="shared" si="2"/>
        <v>6.9444444444444531E-2</v>
      </c>
    </row>
    <row r="53" spans="1:11" ht="36" customHeight="1" x14ac:dyDescent="0.3">
      <c r="A53" s="217"/>
      <c r="B53" s="28" t="s">
        <v>172</v>
      </c>
      <c r="C53" s="28" t="s">
        <v>235</v>
      </c>
      <c r="D53" s="115" t="str">
        <f t="shared" si="5"/>
        <v>X</v>
      </c>
      <c r="E53" s="105" t="str">
        <f t="shared" si="6"/>
        <v/>
      </c>
      <c r="F53" s="180">
        <f t="shared" si="3"/>
        <v>2</v>
      </c>
      <c r="G53" s="117">
        <f t="shared" si="0"/>
        <v>50</v>
      </c>
      <c r="H53" s="153">
        <f t="shared" si="4"/>
        <v>83.166666666666671</v>
      </c>
      <c r="I53" s="24" t="s">
        <v>445</v>
      </c>
      <c r="J53" s="176" t="str">
        <f t="shared" si="1"/>
        <v/>
      </c>
      <c r="K53" s="173">
        <f t="shared" si="2"/>
        <v>0.11805555555555547</v>
      </c>
    </row>
    <row r="54" spans="1:11" ht="36" customHeight="1" x14ac:dyDescent="0.3">
      <c r="A54" s="217"/>
      <c r="B54" s="28" t="s">
        <v>235</v>
      </c>
      <c r="C54" s="28" t="s">
        <v>32</v>
      </c>
      <c r="D54" s="115" t="str">
        <f t="shared" si="5"/>
        <v>X</v>
      </c>
      <c r="E54" s="105" t="str">
        <f t="shared" si="6"/>
        <v/>
      </c>
      <c r="F54" s="180">
        <f t="shared" si="3"/>
        <v>0</v>
      </c>
      <c r="G54" s="117">
        <f t="shared" si="0"/>
        <v>40</v>
      </c>
      <c r="H54" s="153">
        <f t="shared" si="4"/>
        <v>83.833333333333343</v>
      </c>
      <c r="I54" s="24" t="s">
        <v>47</v>
      </c>
      <c r="J54" s="176" t="str">
        <f t="shared" si="1"/>
        <v/>
      </c>
      <c r="K54" s="173">
        <f t="shared" si="2"/>
        <v>2.777777777777779E-2</v>
      </c>
    </row>
    <row r="55" spans="1:11" ht="36" customHeight="1" x14ac:dyDescent="0.3">
      <c r="A55" s="217"/>
      <c r="B55" s="28" t="s">
        <v>32</v>
      </c>
      <c r="C55" s="28" t="s">
        <v>120</v>
      </c>
      <c r="D55" s="115" t="str">
        <f t="shared" ref="D55:D72" si="10">IF(E55="","X","")</f>
        <v>X</v>
      </c>
      <c r="E55" s="105" t="str">
        <f t="shared" ref="E55:E73" si="11">IF(COUNTIF(I55,"*mưa*"),"X",IF(COUNTIF(I55,"*gió*"),"X",IF(COUNTIF(I55,"*thủy triều*"),"X",IF(COUNTIF(I55,"*hoa tiêu*"),"X",IF(COUNTIF(I55,"*thời tiết xấu*"),"X",IF(COUNTIF(I55,"*sóng to gió lớn*"),"X",IF(COUNTIF(I55,"*căng dây*"),"X",IF(COUNTIF(I55,"*giám định*"),"X",""))))))))</f>
        <v/>
      </c>
      <c r="F55" s="180">
        <f t="shared" si="3"/>
        <v>0</v>
      </c>
      <c r="G55" s="117">
        <f t="shared" si="0"/>
        <v>30</v>
      </c>
      <c r="H55" s="153">
        <f t="shared" si="4"/>
        <v>84.333333333333343</v>
      </c>
      <c r="I55" s="24" t="s">
        <v>904</v>
      </c>
      <c r="J55" s="176" t="str">
        <f t="shared" si="1"/>
        <v/>
      </c>
      <c r="K55" s="173">
        <f t="shared" si="2"/>
        <v>2.083333333333337E-2</v>
      </c>
    </row>
    <row r="56" spans="1:11" ht="36" customHeight="1" x14ac:dyDescent="0.3">
      <c r="A56" s="217"/>
      <c r="B56" s="28" t="s">
        <v>120</v>
      </c>
      <c r="C56" s="28" t="s">
        <v>28</v>
      </c>
      <c r="D56" s="115" t="str">
        <f t="shared" si="10"/>
        <v>X</v>
      </c>
      <c r="E56" s="105" t="str">
        <f t="shared" si="11"/>
        <v/>
      </c>
      <c r="F56" s="180">
        <f t="shared" si="3"/>
        <v>1</v>
      </c>
      <c r="G56" s="117">
        <f t="shared" si="0"/>
        <v>30</v>
      </c>
      <c r="H56" s="153">
        <f t="shared" si="4"/>
        <v>85.833333333333343</v>
      </c>
      <c r="I56" s="24" t="s">
        <v>445</v>
      </c>
      <c r="J56" s="176" t="str">
        <f t="shared" ref="J56:J73" si="12">IF(E56="x",(C56-B56),"")</f>
        <v/>
      </c>
      <c r="K56" s="173">
        <f t="shared" ref="K56:K73" si="13">IF(D56="x",(C56-B56),"")</f>
        <v>6.25E-2</v>
      </c>
    </row>
    <row r="57" spans="1:11" ht="36" customHeight="1" x14ac:dyDescent="0.3">
      <c r="A57" s="42" t="s">
        <v>865</v>
      </c>
      <c r="B57" s="28" t="s">
        <v>29</v>
      </c>
      <c r="C57" s="28" t="s">
        <v>155</v>
      </c>
      <c r="D57" s="115" t="str">
        <f t="shared" si="10"/>
        <v>X</v>
      </c>
      <c r="E57" s="105" t="str">
        <f t="shared" si="11"/>
        <v/>
      </c>
      <c r="F57" s="180">
        <f t="shared" si="3"/>
        <v>1</v>
      </c>
      <c r="G57" s="117">
        <f t="shared" si="0"/>
        <v>40</v>
      </c>
      <c r="H57" s="153">
        <f t="shared" si="4"/>
        <v>87.500000000000014</v>
      </c>
      <c r="I57" s="24" t="s">
        <v>445</v>
      </c>
      <c r="J57" s="176" t="str">
        <f t="shared" si="12"/>
        <v/>
      </c>
      <c r="K57" s="173">
        <f t="shared" si="13"/>
        <v>6.9444444444444434E-2</v>
      </c>
    </row>
    <row r="58" spans="1:11" ht="36" customHeight="1" x14ac:dyDescent="0.3">
      <c r="A58" s="30"/>
      <c r="B58" s="28" t="s">
        <v>155</v>
      </c>
      <c r="C58" s="28" t="s">
        <v>156</v>
      </c>
      <c r="D58" s="115" t="str">
        <f t="shared" si="10"/>
        <v>X</v>
      </c>
      <c r="E58" s="105" t="str">
        <f t="shared" si="11"/>
        <v/>
      </c>
      <c r="F58" s="180">
        <f t="shared" si="3"/>
        <v>0</v>
      </c>
      <c r="G58" s="117">
        <f t="shared" si="0"/>
        <v>20</v>
      </c>
      <c r="H58" s="153">
        <f t="shared" si="4"/>
        <v>87.833333333333343</v>
      </c>
      <c r="I58" s="17" t="s">
        <v>272</v>
      </c>
      <c r="J58" s="176" t="str">
        <f t="shared" si="12"/>
        <v/>
      </c>
      <c r="K58" s="173">
        <f t="shared" si="13"/>
        <v>1.3888888888888895E-2</v>
      </c>
    </row>
    <row r="59" spans="1:11" ht="36" customHeight="1" x14ac:dyDescent="0.3">
      <c r="A59" s="30"/>
      <c r="B59" s="28" t="s">
        <v>156</v>
      </c>
      <c r="C59" s="28" t="s">
        <v>127</v>
      </c>
      <c r="D59" s="115" t="str">
        <f t="shared" si="10"/>
        <v>X</v>
      </c>
      <c r="E59" s="105" t="str">
        <f t="shared" si="11"/>
        <v/>
      </c>
      <c r="F59" s="180">
        <f t="shared" si="3"/>
        <v>0</v>
      </c>
      <c r="G59" s="117">
        <f t="shared" si="0"/>
        <v>30</v>
      </c>
      <c r="H59" s="153">
        <f t="shared" si="4"/>
        <v>88.333333333333343</v>
      </c>
      <c r="I59" s="17" t="s">
        <v>316</v>
      </c>
      <c r="J59" s="176" t="str">
        <f t="shared" si="12"/>
        <v/>
      </c>
      <c r="K59" s="173">
        <f t="shared" si="13"/>
        <v>2.0833333333333343E-2</v>
      </c>
    </row>
    <row r="60" spans="1:11" ht="36" customHeight="1" x14ac:dyDescent="0.3">
      <c r="A60" s="30"/>
      <c r="B60" s="28" t="s">
        <v>127</v>
      </c>
      <c r="C60" s="28" t="s">
        <v>661</v>
      </c>
      <c r="D60" s="115" t="str">
        <f t="shared" si="10"/>
        <v>X</v>
      </c>
      <c r="E60" s="105" t="str">
        <f t="shared" si="11"/>
        <v/>
      </c>
      <c r="F60" s="180">
        <f t="shared" si="3"/>
        <v>1</v>
      </c>
      <c r="G60" s="117">
        <f t="shared" si="0"/>
        <v>20</v>
      </c>
      <c r="H60" s="153">
        <f t="shared" si="4"/>
        <v>89.666666666666671</v>
      </c>
      <c r="I60" s="24" t="s">
        <v>445</v>
      </c>
      <c r="J60" s="176" t="str">
        <f t="shared" si="12"/>
        <v/>
      </c>
      <c r="K60" s="173">
        <f t="shared" si="13"/>
        <v>5.5555555555555566E-2</v>
      </c>
    </row>
    <row r="61" spans="1:11" ht="36" customHeight="1" x14ac:dyDescent="0.3">
      <c r="A61" s="30"/>
      <c r="B61" s="28" t="s">
        <v>661</v>
      </c>
      <c r="C61" s="28" t="s">
        <v>191</v>
      </c>
      <c r="D61" s="115" t="str">
        <f t="shared" si="10"/>
        <v>X</v>
      </c>
      <c r="E61" s="105" t="str">
        <f t="shared" si="11"/>
        <v/>
      </c>
      <c r="F61" s="180">
        <f t="shared" si="3"/>
        <v>0</v>
      </c>
      <c r="G61" s="117">
        <f t="shared" si="0"/>
        <v>20</v>
      </c>
      <c r="H61" s="153">
        <f t="shared" si="4"/>
        <v>90</v>
      </c>
      <c r="I61" s="17" t="s">
        <v>908</v>
      </c>
      <c r="J61" s="176" t="str">
        <f t="shared" si="12"/>
        <v/>
      </c>
      <c r="K61" s="173">
        <f t="shared" si="13"/>
        <v>1.3888888888888895E-2</v>
      </c>
    </row>
    <row r="62" spans="1:11" ht="36" customHeight="1" x14ac:dyDescent="0.3">
      <c r="A62" s="30"/>
      <c r="B62" s="28" t="s">
        <v>191</v>
      </c>
      <c r="C62" s="28" t="s">
        <v>74</v>
      </c>
      <c r="D62" s="115" t="str">
        <f t="shared" si="10"/>
        <v>X</v>
      </c>
      <c r="E62" s="105" t="str">
        <f t="shared" si="11"/>
        <v/>
      </c>
      <c r="F62" s="180">
        <f t="shared" si="3"/>
        <v>0</v>
      </c>
      <c r="G62" s="117">
        <f t="shared" si="0"/>
        <v>30</v>
      </c>
      <c r="H62" s="153">
        <f t="shared" si="4"/>
        <v>90.5</v>
      </c>
      <c r="I62" s="17" t="s">
        <v>909</v>
      </c>
      <c r="J62" s="176" t="str">
        <f t="shared" si="12"/>
        <v/>
      </c>
      <c r="K62" s="173">
        <f t="shared" si="13"/>
        <v>2.0833333333333315E-2</v>
      </c>
    </row>
    <row r="63" spans="1:11" ht="36" customHeight="1" x14ac:dyDescent="0.3">
      <c r="A63" s="30"/>
      <c r="B63" s="28" t="s">
        <v>74</v>
      </c>
      <c r="C63" s="28" t="s">
        <v>238</v>
      </c>
      <c r="D63" s="115" t="str">
        <f t="shared" si="10"/>
        <v>X</v>
      </c>
      <c r="E63" s="105" t="str">
        <f t="shared" si="11"/>
        <v/>
      </c>
      <c r="F63" s="180">
        <f t="shared" si="3"/>
        <v>0</v>
      </c>
      <c r="G63" s="117">
        <f t="shared" si="0"/>
        <v>20</v>
      </c>
      <c r="H63" s="153">
        <f t="shared" si="4"/>
        <v>90.833333333333329</v>
      </c>
      <c r="I63" s="24" t="s">
        <v>445</v>
      </c>
      <c r="J63" s="176" t="str">
        <f t="shared" si="12"/>
        <v/>
      </c>
      <c r="K63" s="173">
        <f t="shared" si="13"/>
        <v>1.3888888888888895E-2</v>
      </c>
    </row>
    <row r="64" spans="1:11" ht="36" customHeight="1" x14ac:dyDescent="0.3">
      <c r="A64" s="30"/>
      <c r="B64" s="28" t="s">
        <v>238</v>
      </c>
      <c r="C64" s="28" t="s">
        <v>782</v>
      </c>
      <c r="D64" s="115" t="str">
        <f t="shared" si="10"/>
        <v>X</v>
      </c>
      <c r="E64" s="105" t="str">
        <f t="shared" si="11"/>
        <v/>
      </c>
      <c r="F64" s="180">
        <f t="shared" si="3"/>
        <v>0</v>
      </c>
      <c r="G64" s="117">
        <f t="shared" si="0"/>
        <v>20</v>
      </c>
      <c r="H64" s="153">
        <f t="shared" si="4"/>
        <v>91.166666666666657</v>
      </c>
      <c r="I64" s="17" t="s">
        <v>909</v>
      </c>
      <c r="J64" s="176" t="str">
        <f t="shared" si="12"/>
        <v/>
      </c>
      <c r="K64" s="173">
        <f t="shared" si="13"/>
        <v>1.3888888888888867E-2</v>
      </c>
    </row>
    <row r="65" spans="1:11" ht="36" customHeight="1" x14ac:dyDescent="0.3">
      <c r="A65" s="30"/>
      <c r="B65" s="28" t="s">
        <v>782</v>
      </c>
      <c r="C65" s="28" t="s">
        <v>791</v>
      </c>
      <c r="D65" s="115" t="str">
        <f t="shared" si="10"/>
        <v>X</v>
      </c>
      <c r="E65" s="105" t="str">
        <f t="shared" si="11"/>
        <v/>
      </c>
      <c r="F65" s="180">
        <f t="shared" si="3"/>
        <v>0</v>
      </c>
      <c r="G65" s="117">
        <f t="shared" si="0"/>
        <v>20</v>
      </c>
      <c r="H65" s="153">
        <f t="shared" si="4"/>
        <v>91.499999999999986</v>
      </c>
      <c r="I65" s="24" t="s">
        <v>445</v>
      </c>
      <c r="J65" s="176" t="str">
        <f t="shared" si="12"/>
        <v/>
      </c>
      <c r="K65" s="173">
        <f t="shared" si="13"/>
        <v>1.3888888888888923E-2</v>
      </c>
    </row>
    <row r="66" spans="1:11" ht="36" customHeight="1" x14ac:dyDescent="0.3">
      <c r="A66" s="30"/>
      <c r="B66" s="28" t="s">
        <v>791</v>
      </c>
      <c r="C66" s="28" t="s">
        <v>75</v>
      </c>
      <c r="D66" s="115" t="str">
        <f t="shared" si="10"/>
        <v>X</v>
      </c>
      <c r="E66" s="105" t="str">
        <f t="shared" si="11"/>
        <v/>
      </c>
      <c r="F66" s="180">
        <f t="shared" si="3"/>
        <v>0</v>
      </c>
      <c r="G66" s="117">
        <f t="shared" si="0"/>
        <v>20</v>
      </c>
      <c r="H66" s="153">
        <f t="shared" si="4"/>
        <v>91.833333333333314</v>
      </c>
      <c r="I66" s="24" t="s">
        <v>47</v>
      </c>
      <c r="J66" s="176" t="str">
        <f t="shared" si="12"/>
        <v/>
      </c>
      <c r="K66" s="173">
        <f t="shared" si="13"/>
        <v>1.3888888888888867E-2</v>
      </c>
    </row>
    <row r="67" spans="1:11" ht="36" customHeight="1" x14ac:dyDescent="0.3">
      <c r="A67" s="30"/>
      <c r="B67" s="28" t="s">
        <v>75</v>
      </c>
      <c r="C67" s="28" t="s">
        <v>64</v>
      </c>
      <c r="D67" s="115" t="str">
        <f t="shared" si="10"/>
        <v>X</v>
      </c>
      <c r="E67" s="105" t="str">
        <f t="shared" si="11"/>
        <v/>
      </c>
      <c r="F67" s="180">
        <f t="shared" si="3"/>
        <v>0</v>
      </c>
      <c r="G67" s="117">
        <f t="shared" si="0"/>
        <v>30</v>
      </c>
      <c r="H67" s="153">
        <f t="shared" si="4"/>
        <v>92.333333333333314</v>
      </c>
      <c r="I67" s="24" t="s">
        <v>310</v>
      </c>
      <c r="J67" s="176" t="str">
        <f t="shared" si="12"/>
        <v/>
      </c>
      <c r="K67" s="173">
        <f t="shared" si="13"/>
        <v>2.0833333333333315E-2</v>
      </c>
    </row>
    <row r="68" spans="1:11" ht="36" customHeight="1" x14ac:dyDescent="0.3">
      <c r="A68" s="30"/>
      <c r="B68" s="28" t="s">
        <v>64</v>
      </c>
      <c r="C68" s="28" t="s">
        <v>112</v>
      </c>
      <c r="D68" s="115" t="str">
        <f t="shared" si="10"/>
        <v>X</v>
      </c>
      <c r="E68" s="105" t="str">
        <f t="shared" si="11"/>
        <v/>
      </c>
      <c r="F68" s="180">
        <f t="shared" si="3"/>
        <v>1</v>
      </c>
      <c r="G68" s="117">
        <f t="shared" si="0"/>
        <v>30</v>
      </c>
      <c r="H68" s="153">
        <f t="shared" si="4"/>
        <v>93.833333333333314</v>
      </c>
      <c r="I68" s="24" t="s">
        <v>411</v>
      </c>
      <c r="J68" s="176" t="str">
        <f t="shared" si="12"/>
        <v/>
      </c>
      <c r="K68" s="173">
        <f t="shared" si="13"/>
        <v>6.25E-2</v>
      </c>
    </row>
    <row r="69" spans="1:11" ht="36" customHeight="1" x14ac:dyDescent="0.3">
      <c r="A69" s="30"/>
      <c r="B69" s="28" t="s">
        <v>112</v>
      </c>
      <c r="C69" s="28" t="s">
        <v>58</v>
      </c>
      <c r="D69" s="115" t="str">
        <f t="shared" si="10"/>
        <v>X</v>
      </c>
      <c r="E69" s="105" t="str">
        <f t="shared" si="11"/>
        <v/>
      </c>
      <c r="F69" s="180">
        <f t="shared" si="3"/>
        <v>0</v>
      </c>
      <c r="G69" s="117">
        <f t="shared" si="0"/>
        <v>30</v>
      </c>
      <c r="H69" s="153">
        <f t="shared" si="4"/>
        <v>94.333333333333314</v>
      </c>
      <c r="I69" s="24" t="s">
        <v>910</v>
      </c>
      <c r="J69" s="176" t="str">
        <f t="shared" si="12"/>
        <v/>
      </c>
      <c r="K69" s="173">
        <f t="shared" si="13"/>
        <v>2.083333333333337E-2</v>
      </c>
    </row>
    <row r="70" spans="1:11" ht="36" customHeight="1" x14ac:dyDescent="0.3">
      <c r="A70" s="30"/>
      <c r="B70" s="28" t="s">
        <v>58</v>
      </c>
      <c r="C70" s="28" t="s">
        <v>748</v>
      </c>
      <c r="D70" s="115" t="str">
        <f t="shared" si="10"/>
        <v>X</v>
      </c>
      <c r="E70" s="105" t="str">
        <f t="shared" si="11"/>
        <v/>
      </c>
      <c r="F70" s="180">
        <f t="shared" si="3"/>
        <v>2</v>
      </c>
      <c r="G70" s="117">
        <f t="shared" si="0"/>
        <v>10</v>
      </c>
      <c r="H70" s="153">
        <f t="shared" si="4"/>
        <v>96.499999999999986</v>
      </c>
      <c r="I70" s="24" t="s">
        <v>411</v>
      </c>
      <c r="J70" s="176" t="str">
        <f t="shared" si="12"/>
        <v/>
      </c>
      <c r="K70" s="173">
        <f t="shared" si="13"/>
        <v>9.0277777777777735E-2</v>
      </c>
    </row>
    <row r="71" spans="1:11" ht="36" customHeight="1" x14ac:dyDescent="0.3">
      <c r="A71" s="30"/>
      <c r="B71" s="28" t="s">
        <v>748</v>
      </c>
      <c r="C71" s="28" t="s">
        <v>707</v>
      </c>
      <c r="D71" s="115" t="str">
        <f t="shared" si="10"/>
        <v>X</v>
      </c>
      <c r="E71" s="105" t="str">
        <f t="shared" si="11"/>
        <v/>
      </c>
      <c r="F71" s="180">
        <f t="shared" si="3"/>
        <v>0</v>
      </c>
      <c r="G71" s="117">
        <f t="shared" si="0"/>
        <v>40</v>
      </c>
      <c r="H71" s="153">
        <f t="shared" si="4"/>
        <v>97.166666666666657</v>
      </c>
      <c r="I71" s="24" t="s">
        <v>911</v>
      </c>
      <c r="J71" s="176" t="str">
        <f t="shared" si="12"/>
        <v/>
      </c>
      <c r="K71" s="173">
        <f t="shared" si="13"/>
        <v>2.7777777777777846E-2</v>
      </c>
    </row>
    <row r="72" spans="1:11" ht="36" customHeight="1" x14ac:dyDescent="0.3">
      <c r="A72" s="30"/>
      <c r="B72" s="28" t="s">
        <v>707</v>
      </c>
      <c r="C72" s="28" t="s">
        <v>159</v>
      </c>
      <c r="D72" s="115" t="str">
        <f t="shared" si="10"/>
        <v>X</v>
      </c>
      <c r="E72" s="105" t="str">
        <f t="shared" si="11"/>
        <v/>
      </c>
      <c r="F72" s="180">
        <f t="shared" si="3"/>
        <v>1</v>
      </c>
      <c r="G72" s="117">
        <f t="shared" si="0"/>
        <v>20</v>
      </c>
      <c r="H72" s="153">
        <f t="shared" si="4"/>
        <v>98.499999999999986</v>
      </c>
      <c r="I72" s="24" t="s">
        <v>445</v>
      </c>
      <c r="J72" s="176" t="str">
        <f t="shared" si="12"/>
        <v/>
      </c>
      <c r="K72" s="173">
        <f t="shared" si="13"/>
        <v>5.5555555555555525E-2</v>
      </c>
    </row>
    <row r="73" spans="1:11" ht="36" customHeight="1" x14ac:dyDescent="0.3">
      <c r="A73" s="30"/>
      <c r="B73" s="215" t="s">
        <v>159</v>
      </c>
      <c r="C73" s="216"/>
      <c r="D73" s="115"/>
      <c r="E73" s="105" t="str">
        <f t="shared" si="11"/>
        <v/>
      </c>
      <c r="F73" s="180">
        <f t="shared" si="3"/>
        <v>0</v>
      </c>
      <c r="G73" s="117">
        <f t="shared" si="0"/>
        <v>0</v>
      </c>
      <c r="H73" s="153">
        <f t="shared" si="4"/>
        <v>98.499999999999986</v>
      </c>
      <c r="I73" s="18" t="s">
        <v>103</v>
      </c>
      <c r="J73" s="176" t="str">
        <f t="shared" si="12"/>
        <v/>
      </c>
      <c r="K73" s="173" t="str">
        <f t="shared" si="13"/>
        <v/>
      </c>
    </row>
    <row r="74" spans="1:11" ht="33.75" customHeight="1" x14ac:dyDescent="0.3">
      <c r="A74" s="123"/>
      <c r="B74" s="332" t="s">
        <v>33</v>
      </c>
      <c r="C74" s="332"/>
      <c r="D74" s="332"/>
      <c r="E74" s="332"/>
      <c r="F74" s="332"/>
      <c r="G74" s="332"/>
      <c r="H74" s="124">
        <f>H73</f>
        <v>98.499999999999986</v>
      </c>
      <c r="I74" s="125"/>
      <c r="J74" s="177">
        <f>SUM(J23:J73)</f>
        <v>0.13194444444444442</v>
      </c>
      <c r="K74" s="173">
        <f>SUM(K23:K73)</f>
        <v>4.1041666666666652</v>
      </c>
    </row>
    <row r="75" spans="1:11" ht="33.75" customHeight="1" x14ac:dyDescent="0.3">
      <c r="A75" s="123"/>
      <c r="B75" s="332" t="s">
        <v>616</v>
      </c>
      <c r="C75" s="332"/>
      <c r="D75" s="332"/>
      <c r="E75" s="332"/>
      <c r="F75" s="332"/>
      <c r="G75" s="332"/>
      <c r="H75" s="126">
        <v>72</v>
      </c>
      <c r="I75" s="125"/>
    </row>
    <row r="76" spans="1:11" ht="33.75" customHeight="1" x14ac:dyDescent="0.3">
      <c r="A76" s="123"/>
      <c r="B76" s="326" t="s">
        <v>617</v>
      </c>
      <c r="C76" s="326"/>
      <c r="D76" s="326"/>
      <c r="E76" s="326"/>
      <c r="F76" s="326"/>
      <c r="G76" s="326"/>
      <c r="H76" s="126">
        <f>IF(H75="","",IF(H74&lt;=H75,H75-H74,0))</f>
        <v>0</v>
      </c>
      <c r="I76" s="155"/>
    </row>
    <row r="77" spans="1:11" ht="33.75" customHeight="1" x14ac:dyDescent="0.3">
      <c r="A77" s="123"/>
      <c r="B77" s="326" t="s">
        <v>618</v>
      </c>
      <c r="C77" s="326"/>
      <c r="D77" s="326"/>
      <c r="E77" s="326"/>
      <c r="F77" s="326"/>
      <c r="G77" s="326"/>
      <c r="H77" s="126">
        <f>IF(H74&gt;H75,H74-H75,0)</f>
        <v>26.499999999999986</v>
      </c>
      <c r="I77" s="125"/>
    </row>
    <row r="78" spans="1:11" ht="33.75" customHeight="1" x14ac:dyDescent="0.3">
      <c r="A78" s="123"/>
      <c r="B78" s="326" t="s">
        <v>619</v>
      </c>
      <c r="C78" s="326"/>
      <c r="D78" s="326"/>
      <c r="E78" s="326"/>
      <c r="F78" s="326"/>
      <c r="G78" s="326"/>
      <c r="H78" s="154" t="str">
        <f>IF(H75="","",IF(H76&gt;H77,ROUND(H76*$B$15*$B$13/24,0),""))</f>
        <v/>
      </c>
      <c r="I78" s="125"/>
    </row>
    <row r="79" spans="1:11" ht="33.75" customHeight="1" x14ac:dyDescent="0.3">
      <c r="A79" s="123"/>
      <c r="B79" s="327" t="s">
        <v>620</v>
      </c>
      <c r="C79" s="328"/>
      <c r="D79" s="328"/>
      <c r="E79" s="328"/>
      <c r="F79" s="328"/>
      <c r="G79" s="329"/>
      <c r="H79" s="127">
        <f>IF(H77&gt;H76,ROUND(H77*$B$17*$B$13/24,0),"")</f>
        <v>73206250</v>
      </c>
      <c r="I79" s="125"/>
    </row>
    <row r="80" spans="1:11" ht="33.75" customHeight="1" x14ac:dyDescent="0.3">
      <c r="A80" s="330"/>
      <c r="B80" s="330"/>
      <c r="C80" s="330"/>
      <c r="D80" s="330"/>
      <c r="E80" s="330"/>
      <c r="F80" s="330"/>
      <c r="G80" s="330"/>
      <c r="H80" s="330"/>
      <c r="I80" s="330"/>
    </row>
  </sheetData>
  <mergeCells count="17">
    <mergeCell ref="B78:G78"/>
    <mergeCell ref="B79:G79"/>
    <mergeCell ref="A80:I80"/>
    <mergeCell ref="J21:J22"/>
    <mergeCell ref="K21:K22"/>
    <mergeCell ref="B74:G74"/>
    <mergeCell ref="B75:G75"/>
    <mergeCell ref="B76:G76"/>
    <mergeCell ref="B77:G77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73">
    <cfRule type="expression" dxfId="31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7EB6-2236-42D3-9D16-9990E21A51BE}">
  <sheetPr>
    <tabColor rgb="FFFF0000"/>
  </sheetPr>
  <dimension ref="A1:K70"/>
  <sheetViews>
    <sheetView topLeftCell="A58" zoomScale="55" zoomScaleNormal="55" workbookViewId="0">
      <selection activeCell="D26" sqref="D23:E2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06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38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44763.185416666667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44763</v>
      </c>
      <c r="C9" s="104">
        <f>INDEX('TONG HOP'!$B$9:$W$110,MATCH(E3,'TONG HOP'!$B$9:$B$110,0),MATCH(C10,'TONG HOP'!$B$9:$W$9,0))</f>
        <v>44764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44763.541666666664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17074.89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44766.409722222219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20750.8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44767.861111111109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833</v>
      </c>
      <c r="B23" s="215" t="s">
        <v>884</v>
      </c>
      <c r="C23" s="216"/>
      <c r="D23" s="115"/>
      <c r="E23" s="105"/>
      <c r="F23" s="180">
        <f>IF(C23-B23=1,24,(IF(D23="X",HOUR(C23-B23),0)))</f>
        <v>0</v>
      </c>
      <c r="G23" s="166">
        <f t="shared" ref="G23:G63" si="0">IF(D23="X",MINUTE(C23-B23),0)</f>
        <v>0</v>
      </c>
      <c r="H23" s="166">
        <f>(F23+G23/60)+H22</f>
        <v>0</v>
      </c>
      <c r="I23" s="214" t="s">
        <v>887</v>
      </c>
      <c r="J23" s="175" t="str">
        <f t="shared" ref="J23:J63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884</v>
      </c>
      <c r="C24" s="41" t="s">
        <v>129</v>
      </c>
      <c r="D24" s="115"/>
      <c r="E24" s="105"/>
      <c r="F24" s="180">
        <f t="shared" ref="F24:F63" si="2">IF(C24-B24=1,24,(IF(D24="X",HOUR(C24-B24),0)))</f>
        <v>0</v>
      </c>
      <c r="G24" s="166">
        <f t="shared" si="0"/>
        <v>0</v>
      </c>
      <c r="H24" s="166">
        <f t="shared" ref="H24:H63" si="3">(F24+G24/60)+H23</f>
        <v>0</v>
      </c>
      <c r="I24" s="24" t="s">
        <v>768</v>
      </c>
      <c r="J24" s="175" t="str">
        <f t="shared" si="1"/>
        <v/>
      </c>
      <c r="K24" s="173" t="str">
        <f t="shared" ref="K24:K63" si="4">IF(D24="x",(C24-B24),"")</f>
        <v/>
      </c>
    </row>
    <row r="25" spans="1:11" ht="36" customHeight="1" x14ac:dyDescent="0.3">
      <c r="A25" s="217"/>
      <c r="B25" s="41" t="s">
        <v>129</v>
      </c>
      <c r="C25" s="41" t="s">
        <v>157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43</v>
      </c>
      <c r="J25" s="175" t="str">
        <f t="shared" ref="J25:J28" si="5">IF(E25="x",(C25-B25),"")</f>
        <v/>
      </c>
      <c r="K25" s="173" t="str">
        <f t="shared" ref="K25:K28" si="6">IF(D25="x",(C25-B25),"")</f>
        <v/>
      </c>
    </row>
    <row r="26" spans="1:11" ht="36" customHeight="1" x14ac:dyDescent="0.3">
      <c r="A26" s="217"/>
      <c r="B26" s="41" t="s">
        <v>157</v>
      </c>
      <c r="C26" s="189">
        <v>0.54166666666666663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24" t="s">
        <v>888</v>
      </c>
      <c r="J26" s="175" t="str">
        <f t="shared" si="5"/>
        <v/>
      </c>
      <c r="K26" s="173" t="str">
        <f t="shared" si="6"/>
        <v/>
      </c>
    </row>
    <row r="27" spans="1:11" ht="36" customHeight="1" x14ac:dyDescent="0.3">
      <c r="A27" s="217"/>
      <c r="B27" s="189">
        <v>0.54166666666666663</v>
      </c>
      <c r="C27" s="243">
        <v>1</v>
      </c>
      <c r="D27" s="115" t="str">
        <f t="shared" ref="D27:D62" si="7">IF(E27="","X","")</f>
        <v>X</v>
      </c>
      <c r="E27" s="105" t="str">
        <f t="shared" ref="E27" si="8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/>
      </c>
      <c r="F27" s="180">
        <f t="shared" ref="F27" si="9">IF(C27-B27=1,24,(IF(D27="X",HOUR(C27-B27),0)))</f>
        <v>11</v>
      </c>
      <c r="G27" s="166">
        <f t="shared" ref="G27" si="10">IF(D27="X",MINUTE(C27-B27),0)</f>
        <v>0</v>
      </c>
      <c r="H27" s="166">
        <f t="shared" ref="H27" si="11">(F27+G27/60)+H26</f>
        <v>11</v>
      </c>
      <c r="I27" s="24" t="s">
        <v>888</v>
      </c>
      <c r="J27" s="175" t="str">
        <f t="shared" si="5"/>
        <v/>
      </c>
      <c r="K27" s="173">
        <f t="shared" si="6"/>
        <v>0.45833333333333337</v>
      </c>
    </row>
    <row r="28" spans="1:11" ht="36" customHeight="1" x14ac:dyDescent="0.3">
      <c r="A28" s="57" t="s">
        <v>834</v>
      </c>
      <c r="B28" s="41" t="s">
        <v>29</v>
      </c>
      <c r="C28" s="41" t="s">
        <v>28</v>
      </c>
      <c r="D28" s="115" t="str">
        <f t="shared" si="7"/>
        <v>X</v>
      </c>
      <c r="E28" s="105" t="str">
        <f t="shared" ref="E28:E63" si="12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/>
      </c>
      <c r="F28" s="180">
        <f t="shared" si="2"/>
        <v>24</v>
      </c>
      <c r="G28" s="117">
        <f t="shared" si="0"/>
        <v>0</v>
      </c>
      <c r="H28" s="153">
        <f>(F28+G28/60)+H27</f>
        <v>35</v>
      </c>
      <c r="I28" s="24" t="s">
        <v>869</v>
      </c>
      <c r="J28" s="175" t="str">
        <f t="shared" si="5"/>
        <v/>
      </c>
      <c r="K28" s="173">
        <f t="shared" si="6"/>
        <v>1</v>
      </c>
    </row>
    <row r="29" spans="1:11" ht="36" customHeight="1" x14ac:dyDescent="0.3">
      <c r="A29" s="217" t="s">
        <v>835</v>
      </c>
      <c r="B29" s="41" t="s">
        <v>29</v>
      </c>
      <c r="C29" s="41" t="s">
        <v>825</v>
      </c>
      <c r="D29" s="115" t="str">
        <f t="shared" si="7"/>
        <v>X</v>
      </c>
      <c r="E29" s="105" t="str">
        <f t="shared" si="12"/>
        <v/>
      </c>
      <c r="F29" s="180">
        <f t="shared" si="2"/>
        <v>7</v>
      </c>
      <c r="G29" s="117">
        <f t="shared" si="0"/>
        <v>15</v>
      </c>
      <c r="H29" s="153">
        <f t="shared" si="3"/>
        <v>42.25</v>
      </c>
      <c r="I29" s="24" t="s">
        <v>869</v>
      </c>
      <c r="J29" s="176" t="str">
        <f t="shared" si="1"/>
        <v/>
      </c>
      <c r="K29" s="173">
        <f t="shared" si="4"/>
        <v>0.30208333333333331</v>
      </c>
    </row>
    <row r="30" spans="1:11" ht="36" customHeight="1" x14ac:dyDescent="0.3">
      <c r="A30" s="217"/>
      <c r="B30" s="41" t="s">
        <v>825</v>
      </c>
      <c r="C30" s="19" t="s">
        <v>885</v>
      </c>
      <c r="D30" s="115" t="str">
        <f t="shared" si="7"/>
        <v/>
      </c>
      <c r="E30" s="105" t="str">
        <f t="shared" si="12"/>
        <v>X</v>
      </c>
      <c r="F30" s="180">
        <f t="shared" si="2"/>
        <v>0</v>
      </c>
      <c r="G30" s="117">
        <f t="shared" si="0"/>
        <v>0</v>
      </c>
      <c r="H30" s="153">
        <f t="shared" si="3"/>
        <v>42.25</v>
      </c>
      <c r="I30" s="18" t="s">
        <v>889</v>
      </c>
      <c r="J30" s="176">
        <f t="shared" si="1"/>
        <v>6.944444444444442E-2</v>
      </c>
      <c r="K30" s="173" t="str">
        <f t="shared" si="4"/>
        <v/>
      </c>
    </row>
    <row r="31" spans="1:11" ht="36" customHeight="1" x14ac:dyDescent="0.3">
      <c r="A31" s="217"/>
      <c r="B31" s="19" t="s">
        <v>885</v>
      </c>
      <c r="C31" s="19" t="s">
        <v>70</v>
      </c>
      <c r="D31" s="115" t="str">
        <f t="shared" si="7"/>
        <v>X</v>
      </c>
      <c r="E31" s="105" t="str">
        <f t="shared" si="12"/>
        <v/>
      </c>
      <c r="F31" s="180">
        <f t="shared" si="2"/>
        <v>5</v>
      </c>
      <c r="G31" s="117">
        <f t="shared" si="0"/>
        <v>5</v>
      </c>
      <c r="H31" s="153">
        <f t="shared" si="3"/>
        <v>47.333333333333336</v>
      </c>
      <c r="I31" s="246" t="s">
        <v>890</v>
      </c>
      <c r="J31" s="176" t="str">
        <f t="shared" si="1"/>
        <v/>
      </c>
      <c r="K31" s="173">
        <f t="shared" si="4"/>
        <v>0.21180555555555564</v>
      </c>
    </row>
    <row r="32" spans="1:11" ht="36" customHeight="1" x14ac:dyDescent="0.3">
      <c r="A32" s="217"/>
      <c r="B32" s="19" t="s">
        <v>70</v>
      </c>
      <c r="C32" s="19" t="s">
        <v>28</v>
      </c>
      <c r="D32" s="115" t="str">
        <f t="shared" si="7"/>
        <v>X</v>
      </c>
      <c r="E32" s="105" t="str">
        <f t="shared" si="12"/>
        <v/>
      </c>
      <c r="F32" s="180">
        <f t="shared" si="2"/>
        <v>10</v>
      </c>
      <c r="G32" s="117">
        <f t="shared" si="0"/>
        <v>0</v>
      </c>
      <c r="H32" s="153">
        <f t="shared" si="3"/>
        <v>57.333333333333336</v>
      </c>
      <c r="I32" s="246" t="s">
        <v>891</v>
      </c>
      <c r="J32" s="176" t="str">
        <f t="shared" si="1"/>
        <v/>
      </c>
      <c r="K32" s="173">
        <f t="shared" si="4"/>
        <v>0.41666666666666663</v>
      </c>
    </row>
    <row r="33" spans="1:11" ht="36" customHeight="1" x14ac:dyDescent="0.3">
      <c r="A33" s="42" t="s">
        <v>836</v>
      </c>
      <c r="B33" s="19" t="s">
        <v>29</v>
      </c>
      <c r="C33" s="19" t="s">
        <v>419</v>
      </c>
      <c r="D33" s="115" t="str">
        <f t="shared" si="7"/>
        <v>X</v>
      </c>
      <c r="E33" s="105" t="str">
        <f t="shared" si="12"/>
        <v/>
      </c>
      <c r="F33" s="180">
        <f t="shared" si="2"/>
        <v>8</v>
      </c>
      <c r="G33" s="117">
        <f t="shared" si="0"/>
        <v>20</v>
      </c>
      <c r="H33" s="153">
        <f t="shared" si="3"/>
        <v>65.666666666666671</v>
      </c>
      <c r="I33" s="246" t="s">
        <v>891</v>
      </c>
      <c r="J33" s="176" t="str">
        <f t="shared" si="1"/>
        <v/>
      </c>
      <c r="K33" s="173">
        <f t="shared" si="4"/>
        <v>0.34722222222222227</v>
      </c>
    </row>
    <row r="34" spans="1:11" ht="36" customHeight="1" x14ac:dyDescent="0.3">
      <c r="A34" s="30"/>
      <c r="B34" s="19" t="s">
        <v>419</v>
      </c>
      <c r="C34" s="19" t="s">
        <v>113</v>
      </c>
      <c r="D34" s="115" t="str">
        <f t="shared" si="7"/>
        <v>X</v>
      </c>
      <c r="E34" s="105" t="str">
        <f t="shared" si="12"/>
        <v/>
      </c>
      <c r="F34" s="180">
        <f t="shared" si="2"/>
        <v>1</v>
      </c>
      <c r="G34" s="117">
        <f t="shared" si="0"/>
        <v>30</v>
      </c>
      <c r="H34" s="153">
        <f t="shared" si="3"/>
        <v>67.166666666666671</v>
      </c>
      <c r="I34" s="17" t="s">
        <v>309</v>
      </c>
      <c r="J34" s="176" t="str">
        <f t="shared" si="1"/>
        <v/>
      </c>
      <c r="K34" s="173">
        <f t="shared" si="4"/>
        <v>6.25E-2</v>
      </c>
    </row>
    <row r="35" spans="1:11" ht="36" customHeight="1" x14ac:dyDescent="0.3">
      <c r="A35" s="30"/>
      <c r="B35" s="215" t="s">
        <v>113</v>
      </c>
      <c r="C35" s="216"/>
      <c r="D35" s="115"/>
      <c r="E35" s="105" t="str">
        <f t="shared" si="12"/>
        <v/>
      </c>
      <c r="F35" s="180">
        <f t="shared" si="2"/>
        <v>0</v>
      </c>
      <c r="G35" s="117">
        <f t="shared" si="0"/>
        <v>0</v>
      </c>
      <c r="H35" s="153">
        <f t="shared" si="3"/>
        <v>67.166666666666671</v>
      </c>
      <c r="I35" s="18" t="s">
        <v>45</v>
      </c>
      <c r="J35" s="176" t="str">
        <f t="shared" si="1"/>
        <v/>
      </c>
      <c r="K35" s="173" t="str">
        <f t="shared" si="4"/>
        <v/>
      </c>
    </row>
    <row r="36" spans="1:11" ht="36" customHeight="1" x14ac:dyDescent="0.3">
      <c r="A36" s="30"/>
      <c r="B36" s="19" t="s">
        <v>113</v>
      </c>
      <c r="C36" s="19" t="s">
        <v>150</v>
      </c>
      <c r="D36" s="115" t="str">
        <f t="shared" si="7"/>
        <v>X</v>
      </c>
      <c r="E36" s="105" t="str">
        <f t="shared" si="12"/>
        <v/>
      </c>
      <c r="F36" s="180">
        <f t="shared" si="2"/>
        <v>0</v>
      </c>
      <c r="G36" s="117">
        <f t="shared" si="0"/>
        <v>10</v>
      </c>
      <c r="H36" s="153">
        <f t="shared" si="3"/>
        <v>67.333333333333343</v>
      </c>
      <c r="I36" s="17" t="s">
        <v>46</v>
      </c>
      <c r="J36" s="176" t="str">
        <f t="shared" si="1"/>
        <v/>
      </c>
      <c r="K36" s="173">
        <f t="shared" si="4"/>
        <v>6.9444444444444198E-3</v>
      </c>
    </row>
    <row r="37" spans="1:11" ht="36" customHeight="1" x14ac:dyDescent="0.3">
      <c r="A37" s="30"/>
      <c r="B37" s="19" t="s">
        <v>150</v>
      </c>
      <c r="C37" s="19" t="s">
        <v>66</v>
      </c>
      <c r="D37" s="115" t="str">
        <f t="shared" si="7"/>
        <v>X</v>
      </c>
      <c r="E37" s="105" t="str">
        <f t="shared" si="12"/>
        <v/>
      </c>
      <c r="F37" s="180">
        <f t="shared" si="2"/>
        <v>0</v>
      </c>
      <c r="G37" s="117">
        <f t="shared" si="0"/>
        <v>50</v>
      </c>
      <c r="H37" s="153">
        <f t="shared" si="3"/>
        <v>68.166666666666671</v>
      </c>
      <c r="I37" s="17" t="s">
        <v>851</v>
      </c>
      <c r="J37" s="176" t="str">
        <f t="shared" si="1"/>
        <v/>
      </c>
      <c r="K37" s="173">
        <f t="shared" si="4"/>
        <v>3.472222222222221E-2</v>
      </c>
    </row>
    <row r="38" spans="1:11" ht="36" customHeight="1" x14ac:dyDescent="0.3">
      <c r="A38" s="30"/>
      <c r="B38" s="19" t="s">
        <v>66</v>
      </c>
      <c r="C38" s="19" t="s">
        <v>67</v>
      </c>
      <c r="D38" s="115" t="str">
        <f t="shared" si="7"/>
        <v>X</v>
      </c>
      <c r="E38" s="105" t="str">
        <f t="shared" si="12"/>
        <v/>
      </c>
      <c r="F38" s="180">
        <f t="shared" si="2"/>
        <v>0</v>
      </c>
      <c r="G38" s="117">
        <f t="shared" si="0"/>
        <v>40</v>
      </c>
      <c r="H38" s="153">
        <f t="shared" si="3"/>
        <v>68.833333333333343</v>
      </c>
      <c r="I38" s="17" t="s">
        <v>46</v>
      </c>
      <c r="J38" s="176" t="str">
        <f t="shared" si="1"/>
        <v/>
      </c>
      <c r="K38" s="173">
        <f t="shared" si="4"/>
        <v>2.777777777777779E-2</v>
      </c>
    </row>
    <row r="39" spans="1:11" ht="36" customHeight="1" x14ac:dyDescent="0.3">
      <c r="A39" s="30"/>
      <c r="B39" s="19" t="s">
        <v>67</v>
      </c>
      <c r="C39" s="19" t="s">
        <v>68</v>
      </c>
      <c r="D39" s="115" t="str">
        <f t="shared" si="7"/>
        <v>X</v>
      </c>
      <c r="E39" s="105" t="str">
        <f t="shared" si="12"/>
        <v/>
      </c>
      <c r="F39" s="180">
        <f t="shared" si="2"/>
        <v>0</v>
      </c>
      <c r="G39" s="117">
        <f t="shared" si="0"/>
        <v>30</v>
      </c>
      <c r="H39" s="153">
        <f t="shared" si="3"/>
        <v>69.333333333333343</v>
      </c>
      <c r="I39" s="17" t="s">
        <v>848</v>
      </c>
      <c r="J39" s="176" t="str">
        <f t="shared" si="1"/>
        <v/>
      </c>
      <c r="K39" s="173">
        <f t="shared" si="4"/>
        <v>2.0833333333333315E-2</v>
      </c>
    </row>
    <row r="40" spans="1:11" ht="36" customHeight="1" x14ac:dyDescent="0.3">
      <c r="A40" s="30"/>
      <c r="B40" s="19" t="s">
        <v>68</v>
      </c>
      <c r="C40" s="19" t="s">
        <v>69</v>
      </c>
      <c r="D40" s="115" t="str">
        <f t="shared" si="7"/>
        <v>X</v>
      </c>
      <c r="E40" s="105" t="str">
        <f t="shared" si="12"/>
        <v/>
      </c>
      <c r="F40" s="180">
        <f t="shared" si="2"/>
        <v>1</v>
      </c>
      <c r="G40" s="117">
        <f t="shared" si="0"/>
        <v>30</v>
      </c>
      <c r="H40" s="153">
        <f t="shared" si="3"/>
        <v>70.833333333333343</v>
      </c>
      <c r="I40" s="17" t="s">
        <v>46</v>
      </c>
      <c r="J40" s="176" t="str">
        <f t="shared" si="1"/>
        <v/>
      </c>
      <c r="K40" s="173">
        <f t="shared" si="4"/>
        <v>6.25E-2</v>
      </c>
    </row>
    <row r="41" spans="1:11" ht="36" customHeight="1" x14ac:dyDescent="0.3">
      <c r="A41" s="30"/>
      <c r="B41" s="19" t="s">
        <v>69</v>
      </c>
      <c r="C41" s="19" t="s">
        <v>115</v>
      </c>
      <c r="D41" s="115" t="str">
        <f t="shared" si="7"/>
        <v>X</v>
      </c>
      <c r="E41" s="105" t="str">
        <f t="shared" si="12"/>
        <v/>
      </c>
      <c r="F41" s="180">
        <f t="shared" si="2"/>
        <v>1</v>
      </c>
      <c r="G41" s="117">
        <f t="shared" si="0"/>
        <v>0</v>
      </c>
      <c r="H41" s="153">
        <f t="shared" si="3"/>
        <v>71.833333333333343</v>
      </c>
      <c r="I41" s="17" t="s">
        <v>47</v>
      </c>
      <c r="J41" s="176" t="str">
        <f t="shared" si="1"/>
        <v/>
      </c>
      <c r="K41" s="173">
        <f t="shared" si="4"/>
        <v>4.166666666666663E-2</v>
      </c>
    </row>
    <row r="42" spans="1:11" ht="36" customHeight="1" x14ac:dyDescent="0.3">
      <c r="A42" s="30"/>
      <c r="B42" s="19" t="s">
        <v>115</v>
      </c>
      <c r="C42" s="19" t="s">
        <v>229</v>
      </c>
      <c r="D42" s="115" t="str">
        <f t="shared" si="7"/>
        <v>X</v>
      </c>
      <c r="E42" s="105" t="str">
        <f t="shared" si="12"/>
        <v/>
      </c>
      <c r="F42" s="180">
        <f t="shared" si="2"/>
        <v>2</v>
      </c>
      <c r="G42" s="117">
        <f t="shared" si="0"/>
        <v>50</v>
      </c>
      <c r="H42" s="153">
        <f t="shared" si="3"/>
        <v>74.666666666666671</v>
      </c>
      <c r="I42" s="17" t="s">
        <v>46</v>
      </c>
      <c r="J42" s="176" t="str">
        <f t="shared" si="1"/>
        <v/>
      </c>
      <c r="K42" s="173">
        <f t="shared" si="4"/>
        <v>0.11805555555555558</v>
      </c>
    </row>
    <row r="43" spans="1:11" ht="36" customHeight="1" x14ac:dyDescent="0.3">
      <c r="A43" s="30"/>
      <c r="B43" s="19" t="s">
        <v>229</v>
      </c>
      <c r="C43" s="19" t="s">
        <v>239</v>
      </c>
      <c r="D43" s="115" t="str">
        <f t="shared" si="7"/>
        <v>X</v>
      </c>
      <c r="E43" s="105" t="str">
        <f t="shared" si="12"/>
        <v/>
      </c>
      <c r="F43" s="180">
        <f t="shared" si="2"/>
        <v>0</v>
      </c>
      <c r="G43" s="117">
        <f t="shared" si="0"/>
        <v>30</v>
      </c>
      <c r="H43" s="153">
        <f t="shared" si="3"/>
        <v>75.166666666666671</v>
      </c>
      <c r="I43" s="17" t="s">
        <v>892</v>
      </c>
      <c r="J43" s="176" t="str">
        <f t="shared" si="1"/>
        <v/>
      </c>
      <c r="K43" s="173">
        <f t="shared" si="4"/>
        <v>2.0833333333333259E-2</v>
      </c>
    </row>
    <row r="44" spans="1:11" ht="36" customHeight="1" x14ac:dyDescent="0.3">
      <c r="A44" s="30"/>
      <c r="B44" s="19" t="s">
        <v>239</v>
      </c>
      <c r="C44" s="19" t="s">
        <v>59</v>
      </c>
      <c r="D44" s="115" t="str">
        <f t="shared" si="7"/>
        <v>X</v>
      </c>
      <c r="E44" s="105" t="str">
        <f t="shared" si="12"/>
        <v/>
      </c>
      <c r="F44" s="180">
        <f t="shared" si="2"/>
        <v>3</v>
      </c>
      <c r="G44" s="117">
        <f t="shared" si="0"/>
        <v>40</v>
      </c>
      <c r="H44" s="153">
        <f t="shared" si="3"/>
        <v>78.833333333333343</v>
      </c>
      <c r="I44" s="17" t="s">
        <v>46</v>
      </c>
      <c r="J44" s="176" t="str">
        <f t="shared" si="1"/>
        <v/>
      </c>
      <c r="K44" s="173">
        <f t="shared" si="4"/>
        <v>0.1527777777777779</v>
      </c>
    </row>
    <row r="45" spans="1:11" ht="36" customHeight="1" x14ac:dyDescent="0.3">
      <c r="A45" s="30"/>
      <c r="B45" s="19" t="s">
        <v>59</v>
      </c>
      <c r="C45" s="19" t="s">
        <v>32</v>
      </c>
      <c r="D45" s="115" t="str">
        <f t="shared" si="7"/>
        <v>X</v>
      </c>
      <c r="E45" s="105" t="str">
        <f t="shared" si="12"/>
        <v/>
      </c>
      <c r="F45" s="180">
        <f t="shared" si="2"/>
        <v>0</v>
      </c>
      <c r="G45" s="117">
        <f t="shared" si="0"/>
        <v>30</v>
      </c>
      <c r="H45" s="153">
        <f t="shared" si="3"/>
        <v>79.333333333333343</v>
      </c>
      <c r="I45" s="17" t="s">
        <v>47</v>
      </c>
      <c r="J45" s="176" t="str">
        <f t="shared" si="1"/>
        <v/>
      </c>
      <c r="K45" s="173">
        <f t="shared" si="4"/>
        <v>2.0833333333333259E-2</v>
      </c>
    </row>
    <row r="46" spans="1:11" ht="36" customHeight="1" x14ac:dyDescent="0.3">
      <c r="A46" s="30"/>
      <c r="B46" s="19" t="s">
        <v>32</v>
      </c>
      <c r="C46" s="19" t="s">
        <v>886</v>
      </c>
      <c r="D46" s="115" t="str">
        <f t="shared" si="7"/>
        <v>X</v>
      </c>
      <c r="E46" s="105" t="str">
        <f t="shared" si="12"/>
        <v/>
      </c>
      <c r="F46" s="180">
        <f t="shared" si="2"/>
        <v>0</v>
      </c>
      <c r="G46" s="117">
        <f t="shared" si="0"/>
        <v>35</v>
      </c>
      <c r="H46" s="153">
        <f t="shared" si="3"/>
        <v>79.916666666666671</v>
      </c>
      <c r="I46" s="17" t="s">
        <v>893</v>
      </c>
      <c r="J46" s="176" t="str">
        <f t="shared" si="1"/>
        <v/>
      </c>
      <c r="K46" s="173">
        <f t="shared" si="4"/>
        <v>2.430555555555558E-2</v>
      </c>
    </row>
    <row r="47" spans="1:11" ht="36" customHeight="1" x14ac:dyDescent="0.3">
      <c r="A47" s="43"/>
      <c r="B47" s="19" t="s">
        <v>886</v>
      </c>
      <c r="C47" s="19" t="s">
        <v>28</v>
      </c>
      <c r="D47" s="115" t="str">
        <f t="shared" si="7"/>
        <v>X</v>
      </c>
      <c r="E47" s="105" t="str">
        <f t="shared" si="12"/>
        <v/>
      </c>
      <c r="F47" s="180">
        <f t="shared" si="2"/>
        <v>1</v>
      </c>
      <c r="G47" s="117">
        <f t="shared" si="0"/>
        <v>25</v>
      </c>
      <c r="H47" s="153">
        <f t="shared" si="3"/>
        <v>81.333333333333343</v>
      </c>
      <c r="I47" s="17" t="s">
        <v>46</v>
      </c>
      <c r="J47" s="176" t="str">
        <f t="shared" si="1"/>
        <v/>
      </c>
      <c r="K47" s="173">
        <f t="shared" si="4"/>
        <v>5.902777777777779E-2</v>
      </c>
    </row>
    <row r="48" spans="1:11" ht="36" customHeight="1" x14ac:dyDescent="0.3">
      <c r="A48" s="42" t="s">
        <v>864</v>
      </c>
      <c r="B48" s="19" t="s">
        <v>29</v>
      </c>
      <c r="C48" s="19" t="s">
        <v>30</v>
      </c>
      <c r="D48" s="115" t="str">
        <f t="shared" si="7"/>
        <v>X</v>
      </c>
      <c r="E48" s="105" t="str">
        <f t="shared" si="12"/>
        <v/>
      </c>
      <c r="F48" s="180">
        <f t="shared" si="2"/>
        <v>5</v>
      </c>
      <c r="G48" s="117">
        <f t="shared" si="0"/>
        <v>30</v>
      </c>
      <c r="H48" s="153">
        <f t="shared" si="3"/>
        <v>86.833333333333343</v>
      </c>
      <c r="I48" s="17" t="s">
        <v>46</v>
      </c>
      <c r="J48" s="176" t="str">
        <f t="shared" si="1"/>
        <v/>
      </c>
      <c r="K48" s="173">
        <f t="shared" si="4"/>
        <v>0.22916666666666666</v>
      </c>
    </row>
    <row r="49" spans="1:11" ht="36" customHeight="1" x14ac:dyDescent="0.3">
      <c r="A49" s="30"/>
      <c r="B49" s="19" t="s">
        <v>30</v>
      </c>
      <c r="C49" s="19" t="s">
        <v>64</v>
      </c>
      <c r="D49" s="115" t="str">
        <f t="shared" si="7"/>
        <v>X</v>
      </c>
      <c r="E49" s="105" t="str">
        <f t="shared" si="12"/>
        <v/>
      </c>
      <c r="F49" s="180">
        <f t="shared" si="2"/>
        <v>1</v>
      </c>
      <c r="G49" s="117">
        <f t="shared" si="0"/>
        <v>0</v>
      </c>
      <c r="H49" s="153">
        <f t="shared" si="3"/>
        <v>87.833333333333343</v>
      </c>
      <c r="I49" s="17" t="s">
        <v>47</v>
      </c>
      <c r="J49" s="176" t="str">
        <f t="shared" si="1"/>
        <v/>
      </c>
      <c r="K49" s="173">
        <f t="shared" si="4"/>
        <v>4.1666666666666657E-2</v>
      </c>
    </row>
    <row r="50" spans="1:11" ht="36" customHeight="1" x14ac:dyDescent="0.3">
      <c r="A50" s="30"/>
      <c r="B50" s="19" t="s">
        <v>64</v>
      </c>
      <c r="C50" s="19" t="s">
        <v>243</v>
      </c>
      <c r="D50" s="115" t="str">
        <f t="shared" si="7"/>
        <v>X</v>
      </c>
      <c r="E50" s="105" t="str">
        <f t="shared" si="12"/>
        <v/>
      </c>
      <c r="F50" s="180">
        <f t="shared" si="2"/>
        <v>1</v>
      </c>
      <c r="G50" s="117">
        <f t="shared" si="0"/>
        <v>10</v>
      </c>
      <c r="H50" s="153">
        <f t="shared" si="3"/>
        <v>89.000000000000014</v>
      </c>
      <c r="I50" s="17" t="s">
        <v>46</v>
      </c>
      <c r="J50" s="176" t="str">
        <f t="shared" si="1"/>
        <v/>
      </c>
      <c r="K50" s="173">
        <f t="shared" si="4"/>
        <v>4.861111111111116E-2</v>
      </c>
    </row>
    <row r="51" spans="1:11" ht="36" customHeight="1" x14ac:dyDescent="0.3">
      <c r="A51" s="30"/>
      <c r="B51" s="19" t="s">
        <v>243</v>
      </c>
      <c r="C51" s="19" t="s">
        <v>112</v>
      </c>
      <c r="D51" s="115" t="str">
        <f t="shared" si="7"/>
        <v>X</v>
      </c>
      <c r="E51" s="105" t="str">
        <f t="shared" si="12"/>
        <v/>
      </c>
      <c r="F51" s="180">
        <f t="shared" si="2"/>
        <v>0</v>
      </c>
      <c r="G51" s="117">
        <f t="shared" si="0"/>
        <v>20</v>
      </c>
      <c r="H51" s="153">
        <f t="shared" si="3"/>
        <v>89.333333333333343</v>
      </c>
      <c r="I51" s="17" t="s">
        <v>742</v>
      </c>
      <c r="J51" s="176" t="str">
        <f t="shared" si="1"/>
        <v/>
      </c>
      <c r="K51" s="173">
        <f t="shared" si="4"/>
        <v>1.388888888888884E-2</v>
      </c>
    </row>
    <row r="52" spans="1:11" ht="36" customHeight="1" x14ac:dyDescent="0.3">
      <c r="A52" s="30"/>
      <c r="B52" s="19" t="s">
        <v>112</v>
      </c>
      <c r="C52" s="19" t="s">
        <v>113</v>
      </c>
      <c r="D52" s="115" t="str">
        <f t="shared" si="7"/>
        <v>X</v>
      </c>
      <c r="E52" s="105" t="str">
        <f t="shared" si="12"/>
        <v/>
      </c>
      <c r="F52" s="180">
        <f t="shared" si="2"/>
        <v>1</v>
      </c>
      <c r="G52" s="117">
        <f t="shared" si="0"/>
        <v>50</v>
      </c>
      <c r="H52" s="153">
        <f t="shared" si="3"/>
        <v>91.166666666666671</v>
      </c>
      <c r="I52" s="17" t="s">
        <v>46</v>
      </c>
      <c r="J52" s="176" t="str">
        <f t="shared" si="1"/>
        <v/>
      </c>
      <c r="K52" s="173">
        <f t="shared" si="4"/>
        <v>7.6388888888888951E-2</v>
      </c>
    </row>
    <row r="53" spans="1:11" ht="36" customHeight="1" x14ac:dyDescent="0.3">
      <c r="A53" s="43"/>
      <c r="B53" s="19" t="s">
        <v>113</v>
      </c>
      <c r="C53" s="19" t="s">
        <v>276</v>
      </c>
      <c r="D53" s="115" t="str">
        <f t="shared" si="7"/>
        <v>X</v>
      </c>
      <c r="E53" s="105" t="str">
        <f t="shared" si="12"/>
        <v/>
      </c>
      <c r="F53" s="180">
        <f t="shared" si="2"/>
        <v>0</v>
      </c>
      <c r="G53" s="117">
        <f t="shared" si="0"/>
        <v>30</v>
      </c>
      <c r="H53" s="153">
        <f t="shared" si="3"/>
        <v>91.666666666666671</v>
      </c>
      <c r="I53" s="17" t="s">
        <v>894</v>
      </c>
      <c r="J53" s="176" t="str">
        <f t="shared" si="1"/>
        <v/>
      </c>
      <c r="K53" s="173">
        <f t="shared" si="4"/>
        <v>2.0833333333333315E-2</v>
      </c>
    </row>
    <row r="54" spans="1:11" ht="36" customHeight="1" x14ac:dyDescent="0.3">
      <c r="A54" s="42" t="s">
        <v>864</v>
      </c>
      <c r="B54" s="19" t="s">
        <v>276</v>
      </c>
      <c r="C54" s="19" t="s">
        <v>246</v>
      </c>
      <c r="D54" s="115" t="str">
        <f t="shared" si="7"/>
        <v>X</v>
      </c>
      <c r="E54" s="105" t="str">
        <f t="shared" si="12"/>
        <v/>
      </c>
      <c r="F54" s="180">
        <f t="shared" si="2"/>
        <v>1</v>
      </c>
      <c r="G54" s="117">
        <f t="shared" si="0"/>
        <v>30</v>
      </c>
      <c r="H54" s="153">
        <f t="shared" si="3"/>
        <v>93.166666666666671</v>
      </c>
      <c r="I54" s="17" t="s">
        <v>101</v>
      </c>
      <c r="J54" s="176" t="str">
        <f t="shared" si="1"/>
        <v/>
      </c>
      <c r="K54" s="173">
        <f t="shared" si="4"/>
        <v>6.25E-2</v>
      </c>
    </row>
    <row r="55" spans="1:11" ht="36" customHeight="1" x14ac:dyDescent="0.3">
      <c r="A55" s="30"/>
      <c r="B55" s="19" t="s">
        <v>246</v>
      </c>
      <c r="C55" s="19" t="s">
        <v>68</v>
      </c>
      <c r="D55" s="115" t="str">
        <f t="shared" si="7"/>
        <v>X</v>
      </c>
      <c r="E55" s="105" t="str">
        <f t="shared" si="12"/>
        <v/>
      </c>
      <c r="F55" s="180">
        <f t="shared" si="2"/>
        <v>0</v>
      </c>
      <c r="G55" s="117">
        <f t="shared" si="0"/>
        <v>10</v>
      </c>
      <c r="H55" s="153">
        <f t="shared" si="3"/>
        <v>93.333333333333343</v>
      </c>
      <c r="I55" s="17" t="s">
        <v>46</v>
      </c>
      <c r="J55" s="176" t="str">
        <f t="shared" si="1"/>
        <v/>
      </c>
      <c r="K55" s="173">
        <f t="shared" si="4"/>
        <v>6.9444444444444198E-3</v>
      </c>
    </row>
    <row r="56" spans="1:11" ht="36" customHeight="1" x14ac:dyDescent="0.3">
      <c r="A56" s="30"/>
      <c r="B56" s="19" t="s">
        <v>68</v>
      </c>
      <c r="C56" s="19" t="s">
        <v>295</v>
      </c>
      <c r="D56" s="115" t="str">
        <f t="shared" si="7"/>
        <v>X</v>
      </c>
      <c r="E56" s="105" t="str">
        <f t="shared" si="12"/>
        <v/>
      </c>
      <c r="F56" s="180">
        <f t="shared" si="2"/>
        <v>0</v>
      </c>
      <c r="G56" s="117">
        <f t="shared" si="0"/>
        <v>20</v>
      </c>
      <c r="H56" s="153">
        <f t="shared" si="3"/>
        <v>93.666666666666671</v>
      </c>
      <c r="I56" s="17" t="s">
        <v>895</v>
      </c>
      <c r="J56" s="176" t="str">
        <f t="shared" si="1"/>
        <v/>
      </c>
      <c r="K56" s="173">
        <f t="shared" si="4"/>
        <v>1.3888888888888951E-2</v>
      </c>
    </row>
    <row r="57" spans="1:11" ht="36" customHeight="1" x14ac:dyDescent="0.3">
      <c r="A57" s="30"/>
      <c r="B57" s="19" t="s">
        <v>295</v>
      </c>
      <c r="C57" s="19" t="s">
        <v>69</v>
      </c>
      <c r="D57" s="115" t="str">
        <f t="shared" si="7"/>
        <v>X</v>
      </c>
      <c r="E57" s="105" t="str">
        <f t="shared" si="12"/>
        <v/>
      </c>
      <c r="F57" s="180">
        <f t="shared" si="2"/>
        <v>1</v>
      </c>
      <c r="G57" s="117">
        <f t="shared" si="0"/>
        <v>10</v>
      </c>
      <c r="H57" s="153">
        <f t="shared" si="3"/>
        <v>94.833333333333343</v>
      </c>
      <c r="I57" s="17" t="s">
        <v>46</v>
      </c>
      <c r="J57" s="176" t="str">
        <f t="shared" si="1"/>
        <v/>
      </c>
      <c r="K57" s="173">
        <f t="shared" si="4"/>
        <v>4.8611111111111049E-2</v>
      </c>
    </row>
    <row r="58" spans="1:11" ht="36" customHeight="1" x14ac:dyDescent="0.3">
      <c r="A58" s="30"/>
      <c r="B58" s="19" t="s">
        <v>69</v>
      </c>
      <c r="C58" s="19" t="s">
        <v>70</v>
      </c>
      <c r="D58" s="115" t="str">
        <f t="shared" si="7"/>
        <v>X</v>
      </c>
      <c r="E58" s="105" t="str">
        <f t="shared" si="12"/>
        <v/>
      </c>
      <c r="F58" s="180">
        <f t="shared" si="2"/>
        <v>0</v>
      </c>
      <c r="G58" s="117">
        <f t="shared" si="0"/>
        <v>30</v>
      </c>
      <c r="H58" s="153">
        <f t="shared" si="3"/>
        <v>95.333333333333343</v>
      </c>
      <c r="I58" s="17" t="s">
        <v>47</v>
      </c>
      <c r="J58" s="176" t="str">
        <f t="shared" si="1"/>
        <v/>
      </c>
      <c r="K58" s="173">
        <f t="shared" si="4"/>
        <v>2.083333333333337E-2</v>
      </c>
    </row>
    <row r="59" spans="1:11" ht="36" customHeight="1" x14ac:dyDescent="0.3">
      <c r="A59" s="30"/>
      <c r="B59" s="19" t="s">
        <v>70</v>
      </c>
      <c r="C59" s="19" t="s">
        <v>182</v>
      </c>
      <c r="D59" s="115" t="str">
        <f t="shared" si="7"/>
        <v>X</v>
      </c>
      <c r="E59" s="105" t="str">
        <f t="shared" si="12"/>
        <v/>
      </c>
      <c r="F59" s="180">
        <f t="shared" si="2"/>
        <v>2</v>
      </c>
      <c r="G59" s="117">
        <f t="shared" si="0"/>
        <v>50</v>
      </c>
      <c r="H59" s="153">
        <f t="shared" si="3"/>
        <v>98.166666666666671</v>
      </c>
      <c r="I59" s="17" t="s">
        <v>896</v>
      </c>
      <c r="J59" s="176" t="str">
        <f t="shared" si="1"/>
        <v/>
      </c>
      <c r="K59" s="173">
        <f t="shared" si="4"/>
        <v>0.11805555555555547</v>
      </c>
    </row>
    <row r="60" spans="1:11" ht="36" customHeight="1" x14ac:dyDescent="0.3">
      <c r="A60" s="30"/>
      <c r="B60" s="19" t="s">
        <v>182</v>
      </c>
      <c r="C60" s="19" t="s">
        <v>229</v>
      </c>
      <c r="D60" s="115" t="str">
        <f t="shared" si="7"/>
        <v>X</v>
      </c>
      <c r="E60" s="105" t="str">
        <f t="shared" si="12"/>
        <v/>
      </c>
      <c r="F60" s="180">
        <f t="shared" si="2"/>
        <v>0</v>
      </c>
      <c r="G60" s="117">
        <f t="shared" si="0"/>
        <v>30</v>
      </c>
      <c r="H60" s="153">
        <f t="shared" si="3"/>
        <v>98.666666666666671</v>
      </c>
      <c r="I60" s="17" t="s">
        <v>46</v>
      </c>
      <c r="J60" s="176" t="str">
        <f t="shared" si="1"/>
        <v/>
      </c>
      <c r="K60" s="173">
        <f t="shared" si="4"/>
        <v>2.083333333333337E-2</v>
      </c>
    </row>
    <row r="61" spans="1:11" ht="36" customHeight="1" x14ac:dyDescent="0.3">
      <c r="A61" s="30"/>
      <c r="B61" s="19" t="s">
        <v>229</v>
      </c>
      <c r="C61" s="19" t="s">
        <v>658</v>
      </c>
      <c r="D61" s="115" t="str">
        <f t="shared" si="7"/>
        <v>X</v>
      </c>
      <c r="E61" s="105" t="str">
        <f t="shared" si="12"/>
        <v/>
      </c>
      <c r="F61" s="180">
        <f t="shared" si="2"/>
        <v>1</v>
      </c>
      <c r="G61" s="117">
        <f t="shared" si="0"/>
        <v>0</v>
      </c>
      <c r="H61" s="153">
        <f t="shared" si="3"/>
        <v>99.666666666666671</v>
      </c>
      <c r="I61" s="17" t="s">
        <v>897</v>
      </c>
      <c r="J61" s="176" t="str">
        <f t="shared" si="1"/>
        <v/>
      </c>
      <c r="K61" s="173">
        <f t="shared" si="4"/>
        <v>4.166666666666663E-2</v>
      </c>
    </row>
    <row r="62" spans="1:11" ht="36" customHeight="1" x14ac:dyDescent="0.3">
      <c r="A62" s="30"/>
      <c r="B62" s="19" t="s">
        <v>658</v>
      </c>
      <c r="C62" s="19" t="s">
        <v>119</v>
      </c>
      <c r="D62" s="115" t="str">
        <f t="shared" si="7"/>
        <v>X</v>
      </c>
      <c r="E62" s="105" t="str">
        <f t="shared" si="12"/>
        <v/>
      </c>
      <c r="F62" s="180">
        <f t="shared" si="2"/>
        <v>2</v>
      </c>
      <c r="G62" s="117">
        <f t="shared" si="0"/>
        <v>20</v>
      </c>
      <c r="H62" s="153">
        <f t="shared" si="3"/>
        <v>102</v>
      </c>
      <c r="I62" s="17" t="s">
        <v>46</v>
      </c>
      <c r="J62" s="176" t="str">
        <f t="shared" si="1"/>
        <v/>
      </c>
      <c r="K62" s="173">
        <f t="shared" si="4"/>
        <v>9.7222222222222321E-2</v>
      </c>
    </row>
    <row r="63" spans="1:11" ht="36" customHeight="1" x14ac:dyDescent="0.3">
      <c r="A63" s="30"/>
      <c r="B63" s="215" t="s">
        <v>119</v>
      </c>
      <c r="C63" s="216"/>
      <c r="D63" s="115"/>
      <c r="E63" s="105" t="str">
        <f t="shared" si="12"/>
        <v/>
      </c>
      <c r="F63" s="180">
        <f t="shared" si="2"/>
        <v>0</v>
      </c>
      <c r="G63" s="117">
        <f t="shared" si="0"/>
        <v>0</v>
      </c>
      <c r="H63" s="153">
        <f t="shared" si="3"/>
        <v>102</v>
      </c>
      <c r="I63" s="18" t="s">
        <v>103</v>
      </c>
      <c r="J63" s="176" t="str">
        <f t="shared" si="1"/>
        <v/>
      </c>
      <c r="K63" s="173" t="str">
        <f t="shared" si="4"/>
        <v/>
      </c>
    </row>
    <row r="64" spans="1:11" ht="33.75" customHeight="1" x14ac:dyDescent="0.3">
      <c r="A64" s="123"/>
      <c r="B64" s="332" t="s">
        <v>33</v>
      </c>
      <c r="C64" s="332"/>
      <c r="D64" s="332"/>
      <c r="E64" s="332"/>
      <c r="F64" s="332"/>
      <c r="G64" s="332"/>
      <c r="H64" s="124">
        <f>H63</f>
        <v>102</v>
      </c>
      <c r="I64" s="125"/>
      <c r="J64" s="177">
        <f>SUM(J23:J63)</f>
        <v>6.944444444444442E-2</v>
      </c>
      <c r="K64" s="173">
        <f>SUM(K23:K63)</f>
        <v>4.2499999999999991</v>
      </c>
    </row>
    <row r="65" spans="1:9" ht="33.75" customHeight="1" x14ac:dyDescent="0.3">
      <c r="A65" s="123"/>
      <c r="B65" s="332" t="s">
        <v>616</v>
      </c>
      <c r="C65" s="332"/>
      <c r="D65" s="332"/>
      <c r="E65" s="332"/>
      <c r="F65" s="332"/>
      <c r="G65" s="332"/>
      <c r="H65" s="126">
        <v>72</v>
      </c>
      <c r="I65" s="125"/>
    </row>
    <row r="66" spans="1:9" ht="33.75" customHeight="1" x14ac:dyDescent="0.3">
      <c r="A66" s="123"/>
      <c r="B66" s="326" t="s">
        <v>617</v>
      </c>
      <c r="C66" s="326"/>
      <c r="D66" s="326"/>
      <c r="E66" s="326"/>
      <c r="F66" s="326"/>
      <c r="G66" s="326"/>
      <c r="H66" s="126">
        <f>IF(H65="","",IF(H64&lt;=H65,H65-H64,0))</f>
        <v>0</v>
      </c>
      <c r="I66" s="155"/>
    </row>
    <row r="67" spans="1:9" ht="33.75" customHeight="1" x14ac:dyDescent="0.3">
      <c r="A67" s="123"/>
      <c r="B67" s="326" t="s">
        <v>618</v>
      </c>
      <c r="C67" s="326"/>
      <c r="D67" s="326"/>
      <c r="E67" s="326"/>
      <c r="F67" s="326"/>
      <c r="G67" s="326"/>
      <c r="H67" s="126">
        <f>IF(H64&gt;H65,H64-H65,0)</f>
        <v>30</v>
      </c>
      <c r="I67" s="125"/>
    </row>
    <row r="68" spans="1:9" ht="33.75" customHeight="1" x14ac:dyDescent="0.3">
      <c r="A68" s="123"/>
      <c r="B68" s="326" t="s">
        <v>619</v>
      </c>
      <c r="C68" s="326"/>
      <c r="D68" s="326"/>
      <c r="E68" s="326"/>
      <c r="F68" s="326"/>
      <c r="G68" s="326"/>
      <c r="H68" s="154" t="str">
        <f>IF(H65="","",IF(H66&gt;H67,ROUND(H66*$B$15*$B$13/24,0),""))</f>
        <v/>
      </c>
      <c r="I68" s="125"/>
    </row>
    <row r="69" spans="1:9" ht="33.75" customHeight="1" x14ac:dyDescent="0.3">
      <c r="A69" s="123"/>
      <c r="B69" s="327" t="s">
        <v>620</v>
      </c>
      <c r="C69" s="328"/>
      <c r="D69" s="328"/>
      <c r="E69" s="328"/>
      <c r="F69" s="328"/>
      <c r="G69" s="329"/>
      <c r="H69" s="127">
        <f>IF(H67&gt;H66,ROUND(H67*$B$17*$B$13/24,0),"")</f>
        <v>77815500</v>
      </c>
      <c r="I69" s="125"/>
    </row>
    <row r="70" spans="1:9" ht="33.75" customHeight="1" x14ac:dyDescent="0.3">
      <c r="A70" s="330"/>
      <c r="B70" s="330"/>
      <c r="C70" s="330"/>
      <c r="D70" s="330"/>
      <c r="E70" s="330"/>
      <c r="F70" s="330"/>
      <c r="G70" s="330"/>
      <c r="H70" s="330"/>
      <c r="I70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68:G68"/>
    <mergeCell ref="B69:G69"/>
    <mergeCell ref="A70:I70"/>
    <mergeCell ref="J21:J22"/>
    <mergeCell ref="K21:K22"/>
    <mergeCell ref="B64:G64"/>
    <mergeCell ref="B65:G65"/>
    <mergeCell ref="B66:G66"/>
    <mergeCell ref="B67:G67"/>
  </mergeCells>
  <conditionalFormatting sqref="B23:I63">
    <cfRule type="expression" dxfId="30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B277-DC06-4F87-880A-816B3336302E}">
  <sheetPr>
    <tabColor rgb="FFFF0000"/>
  </sheetPr>
  <dimension ref="A1:K79"/>
  <sheetViews>
    <sheetView topLeftCell="A73" zoomScale="55" zoomScaleNormal="55" workbookViewId="0">
      <selection activeCell="D28" sqref="D28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07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40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44764.239583333336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44765</v>
      </c>
      <c r="C9" s="104">
        <f>INDEX('TONG HOP'!$B$9:$W$110,MATCH(E3,'TONG HOP'!$B$9:$B$110,0),MATCH(C10,'TONG HOP'!$B$9:$W$9,0))</f>
        <v>44766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44765.291666666664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16950.28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44767.854166666664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20399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44769.854166666664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834</v>
      </c>
      <c r="B23" s="215" t="s">
        <v>249</v>
      </c>
      <c r="C23" s="216"/>
      <c r="D23" s="115"/>
      <c r="E23" s="105"/>
      <c r="F23" s="180">
        <f>IF(C23-B23=1,24,(IF(D23="X",HOUR(C23-B23),0)))</f>
        <v>0</v>
      </c>
      <c r="G23" s="166">
        <f t="shared" ref="G23:G72" si="0">IF(D23="X",MINUTE(C23-B23),0)</f>
        <v>0</v>
      </c>
      <c r="H23" s="166">
        <f>(F23+G23/60)+H22</f>
        <v>0</v>
      </c>
      <c r="I23" s="214" t="s">
        <v>868</v>
      </c>
      <c r="J23" s="176" t="str">
        <f t="shared" ref="J23:J30" si="1">IF(E23="x",(C23-B23),"")</f>
        <v/>
      </c>
      <c r="K23" s="173" t="str">
        <f t="shared" ref="K23:K30" si="2">IF(D23="x",(C23-B23),"")</f>
        <v/>
      </c>
    </row>
    <row r="24" spans="1:11" ht="36" customHeight="1" x14ac:dyDescent="0.3">
      <c r="A24" s="217"/>
      <c r="B24" s="19" t="s">
        <v>249</v>
      </c>
      <c r="C24" s="19" t="s">
        <v>244</v>
      </c>
      <c r="D24" s="115"/>
      <c r="E24" s="105"/>
      <c r="F24" s="180">
        <f t="shared" ref="F24:F72" si="3">IF(C24-B24=1,24,(IF(D24="X",HOUR(C24-B24),0)))</f>
        <v>0</v>
      </c>
      <c r="G24" s="166">
        <f t="shared" si="0"/>
        <v>0</v>
      </c>
      <c r="H24" s="166">
        <f t="shared" ref="H24:H72" si="4">(F24+G24/60)+H23</f>
        <v>0</v>
      </c>
      <c r="I24" s="25" t="s">
        <v>768</v>
      </c>
      <c r="J24" s="176" t="str">
        <f t="shared" si="1"/>
        <v/>
      </c>
      <c r="K24" s="173" t="str">
        <f t="shared" si="2"/>
        <v/>
      </c>
    </row>
    <row r="25" spans="1:11" ht="36" customHeight="1" x14ac:dyDescent="0.3">
      <c r="A25" s="217"/>
      <c r="B25" s="19" t="s">
        <v>244</v>
      </c>
      <c r="C25" s="19" t="s">
        <v>707</v>
      </c>
      <c r="D25" s="115"/>
      <c r="E25" s="105"/>
      <c r="F25" s="180">
        <f t="shared" si="3"/>
        <v>0</v>
      </c>
      <c r="G25" s="166">
        <f t="shared" si="0"/>
        <v>0</v>
      </c>
      <c r="H25" s="166">
        <f t="shared" si="4"/>
        <v>0</v>
      </c>
      <c r="I25" s="25" t="s">
        <v>136</v>
      </c>
      <c r="J25" s="176" t="str">
        <f t="shared" si="1"/>
        <v/>
      </c>
      <c r="K25" s="173" t="str">
        <f t="shared" si="2"/>
        <v/>
      </c>
    </row>
    <row r="26" spans="1:11" ht="36" customHeight="1" x14ac:dyDescent="0.3">
      <c r="A26" s="217"/>
      <c r="B26" s="19" t="s">
        <v>707</v>
      </c>
      <c r="C26" s="19" t="s">
        <v>28</v>
      </c>
      <c r="D26" s="115"/>
      <c r="E26" s="105"/>
      <c r="F26" s="180">
        <f t="shared" si="3"/>
        <v>0</v>
      </c>
      <c r="G26" s="166">
        <f t="shared" si="0"/>
        <v>0</v>
      </c>
      <c r="H26" s="166">
        <f t="shared" si="4"/>
        <v>0</v>
      </c>
      <c r="I26" s="25" t="s">
        <v>869</v>
      </c>
      <c r="J26" s="176" t="str">
        <f t="shared" si="1"/>
        <v/>
      </c>
      <c r="K26" s="173" t="str">
        <f t="shared" si="2"/>
        <v/>
      </c>
    </row>
    <row r="27" spans="1:11" ht="36" customHeight="1" x14ac:dyDescent="0.3">
      <c r="A27" s="57" t="s">
        <v>835</v>
      </c>
      <c r="B27" s="19" t="s">
        <v>29</v>
      </c>
      <c r="C27" s="19" t="s">
        <v>715</v>
      </c>
      <c r="D27" s="115"/>
      <c r="E27" s="105"/>
      <c r="F27" s="180">
        <f t="shared" si="3"/>
        <v>0</v>
      </c>
      <c r="G27" s="117">
        <f t="shared" si="0"/>
        <v>0</v>
      </c>
      <c r="H27" s="153">
        <f t="shared" si="4"/>
        <v>0</v>
      </c>
      <c r="I27" s="25" t="s">
        <v>870</v>
      </c>
      <c r="J27" s="176" t="str">
        <f t="shared" si="1"/>
        <v/>
      </c>
      <c r="K27" s="173" t="str">
        <f t="shared" si="2"/>
        <v/>
      </c>
    </row>
    <row r="28" spans="1:11" ht="36" customHeight="1" x14ac:dyDescent="0.3">
      <c r="A28" s="57"/>
      <c r="B28" s="20" t="s">
        <v>715</v>
      </c>
      <c r="C28" s="19" t="s">
        <v>28</v>
      </c>
      <c r="D28" s="115" t="str">
        <f t="shared" ref="D28:D54" si="5">IF(E28="","X","")</f>
        <v>X</v>
      </c>
      <c r="E28" s="105" t="str">
        <f t="shared" ref="E28" si="6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/>
      </c>
      <c r="F28" s="180">
        <f t="shared" ref="F28" si="7">IF(C28-B28=1,24,(IF(D28="X",HOUR(C28-B28),0)))</f>
        <v>17</v>
      </c>
      <c r="G28" s="117">
        <f t="shared" ref="G28" si="8">IF(D28="X",MINUTE(C28-B28),0)</f>
        <v>0</v>
      </c>
      <c r="H28" s="153">
        <f t="shared" ref="H28" si="9">(F28+G28/60)+H27</f>
        <v>17</v>
      </c>
      <c r="I28" s="25" t="s">
        <v>870</v>
      </c>
      <c r="J28" s="176" t="str">
        <f t="shared" si="1"/>
        <v/>
      </c>
      <c r="K28" s="173">
        <f t="shared" si="2"/>
        <v>0.70833333333333326</v>
      </c>
    </row>
    <row r="29" spans="1:11" ht="36" customHeight="1" x14ac:dyDescent="0.3">
      <c r="A29" s="57" t="s">
        <v>836</v>
      </c>
      <c r="B29" s="19" t="s">
        <v>29</v>
      </c>
      <c r="C29" s="19" t="s">
        <v>28</v>
      </c>
      <c r="D29" s="115" t="str">
        <f t="shared" si="5"/>
        <v>X</v>
      </c>
      <c r="E29" s="105" t="str">
        <f t="shared" ref="E29:E72" si="10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/>
      </c>
      <c r="F29" s="180">
        <f t="shared" si="3"/>
        <v>24</v>
      </c>
      <c r="G29" s="117">
        <f t="shared" si="0"/>
        <v>0</v>
      </c>
      <c r="H29" s="153">
        <f>(F29+G29/60)+H28</f>
        <v>41</v>
      </c>
      <c r="I29" s="25" t="s">
        <v>871</v>
      </c>
      <c r="J29" s="176" t="str">
        <f t="shared" si="1"/>
        <v/>
      </c>
      <c r="K29" s="173">
        <f t="shared" si="2"/>
        <v>1</v>
      </c>
    </row>
    <row r="30" spans="1:11" ht="36" customHeight="1" x14ac:dyDescent="0.3">
      <c r="A30" s="42" t="s">
        <v>864</v>
      </c>
      <c r="B30" s="19" t="s">
        <v>29</v>
      </c>
      <c r="C30" s="19" t="s">
        <v>65</v>
      </c>
      <c r="D30" s="115" t="str">
        <f t="shared" si="5"/>
        <v>X</v>
      </c>
      <c r="E30" s="105" t="str">
        <f t="shared" si="10"/>
        <v/>
      </c>
      <c r="F30" s="180">
        <f t="shared" si="3"/>
        <v>9</v>
      </c>
      <c r="G30" s="117">
        <f t="shared" si="0"/>
        <v>0</v>
      </c>
      <c r="H30" s="153">
        <f t="shared" si="4"/>
        <v>50</v>
      </c>
      <c r="I30" s="25" t="s">
        <v>871</v>
      </c>
      <c r="J30" s="176" t="str">
        <f t="shared" si="1"/>
        <v/>
      </c>
      <c r="K30" s="173">
        <f t="shared" si="2"/>
        <v>0.375</v>
      </c>
    </row>
    <row r="31" spans="1:11" ht="36" customHeight="1" x14ac:dyDescent="0.3">
      <c r="A31" s="30"/>
      <c r="B31" s="19" t="s">
        <v>65</v>
      </c>
      <c r="C31" s="19" t="s">
        <v>276</v>
      </c>
      <c r="D31" s="115" t="str">
        <f t="shared" si="5"/>
        <v/>
      </c>
      <c r="E31" s="105" t="str">
        <f t="shared" si="10"/>
        <v>X</v>
      </c>
      <c r="F31" s="180">
        <f t="shared" si="3"/>
        <v>0</v>
      </c>
      <c r="G31" s="117">
        <f t="shared" si="0"/>
        <v>0</v>
      </c>
      <c r="H31" s="153">
        <f t="shared" si="4"/>
        <v>50</v>
      </c>
      <c r="I31" s="18" t="s">
        <v>872</v>
      </c>
      <c r="J31" s="176">
        <f t="shared" ref="J31:J72" si="11">IF(E31="x",(C31-B31),"")</f>
        <v>5.555555555555558E-2</v>
      </c>
      <c r="K31" s="173" t="str">
        <f t="shared" ref="K31:K72" si="12">IF(D31="x",(C31-B31),"")</f>
        <v/>
      </c>
    </row>
    <row r="32" spans="1:11" ht="36" customHeight="1" x14ac:dyDescent="0.3">
      <c r="A32" s="30"/>
      <c r="B32" s="19" t="s">
        <v>276</v>
      </c>
      <c r="C32" s="19" t="s">
        <v>57</v>
      </c>
      <c r="D32" s="115" t="str">
        <f t="shared" si="5"/>
        <v>X</v>
      </c>
      <c r="E32" s="105" t="str">
        <f t="shared" si="10"/>
        <v/>
      </c>
      <c r="F32" s="180">
        <f t="shared" si="3"/>
        <v>9</v>
      </c>
      <c r="G32" s="117">
        <f t="shared" si="0"/>
        <v>40</v>
      </c>
      <c r="H32" s="153">
        <f t="shared" si="4"/>
        <v>59.666666666666664</v>
      </c>
      <c r="I32" s="25" t="s">
        <v>873</v>
      </c>
      <c r="J32" s="176" t="str">
        <f t="shared" si="11"/>
        <v/>
      </c>
      <c r="K32" s="173">
        <f t="shared" si="12"/>
        <v>0.40277777777777779</v>
      </c>
    </row>
    <row r="33" spans="1:11" ht="36" customHeight="1" x14ac:dyDescent="0.3">
      <c r="A33" s="30"/>
      <c r="B33" s="19" t="s">
        <v>57</v>
      </c>
      <c r="C33" s="19" t="s">
        <v>125</v>
      </c>
      <c r="D33" s="115" t="str">
        <f t="shared" si="5"/>
        <v>X</v>
      </c>
      <c r="E33" s="105" t="str">
        <f t="shared" si="10"/>
        <v/>
      </c>
      <c r="F33" s="180">
        <f t="shared" si="3"/>
        <v>0</v>
      </c>
      <c r="G33" s="117">
        <f t="shared" si="0"/>
        <v>30</v>
      </c>
      <c r="H33" s="153">
        <f t="shared" si="4"/>
        <v>60.166666666666664</v>
      </c>
      <c r="I33" s="17" t="s">
        <v>7</v>
      </c>
      <c r="J33" s="176" t="str">
        <f t="shared" si="11"/>
        <v/>
      </c>
      <c r="K33" s="173">
        <f t="shared" si="12"/>
        <v>2.0833333333333259E-2</v>
      </c>
    </row>
    <row r="34" spans="1:11" ht="36" customHeight="1" x14ac:dyDescent="0.3">
      <c r="A34" s="30"/>
      <c r="B34" s="215" t="s">
        <v>125</v>
      </c>
      <c r="C34" s="216"/>
      <c r="D34" s="115"/>
      <c r="E34" s="105" t="str">
        <f t="shared" si="10"/>
        <v/>
      </c>
      <c r="F34" s="180">
        <f t="shared" si="3"/>
        <v>0</v>
      </c>
      <c r="G34" s="117">
        <f t="shared" si="0"/>
        <v>0</v>
      </c>
      <c r="H34" s="153">
        <f t="shared" si="4"/>
        <v>60.166666666666664</v>
      </c>
      <c r="I34" s="18" t="s">
        <v>45</v>
      </c>
      <c r="J34" s="176" t="str">
        <f t="shared" si="11"/>
        <v/>
      </c>
      <c r="K34" s="173" t="str">
        <f t="shared" si="12"/>
        <v/>
      </c>
    </row>
    <row r="35" spans="1:11" ht="36" customHeight="1" x14ac:dyDescent="0.3">
      <c r="A35" s="30"/>
      <c r="B35" s="19" t="s">
        <v>125</v>
      </c>
      <c r="C35" s="19" t="s">
        <v>59</v>
      </c>
      <c r="D35" s="115" t="str">
        <f t="shared" si="5"/>
        <v>X</v>
      </c>
      <c r="E35" s="105" t="str">
        <f t="shared" si="10"/>
        <v/>
      </c>
      <c r="F35" s="180">
        <f t="shared" si="3"/>
        <v>1</v>
      </c>
      <c r="G35" s="117">
        <f t="shared" si="0"/>
        <v>0</v>
      </c>
      <c r="H35" s="153">
        <f t="shared" si="4"/>
        <v>61.166666666666664</v>
      </c>
      <c r="I35" s="17" t="s">
        <v>46</v>
      </c>
      <c r="J35" s="176" t="str">
        <f t="shared" si="11"/>
        <v/>
      </c>
      <c r="K35" s="173">
        <f t="shared" si="12"/>
        <v>4.1666666666666741E-2</v>
      </c>
    </row>
    <row r="36" spans="1:11" ht="36" customHeight="1" x14ac:dyDescent="0.3">
      <c r="A36" s="30"/>
      <c r="B36" s="19" t="s">
        <v>59</v>
      </c>
      <c r="C36" s="19" t="s">
        <v>120</v>
      </c>
      <c r="D36" s="115" t="str">
        <f t="shared" si="5"/>
        <v>X</v>
      </c>
      <c r="E36" s="105" t="str">
        <f t="shared" si="10"/>
        <v/>
      </c>
      <c r="F36" s="180">
        <f t="shared" si="3"/>
        <v>1</v>
      </c>
      <c r="G36" s="117">
        <f t="shared" si="0"/>
        <v>0</v>
      </c>
      <c r="H36" s="153">
        <f t="shared" si="4"/>
        <v>62.166666666666664</v>
      </c>
      <c r="I36" s="17" t="s">
        <v>287</v>
      </c>
      <c r="J36" s="176" t="str">
        <f t="shared" si="11"/>
        <v/>
      </c>
      <c r="K36" s="173">
        <f t="shared" si="12"/>
        <v>4.166666666666663E-2</v>
      </c>
    </row>
    <row r="37" spans="1:11" ht="36" customHeight="1" x14ac:dyDescent="0.3">
      <c r="A37" s="43"/>
      <c r="B37" s="19" t="s">
        <v>120</v>
      </c>
      <c r="C37" s="19" t="s">
        <v>28</v>
      </c>
      <c r="D37" s="115" t="str">
        <f t="shared" si="5"/>
        <v>X</v>
      </c>
      <c r="E37" s="105" t="str">
        <f t="shared" si="10"/>
        <v/>
      </c>
      <c r="F37" s="180">
        <f t="shared" si="3"/>
        <v>1</v>
      </c>
      <c r="G37" s="117">
        <f t="shared" si="0"/>
        <v>30</v>
      </c>
      <c r="H37" s="153">
        <f t="shared" si="4"/>
        <v>63.666666666666664</v>
      </c>
      <c r="I37" s="17" t="s">
        <v>46</v>
      </c>
      <c r="J37" s="176" t="str">
        <f t="shared" si="11"/>
        <v/>
      </c>
      <c r="K37" s="173">
        <f t="shared" si="12"/>
        <v>6.25E-2</v>
      </c>
    </row>
    <row r="38" spans="1:11" ht="36" customHeight="1" x14ac:dyDescent="0.3">
      <c r="A38" s="42" t="s">
        <v>865</v>
      </c>
      <c r="B38" s="19" t="s">
        <v>29</v>
      </c>
      <c r="C38" s="19" t="s">
        <v>661</v>
      </c>
      <c r="D38" s="115" t="str">
        <f t="shared" si="5"/>
        <v>X</v>
      </c>
      <c r="E38" s="105" t="str">
        <f t="shared" si="10"/>
        <v/>
      </c>
      <c r="F38" s="180">
        <f t="shared" si="3"/>
        <v>3</v>
      </c>
      <c r="G38" s="117">
        <f t="shared" si="0"/>
        <v>50</v>
      </c>
      <c r="H38" s="153">
        <f t="shared" si="4"/>
        <v>67.5</v>
      </c>
      <c r="I38" s="17" t="s">
        <v>46</v>
      </c>
      <c r="J38" s="176" t="str">
        <f t="shared" si="11"/>
        <v/>
      </c>
      <c r="K38" s="173">
        <f t="shared" si="12"/>
        <v>0.15972222222222224</v>
      </c>
    </row>
    <row r="39" spans="1:11" ht="36" customHeight="1" x14ac:dyDescent="0.3">
      <c r="A39" s="30"/>
      <c r="B39" s="19" t="s">
        <v>661</v>
      </c>
      <c r="C39" s="19" t="s">
        <v>191</v>
      </c>
      <c r="D39" s="115" t="str">
        <f t="shared" si="5"/>
        <v>X</v>
      </c>
      <c r="E39" s="105" t="str">
        <f t="shared" si="10"/>
        <v/>
      </c>
      <c r="F39" s="180">
        <f t="shared" si="3"/>
        <v>0</v>
      </c>
      <c r="G39" s="117">
        <f t="shared" si="0"/>
        <v>20</v>
      </c>
      <c r="H39" s="153">
        <f t="shared" si="4"/>
        <v>67.833333333333329</v>
      </c>
      <c r="I39" s="17" t="s">
        <v>704</v>
      </c>
      <c r="J39" s="176" t="str">
        <f t="shared" si="11"/>
        <v/>
      </c>
      <c r="K39" s="173">
        <f t="shared" si="12"/>
        <v>1.3888888888888895E-2</v>
      </c>
    </row>
    <row r="40" spans="1:11" ht="36" customHeight="1" x14ac:dyDescent="0.3">
      <c r="A40" s="30"/>
      <c r="B40" s="19" t="s">
        <v>191</v>
      </c>
      <c r="C40" s="19" t="s">
        <v>74</v>
      </c>
      <c r="D40" s="115" t="str">
        <f t="shared" si="5"/>
        <v>X</v>
      </c>
      <c r="E40" s="105" t="str">
        <f t="shared" si="10"/>
        <v/>
      </c>
      <c r="F40" s="180">
        <f t="shared" si="3"/>
        <v>0</v>
      </c>
      <c r="G40" s="117">
        <f t="shared" si="0"/>
        <v>30</v>
      </c>
      <c r="H40" s="153">
        <f t="shared" si="4"/>
        <v>68.333333333333329</v>
      </c>
      <c r="I40" s="17" t="s">
        <v>874</v>
      </c>
      <c r="J40" s="176" t="str">
        <f t="shared" si="11"/>
        <v/>
      </c>
      <c r="K40" s="173">
        <f t="shared" si="12"/>
        <v>2.0833333333333315E-2</v>
      </c>
    </row>
    <row r="41" spans="1:11" ht="36" customHeight="1" x14ac:dyDescent="0.3">
      <c r="A41" s="30"/>
      <c r="B41" s="19" t="s">
        <v>74</v>
      </c>
      <c r="C41" s="19" t="s">
        <v>192</v>
      </c>
      <c r="D41" s="115" t="str">
        <f t="shared" si="5"/>
        <v>X</v>
      </c>
      <c r="E41" s="105" t="str">
        <f t="shared" si="10"/>
        <v/>
      </c>
      <c r="F41" s="180">
        <f t="shared" si="3"/>
        <v>0</v>
      </c>
      <c r="G41" s="117">
        <f t="shared" si="0"/>
        <v>10</v>
      </c>
      <c r="H41" s="153">
        <f t="shared" si="4"/>
        <v>68.5</v>
      </c>
      <c r="I41" s="17" t="s">
        <v>46</v>
      </c>
      <c r="J41" s="176" t="str">
        <f t="shared" si="11"/>
        <v/>
      </c>
      <c r="K41" s="173">
        <f t="shared" si="12"/>
        <v>6.9444444444444198E-3</v>
      </c>
    </row>
    <row r="42" spans="1:11" ht="36" customHeight="1" x14ac:dyDescent="0.3">
      <c r="A42" s="30"/>
      <c r="B42" s="19" t="s">
        <v>192</v>
      </c>
      <c r="C42" s="19" t="s">
        <v>782</v>
      </c>
      <c r="D42" s="115" t="str">
        <f t="shared" si="5"/>
        <v>X</v>
      </c>
      <c r="E42" s="105" t="str">
        <f t="shared" si="10"/>
        <v/>
      </c>
      <c r="F42" s="180">
        <f t="shared" si="3"/>
        <v>0</v>
      </c>
      <c r="G42" s="117">
        <f t="shared" si="0"/>
        <v>30</v>
      </c>
      <c r="H42" s="153">
        <f t="shared" si="4"/>
        <v>69</v>
      </c>
      <c r="I42" s="17" t="s">
        <v>874</v>
      </c>
      <c r="J42" s="176" t="str">
        <f t="shared" si="11"/>
        <v/>
      </c>
      <c r="K42" s="173">
        <f t="shared" si="12"/>
        <v>2.0833333333333343E-2</v>
      </c>
    </row>
    <row r="43" spans="1:11" ht="36" customHeight="1" x14ac:dyDescent="0.3">
      <c r="A43" s="30"/>
      <c r="B43" s="19" t="s">
        <v>782</v>
      </c>
      <c r="C43" s="19" t="s">
        <v>30</v>
      </c>
      <c r="D43" s="115" t="str">
        <f t="shared" si="5"/>
        <v>X</v>
      </c>
      <c r="E43" s="105" t="str">
        <f t="shared" si="10"/>
        <v/>
      </c>
      <c r="F43" s="180">
        <f t="shared" si="3"/>
        <v>0</v>
      </c>
      <c r="G43" s="117">
        <f t="shared" si="0"/>
        <v>10</v>
      </c>
      <c r="H43" s="153">
        <f t="shared" si="4"/>
        <v>69.166666666666671</v>
      </c>
      <c r="I43" s="17" t="s">
        <v>46</v>
      </c>
      <c r="J43" s="176" t="str">
        <f t="shared" si="11"/>
        <v/>
      </c>
      <c r="K43" s="173">
        <f t="shared" si="12"/>
        <v>6.9444444444444475E-3</v>
      </c>
    </row>
    <row r="44" spans="1:11" ht="36" customHeight="1" x14ac:dyDescent="0.3">
      <c r="A44" s="30"/>
      <c r="B44" s="19" t="s">
        <v>30</v>
      </c>
      <c r="C44" s="19" t="s">
        <v>64</v>
      </c>
      <c r="D44" s="115" t="str">
        <f t="shared" si="5"/>
        <v>X</v>
      </c>
      <c r="E44" s="105" t="str">
        <f t="shared" si="10"/>
        <v/>
      </c>
      <c r="F44" s="180">
        <f t="shared" si="3"/>
        <v>1</v>
      </c>
      <c r="G44" s="117">
        <f t="shared" si="0"/>
        <v>0</v>
      </c>
      <c r="H44" s="153">
        <f t="shared" si="4"/>
        <v>70.166666666666671</v>
      </c>
      <c r="I44" s="17" t="s">
        <v>287</v>
      </c>
      <c r="J44" s="176" t="str">
        <f t="shared" si="11"/>
        <v/>
      </c>
      <c r="K44" s="173">
        <f t="shared" si="12"/>
        <v>4.1666666666666657E-2</v>
      </c>
    </row>
    <row r="45" spans="1:11" ht="36" customHeight="1" x14ac:dyDescent="0.3">
      <c r="A45" s="30"/>
      <c r="B45" s="19" t="s">
        <v>64</v>
      </c>
      <c r="C45" s="19" t="s">
        <v>342</v>
      </c>
      <c r="D45" s="115" t="str">
        <f t="shared" si="5"/>
        <v>X</v>
      </c>
      <c r="E45" s="105" t="str">
        <f t="shared" si="10"/>
        <v/>
      </c>
      <c r="F45" s="180">
        <f t="shared" si="3"/>
        <v>1</v>
      </c>
      <c r="G45" s="117">
        <f t="shared" si="0"/>
        <v>20</v>
      </c>
      <c r="H45" s="153">
        <f t="shared" si="4"/>
        <v>71.5</v>
      </c>
      <c r="I45" s="17" t="s">
        <v>46</v>
      </c>
      <c r="J45" s="176" t="str">
        <f t="shared" si="11"/>
        <v/>
      </c>
      <c r="K45" s="173">
        <f t="shared" si="12"/>
        <v>5.555555555555558E-2</v>
      </c>
    </row>
    <row r="46" spans="1:11" ht="36" customHeight="1" x14ac:dyDescent="0.3">
      <c r="A46" s="30"/>
      <c r="B46" s="19" t="s">
        <v>342</v>
      </c>
      <c r="C46" s="19" t="s">
        <v>419</v>
      </c>
      <c r="D46" s="115" t="str">
        <f t="shared" si="5"/>
        <v>X</v>
      </c>
      <c r="E46" s="105" t="str">
        <f t="shared" si="10"/>
        <v/>
      </c>
      <c r="F46" s="180">
        <f t="shared" si="3"/>
        <v>0</v>
      </c>
      <c r="G46" s="117">
        <f t="shared" si="0"/>
        <v>30</v>
      </c>
      <c r="H46" s="153">
        <f t="shared" si="4"/>
        <v>72</v>
      </c>
      <c r="I46" s="17" t="s">
        <v>875</v>
      </c>
      <c r="J46" s="176" t="str">
        <f t="shared" si="11"/>
        <v/>
      </c>
      <c r="K46" s="173">
        <f t="shared" si="12"/>
        <v>2.083333333333337E-2</v>
      </c>
    </row>
    <row r="47" spans="1:11" ht="36" customHeight="1" x14ac:dyDescent="0.3">
      <c r="A47" s="30"/>
      <c r="B47" s="19" t="s">
        <v>419</v>
      </c>
      <c r="C47" s="19" t="s">
        <v>157</v>
      </c>
      <c r="D47" s="115" t="str">
        <f t="shared" si="5"/>
        <v>X</v>
      </c>
      <c r="E47" s="105" t="str">
        <f t="shared" si="10"/>
        <v/>
      </c>
      <c r="F47" s="180">
        <f t="shared" si="3"/>
        <v>1</v>
      </c>
      <c r="G47" s="117">
        <f t="shared" si="0"/>
        <v>10</v>
      </c>
      <c r="H47" s="153">
        <f t="shared" si="4"/>
        <v>73.166666666666671</v>
      </c>
      <c r="I47" s="17" t="s">
        <v>46</v>
      </c>
      <c r="J47" s="176" t="str">
        <f t="shared" si="11"/>
        <v/>
      </c>
      <c r="K47" s="173">
        <f t="shared" si="12"/>
        <v>4.8611111111111049E-2</v>
      </c>
    </row>
    <row r="48" spans="1:11" ht="36" customHeight="1" x14ac:dyDescent="0.3">
      <c r="A48" s="30"/>
      <c r="B48" s="19" t="s">
        <v>157</v>
      </c>
      <c r="C48" s="19" t="s">
        <v>113</v>
      </c>
      <c r="D48" s="115" t="str">
        <f t="shared" si="5"/>
        <v>X</v>
      </c>
      <c r="E48" s="105" t="str">
        <f t="shared" si="10"/>
        <v/>
      </c>
      <c r="F48" s="180">
        <f t="shared" si="3"/>
        <v>0</v>
      </c>
      <c r="G48" s="117">
        <f t="shared" si="0"/>
        <v>20</v>
      </c>
      <c r="H48" s="153">
        <f t="shared" si="4"/>
        <v>73.5</v>
      </c>
      <c r="I48" s="17" t="s">
        <v>876</v>
      </c>
      <c r="J48" s="176" t="str">
        <f t="shared" si="11"/>
        <v/>
      </c>
      <c r="K48" s="173">
        <f t="shared" si="12"/>
        <v>1.3888888888888951E-2</v>
      </c>
    </row>
    <row r="49" spans="1:11" ht="36" customHeight="1" x14ac:dyDescent="0.3">
      <c r="A49" s="30"/>
      <c r="B49" s="19" t="s">
        <v>113</v>
      </c>
      <c r="C49" s="19" t="s">
        <v>748</v>
      </c>
      <c r="D49" s="115" t="str">
        <f t="shared" si="5"/>
        <v>X</v>
      </c>
      <c r="E49" s="105" t="str">
        <f t="shared" si="10"/>
        <v/>
      </c>
      <c r="F49" s="180">
        <f t="shared" si="3"/>
        <v>0</v>
      </c>
      <c r="G49" s="117">
        <f t="shared" si="0"/>
        <v>50</v>
      </c>
      <c r="H49" s="153">
        <f t="shared" si="4"/>
        <v>74.333333333333329</v>
      </c>
      <c r="I49" s="17" t="s">
        <v>46</v>
      </c>
      <c r="J49" s="176" t="str">
        <f t="shared" si="11"/>
        <v/>
      </c>
      <c r="K49" s="173">
        <f t="shared" si="12"/>
        <v>3.4722222222222154E-2</v>
      </c>
    </row>
    <row r="50" spans="1:11" ht="36" customHeight="1" x14ac:dyDescent="0.3">
      <c r="A50" s="43"/>
      <c r="B50" s="19" t="s">
        <v>748</v>
      </c>
      <c r="C50" s="19" t="s">
        <v>67</v>
      </c>
      <c r="D50" s="115" t="str">
        <f t="shared" si="5"/>
        <v>X</v>
      </c>
      <c r="E50" s="105" t="str">
        <f t="shared" si="10"/>
        <v/>
      </c>
      <c r="F50" s="180">
        <f t="shared" si="3"/>
        <v>0</v>
      </c>
      <c r="G50" s="117">
        <f t="shared" si="0"/>
        <v>50</v>
      </c>
      <c r="H50" s="153">
        <f t="shared" si="4"/>
        <v>75.166666666666657</v>
      </c>
      <c r="I50" s="17" t="s">
        <v>877</v>
      </c>
      <c r="J50" s="176" t="str">
        <f t="shared" si="11"/>
        <v/>
      </c>
      <c r="K50" s="173">
        <f t="shared" si="12"/>
        <v>3.4722222222222265E-2</v>
      </c>
    </row>
    <row r="51" spans="1:11" ht="36" customHeight="1" x14ac:dyDescent="0.3">
      <c r="A51" s="42" t="s">
        <v>865</v>
      </c>
      <c r="B51" s="19" t="s">
        <v>67</v>
      </c>
      <c r="C51" s="19" t="s">
        <v>332</v>
      </c>
      <c r="D51" s="115" t="str">
        <f t="shared" si="5"/>
        <v>X</v>
      </c>
      <c r="E51" s="105" t="str">
        <f t="shared" si="10"/>
        <v/>
      </c>
      <c r="F51" s="180">
        <f t="shared" si="3"/>
        <v>0</v>
      </c>
      <c r="G51" s="117">
        <f t="shared" si="0"/>
        <v>10</v>
      </c>
      <c r="H51" s="153">
        <f t="shared" si="4"/>
        <v>75.333333333333329</v>
      </c>
      <c r="I51" s="17" t="s">
        <v>46</v>
      </c>
      <c r="J51" s="176" t="str">
        <f t="shared" si="11"/>
        <v/>
      </c>
      <c r="K51" s="173">
        <f t="shared" si="12"/>
        <v>6.9444444444444198E-3</v>
      </c>
    </row>
    <row r="52" spans="1:11" ht="36" customHeight="1" x14ac:dyDescent="0.3">
      <c r="A52" s="30"/>
      <c r="B52" s="19" t="s">
        <v>332</v>
      </c>
      <c r="C52" s="19" t="s">
        <v>68</v>
      </c>
      <c r="D52" s="115" t="str">
        <f t="shared" si="5"/>
        <v>X</v>
      </c>
      <c r="E52" s="105" t="str">
        <f t="shared" si="10"/>
        <v/>
      </c>
      <c r="F52" s="180">
        <f t="shared" si="3"/>
        <v>0</v>
      </c>
      <c r="G52" s="117">
        <f t="shared" si="0"/>
        <v>20</v>
      </c>
      <c r="H52" s="153">
        <f t="shared" si="4"/>
        <v>75.666666666666657</v>
      </c>
      <c r="I52" s="17" t="s">
        <v>878</v>
      </c>
      <c r="J52" s="176" t="str">
        <f t="shared" si="11"/>
        <v/>
      </c>
      <c r="K52" s="173">
        <f t="shared" si="12"/>
        <v>1.3888888888888895E-2</v>
      </c>
    </row>
    <row r="53" spans="1:11" ht="36" customHeight="1" x14ac:dyDescent="0.3">
      <c r="A53" s="30"/>
      <c r="B53" s="19" t="s">
        <v>68</v>
      </c>
      <c r="C53" s="19" t="s">
        <v>69</v>
      </c>
      <c r="D53" s="115" t="str">
        <f t="shared" si="5"/>
        <v>X</v>
      </c>
      <c r="E53" s="105" t="str">
        <f t="shared" si="10"/>
        <v/>
      </c>
      <c r="F53" s="180">
        <f t="shared" si="3"/>
        <v>1</v>
      </c>
      <c r="G53" s="117">
        <f t="shared" si="0"/>
        <v>30</v>
      </c>
      <c r="H53" s="153">
        <f t="shared" si="4"/>
        <v>77.166666666666657</v>
      </c>
      <c r="I53" s="17" t="s">
        <v>46</v>
      </c>
      <c r="J53" s="176" t="str">
        <f t="shared" si="11"/>
        <v/>
      </c>
      <c r="K53" s="173">
        <f t="shared" si="12"/>
        <v>6.25E-2</v>
      </c>
    </row>
    <row r="54" spans="1:11" ht="36" customHeight="1" x14ac:dyDescent="0.3">
      <c r="A54" s="30"/>
      <c r="B54" s="19" t="s">
        <v>69</v>
      </c>
      <c r="C54" s="19" t="s">
        <v>70</v>
      </c>
      <c r="D54" s="115" t="str">
        <f t="shared" si="5"/>
        <v>X</v>
      </c>
      <c r="E54" s="105" t="str">
        <f t="shared" si="10"/>
        <v/>
      </c>
      <c r="F54" s="180">
        <f t="shared" si="3"/>
        <v>0</v>
      </c>
      <c r="G54" s="117">
        <f t="shared" si="0"/>
        <v>30</v>
      </c>
      <c r="H54" s="153">
        <f t="shared" si="4"/>
        <v>77.666666666666657</v>
      </c>
      <c r="I54" s="17" t="s">
        <v>287</v>
      </c>
      <c r="J54" s="176" t="str">
        <f t="shared" si="11"/>
        <v/>
      </c>
      <c r="K54" s="173">
        <f t="shared" si="12"/>
        <v>2.083333333333337E-2</v>
      </c>
    </row>
    <row r="55" spans="1:11" ht="36" customHeight="1" x14ac:dyDescent="0.3">
      <c r="A55" s="30"/>
      <c r="B55" s="19" t="s">
        <v>70</v>
      </c>
      <c r="C55" s="19" t="s">
        <v>867</v>
      </c>
      <c r="D55" s="115" t="str">
        <f t="shared" ref="D55:D71" si="13">IF(E55="","X","")</f>
        <v>X</v>
      </c>
      <c r="E55" s="105" t="str">
        <f t="shared" si="10"/>
        <v/>
      </c>
      <c r="F55" s="180">
        <f t="shared" si="3"/>
        <v>2</v>
      </c>
      <c r="G55" s="117">
        <f t="shared" si="0"/>
        <v>40</v>
      </c>
      <c r="H55" s="153">
        <f t="shared" si="4"/>
        <v>80.333333333333329</v>
      </c>
      <c r="I55" s="17" t="s">
        <v>879</v>
      </c>
      <c r="J55" s="176" t="str">
        <f t="shared" si="11"/>
        <v/>
      </c>
      <c r="K55" s="173">
        <f t="shared" si="12"/>
        <v>0.11111111111111116</v>
      </c>
    </row>
    <row r="56" spans="1:11" ht="36" customHeight="1" x14ac:dyDescent="0.3">
      <c r="A56" s="30"/>
      <c r="B56" s="19" t="s">
        <v>867</v>
      </c>
      <c r="C56" s="19" t="s">
        <v>109</v>
      </c>
      <c r="D56" s="115" t="str">
        <f t="shared" si="13"/>
        <v>X</v>
      </c>
      <c r="E56" s="105" t="str">
        <f t="shared" si="10"/>
        <v/>
      </c>
      <c r="F56" s="180">
        <f t="shared" si="3"/>
        <v>0</v>
      </c>
      <c r="G56" s="117">
        <f t="shared" si="0"/>
        <v>30</v>
      </c>
      <c r="H56" s="153">
        <f t="shared" si="4"/>
        <v>80.833333333333329</v>
      </c>
      <c r="I56" s="17" t="s">
        <v>46</v>
      </c>
      <c r="J56" s="176" t="str">
        <f t="shared" si="11"/>
        <v/>
      </c>
      <c r="K56" s="173">
        <f t="shared" si="12"/>
        <v>2.0833333333333259E-2</v>
      </c>
    </row>
    <row r="57" spans="1:11" ht="36" customHeight="1" x14ac:dyDescent="0.3">
      <c r="A57" s="30"/>
      <c r="B57" s="19" t="s">
        <v>109</v>
      </c>
      <c r="C57" s="19" t="s">
        <v>449</v>
      </c>
      <c r="D57" s="115" t="str">
        <f t="shared" si="13"/>
        <v>X</v>
      </c>
      <c r="E57" s="105" t="str">
        <f t="shared" si="10"/>
        <v/>
      </c>
      <c r="F57" s="180">
        <f t="shared" si="3"/>
        <v>0</v>
      </c>
      <c r="G57" s="117">
        <f t="shared" si="0"/>
        <v>30</v>
      </c>
      <c r="H57" s="153">
        <f t="shared" si="4"/>
        <v>81.333333333333329</v>
      </c>
      <c r="I57" s="17" t="s">
        <v>880</v>
      </c>
      <c r="J57" s="176" t="str">
        <f t="shared" si="11"/>
        <v/>
      </c>
      <c r="K57" s="173">
        <f t="shared" si="12"/>
        <v>2.083333333333337E-2</v>
      </c>
    </row>
    <row r="58" spans="1:11" ht="36" customHeight="1" x14ac:dyDescent="0.3">
      <c r="A58" s="30"/>
      <c r="B58" s="19" t="s">
        <v>449</v>
      </c>
      <c r="C58" s="19" t="s">
        <v>32</v>
      </c>
      <c r="D58" s="115" t="str">
        <f t="shared" si="13"/>
        <v>X</v>
      </c>
      <c r="E58" s="105" t="str">
        <f t="shared" si="10"/>
        <v/>
      </c>
      <c r="F58" s="180">
        <f t="shared" si="3"/>
        <v>4</v>
      </c>
      <c r="G58" s="117">
        <f t="shared" si="0"/>
        <v>20</v>
      </c>
      <c r="H58" s="153">
        <f t="shared" si="4"/>
        <v>85.666666666666657</v>
      </c>
      <c r="I58" s="17" t="s">
        <v>46</v>
      </c>
      <c r="J58" s="176" t="str">
        <f t="shared" si="11"/>
        <v/>
      </c>
      <c r="K58" s="173">
        <f t="shared" si="12"/>
        <v>0.18055555555555547</v>
      </c>
    </row>
    <row r="59" spans="1:11" ht="36" customHeight="1" x14ac:dyDescent="0.3">
      <c r="A59" s="43"/>
      <c r="B59" s="19" t="s">
        <v>32</v>
      </c>
      <c r="C59" s="19" t="s">
        <v>28</v>
      </c>
      <c r="D59" s="115" t="str">
        <f t="shared" si="13"/>
        <v/>
      </c>
      <c r="E59" s="105" t="str">
        <f t="shared" si="10"/>
        <v>X</v>
      </c>
      <c r="F59" s="180">
        <f t="shared" si="3"/>
        <v>0</v>
      </c>
      <c r="G59" s="117">
        <f t="shared" si="0"/>
        <v>0</v>
      </c>
      <c r="H59" s="153">
        <f t="shared" si="4"/>
        <v>85.666666666666657</v>
      </c>
      <c r="I59" s="17" t="s">
        <v>355</v>
      </c>
      <c r="J59" s="176">
        <f t="shared" si="11"/>
        <v>8.333333333333337E-2</v>
      </c>
      <c r="K59" s="173" t="str">
        <f t="shared" si="12"/>
        <v/>
      </c>
    </row>
    <row r="60" spans="1:11" ht="36" customHeight="1" x14ac:dyDescent="0.3">
      <c r="A60" s="42" t="s">
        <v>866</v>
      </c>
      <c r="B60" s="19" t="s">
        <v>29</v>
      </c>
      <c r="C60" s="33" t="s">
        <v>186</v>
      </c>
      <c r="D60" s="115" t="str">
        <f t="shared" si="13"/>
        <v/>
      </c>
      <c r="E60" s="105" t="str">
        <f t="shared" si="10"/>
        <v>X</v>
      </c>
      <c r="F60" s="180">
        <f t="shared" si="3"/>
        <v>0</v>
      </c>
      <c r="G60" s="117">
        <f t="shared" si="0"/>
        <v>0</v>
      </c>
      <c r="H60" s="153">
        <f t="shared" si="4"/>
        <v>85.666666666666657</v>
      </c>
      <c r="I60" s="17" t="s">
        <v>355</v>
      </c>
      <c r="J60" s="176">
        <f t="shared" si="11"/>
        <v>6.25E-2</v>
      </c>
      <c r="K60" s="173" t="str">
        <f t="shared" si="12"/>
        <v/>
      </c>
    </row>
    <row r="61" spans="1:11" ht="36" customHeight="1" x14ac:dyDescent="0.3">
      <c r="A61" s="30"/>
      <c r="B61" s="33" t="s">
        <v>186</v>
      </c>
      <c r="C61" s="33" t="s">
        <v>75</v>
      </c>
      <c r="D61" s="115" t="str">
        <f t="shared" si="13"/>
        <v>X</v>
      </c>
      <c r="E61" s="105" t="str">
        <f t="shared" si="10"/>
        <v/>
      </c>
      <c r="F61" s="180">
        <f t="shared" si="3"/>
        <v>4</v>
      </c>
      <c r="G61" s="117">
        <f t="shared" si="0"/>
        <v>30</v>
      </c>
      <c r="H61" s="153">
        <f t="shared" si="4"/>
        <v>90.166666666666657</v>
      </c>
      <c r="I61" s="17" t="s">
        <v>881</v>
      </c>
      <c r="J61" s="176" t="str">
        <f t="shared" si="11"/>
        <v/>
      </c>
      <c r="K61" s="173">
        <f t="shared" si="12"/>
        <v>0.1875</v>
      </c>
    </row>
    <row r="62" spans="1:11" ht="36" customHeight="1" x14ac:dyDescent="0.3">
      <c r="A62" s="30"/>
      <c r="B62" s="33" t="s">
        <v>75</v>
      </c>
      <c r="C62" s="33" t="s">
        <v>64</v>
      </c>
      <c r="D62" s="115" t="str">
        <f t="shared" si="13"/>
        <v>X</v>
      </c>
      <c r="E62" s="105" t="str">
        <f t="shared" si="10"/>
        <v/>
      </c>
      <c r="F62" s="180">
        <f t="shared" si="3"/>
        <v>0</v>
      </c>
      <c r="G62" s="117">
        <f t="shared" si="0"/>
        <v>30</v>
      </c>
      <c r="H62" s="153">
        <f t="shared" si="4"/>
        <v>90.666666666666657</v>
      </c>
      <c r="I62" s="17" t="s">
        <v>46</v>
      </c>
      <c r="J62" s="176" t="str">
        <f t="shared" si="11"/>
        <v/>
      </c>
      <c r="K62" s="173">
        <f t="shared" si="12"/>
        <v>2.0833333333333315E-2</v>
      </c>
    </row>
    <row r="63" spans="1:11" ht="36" customHeight="1" x14ac:dyDescent="0.3">
      <c r="A63" s="30"/>
      <c r="B63" s="33" t="s">
        <v>64</v>
      </c>
      <c r="C63" s="33" t="s">
        <v>340</v>
      </c>
      <c r="D63" s="115" t="str">
        <f t="shared" si="13"/>
        <v>X</v>
      </c>
      <c r="E63" s="105" t="str">
        <f t="shared" si="10"/>
        <v/>
      </c>
      <c r="F63" s="180">
        <f t="shared" si="3"/>
        <v>0</v>
      </c>
      <c r="G63" s="117">
        <f t="shared" si="0"/>
        <v>20</v>
      </c>
      <c r="H63" s="153">
        <f t="shared" si="4"/>
        <v>90.999999999999986</v>
      </c>
      <c r="I63" s="17" t="s">
        <v>139</v>
      </c>
      <c r="J63" s="176" t="str">
        <f t="shared" si="11"/>
        <v/>
      </c>
      <c r="K63" s="173">
        <f t="shared" si="12"/>
        <v>1.3888888888888895E-2</v>
      </c>
    </row>
    <row r="64" spans="1:11" ht="36" customHeight="1" x14ac:dyDescent="0.3">
      <c r="A64" s="30"/>
      <c r="B64" s="33" t="s">
        <v>340</v>
      </c>
      <c r="C64" s="33" t="s">
        <v>66</v>
      </c>
      <c r="D64" s="115" t="str">
        <f t="shared" si="13"/>
        <v>X</v>
      </c>
      <c r="E64" s="105" t="str">
        <f t="shared" si="10"/>
        <v/>
      </c>
      <c r="F64" s="180">
        <f t="shared" si="3"/>
        <v>4</v>
      </c>
      <c r="G64" s="117">
        <f t="shared" si="0"/>
        <v>0</v>
      </c>
      <c r="H64" s="153">
        <f t="shared" si="4"/>
        <v>94.999999999999986</v>
      </c>
      <c r="I64" s="17" t="s">
        <v>46</v>
      </c>
      <c r="J64" s="176" t="str">
        <f t="shared" si="11"/>
        <v/>
      </c>
      <c r="K64" s="173">
        <f t="shared" si="12"/>
        <v>0.16666666666666669</v>
      </c>
    </row>
    <row r="65" spans="1:11" ht="36" customHeight="1" x14ac:dyDescent="0.3">
      <c r="A65" s="30"/>
      <c r="B65" s="33" t="s">
        <v>66</v>
      </c>
      <c r="C65" s="33" t="s">
        <v>332</v>
      </c>
      <c r="D65" s="115" t="str">
        <f t="shared" si="13"/>
        <v>X</v>
      </c>
      <c r="E65" s="105" t="str">
        <f t="shared" si="10"/>
        <v/>
      </c>
      <c r="F65" s="180">
        <f t="shared" si="3"/>
        <v>0</v>
      </c>
      <c r="G65" s="117">
        <f t="shared" si="0"/>
        <v>50</v>
      </c>
      <c r="H65" s="153">
        <f t="shared" si="4"/>
        <v>95.833333333333314</v>
      </c>
      <c r="I65" s="17" t="s">
        <v>316</v>
      </c>
      <c r="J65" s="176" t="str">
        <f t="shared" si="11"/>
        <v/>
      </c>
      <c r="K65" s="173">
        <f t="shared" si="12"/>
        <v>3.472222222222221E-2</v>
      </c>
    </row>
    <row r="66" spans="1:11" ht="36" customHeight="1" x14ac:dyDescent="0.3">
      <c r="A66" s="30"/>
      <c r="B66" s="33" t="s">
        <v>332</v>
      </c>
      <c r="C66" s="33" t="s">
        <v>115</v>
      </c>
      <c r="D66" s="115" t="str">
        <f t="shared" si="13"/>
        <v>X</v>
      </c>
      <c r="E66" s="105" t="str">
        <f t="shared" si="10"/>
        <v/>
      </c>
      <c r="F66" s="180">
        <f t="shared" si="3"/>
        <v>2</v>
      </c>
      <c r="G66" s="117">
        <f t="shared" si="0"/>
        <v>50</v>
      </c>
      <c r="H66" s="153">
        <f t="shared" si="4"/>
        <v>98.666666666666643</v>
      </c>
      <c r="I66" s="17" t="s">
        <v>54</v>
      </c>
      <c r="J66" s="176" t="str">
        <f t="shared" si="11"/>
        <v/>
      </c>
      <c r="K66" s="173">
        <f t="shared" si="12"/>
        <v>0.11805555555555552</v>
      </c>
    </row>
    <row r="67" spans="1:11" ht="36" customHeight="1" x14ac:dyDescent="0.3">
      <c r="A67" s="30"/>
      <c r="B67" s="33" t="s">
        <v>115</v>
      </c>
      <c r="C67" s="33" t="s">
        <v>231</v>
      </c>
      <c r="D67" s="115" t="str">
        <f t="shared" si="13"/>
        <v>X</v>
      </c>
      <c r="E67" s="105" t="str">
        <f t="shared" si="10"/>
        <v/>
      </c>
      <c r="F67" s="180">
        <f t="shared" si="3"/>
        <v>0</v>
      </c>
      <c r="G67" s="117">
        <f t="shared" si="0"/>
        <v>50</v>
      </c>
      <c r="H67" s="153">
        <f t="shared" si="4"/>
        <v>99.499999999999972</v>
      </c>
      <c r="I67" s="17" t="s">
        <v>46</v>
      </c>
      <c r="J67" s="176" t="str">
        <f t="shared" si="11"/>
        <v/>
      </c>
      <c r="K67" s="173">
        <f t="shared" si="12"/>
        <v>3.4722222222222321E-2</v>
      </c>
    </row>
    <row r="68" spans="1:11" ht="36" customHeight="1" x14ac:dyDescent="0.3">
      <c r="A68" s="30"/>
      <c r="B68" s="33" t="s">
        <v>231</v>
      </c>
      <c r="C68" s="33" t="s">
        <v>720</v>
      </c>
      <c r="D68" s="115" t="str">
        <f t="shared" si="13"/>
        <v>X</v>
      </c>
      <c r="E68" s="105" t="str">
        <f t="shared" si="10"/>
        <v/>
      </c>
      <c r="F68" s="180">
        <f t="shared" si="3"/>
        <v>0</v>
      </c>
      <c r="G68" s="117">
        <f t="shared" si="0"/>
        <v>20</v>
      </c>
      <c r="H68" s="153">
        <f t="shared" si="4"/>
        <v>99.8333333333333</v>
      </c>
      <c r="I68" s="17" t="s">
        <v>54</v>
      </c>
      <c r="J68" s="176" t="str">
        <f t="shared" si="11"/>
        <v/>
      </c>
      <c r="K68" s="173">
        <f t="shared" si="12"/>
        <v>1.388888888888884E-2</v>
      </c>
    </row>
    <row r="69" spans="1:11" ht="36" customHeight="1" x14ac:dyDescent="0.3">
      <c r="A69" s="30"/>
      <c r="B69" s="33" t="s">
        <v>720</v>
      </c>
      <c r="C69" s="33" t="s">
        <v>259</v>
      </c>
      <c r="D69" s="115" t="str">
        <f t="shared" si="13"/>
        <v>X</v>
      </c>
      <c r="E69" s="105" t="str">
        <f t="shared" si="10"/>
        <v/>
      </c>
      <c r="F69" s="180">
        <f t="shared" si="3"/>
        <v>0</v>
      </c>
      <c r="G69" s="117">
        <f t="shared" si="0"/>
        <v>40</v>
      </c>
      <c r="H69" s="153">
        <f t="shared" si="4"/>
        <v>100.49999999999997</v>
      </c>
      <c r="I69" s="17" t="s">
        <v>46</v>
      </c>
      <c r="J69" s="176" t="str">
        <f t="shared" si="11"/>
        <v/>
      </c>
      <c r="K69" s="173">
        <f t="shared" si="12"/>
        <v>2.7777777777777679E-2</v>
      </c>
    </row>
    <row r="70" spans="1:11" ht="36" customHeight="1" x14ac:dyDescent="0.3">
      <c r="A70" s="30"/>
      <c r="B70" s="33" t="s">
        <v>259</v>
      </c>
      <c r="C70" s="33" t="s">
        <v>149</v>
      </c>
      <c r="D70" s="115" t="str">
        <f t="shared" si="13"/>
        <v>X</v>
      </c>
      <c r="E70" s="105" t="str">
        <f t="shared" si="10"/>
        <v/>
      </c>
      <c r="F70" s="180">
        <f t="shared" si="3"/>
        <v>1</v>
      </c>
      <c r="G70" s="117">
        <f t="shared" si="0"/>
        <v>40</v>
      </c>
      <c r="H70" s="153">
        <f t="shared" si="4"/>
        <v>102.16666666666664</v>
      </c>
      <c r="I70" s="17" t="s">
        <v>316</v>
      </c>
      <c r="J70" s="176" t="str">
        <f t="shared" si="11"/>
        <v/>
      </c>
      <c r="K70" s="173">
        <f t="shared" si="12"/>
        <v>6.9444444444444531E-2</v>
      </c>
    </row>
    <row r="71" spans="1:11" ht="36" customHeight="1" x14ac:dyDescent="0.3">
      <c r="A71" s="30"/>
      <c r="B71" s="33" t="s">
        <v>149</v>
      </c>
      <c r="C71" s="33" t="s">
        <v>125</v>
      </c>
      <c r="D71" s="115" t="str">
        <f t="shared" si="13"/>
        <v>X</v>
      </c>
      <c r="E71" s="105" t="str">
        <f t="shared" si="10"/>
        <v/>
      </c>
      <c r="F71" s="180">
        <f t="shared" si="3"/>
        <v>2</v>
      </c>
      <c r="G71" s="117">
        <f t="shared" si="0"/>
        <v>30</v>
      </c>
      <c r="H71" s="153">
        <f t="shared" si="4"/>
        <v>104.66666666666664</v>
      </c>
      <c r="I71" s="17" t="s">
        <v>46</v>
      </c>
      <c r="J71" s="176" t="str">
        <f t="shared" si="11"/>
        <v/>
      </c>
      <c r="K71" s="173">
        <f t="shared" si="12"/>
        <v>0.10416666666666663</v>
      </c>
    </row>
    <row r="72" spans="1:11" ht="36" customHeight="1" x14ac:dyDescent="0.3">
      <c r="A72" s="30"/>
      <c r="B72" s="215" t="s">
        <v>125</v>
      </c>
      <c r="C72" s="216"/>
      <c r="D72" s="115"/>
      <c r="E72" s="105" t="str">
        <f t="shared" si="10"/>
        <v/>
      </c>
      <c r="F72" s="180">
        <f t="shared" si="3"/>
        <v>0</v>
      </c>
      <c r="G72" s="117">
        <f t="shared" si="0"/>
        <v>0</v>
      </c>
      <c r="H72" s="153">
        <f t="shared" si="4"/>
        <v>104.66666666666664</v>
      </c>
      <c r="I72" s="18" t="s">
        <v>56</v>
      </c>
      <c r="J72" s="176" t="str">
        <f t="shared" si="11"/>
        <v/>
      </c>
      <c r="K72" s="173" t="str">
        <f t="shared" si="12"/>
        <v/>
      </c>
    </row>
    <row r="73" spans="1:11" ht="33.75" customHeight="1" x14ac:dyDescent="0.3">
      <c r="A73" s="123"/>
      <c r="B73" s="332" t="s">
        <v>33</v>
      </c>
      <c r="C73" s="332"/>
      <c r="D73" s="332"/>
      <c r="E73" s="332"/>
      <c r="F73" s="332"/>
      <c r="G73" s="332"/>
      <c r="H73" s="124">
        <f>H72</f>
        <v>104.66666666666664</v>
      </c>
      <c r="I73" s="125"/>
      <c r="J73" s="177">
        <f>SUM(J23:J72)</f>
        <v>0.20138888888888895</v>
      </c>
      <c r="K73" s="173">
        <f>SUM(K23:K72)</f>
        <v>4.3611111111111107</v>
      </c>
    </row>
    <row r="74" spans="1:11" ht="33.75" customHeight="1" x14ac:dyDescent="0.3">
      <c r="A74" s="123"/>
      <c r="B74" s="332" t="s">
        <v>616</v>
      </c>
      <c r="C74" s="332"/>
      <c r="D74" s="332"/>
      <c r="E74" s="332"/>
      <c r="F74" s="332"/>
      <c r="G74" s="332"/>
      <c r="H74" s="126">
        <v>72</v>
      </c>
      <c r="I74" s="125"/>
    </row>
    <row r="75" spans="1:11" ht="33.75" customHeight="1" x14ac:dyDescent="0.3">
      <c r="A75" s="123"/>
      <c r="B75" s="326" t="s">
        <v>617</v>
      </c>
      <c r="C75" s="326"/>
      <c r="D75" s="326"/>
      <c r="E75" s="326"/>
      <c r="F75" s="326"/>
      <c r="G75" s="326"/>
      <c r="H75" s="126">
        <f>IF(H74="","",IF(H73&lt;=H74,H74-H73,0))</f>
        <v>0</v>
      </c>
      <c r="I75" s="155"/>
    </row>
    <row r="76" spans="1:11" ht="33.75" customHeight="1" x14ac:dyDescent="0.3">
      <c r="A76" s="123"/>
      <c r="B76" s="326" t="s">
        <v>618</v>
      </c>
      <c r="C76" s="326"/>
      <c r="D76" s="326"/>
      <c r="E76" s="326"/>
      <c r="F76" s="326"/>
      <c r="G76" s="326"/>
      <c r="H76" s="126">
        <f>IF(H73&gt;H74,H73-H74,0)</f>
        <v>32.666666666666643</v>
      </c>
      <c r="I76" s="125"/>
    </row>
    <row r="77" spans="1:11" ht="33.75" customHeight="1" x14ac:dyDescent="0.3">
      <c r="A77" s="123"/>
      <c r="B77" s="326" t="s">
        <v>619</v>
      </c>
      <c r="C77" s="326"/>
      <c r="D77" s="326"/>
      <c r="E77" s="326"/>
      <c r="F77" s="326"/>
      <c r="G77" s="326"/>
      <c r="H77" s="154" t="str">
        <f>IF(H74="","",IF(H75&gt;H76,ROUND(H75*$B$15*$B$13/24,0),""))</f>
        <v/>
      </c>
      <c r="I77" s="125"/>
    </row>
    <row r="78" spans="1:11" ht="33.75" customHeight="1" x14ac:dyDescent="0.3">
      <c r="A78" s="123"/>
      <c r="B78" s="327" t="s">
        <v>620</v>
      </c>
      <c r="C78" s="328"/>
      <c r="D78" s="328"/>
      <c r="E78" s="328"/>
      <c r="F78" s="328"/>
      <c r="G78" s="329"/>
      <c r="H78" s="127">
        <f>IF(H76&gt;H75,ROUND(H76*$B$17*$B$13/24,0),"")</f>
        <v>83295917</v>
      </c>
      <c r="I78" s="125"/>
    </row>
    <row r="79" spans="1:11" ht="33.75" customHeight="1" x14ac:dyDescent="0.3">
      <c r="A79" s="330"/>
      <c r="B79" s="330"/>
      <c r="C79" s="330"/>
      <c r="D79" s="330"/>
      <c r="E79" s="330"/>
      <c r="F79" s="330"/>
      <c r="G79" s="330"/>
      <c r="H79" s="330"/>
      <c r="I79" s="330"/>
    </row>
  </sheetData>
  <mergeCells count="17">
    <mergeCell ref="B77:G77"/>
    <mergeCell ref="B78:G78"/>
    <mergeCell ref="A79:I79"/>
    <mergeCell ref="J21:J22"/>
    <mergeCell ref="K21:K22"/>
    <mergeCell ref="B73:G73"/>
    <mergeCell ref="B74:G74"/>
    <mergeCell ref="B75:G75"/>
    <mergeCell ref="B76:G76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72">
    <cfRule type="expression" dxfId="29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797A-2028-41ED-8DE1-E76E2E1F652A}">
  <sheetPr>
    <tabColor rgb="FFFF0000"/>
  </sheetPr>
  <dimension ref="A1:K61"/>
  <sheetViews>
    <sheetView topLeftCell="A6" zoomScale="55" zoomScaleNormal="55" workbookViewId="0">
      <selection activeCell="M27" sqref="M27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05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37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44761.28125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44762</v>
      </c>
      <c r="C9" s="104">
        <f>INDEX('TONG HOP'!$B$9:$W$110,MATCH(E3,'TONG HOP'!$B$9:$B$110,0),MATCH(C10,'TONG HOP'!$B$9:$W$9,0))</f>
        <v>44763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44762.291666666664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16151.73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44765.416666666664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21497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44766.472222222219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823</v>
      </c>
      <c r="B23" s="215" t="s">
        <v>837</v>
      </c>
      <c r="C23" s="216"/>
      <c r="D23" s="115"/>
      <c r="E23" s="105"/>
      <c r="F23" s="180">
        <f>IF(C23-B23=1,24,(IF(D23="X",HOUR(C23-B23),0)))</f>
        <v>0</v>
      </c>
      <c r="G23" s="166">
        <f t="shared" ref="G23:G54" si="0">IF(D23="X",MINUTE(C23-B23),0)</f>
        <v>0</v>
      </c>
      <c r="H23" s="166">
        <f>(F23+G23/60)+H22</f>
        <v>0</v>
      </c>
      <c r="I23" s="214" t="s">
        <v>838</v>
      </c>
      <c r="J23" s="175" t="str">
        <f t="shared" ref="J23:J54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837</v>
      </c>
      <c r="C24" s="28" t="s">
        <v>715</v>
      </c>
      <c r="D24" s="115"/>
      <c r="E24" s="105"/>
      <c r="F24" s="180">
        <f t="shared" ref="F24:F54" si="2">IF(C24-B24=1,24,(IF(D24="X",HOUR(C24-B24),0)))</f>
        <v>0</v>
      </c>
      <c r="G24" s="166">
        <f t="shared" si="0"/>
        <v>0</v>
      </c>
      <c r="H24" s="166">
        <f t="shared" ref="H24:H54" si="3">(F24+G24/60)+H23</f>
        <v>0</v>
      </c>
      <c r="I24" s="24" t="s">
        <v>784</v>
      </c>
      <c r="J24" s="175" t="str">
        <f t="shared" si="1"/>
        <v/>
      </c>
      <c r="K24" s="173" t="str">
        <f t="shared" ref="K24:K54" si="4">IF(D24="x",(C24-B24),"")</f>
        <v/>
      </c>
    </row>
    <row r="25" spans="1:11" ht="36" customHeight="1" x14ac:dyDescent="0.3">
      <c r="A25" s="30"/>
      <c r="B25" s="19" t="s">
        <v>715</v>
      </c>
      <c r="C25" s="28" t="s">
        <v>70</v>
      </c>
      <c r="D25" s="115"/>
      <c r="E25" s="105"/>
      <c r="F25" s="180">
        <f t="shared" ref="F25" si="5">IF(C25-B25=1,24,(IF(D25="X",HOUR(C25-B25),0)))</f>
        <v>0</v>
      </c>
      <c r="G25" s="166">
        <f t="shared" ref="G25" si="6">IF(D25="X",MINUTE(C25-B25),0)</f>
        <v>0</v>
      </c>
      <c r="H25" s="166">
        <f t="shared" ref="H25" si="7">(F25+G25/60)+H24</f>
        <v>0</v>
      </c>
      <c r="I25" s="24" t="s">
        <v>784</v>
      </c>
      <c r="J25" s="175" t="str">
        <f t="shared" ref="J25" si="8">IF(E25="x",(C25-B25),"")</f>
        <v/>
      </c>
      <c r="K25" s="173" t="str">
        <f t="shared" ref="K25" si="9">IF(D25="x",(C25-B25),"")</f>
        <v/>
      </c>
    </row>
    <row r="26" spans="1:11" ht="36" customHeight="1" x14ac:dyDescent="0.3">
      <c r="A26" s="43"/>
      <c r="B26" s="28" t="s">
        <v>70</v>
      </c>
      <c r="C26" s="28" t="s">
        <v>28</v>
      </c>
      <c r="D26" s="115"/>
      <c r="E26" s="105"/>
      <c r="F26" s="180">
        <f t="shared" si="2"/>
        <v>0</v>
      </c>
      <c r="G26" s="166">
        <f t="shared" si="0"/>
        <v>0</v>
      </c>
      <c r="H26" s="166">
        <f>(F26+G26/60)+H24</f>
        <v>0</v>
      </c>
      <c r="I26" s="17" t="s">
        <v>839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42" t="s">
        <v>824</v>
      </c>
      <c r="B27" s="19" t="s">
        <v>29</v>
      </c>
      <c r="C27" s="28" t="s">
        <v>31</v>
      </c>
      <c r="D27" s="115"/>
      <c r="E27" s="105"/>
      <c r="F27" s="180">
        <f t="shared" si="2"/>
        <v>0</v>
      </c>
      <c r="G27" s="166">
        <f t="shared" si="0"/>
        <v>0</v>
      </c>
      <c r="H27" s="166">
        <f t="shared" si="3"/>
        <v>0</v>
      </c>
      <c r="I27" s="17" t="s">
        <v>839</v>
      </c>
      <c r="J27" s="175" t="str">
        <f t="shared" si="1"/>
        <v/>
      </c>
      <c r="K27" s="173" t="str">
        <f t="shared" si="4"/>
        <v/>
      </c>
    </row>
    <row r="28" spans="1:11" ht="36" customHeight="1" x14ac:dyDescent="0.3">
      <c r="A28" s="30"/>
      <c r="B28" s="28" t="s">
        <v>31</v>
      </c>
      <c r="C28" s="28" t="s">
        <v>65</v>
      </c>
      <c r="D28" s="115" t="str">
        <f t="shared" ref="D28:D53" si="10">IF(E28="","X","")</f>
        <v/>
      </c>
      <c r="E28" s="105" t="str">
        <f t="shared" ref="E28:E54" si="11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f t="shared" si="2"/>
        <v>0</v>
      </c>
      <c r="G28" s="117">
        <f t="shared" si="0"/>
        <v>0</v>
      </c>
      <c r="H28" s="153">
        <f t="shared" si="3"/>
        <v>0</v>
      </c>
      <c r="I28" s="17" t="s">
        <v>43</v>
      </c>
      <c r="J28" s="176">
        <f t="shared" si="1"/>
        <v>8.3333333333333315E-2</v>
      </c>
      <c r="K28" s="173" t="str">
        <f t="shared" si="4"/>
        <v/>
      </c>
    </row>
    <row r="29" spans="1:11" ht="36" customHeight="1" x14ac:dyDescent="0.3">
      <c r="A29" s="43"/>
      <c r="B29" s="28" t="s">
        <v>65</v>
      </c>
      <c r="C29" s="28" t="s">
        <v>28</v>
      </c>
      <c r="D29" s="115" t="str">
        <f t="shared" si="10"/>
        <v>X</v>
      </c>
      <c r="E29" s="105" t="str">
        <f t="shared" si="11"/>
        <v/>
      </c>
      <c r="F29" s="180">
        <f t="shared" si="2"/>
        <v>15</v>
      </c>
      <c r="G29" s="117">
        <f t="shared" si="0"/>
        <v>0</v>
      </c>
      <c r="H29" s="153">
        <f t="shared" si="3"/>
        <v>15</v>
      </c>
      <c r="I29" s="17" t="s">
        <v>840</v>
      </c>
      <c r="J29" s="176" t="str">
        <f t="shared" si="1"/>
        <v/>
      </c>
      <c r="K29" s="173">
        <f t="shared" si="4"/>
        <v>0.625</v>
      </c>
    </row>
    <row r="30" spans="1:11" ht="36" customHeight="1" x14ac:dyDescent="0.3">
      <c r="A30" s="57" t="s">
        <v>833</v>
      </c>
      <c r="B30" s="28" t="s">
        <v>29</v>
      </c>
      <c r="C30" s="28" t="s">
        <v>28</v>
      </c>
      <c r="D30" s="115" t="str">
        <f t="shared" si="10"/>
        <v>X</v>
      </c>
      <c r="E30" s="105" t="str">
        <f t="shared" si="11"/>
        <v/>
      </c>
      <c r="F30" s="180">
        <f t="shared" si="2"/>
        <v>24</v>
      </c>
      <c r="G30" s="117">
        <f t="shared" si="0"/>
        <v>0</v>
      </c>
      <c r="H30" s="153">
        <f t="shared" si="3"/>
        <v>39</v>
      </c>
      <c r="I30" s="17" t="s">
        <v>841</v>
      </c>
      <c r="J30" s="176" t="str">
        <f t="shared" si="1"/>
        <v/>
      </c>
      <c r="K30" s="173">
        <f t="shared" si="4"/>
        <v>1</v>
      </c>
    </row>
    <row r="31" spans="1:11" ht="36" customHeight="1" x14ac:dyDescent="0.3">
      <c r="A31" s="57" t="s">
        <v>834</v>
      </c>
      <c r="B31" s="28" t="s">
        <v>29</v>
      </c>
      <c r="C31" s="28" t="s">
        <v>28</v>
      </c>
      <c r="D31" s="115" t="str">
        <f t="shared" si="10"/>
        <v>X</v>
      </c>
      <c r="E31" s="105" t="str">
        <f t="shared" si="11"/>
        <v/>
      </c>
      <c r="F31" s="180">
        <f t="shared" si="2"/>
        <v>24</v>
      </c>
      <c r="G31" s="117">
        <f t="shared" si="0"/>
        <v>0</v>
      </c>
      <c r="H31" s="153">
        <f t="shared" si="3"/>
        <v>63</v>
      </c>
      <c r="I31" s="17" t="s">
        <v>842</v>
      </c>
      <c r="J31" s="176" t="str">
        <f t="shared" si="1"/>
        <v/>
      </c>
      <c r="K31" s="173">
        <f t="shared" si="4"/>
        <v>1</v>
      </c>
    </row>
    <row r="32" spans="1:11" ht="36" customHeight="1" x14ac:dyDescent="0.3">
      <c r="A32" s="42" t="s">
        <v>835</v>
      </c>
      <c r="B32" s="19" t="s">
        <v>29</v>
      </c>
      <c r="C32" s="28" t="s">
        <v>64</v>
      </c>
      <c r="D32" s="115" t="str">
        <f t="shared" si="10"/>
        <v>X</v>
      </c>
      <c r="E32" s="105" t="str">
        <f t="shared" si="11"/>
        <v/>
      </c>
      <c r="F32" s="180">
        <f t="shared" si="2"/>
        <v>6</v>
      </c>
      <c r="G32" s="117">
        <f t="shared" si="0"/>
        <v>30</v>
      </c>
      <c r="H32" s="153">
        <f t="shared" si="3"/>
        <v>69.5</v>
      </c>
      <c r="I32" s="17" t="s">
        <v>842</v>
      </c>
      <c r="J32" s="176" t="str">
        <f t="shared" si="1"/>
        <v/>
      </c>
      <c r="K32" s="173">
        <f t="shared" si="4"/>
        <v>0.27083333333333331</v>
      </c>
    </row>
    <row r="33" spans="1:11" ht="36" customHeight="1" x14ac:dyDescent="0.3">
      <c r="A33" s="30"/>
      <c r="B33" s="28" t="s">
        <v>64</v>
      </c>
      <c r="C33" s="28" t="s">
        <v>419</v>
      </c>
      <c r="D33" s="115" t="str">
        <f t="shared" si="10"/>
        <v/>
      </c>
      <c r="E33" s="105" t="str">
        <f t="shared" si="11"/>
        <v>X</v>
      </c>
      <c r="F33" s="180">
        <f t="shared" si="2"/>
        <v>0</v>
      </c>
      <c r="G33" s="117">
        <f t="shared" si="0"/>
        <v>0</v>
      </c>
      <c r="H33" s="153">
        <f t="shared" si="3"/>
        <v>69.5</v>
      </c>
      <c r="I33" s="220" t="s">
        <v>843</v>
      </c>
      <c r="J33" s="176">
        <f t="shared" si="1"/>
        <v>7.6388888888888951E-2</v>
      </c>
      <c r="K33" s="173" t="str">
        <f t="shared" si="4"/>
        <v/>
      </c>
    </row>
    <row r="34" spans="1:11" ht="36" customHeight="1" x14ac:dyDescent="0.3">
      <c r="A34" s="30"/>
      <c r="B34" s="28" t="s">
        <v>419</v>
      </c>
      <c r="C34" s="28" t="s">
        <v>150</v>
      </c>
      <c r="D34" s="115" t="str">
        <f t="shared" si="10"/>
        <v>X</v>
      </c>
      <c r="E34" s="105" t="str">
        <f t="shared" si="11"/>
        <v/>
      </c>
      <c r="F34" s="180">
        <f t="shared" si="2"/>
        <v>1</v>
      </c>
      <c r="G34" s="117">
        <f t="shared" si="0"/>
        <v>40</v>
      </c>
      <c r="H34" s="153">
        <f t="shared" si="3"/>
        <v>71.166666666666671</v>
      </c>
      <c r="I34" s="17" t="s">
        <v>844</v>
      </c>
      <c r="J34" s="176" t="str">
        <f t="shared" si="1"/>
        <v/>
      </c>
      <c r="K34" s="173">
        <f t="shared" si="4"/>
        <v>6.944444444444442E-2</v>
      </c>
    </row>
    <row r="35" spans="1:11" ht="36" customHeight="1" x14ac:dyDescent="0.3">
      <c r="A35" s="30"/>
      <c r="B35" s="215" t="s">
        <v>150</v>
      </c>
      <c r="C35" s="216"/>
      <c r="D35" s="115"/>
      <c r="E35" s="105" t="str">
        <f t="shared" si="11"/>
        <v/>
      </c>
      <c r="F35" s="180">
        <f t="shared" si="2"/>
        <v>0</v>
      </c>
      <c r="G35" s="117">
        <f t="shared" si="0"/>
        <v>0</v>
      </c>
      <c r="H35" s="153">
        <f t="shared" si="3"/>
        <v>71.166666666666671</v>
      </c>
      <c r="I35" s="18" t="s">
        <v>45</v>
      </c>
      <c r="J35" s="176" t="str">
        <f t="shared" si="1"/>
        <v/>
      </c>
      <c r="K35" s="173" t="str">
        <f t="shared" si="4"/>
        <v/>
      </c>
    </row>
    <row r="36" spans="1:11" ht="36" customHeight="1" x14ac:dyDescent="0.3">
      <c r="A36" s="30"/>
      <c r="B36" s="28" t="s">
        <v>150</v>
      </c>
      <c r="C36" s="28" t="s">
        <v>114</v>
      </c>
      <c r="D36" s="115" t="str">
        <f t="shared" si="10"/>
        <v>X</v>
      </c>
      <c r="E36" s="105" t="str">
        <f t="shared" si="11"/>
        <v/>
      </c>
      <c r="F36" s="180">
        <f t="shared" si="2"/>
        <v>2</v>
      </c>
      <c r="G36" s="117">
        <f t="shared" si="0"/>
        <v>10</v>
      </c>
      <c r="H36" s="153">
        <f t="shared" si="3"/>
        <v>73.333333333333343</v>
      </c>
      <c r="I36" s="17" t="s">
        <v>46</v>
      </c>
      <c r="J36" s="176" t="str">
        <f t="shared" si="1"/>
        <v/>
      </c>
      <c r="K36" s="173">
        <f t="shared" si="4"/>
        <v>9.0277777777777735E-2</v>
      </c>
    </row>
    <row r="37" spans="1:11" ht="36" customHeight="1" x14ac:dyDescent="0.3">
      <c r="A37" s="30"/>
      <c r="B37" s="28" t="s">
        <v>114</v>
      </c>
      <c r="C37" s="28" t="s">
        <v>159</v>
      </c>
      <c r="D37" s="115" t="str">
        <f t="shared" si="10"/>
        <v>X</v>
      </c>
      <c r="E37" s="105" t="str">
        <f t="shared" si="11"/>
        <v/>
      </c>
      <c r="F37" s="180">
        <f t="shared" si="2"/>
        <v>0</v>
      </c>
      <c r="G37" s="117">
        <f t="shared" si="0"/>
        <v>30</v>
      </c>
      <c r="H37" s="153">
        <f t="shared" si="3"/>
        <v>73.833333333333343</v>
      </c>
      <c r="I37" s="25" t="s">
        <v>845</v>
      </c>
      <c r="J37" s="176" t="str">
        <f t="shared" si="1"/>
        <v/>
      </c>
      <c r="K37" s="173">
        <f t="shared" si="4"/>
        <v>2.083333333333337E-2</v>
      </c>
    </row>
    <row r="38" spans="1:11" ht="36" customHeight="1" x14ac:dyDescent="0.3">
      <c r="A38" s="30"/>
      <c r="B38" s="28" t="s">
        <v>159</v>
      </c>
      <c r="C38" s="28" t="s">
        <v>69</v>
      </c>
      <c r="D38" s="115" t="str">
        <f t="shared" si="10"/>
        <v>X</v>
      </c>
      <c r="E38" s="105" t="str">
        <f t="shared" si="11"/>
        <v/>
      </c>
      <c r="F38" s="180">
        <f t="shared" si="2"/>
        <v>0</v>
      </c>
      <c r="G38" s="117">
        <f t="shared" si="0"/>
        <v>50</v>
      </c>
      <c r="H38" s="153">
        <f t="shared" si="3"/>
        <v>74.666666666666671</v>
      </c>
      <c r="I38" s="17" t="s">
        <v>46</v>
      </c>
      <c r="J38" s="176" t="str">
        <f t="shared" si="1"/>
        <v/>
      </c>
      <c r="K38" s="173">
        <f t="shared" si="4"/>
        <v>3.472222222222221E-2</v>
      </c>
    </row>
    <row r="39" spans="1:11" ht="36" customHeight="1" x14ac:dyDescent="0.3">
      <c r="A39" s="30"/>
      <c r="B39" s="28" t="s">
        <v>69</v>
      </c>
      <c r="C39" s="28" t="s">
        <v>70</v>
      </c>
      <c r="D39" s="115" t="str">
        <f t="shared" si="10"/>
        <v>X</v>
      </c>
      <c r="E39" s="105" t="str">
        <f t="shared" si="11"/>
        <v/>
      </c>
      <c r="F39" s="180">
        <f t="shared" si="2"/>
        <v>0</v>
      </c>
      <c r="G39" s="117">
        <f t="shared" si="0"/>
        <v>30</v>
      </c>
      <c r="H39" s="153">
        <f t="shared" si="3"/>
        <v>75.166666666666671</v>
      </c>
      <c r="I39" s="25" t="s">
        <v>47</v>
      </c>
      <c r="J39" s="176" t="str">
        <f t="shared" si="1"/>
        <v/>
      </c>
      <c r="K39" s="173">
        <f t="shared" si="4"/>
        <v>2.083333333333337E-2</v>
      </c>
    </row>
    <row r="40" spans="1:11" ht="36" customHeight="1" x14ac:dyDescent="0.3">
      <c r="A40" s="30"/>
      <c r="B40" s="28" t="s">
        <v>70</v>
      </c>
      <c r="C40" s="28" t="s">
        <v>255</v>
      </c>
      <c r="D40" s="115" t="str">
        <f t="shared" si="10"/>
        <v>X</v>
      </c>
      <c r="E40" s="105" t="str">
        <f t="shared" si="11"/>
        <v/>
      </c>
      <c r="F40" s="180">
        <f t="shared" si="2"/>
        <v>1</v>
      </c>
      <c r="G40" s="117">
        <f t="shared" si="0"/>
        <v>0</v>
      </c>
      <c r="H40" s="153">
        <f t="shared" si="3"/>
        <v>76.166666666666671</v>
      </c>
      <c r="I40" s="25" t="s">
        <v>846</v>
      </c>
      <c r="J40" s="176" t="str">
        <f t="shared" si="1"/>
        <v/>
      </c>
      <c r="K40" s="173">
        <f t="shared" si="4"/>
        <v>4.166666666666663E-2</v>
      </c>
    </row>
    <row r="41" spans="1:11" ht="36" customHeight="1" x14ac:dyDescent="0.3">
      <c r="A41" s="30"/>
      <c r="B41" s="28" t="s">
        <v>255</v>
      </c>
      <c r="C41" s="28" t="s">
        <v>59</v>
      </c>
      <c r="D41" s="115" t="str">
        <f t="shared" si="10"/>
        <v>X</v>
      </c>
      <c r="E41" s="105" t="str">
        <f t="shared" si="11"/>
        <v/>
      </c>
      <c r="F41" s="180">
        <f t="shared" si="2"/>
        <v>6</v>
      </c>
      <c r="G41" s="117">
        <f t="shared" si="0"/>
        <v>30</v>
      </c>
      <c r="H41" s="153">
        <f t="shared" si="3"/>
        <v>82.666666666666671</v>
      </c>
      <c r="I41" s="17" t="s">
        <v>46</v>
      </c>
      <c r="J41" s="176" t="str">
        <f t="shared" si="1"/>
        <v/>
      </c>
      <c r="K41" s="173">
        <f t="shared" si="4"/>
        <v>0.27083333333333337</v>
      </c>
    </row>
    <row r="42" spans="1:11" ht="36" customHeight="1" x14ac:dyDescent="0.3">
      <c r="A42" s="30"/>
      <c r="B42" s="28" t="s">
        <v>59</v>
      </c>
      <c r="C42" s="28" t="s">
        <v>32</v>
      </c>
      <c r="D42" s="115" t="str">
        <f t="shared" si="10"/>
        <v>X</v>
      </c>
      <c r="E42" s="105" t="str">
        <f t="shared" si="11"/>
        <v/>
      </c>
      <c r="F42" s="180">
        <f t="shared" si="2"/>
        <v>0</v>
      </c>
      <c r="G42" s="117">
        <f t="shared" si="0"/>
        <v>30</v>
      </c>
      <c r="H42" s="153">
        <f t="shared" si="3"/>
        <v>83.166666666666671</v>
      </c>
      <c r="I42" s="25" t="s">
        <v>47</v>
      </c>
      <c r="J42" s="176" t="str">
        <f t="shared" si="1"/>
        <v/>
      </c>
      <c r="K42" s="173">
        <f t="shared" si="4"/>
        <v>2.0833333333333259E-2</v>
      </c>
    </row>
    <row r="43" spans="1:11" ht="36" customHeight="1" x14ac:dyDescent="0.3">
      <c r="A43" s="30"/>
      <c r="B43" s="28" t="s">
        <v>32</v>
      </c>
      <c r="C43" s="28" t="s">
        <v>126</v>
      </c>
      <c r="D43" s="115" t="str">
        <f t="shared" si="10"/>
        <v>X</v>
      </c>
      <c r="E43" s="105" t="str">
        <f t="shared" si="11"/>
        <v/>
      </c>
      <c r="F43" s="180">
        <f t="shared" si="2"/>
        <v>1</v>
      </c>
      <c r="G43" s="117">
        <f t="shared" si="0"/>
        <v>10</v>
      </c>
      <c r="H43" s="153">
        <f t="shared" si="3"/>
        <v>84.333333333333343</v>
      </c>
      <c r="I43" s="25" t="s">
        <v>847</v>
      </c>
      <c r="J43" s="176" t="str">
        <f t="shared" si="1"/>
        <v/>
      </c>
      <c r="K43" s="173">
        <f t="shared" si="4"/>
        <v>4.861111111111116E-2</v>
      </c>
    </row>
    <row r="44" spans="1:11" ht="36" customHeight="1" x14ac:dyDescent="0.3">
      <c r="A44" s="30"/>
      <c r="B44" s="28" t="s">
        <v>126</v>
      </c>
      <c r="C44" s="28" t="s">
        <v>28</v>
      </c>
      <c r="D44" s="115" t="str">
        <f t="shared" si="10"/>
        <v>X</v>
      </c>
      <c r="E44" s="105" t="str">
        <f t="shared" si="11"/>
        <v/>
      </c>
      <c r="F44" s="180">
        <f t="shared" si="2"/>
        <v>0</v>
      </c>
      <c r="G44" s="117">
        <f t="shared" si="0"/>
        <v>50</v>
      </c>
      <c r="H44" s="153">
        <f t="shared" si="3"/>
        <v>85.166666666666671</v>
      </c>
      <c r="I44" s="17" t="s">
        <v>46</v>
      </c>
      <c r="J44" s="176" t="str">
        <f t="shared" si="1"/>
        <v/>
      </c>
      <c r="K44" s="173">
        <f t="shared" si="4"/>
        <v>3.472222222222221E-2</v>
      </c>
    </row>
    <row r="45" spans="1:11" ht="36" customHeight="1" x14ac:dyDescent="0.3">
      <c r="A45" s="42" t="s">
        <v>836</v>
      </c>
      <c r="B45" s="28" t="s">
        <v>29</v>
      </c>
      <c r="C45" s="28" t="s">
        <v>122</v>
      </c>
      <c r="D45" s="115" t="str">
        <f t="shared" si="10"/>
        <v>X</v>
      </c>
      <c r="E45" s="105" t="str">
        <f t="shared" si="11"/>
        <v/>
      </c>
      <c r="F45" s="180">
        <f t="shared" si="2"/>
        <v>1</v>
      </c>
      <c r="G45" s="117">
        <f t="shared" si="0"/>
        <v>50</v>
      </c>
      <c r="H45" s="153">
        <f t="shared" si="3"/>
        <v>87</v>
      </c>
      <c r="I45" s="17" t="s">
        <v>46</v>
      </c>
      <c r="J45" s="176" t="str">
        <f t="shared" si="1"/>
        <v/>
      </c>
      <c r="K45" s="173">
        <f t="shared" si="4"/>
        <v>7.6388888888888895E-2</v>
      </c>
    </row>
    <row r="46" spans="1:11" ht="36" customHeight="1" x14ac:dyDescent="0.3">
      <c r="A46" s="30"/>
      <c r="B46" s="28" t="s">
        <v>122</v>
      </c>
      <c r="C46" s="28" t="s">
        <v>177</v>
      </c>
      <c r="D46" s="115" t="str">
        <f t="shared" si="10"/>
        <v>X</v>
      </c>
      <c r="E46" s="105" t="str">
        <f t="shared" si="11"/>
        <v/>
      </c>
      <c r="F46" s="180">
        <f t="shared" si="2"/>
        <v>0</v>
      </c>
      <c r="G46" s="117">
        <f t="shared" si="0"/>
        <v>20</v>
      </c>
      <c r="H46" s="153">
        <f t="shared" si="3"/>
        <v>87.333333333333329</v>
      </c>
      <c r="I46" s="25" t="s">
        <v>848</v>
      </c>
      <c r="J46" s="176" t="str">
        <f t="shared" si="1"/>
        <v/>
      </c>
      <c r="K46" s="173">
        <f t="shared" si="4"/>
        <v>1.3888888888888881E-2</v>
      </c>
    </row>
    <row r="47" spans="1:11" ht="36" customHeight="1" x14ac:dyDescent="0.3">
      <c r="A47" s="30"/>
      <c r="B47" s="28" t="s">
        <v>177</v>
      </c>
      <c r="C47" s="28" t="s">
        <v>111</v>
      </c>
      <c r="D47" s="115" t="str">
        <f t="shared" si="10"/>
        <v>X</v>
      </c>
      <c r="E47" s="105" t="str">
        <f t="shared" si="11"/>
        <v/>
      </c>
      <c r="F47" s="180">
        <f t="shared" si="2"/>
        <v>1</v>
      </c>
      <c r="G47" s="117">
        <f t="shared" si="0"/>
        <v>50</v>
      </c>
      <c r="H47" s="153">
        <f t="shared" si="3"/>
        <v>89.166666666666657</v>
      </c>
      <c r="I47" s="17" t="s">
        <v>46</v>
      </c>
      <c r="J47" s="176" t="str">
        <f t="shared" si="1"/>
        <v/>
      </c>
      <c r="K47" s="173">
        <f t="shared" si="4"/>
        <v>7.6388888888888881E-2</v>
      </c>
    </row>
    <row r="48" spans="1:11" ht="36" customHeight="1" x14ac:dyDescent="0.3">
      <c r="A48" s="30"/>
      <c r="B48" s="28" t="s">
        <v>111</v>
      </c>
      <c r="C48" s="28" t="s">
        <v>782</v>
      </c>
      <c r="D48" s="115" t="str">
        <f t="shared" si="10"/>
        <v>X</v>
      </c>
      <c r="E48" s="105" t="str">
        <f t="shared" si="11"/>
        <v/>
      </c>
      <c r="F48" s="180">
        <f t="shared" si="2"/>
        <v>1</v>
      </c>
      <c r="G48" s="117">
        <f t="shared" si="0"/>
        <v>20</v>
      </c>
      <c r="H48" s="153">
        <f t="shared" si="3"/>
        <v>90.499999999999986</v>
      </c>
      <c r="I48" s="25" t="s">
        <v>316</v>
      </c>
      <c r="J48" s="176" t="str">
        <f t="shared" si="1"/>
        <v/>
      </c>
      <c r="K48" s="173">
        <f t="shared" si="4"/>
        <v>5.5555555555555552E-2</v>
      </c>
    </row>
    <row r="49" spans="1:11" ht="36" customHeight="1" x14ac:dyDescent="0.3">
      <c r="A49" s="30"/>
      <c r="B49" s="28" t="s">
        <v>782</v>
      </c>
      <c r="C49" s="28" t="s">
        <v>75</v>
      </c>
      <c r="D49" s="115" t="str">
        <f t="shared" si="10"/>
        <v>X</v>
      </c>
      <c r="E49" s="105" t="str">
        <f t="shared" si="11"/>
        <v/>
      </c>
      <c r="F49" s="180">
        <f t="shared" si="2"/>
        <v>0</v>
      </c>
      <c r="G49" s="117">
        <f t="shared" si="0"/>
        <v>40</v>
      </c>
      <c r="H49" s="153">
        <f t="shared" si="3"/>
        <v>91.166666666666657</v>
      </c>
      <c r="I49" s="25" t="s">
        <v>849</v>
      </c>
      <c r="J49" s="176" t="str">
        <f t="shared" si="1"/>
        <v/>
      </c>
      <c r="K49" s="173">
        <f t="shared" si="4"/>
        <v>2.777777777777779E-2</v>
      </c>
    </row>
    <row r="50" spans="1:11" ht="36" customHeight="1" x14ac:dyDescent="0.3">
      <c r="A50" s="30"/>
      <c r="B50" s="28" t="s">
        <v>75</v>
      </c>
      <c r="C50" s="28" t="s">
        <v>128</v>
      </c>
      <c r="D50" s="115" t="str">
        <f t="shared" si="10"/>
        <v>X</v>
      </c>
      <c r="E50" s="105" t="str">
        <f t="shared" si="11"/>
        <v/>
      </c>
      <c r="F50" s="180">
        <f t="shared" si="2"/>
        <v>0</v>
      </c>
      <c r="G50" s="117">
        <f t="shared" si="0"/>
        <v>20</v>
      </c>
      <c r="H50" s="153">
        <f t="shared" si="3"/>
        <v>91.499999999999986</v>
      </c>
      <c r="I50" s="25" t="s">
        <v>850</v>
      </c>
      <c r="J50" s="176" t="str">
        <f t="shared" si="1"/>
        <v/>
      </c>
      <c r="K50" s="173">
        <f t="shared" si="4"/>
        <v>1.3888888888888895E-2</v>
      </c>
    </row>
    <row r="51" spans="1:11" ht="36" customHeight="1" x14ac:dyDescent="0.3">
      <c r="A51" s="30"/>
      <c r="B51" s="28" t="s">
        <v>128</v>
      </c>
      <c r="C51" s="28" t="s">
        <v>150</v>
      </c>
      <c r="D51" s="115" t="str">
        <f t="shared" si="10"/>
        <v>X</v>
      </c>
      <c r="E51" s="105" t="str">
        <f t="shared" si="11"/>
        <v/>
      </c>
      <c r="F51" s="180">
        <f t="shared" si="2"/>
        <v>3</v>
      </c>
      <c r="G51" s="117">
        <f t="shared" si="0"/>
        <v>40</v>
      </c>
      <c r="H51" s="153">
        <f t="shared" si="3"/>
        <v>95.166666666666657</v>
      </c>
      <c r="I51" s="17" t="s">
        <v>46</v>
      </c>
      <c r="J51" s="176" t="str">
        <f t="shared" si="1"/>
        <v/>
      </c>
      <c r="K51" s="173">
        <f t="shared" si="4"/>
        <v>0.15277777777777779</v>
      </c>
    </row>
    <row r="52" spans="1:11" ht="36" customHeight="1" x14ac:dyDescent="0.3">
      <c r="A52" s="30"/>
      <c r="B52" s="28" t="s">
        <v>150</v>
      </c>
      <c r="C52" s="28" t="s">
        <v>66</v>
      </c>
      <c r="D52" s="115" t="str">
        <f t="shared" si="10"/>
        <v>X</v>
      </c>
      <c r="E52" s="105" t="str">
        <f t="shared" si="11"/>
        <v/>
      </c>
      <c r="F52" s="180">
        <f t="shared" si="2"/>
        <v>0</v>
      </c>
      <c r="G52" s="117">
        <f t="shared" si="0"/>
        <v>50</v>
      </c>
      <c r="H52" s="153">
        <f t="shared" si="3"/>
        <v>95.999999999999986</v>
      </c>
      <c r="I52" s="25" t="s">
        <v>851</v>
      </c>
      <c r="J52" s="176" t="str">
        <f t="shared" si="1"/>
        <v/>
      </c>
      <c r="K52" s="173">
        <f t="shared" si="4"/>
        <v>3.472222222222221E-2</v>
      </c>
    </row>
    <row r="53" spans="1:11" ht="36" customHeight="1" x14ac:dyDescent="0.3">
      <c r="A53" s="30"/>
      <c r="B53" s="28" t="s">
        <v>66</v>
      </c>
      <c r="C53" s="28" t="s">
        <v>707</v>
      </c>
      <c r="D53" s="115" t="str">
        <f t="shared" si="10"/>
        <v>X</v>
      </c>
      <c r="E53" s="105" t="str">
        <f t="shared" si="11"/>
        <v/>
      </c>
      <c r="F53" s="180">
        <f t="shared" si="2"/>
        <v>0</v>
      </c>
      <c r="G53" s="117">
        <f t="shared" si="0"/>
        <v>30</v>
      </c>
      <c r="H53" s="153">
        <f t="shared" si="3"/>
        <v>96.499999999999986</v>
      </c>
      <c r="I53" s="17" t="s">
        <v>46</v>
      </c>
      <c r="J53" s="176" t="str">
        <f t="shared" si="1"/>
        <v/>
      </c>
      <c r="K53" s="173">
        <f t="shared" si="4"/>
        <v>2.083333333333337E-2</v>
      </c>
    </row>
    <row r="54" spans="1:11" ht="36" customHeight="1" x14ac:dyDescent="0.3">
      <c r="A54" s="30"/>
      <c r="B54" s="215" t="s">
        <v>707</v>
      </c>
      <c r="C54" s="216"/>
      <c r="D54" s="115"/>
      <c r="E54" s="105" t="str">
        <f t="shared" si="11"/>
        <v/>
      </c>
      <c r="F54" s="180">
        <f t="shared" si="2"/>
        <v>0</v>
      </c>
      <c r="G54" s="117">
        <f t="shared" si="0"/>
        <v>0</v>
      </c>
      <c r="H54" s="153">
        <f t="shared" si="3"/>
        <v>96.499999999999986</v>
      </c>
      <c r="I54" s="220" t="s">
        <v>103</v>
      </c>
      <c r="J54" s="176" t="str">
        <f t="shared" si="1"/>
        <v/>
      </c>
      <c r="K54" s="173" t="str">
        <f t="shared" si="4"/>
        <v/>
      </c>
    </row>
    <row r="55" spans="1:11" ht="33.75" customHeight="1" x14ac:dyDescent="0.3">
      <c r="A55" s="123"/>
      <c r="B55" s="332" t="s">
        <v>33</v>
      </c>
      <c r="C55" s="332"/>
      <c r="D55" s="332"/>
      <c r="E55" s="332"/>
      <c r="F55" s="332"/>
      <c r="G55" s="332"/>
      <c r="H55" s="124">
        <f>H54</f>
        <v>96.499999999999986</v>
      </c>
      <c r="I55" s="125"/>
      <c r="J55" s="177">
        <f>SUM(J23:J54)</f>
        <v>0.15972222222222227</v>
      </c>
      <c r="K55" s="173">
        <f>SUM(K23:K54)</f>
        <v>4.020833333333333</v>
      </c>
    </row>
    <row r="56" spans="1:11" ht="33.75" customHeight="1" x14ac:dyDescent="0.3">
      <c r="A56" s="123"/>
      <c r="B56" s="332" t="s">
        <v>616</v>
      </c>
      <c r="C56" s="332"/>
      <c r="D56" s="332"/>
      <c r="E56" s="332"/>
      <c r="F56" s="332"/>
      <c r="G56" s="332"/>
      <c r="H56" s="126">
        <v>72</v>
      </c>
      <c r="I56" s="125"/>
    </row>
    <row r="57" spans="1:11" ht="33.75" customHeight="1" x14ac:dyDescent="0.3">
      <c r="A57" s="123"/>
      <c r="B57" s="326" t="s">
        <v>617</v>
      </c>
      <c r="C57" s="326"/>
      <c r="D57" s="326"/>
      <c r="E57" s="326"/>
      <c r="F57" s="326"/>
      <c r="G57" s="326"/>
      <c r="H57" s="126">
        <f>IF(H56="","",IF(H55&lt;=H56,H56-H55,0))</f>
        <v>0</v>
      </c>
      <c r="I57" s="155"/>
    </row>
    <row r="58" spans="1:11" ht="33.75" customHeight="1" x14ac:dyDescent="0.3">
      <c r="A58" s="123"/>
      <c r="B58" s="326" t="s">
        <v>618</v>
      </c>
      <c r="C58" s="326"/>
      <c r="D58" s="326"/>
      <c r="E58" s="326"/>
      <c r="F58" s="326"/>
      <c r="G58" s="326"/>
      <c r="H58" s="126">
        <f>IF(H55&gt;H56,H55-H56,0)</f>
        <v>24.499999999999986</v>
      </c>
      <c r="I58" s="125"/>
    </row>
    <row r="59" spans="1:11" ht="33.75" customHeight="1" x14ac:dyDescent="0.3">
      <c r="A59" s="123"/>
      <c r="B59" s="326" t="s">
        <v>619</v>
      </c>
      <c r="C59" s="326"/>
      <c r="D59" s="326"/>
      <c r="E59" s="326"/>
      <c r="F59" s="326"/>
      <c r="G59" s="326"/>
      <c r="H59" s="154" t="str">
        <f>IF(H56="","",IF(H57&gt;H58,ROUND(H57*$B$15*$B$13/24,0),""))</f>
        <v/>
      </c>
      <c r="I59" s="125"/>
    </row>
    <row r="60" spans="1:11" ht="33.75" customHeight="1" x14ac:dyDescent="0.3">
      <c r="A60" s="123"/>
      <c r="B60" s="327" t="s">
        <v>620</v>
      </c>
      <c r="C60" s="328"/>
      <c r="D60" s="328"/>
      <c r="E60" s="328"/>
      <c r="F60" s="328"/>
      <c r="G60" s="329"/>
      <c r="H60" s="127">
        <f>IF(H58&gt;H57,ROUND(H58*$B$17*$B$13/24,0),"")</f>
        <v>65834563</v>
      </c>
      <c r="I60" s="125"/>
    </row>
    <row r="61" spans="1:11" ht="33.75" customHeight="1" x14ac:dyDescent="0.3">
      <c r="A61" s="330"/>
      <c r="B61" s="330"/>
      <c r="C61" s="330"/>
      <c r="D61" s="330"/>
      <c r="E61" s="330"/>
      <c r="F61" s="330"/>
      <c r="G61" s="330"/>
      <c r="H61" s="330"/>
      <c r="I61" s="330"/>
    </row>
  </sheetData>
  <mergeCells count="17">
    <mergeCell ref="B59:G59"/>
    <mergeCell ref="B60:G60"/>
    <mergeCell ref="A61:I61"/>
    <mergeCell ref="J21:J22"/>
    <mergeCell ref="K21:K22"/>
    <mergeCell ref="B55:G55"/>
    <mergeCell ref="B56:G56"/>
    <mergeCell ref="B57:G57"/>
    <mergeCell ref="B58:G58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54">
    <cfRule type="expression" dxfId="28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0920-5892-468B-BAD9-3CF1CB123225}">
  <sheetPr>
    <tabColor rgb="FFFF0000"/>
  </sheetPr>
  <dimension ref="A1:K64"/>
  <sheetViews>
    <sheetView zoomScale="55" zoomScaleNormal="55" workbookViewId="0">
      <selection activeCell="I8" sqref="I8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36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44760.006944444445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44760</v>
      </c>
      <c r="C9" s="104">
        <f>INDEX('TONG HOP'!$B$9:$W$110,MATCH(E3,'TONG HOP'!$B$9:$B$110,0),MATCH(C10,'TONG HOP'!$B$9:$W$9,0))</f>
        <v>44760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44760.541666666664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16885.68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44764.416666666664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44765.75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822</v>
      </c>
      <c r="B23" s="215" t="s">
        <v>372</v>
      </c>
      <c r="C23" s="216"/>
      <c r="D23" s="115"/>
      <c r="E23" s="105"/>
      <c r="F23" s="180">
        <f>IF(C23-B23=1,24,(IF(D23="X",HOUR(C23-B23),0)))</f>
        <v>0</v>
      </c>
      <c r="G23" s="166">
        <f t="shared" ref="G23:G57" si="0">IF(D23="X",MINUTE(C23-B23),0)</f>
        <v>0</v>
      </c>
      <c r="H23" s="166">
        <f>(F23+G23/60)+H22</f>
        <v>0</v>
      </c>
      <c r="I23" s="214" t="s">
        <v>852</v>
      </c>
      <c r="J23" s="175" t="str">
        <f t="shared" ref="J23:J57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372</v>
      </c>
      <c r="C24" s="41" t="s">
        <v>31</v>
      </c>
      <c r="D24" s="115"/>
      <c r="E24" s="105"/>
      <c r="F24" s="180">
        <f t="shared" ref="F24:F57" si="2">IF(C24-B24=1,24,(IF(D24="X",HOUR(C24-B24),0)))</f>
        <v>0</v>
      </c>
      <c r="G24" s="166">
        <f t="shared" si="0"/>
        <v>0</v>
      </c>
      <c r="H24" s="166">
        <f t="shared" ref="H24:H57" si="3">(F24+G24/60)+H23</f>
        <v>0</v>
      </c>
      <c r="I24" s="24" t="s">
        <v>768</v>
      </c>
      <c r="J24" s="175" t="str">
        <f t="shared" si="1"/>
        <v/>
      </c>
      <c r="K24" s="173" t="str">
        <f t="shared" ref="K24:K57" si="4">IF(D24="x",(C24-B24),"")</f>
        <v/>
      </c>
    </row>
    <row r="25" spans="1:11" ht="36" customHeight="1" x14ac:dyDescent="0.3">
      <c r="A25" s="217"/>
      <c r="B25" s="41" t="s">
        <v>31</v>
      </c>
      <c r="C25" s="41" t="s">
        <v>28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853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217"/>
      <c r="B26" s="189">
        <v>0.54166666666666663</v>
      </c>
      <c r="C26" s="243">
        <v>1</v>
      </c>
      <c r="D26" s="115" t="str">
        <f t="shared" ref="D26" si="5">IF(E26="","X","")</f>
        <v/>
      </c>
      <c r="E26" s="105" t="str">
        <f t="shared" ref="E26" si="6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180">
        <f t="shared" ref="F26" si="7">IF(C26-B26=1,24,(IF(D26="X",HOUR(C26-B26),0)))</f>
        <v>0</v>
      </c>
      <c r="G26" s="166">
        <f t="shared" ref="G26" si="8">IF(D26="X",MINUTE(C26-B26),0)</f>
        <v>0</v>
      </c>
      <c r="H26" s="166">
        <f t="shared" ref="H26" si="9">(F26+G26/60)+H25</f>
        <v>0</v>
      </c>
      <c r="I26" s="24" t="s">
        <v>853</v>
      </c>
      <c r="J26" s="175">
        <f t="shared" ref="J26" si="10">IF(E26="x",(C26-B26),"")</f>
        <v>0.45833333333333337</v>
      </c>
      <c r="K26" s="173" t="str">
        <f t="shared" ref="K26" si="11">IF(D26="x",(C26-B26),"")</f>
        <v/>
      </c>
    </row>
    <row r="27" spans="1:11" ht="36" customHeight="1" x14ac:dyDescent="0.3">
      <c r="A27" s="57" t="s">
        <v>823</v>
      </c>
      <c r="B27" s="41" t="s">
        <v>29</v>
      </c>
      <c r="C27" s="41" t="s">
        <v>28</v>
      </c>
      <c r="D27" s="115" t="str">
        <f t="shared" ref="D27:D56" si="12">IF(E27="","X","")</f>
        <v/>
      </c>
      <c r="E27" s="105" t="str">
        <f t="shared" ref="E27:E57" si="13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180">
        <v>0</v>
      </c>
      <c r="G27" s="166">
        <f t="shared" si="0"/>
        <v>0</v>
      </c>
      <c r="H27" s="166">
        <f>(F27+G27/60)+H25</f>
        <v>0</v>
      </c>
      <c r="I27" s="24" t="s">
        <v>853</v>
      </c>
      <c r="J27" s="175">
        <f t="shared" si="1"/>
        <v>1</v>
      </c>
      <c r="K27" s="173" t="str">
        <f t="shared" si="4"/>
        <v/>
      </c>
    </row>
    <row r="28" spans="1:11" ht="36" customHeight="1" x14ac:dyDescent="0.3">
      <c r="A28" s="57" t="s">
        <v>824</v>
      </c>
      <c r="B28" s="41" t="s">
        <v>29</v>
      </c>
      <c r="C28" s="41" t="s">
        <v>28</v>
      </c>
      <c r="D28" s="115" t="str">
        <f t="shared" si="12"/>
        <v/>
      </c>
      <c r="E28" s="105" t="str">
        <f t="shared" si="13"/>
        <v>X</v>
      </c>
      <c r="F28" s="180">
        <v>0</v>
      </c>
      <c r="G28" s="117">
        <f t="shared" si="0"/>
        <v>0</v>
      </c>
      <c r="H28" s="153">
        <f t="shared" si="3"/>
        <v>0</v>
      </c>
      <c r="I28" s="24" t="s">
        <v>853</v>
      </c>
      <c r="J28" s="176">
        <f t="shared" si="1"/>
        <v>1</v>
      </c>
      <c r="K28" s="173" t="str">
        <f t="shared" si="4"/>
        <v/>
      </c>
    </row>
    <row r="29" spans="1:11" ht="36" customHeight="1" x14ac:dyDescent="0.3">
      <c r="A29" s="42" t="s">
        <v>833</v>
      </c>
      <c r="B29" s="41" t="s">
        <v>29</v>
      </c>
      <c r="C29" s="41" t="s">
        <v>148</v>
      </c>
      <c r="D29" s="115" t="str">
        <f t="shared" si="12"/>
        <v/>
      </c>
      <c r="E29" s="105" t="str">
        <f t="shared" si="13"/>
        <v>X</v>
      </c>
      <c r="F29" s="180">
        <f t="shared" si="2"/>
        <v>0</v>
      </c>
      <c r="G29" s="117">
        <f t="shared" si="0"/>
        <v>0</v>
      </c>
      <c r="H29" s="153">
        <f t="shared" si="3"/>
        <v>0</v>
      </c>
      <c r="I29" s="24" t="s">
        <v>853</v>
      </c>
      <c r="J29" s="176">
        <f t="shared" si="1"/>
        <v>0.6875</v>
      </c>
      <c r="K29" s="173" t="str">
        <f t="shared" si="4"/>
        <v/>
      </c>
    </row>
    <row r="30" spans="1:11" ht="36" customHeight="1" x14ac:dyDescent="0.3">
      <c r="A30" s="30"/>
      <c r="B30" s="41" t="s">
        <v>148</v>
      </c>
      <c r="C30" s="41" t="s">
        <v>172</v>
      </c>
      <c r="D30" s="115" t="str">
        <f t="shared" si="12"/>
        <v/>
      </c>
      <c r="E30" s="105" t="str">
        <f t="shared" si="13"/>
        <v>X</v>
      </c>
      <c r="F30" s="180">
        <f t="shared" si="2"/>
        <v>0</v>
      </c>
      <c r="G30" s="117">
        <f t="shared" si="0"/>
        <v>0</v>
      </c>
      <c r="H30" s="153">
        <f t="shared" si="3"/>
        <v>0</v>
      </c>
      <c r="I30" s="17" t="s">
        <v>136</v>
      </c>
      <c r="J30" s="176">
        <f t="shared" si="1"/>
        <v>8.333333333333337E-2</v>
      </c>
      <c r="K30" s="173" t="str">
        <f t="shared" si="4"/>
        <v/>
      </c>
    </row>
    <row r="31" spans="1:11" ht="36" customHeight="1" x14ac:dyDescent="0.3">
      <c r="A31" s="43"/>
      <c r="B31" s="41" t="s">
        <v>172</v>
      </c>
      <c r="C31" s="41" t="s">
        <v>28</v>
      </c>
      <c r="D31" s="115" t="str">
        <f t="shared" si="12"/>
        <v>X</v>
      </c>
      <c r="E31" s="105" t="str">
        <f t="shared" si="13"/>
        <v/>
      </c>
      <c r="F31" s="180">
        <f t="shared" si="2"/>
        <v>5</v>
      </c>
      <c r="G31" s="117">
        <f t="shared" si="0"/>
        <v>30</v>
      </c>
      <c r="H31" s="153">
        <f t="shared" si="3"/>
        <v>5.5</v>
      </c>
      <c r="I31" s="17" t="s">
        <v>854</v>
      </c>
      <c r="J31" s="176" t="str">
        <f t="shared" si="1"/>
        <v/>
      </c>
      <c r="K31" s="173">
        <f t="shared" si="4"/>
        <v>0.22916666666666663</v>
      </c>
    </row>
    <row r="32" spans="1:11" ht="36" customHeight="1" x14ac:dyDescent="0.3">
      <c r="A32" s="42" t="s">
        <v>834</v>
      </c>
      <c r="B32" s="41" t="s">
        <v>29</v>
      </c>
      <c r="C32" s="41" t="s">
        <v>31</v>
      </c>
      <c r="D32" s="115" t="str">
        <f t="shared" si="12"/>
        <v>X</v>
      </c>
      <c r="E32" s="105" t="str">
        <f t="shared" si="13"/>
        <v/>
      </c>
      <c r="F32" s="180">
        <f t="shared" si="2"/>
        <v>7</v>
      </c>
      <c r="G32" s="117">
        <f t="shared" si="0"/>
        <v>0</v>
      </c>
      <c r="H32" s="153">
        <f t="shared" si="3"/>
        <v>12.5</v>
      </c>
      <c r="I32" s="17" t="s">
        <v>854</v>
      </c>
      <c r="J32" s="176" t="str">
        <f t="shared" si="1"/>
        <v/>
      </c>
      <c r="K32" s="173">
        <f t="shared" si="4"/>
        <v>0.29166666666666669</v>
      </c>
    </row>
    <row r="33" spans="1:11" ht="36" customHeight="1" x14ac:dyDescent="0.3">
      <c r="A33" s="30"/>
      <c r="B33" s="41" t="s">
        <v>31</v>
      </c>
      <c r="C33" s="41" t="s">
        <v>419</v>
      </c>
      <c r="D33" s="115" t="str">
        <f t="shared" si="12"/>
        <v/>
      </c>
      <c r="E33" s="105" t="str">
        <f t="shared" si="13"/>
        <v>X</v>
      </c>
      <c r="F33" s="180">
        <f t="shared" si="2"/>
        <v>0</v>
      </c>
      <c r="G33" s="117">
        <f t="shared" si="0"/>
        <v>0</v>
      </c>
      <c r="H33" s="153">
        <f t="shared" si="3"/>
        <v>12.5</v>
      </c>
      <c r="I33" s="18" t="s">
        <v>855</v>
      </c>
      <c r="J33" s="176">
        <f t="shared" si="1"/>
        <v>5.555555555555558E-2</v>
      </c>
      <c r="K33" s="173" t="str">
        <f t="shared" si="4"/>
        <v/>
      </c>
    </row>
    <row r="34" spans="1:11" ht="36" customHeight="1" x14ac:dyDescent="0.3">
      <c r="A34" s="30"/>
      <c r="B34" s="41" t="s">
        <v>419</v>
      </c>
      <c r="C34" s="41" t="s">
        <v>150</v>
      </c>
      <c r="D34" s="115" t="str">
        <f t="shared" si="12"/>
        <v>X</v>
      </c>
      <c r="E34" s="105" t="str">
        <f t="shared" si="13"/>
        <v/>
      </c>
      <c r="F34" s="180">
        <f t="shared" si="2"/>
        <v>1</v>
      </c>
      <c r="G34" s="117">
        <f t="shared" si="0"/>
        <v>40</v>
      </c>
      <c r="H34" s="153">
        <f t="shared" si="3"/>
        <v>14.166666666666666</v>
      </c>
      <c r="I34" s="17" t="s">
        <v>844</v>
      </c>
      <c r="J34" s="176" t="str">
        <f t="shared" si="1"/>
        <v/>
      </c>
      <c r="K34" s="173">
        <f t="shared" si="4"/>
        <v>6.944444444444442E-2</v>
      </c>
    </row>
    <row r="35" spans="1:11" ht="36" customHeight="1" x14ac:dyDescent="0.3">
      <c r="A35" s="30"/>
      <c r="B35" s="241" t="s">
        <v>150</v>
      </c>
      <c r="C35" s="242"/>
      <c r="D35" s="115"/>
      <c r="E35" s="105" t="str">
        <f t="shared" si="13"/>
        <v/>
      </c>
      <c r="F35" s="180">
        <f t="shared" si="2"/>
        <v>0</v>
      </c>
      <c r="G35" s="117">
        <f t="shared" si="0"/>
        <v>0</v>
      </c>
      <c r="H35" s="153">
        <f t="shared" si="3"/>
        <v>14.166666666666666</v>
      </c>
      <c r="I35" s="18" t="s">
        <v>45</v>
      </c>
      <c r="J35" s="176" t="str">
        <f t="shared" si="1"/>
        <v/>
      </c>
      <c r="K35" s="173" t="str">
        <f t="shared" si="4"/>
        <v/>
      </c>
    </row>
    <row r="36" spans="1:11" ht="36" customHeight="1" x14ac:dyDescent="0.3">
      <c r="A36" s="30"/>
      <c r="B36" s="41" t="s">
        <v>150</v>
      </c>
      <c r="C36" s="41" t="s">
        <v>69</v>
      </c>
      <c r="D36" s="115" t="str">
        <f t="shared" si="12"/>
        <v>X</v>
      </c>
      <c r="E36" s="105" t="str">
        <f t="shared" si="13"/>
        <v/>
      </c>
      <c r="F36" s="180">
        <f t="shared" si="2"/>
        <v>3</v>
      </c>
      <c r="G36" s="117">
        <f t="shared" si="0"/>
        <v>30</v>
      </c>
      <c r="H36" s="153">
        <f t="shared" si="3"/>
        <v>17.666666666666664</v>
      </c>
      <c r="I36" s="17" t="s">
        <v>46</v>
      </c>
      <c r="J36" s="176" t="str">
        <f t="shared" si="1"/>
        <v/>
      </c>
      <c r="K36" s="173">
        <f t="shared" si="4"/>
        <v>0.14583333333333331</v>
      </c>
    </row>
    <row r="37" spans="1:11" ht="36" customHeight="1" x14ac:dyDescent="0.3">
      <c r="A37" s="30"/>
      <c r="B37" s="41" t="s">
        <v>69</v>
      </c>
      <c r="C37" s="41" t="s">
        <v>70</v>
      </c>
      <c r="D37" s="115" t="str">
        <f t="shared" si="12"/>
        <v>X</v>
      </c>
      <c r="E37" s="105" t="str">
        <f t="shared" si="13"/>
        <v/>
      </c>
      <c r="F37" s="180">
        <f t="shared" si="2"/>
        <v>0</v>
      </c>
      <c r="G37" s="117">
        <f t="shared" si="0"/>
        <v>30</v>
      </c>
      <c r="H37" s="153">
        <f t="shared" si="3"/>
        <v>18.166666666666664</v>
      </c>
      <c r="I37" s="17" t="s">
        <v>47</v>
      </c>
      <c r="J37" s="176" t="str">
        <f t="shared" si="1"/>
        <v/>
      </c>
      <c r="K37" s="173">
        <f t="shared" si="4"/>
        <v>2.083333333333337E-2</v>
      </c>
    </row>
    <row r="38" spans="1:11" ht="36" customHeight="1" x14ac:dyDescent="0.3">
      <c r="A38" s="30"/>
      <c r="B38" s="41" t="s">
        <v>70</v>
      </c>
      <c r="C38" s="41" t="s">
        <v>115</v>
      </c>
      <c r="D38" s="115" t="str">
        <f t="shared" si="12"/>
        <v>X</v>
      </c>
      <c r="E38" s="105" t="str">
        <f t="shared" si="13"/>
        <v/>
      </c>
      <c r="F38" s="180">
        <f t="shared" si="2"/>
        <v>0</v>
      </c>
      <c r="G38" s="117">
        <f t="shared" si="0"/>
        <v>30</v>
      </c>
      <c r="H38" s="153">
        <f t="shared" si="3"/>
        <v>18.666666666666664</v>
      </c>
      <c r="I38" s="17" t="s">
        <v>310</v>
      </c>
      <c r="J38" s="176" t="str">
        <f t="shared" si="1"/>
        <v/>
      </c>
      <c r="K38" s="173">
        <f t="shared" si="4"/>
        <v>2.0833333333333259E-2</v>
      </c>
    </row>
    <row r="39" spans="1:11" ht="36" customHeight="1" x14ac:dyDescent="0.3">
      <c r="A39" s="30"/>
      <c r="B39" s="41" t="s">
        <v>115</v>
      </c>
      <c r="C39" s="41" t="s">
        <v>104</v>
      </c>
      <c r="D39" s="115" t="str">
        <f t="shared" si="12"/>
        <v>X</v>
      </c>
      <c r="E39" s="105" t="str">
        <f t="shared" si="13"/>
        <v/>
      </c>
      <c r="F39" s="180">
        <f t="shared" si="2"/>
        <v>1</v>
      </c>
      <c r="G39" s="117">
        <f t="shared" si="0"/>
        <v>30</v>
      </c>
      <c r="H39" s="153">
        <f t="shared" si="3"/>
        <v>20.166666666666664</v>
      </c>
      <c r="I39" s="17" t="s">
        <v>46</v>
      </c>
      <c r="J39" s="176" t="str">
        <f t="shared" si="1"/>
        <v/>
      </c>
      <c r="K39" s="173">
        <f t="shared" si="4"/>
        <v>6.25E-2</v>
      </c>
    </row>
    <row r="40" spans="1:11" ht="36" customHeight="1" x14ac:dyDescent="0.3">
      <c r="A40" s="30"/>
      <c r="B40" s="41" t="s">
        <v>104</v>
      </c>
      <c r="C40" s="41" t="s">
        <v>148</v>
      </c>
      <c r="D40" s="115" t="str">
        <f t="shared" si="12"/>
        <v>X</v>
      </c>
      <c r="E40" s="105" t="str">
        <f t="shared" si="13"/>
        <v/>
      </c>
      <c r="F40" s="180">
        <f t="shared" si="2"/>
        <v>0</v>
      </c>
      <c r="G40" s="117">
        <f t="shared" si="0"/>
        <v>30</v>
      </c>
      <c r="H40" s="153">
        <f t="shared" si="3"/>
        <v>20.666666666666664</v>
      </c>
      <c r="I40" s="17" t="s">
        <v>213</v>
      </c>
      <c r="J40" s="176" t="str">
        <f t="shared" si="1"/>
        <v/>
      </c>
      <c r="K40" s="173">
        <f t="shared" si="4"/>
        <v>2.083333333333337E-2</v>
      </c>
    </row>
    <row r="41" spans="1:11" ht="36" customHeight="1" x14ac:dyDescent="0.3">
      <c r="A41" s="30"/>
      <c r="B41" s="41" t="s">
        <v>148</v>
      </c>
      <c r="C41" s="41" t="s">
        <v>241</v>
      </c>
      <c r="D41" s="115" t="str">
        <f t="shared" si="12"/>
        <v>X</v>
      </c>
      <c r="E41" s="105" t="str">
        <f t="shared" si="13"/>
        <v/>
      </c>
      <c r="F41" s="180">
        <f t="shared" si="2"/>
        <v>3</v>
      </c>
      <c r="G41" s="117">
        <f t="shared" si="0"/>
        <v>20</v>
      </c>
      <c r="H41" s="153">
        <f t="shared" si="3"/>
        <v>23.999999999999996</v>
      </c>
      <c r="I41" s="17" t="s">
        <v>46</v>
      </c>
      <c r="J41" s="176" t="str">
        <f t="shared" si="1"/>
        <v/>
      </c>
      <c r="K41" s="173">
        <f t="shared" si="4"/>
        <v>0.13888888888888884</v>
      </c>
    </row>
    <row r="42" spans="1:11" ht="36" customHeight="1" x14ac:dyDescent="0.3">
      <c r="A42" s="30"/>
      <c r="B42" s="41" t="s">
        <v>241</v>
      </c>
      <c r="C42" s="41" t="s">
        <v>242</v>
      </c>
      <c r="D42" s="115" t="str">
        <f t="shared" si="12"/>
        <v>X</v>
      </c>
      <c r="E42" s="105" t="str">
        <f t="shared" si="13"/>
        <v/>
      </c>
      <c r="F42" s="180">
        <f t="shared" si="2"/>
        <v>0</v>
      </c>
      <c r="G42" s="117">
        <f t="shared" si="0"/>
        <v>30</v>
      </c>
      <c r="H42" s="153">
        <f t="shared" si="3"/>
        <v>24.499999999999996</v>
      </c>
      <c r="I42" s="17" t="s">
        <v>856</v>
      </c>
      <c r="J42" s="176" t="str">
        <f t="shared" si="1"/>
        <v/>
      </c>
      <c r="K42" s="173">
        <f t="shared" si="4"/>
        <v>2.083333333333337E-2</v>
      </c>
    </row>
    <row r="43" spans="1:11" ht="36" customHeight="1" x14ac:dyDescent="0.3">
      <c r="A43" s="30"/>
      <c r="B43" s="41" t="s">
        <v>242</v>
      </c>
      <c r="C43" s="41" t="s">
        <v>59</v>
      </c>
      <c r="D43" s="115" t="str">
        <f t="shared" si="12"/>
        <v>X</v>
      </c>
      <c r="E43" s="105" t="str">
        <f t="shared" si="13"/>
        <v/>
      </c>
      <c r="F43" s="180">
        <f t="shared" si="2"/>
        <v>1</v>
      </c>
      <c r="G43" s="117">
        <f t="shared" si="0"/>
        <v>10</v>
      </c>
      <c r="H43" s="153">
        <f t="shared" si="3"/>
        <v>25.666666666666664</v>
      </c>
      <c r="I43" s="17" t="s">
        <v>46</v>
      </c>
      <c r="J43" s="176" t="str">
        <f t="shared" si="1"/>
        <v/>
      </c>
      <c r="K43" s="173">
        <f t="shared" si="4"/>
        <v>4.861111111111116E-2</v>
      </c>
    </row>
    <row r="44" spans="1:11" ht="36" customHeight="1" x14ac:dyDescent="0.3">
      <c r="A44" s="30"/>
      <c r="B44" s="41" t="s">
        <v>59</v>
      </c>
      <c r="C44" s="41" t="s">
        <v>32</v>
      </c>
      <c r="D44" s="115" t="str">
        <f t="shared" si="12"/>
        <v>X</v>
      </c>
      <c r="E44" s="105" t="str">
        <f t="shared" si="13"/>
        <v/>
      </c>
      <c r="F44" s="180">
        <f t="shared" si="2"/>
        <v>0</v>
      </c>
      <c r="G44" s="117">
        <f t="shared" si="0"/>
        <v>30</v>
      </c>
      <c r="H44" s="153">
        <f t="shared" si="3"/>
        <v>26.166666666666664</v>
      </c>
      <c r="I44" s="17" t="s">
        <v>47</v>
      </c>
      <c r="J44" s="176" t="str">
        <f t="shared" si="1"/>
        <v/>
      </c>
      <c r="K44" s="173">
        <f t="shared" si="4"/>
        <v>2.0833333333333259E-2</v>
      </c>
    </row>
    <row r="45" spans="1:11" ht="36" customHeight="1" x14ac:dyDescent="0.3">
      <c r="A45" s="43"/>
      <c r="B45" s="41" t="s">
        <v>32</v>
      </c>
      <c r="C45" s="41" t="s">
        <v>28</v>
      </c>
      <c r="D45" s="115" t="str">
        <f t="shared" si="12"/>
        <v>X</v>
      </c>
      <c r="E45" s="105" t="str">
        <f t="shared" si="13"/>
        <v/>
      </c>
      <c r="F45" s="180">
        <f t="shared" si="2"/>
        <v>2</v>
      </c>
      <c r="G45" s="117">
        <f t="shared" si="0"/>
        <v>0</v>
      </c>
      <c r="H45" s="153">
        <f t="shared" si="3"/>
        <v>28.166666666666664</v>
      </c>
      <c r="I45" s="17" t="s">
        <v>46</v>
      </c>
      <c r="J45" s="176" t="str">
        <f t="shared" si="1"/>
        <v/>
      </c>
      <c r="K45" s="173">
        <f t="shared" si="4"/>
        <v>8.333333333333337E-2</v>
      </c>
    </row>
    <row r="46" spans="1:11" ht="36" customHeight="1" x14ac:dyDescent="0.3">
      <c r="A46" s="217" t="s">
        <v>835</v>
      </c>
      <c r="B46" s="41" t="s">
        <v>29</v>
      </c>
      <c r="C46" s="41" t="s">
        <v>781</v>
      </c>
      <c r="D46" s="115" t="str">
        <f t="shared" si="12"/>
        <v>X</v>
      </c>
      <c r="E46" s="105" t="str">
        <f t="shared" si="13"/>
        <v/>
      </c>
      <c r="F46" s="180">
        <f t="shared" si="2"/>
        <v>5</v>
      </c>
      <c r="G46" s="117">
        <f t="shared" si="0"/>
        <v>10</v>
      </c>
      <c r="H46" s="153">
        <f t="shared" si="3"/>
        <v>33.333333333333329</v>
      </c>
      <c r="I46" s="17" t="s">
        <v>46</v>
      </c>
      <c r="J46" s="176" t="str">
        <f t="shared" si="1"/>
        <v/>
      </c>
      <c r="K46" s="173">
        <f t="shared" si="4"/>
        <v>0.21527777777777779</v>
      </c>
    </row>
    <row r="47" spans="1:11" ht="36" customHeight="1" x14ac:dyDescent="0.3">
      <c r="A47" s="217"/>
      <c r="B47" s="41" t="s">
        <v>781</v>
      </c>
      <c r="C47" s="41" t="s">
        <v>75</v>
      </c>
      <c r="D47" s="115" t="str">
        <f t="shared" si="12"/>
        <v>X</v>
      </c>
      <c r="E47" s="105" t="str">
        <f t="shared" si="13"/>
        <v/>
      </c>
      <c r="F47" s="180">
        <f t="shared" si="2"/>
        <v>0</v>
      </c>
      <c r="G47" s="117">
        <f t="shared" si="0"/>
        <v>50</v>
      </c>
      <c r="H47" s="153">
        <f t="shared" si="3"/>
        <v>34.166666666666664</v>
      </c>
      <c r="I47" s="17" t="s">
        <v>47</v>
      </c>
      <c r="J47" s="176" t="str">
        <f t="shared" si="1"/>
        <v/>
      </c>
      <c r="K47" s="173">
        <f t="shared" si="4"/>
        <v>3.472222222222221E-2</v>
      </c>
    </row>
    <row r="48" spans="1:11" ht="36" customHeight="1" x14ac:dyDescent="0.3">
      <c r="A48" s="217"/>
      <c r="B48" s="41" t="s">
        <v>75</v>
      </c>
      <c r="C48" s="41" t="s">
        <v>128</v>
      </c>
      <c r="D48" s="115" t="str">
        <f t="shared" si="12"/>
        <v>X</v>
      </c>
      <c r="E48" s="105" t="str">
        <f t="shared" si="13"/>
        <v/>
      </c>
      <c r="F48" s="180">
        <f t="shared" si="2"/>
        <v>0</v>
      </c>
      <c r="G48" s="117">
        <f t="shared" si="0"/>
        <v>20</v>
      </c>
      <c r="H48" s="153">
        <f t="shared" si="3"/>
        <v>34.5</v>
      </c>
      <c r="I48" s="17" t="s">
        <v>857</v>
      </c>
      <c r="J48" s="176" t="str">
        <f t="shared" si="1"/>
        <v/>
      </c>
      <c r="K48" s="173">
        <f t="shared" si="4"/>
        <v>1.3888888888888895E-2</v>
      </c>
    </row>
    <row r="49" spans="1:11" ht="36" customHeight="1" x14ac:dyDescent="0.3">
      <c r="A49" s="217"/>
      <c r="B49" s="41" t="s">
        <v>128</v>
      </c>
      <c r="C49" s="41" t="s">
        <v>396</v>
      </c>
      <c r="D49" s="115" t="str">
        <f t="shared" si="12"/>
        <v>X</v>
      </c>
      <c r="E49" s="105" t="str">
        <f t="shared" si="13"/>
        <v/>
      </c>
      <c r="F49" s="180">
        <f t="shared" si="2"/>
        <v>0</v>
      </c>
      <c r="G49" s="117">
        <f t="shared" si="0"/>
        <v>20</v>
      </c>
      <c r="H49" s="153">
        <f t="shared" si="3"/>
        <v>34.833333333333336</v>
      </c>
      <c r="I49" s="17" t="s">
        <v>858</v>
      </c>
      <c r="J49" s="176" t="str">
        <f t="shared" si="1"/>
        <v/>
      </c>
      <c r="K49" s="173">
        <f t="shared" si="4"/>
        <v>1.3888888888888895E-2</v>
      </c>
    </row>
    <row r="50" spans="1:11" ht="36" customHeight="1" x14ac:dyDescent="0.3">
      <c r="A50" s="217"/>
      <c r="B50" s="41" t="s">
        <v>396</v>
      </c>
      <c r="C50" s="41" t="s">
        <v>65</v>
      </c>
      <c r="D50" s="115" t="str">
        <f t="shared" si="12"/>
        <v>X</v>
      </c>
      <c r="E50" s="105" t="str">
        <f t="shared" si="13"/>
        <v/>
      </c>
      <c r="F50" s="180">
        <f t="shared" si="2"/>
        <v>2</v>
      </c>
      <c r="G50" s="117">
        <f t="shared" si="0"/>
        <v>20</v>
      </c>
      <c r="H50" s="153">
        <f t="shared" si="3"/>
        <v>37.166666666666671</v>
      </c>
      <c r="I50" s="17" t="s">
        <v>859</v>
      </c>
      <c r="J50" s="176" t="str">
        <f t="shared" si="1"/>
        <v/>
      </c>
      <c r="K50" s="173">
        <f t="shared" si="4"/>
        <v>9.722222222222221E-2</v>
      </c>
    </row>
    <row r="51" spans="1:11" ht="36" customHeight="1" x14ac:dyDescent="0.3">
      <c r="A51" s="217"/>
      <c r="B51" s="41" t="s">
        <v>65</v>
      </c>
      <c r="C51" s="41" t="s">
        <v>114</v>
      </c>
      <c r="D51" s="115" t="str">
        <f t="shared" si="12"/>
        <v>X</v>
      </c>
      <c r="E51" s="105" t="str">
        <f t="shared" si="13"/>
        <v/>
      </c>
      <c r="F51" s="180">
        <f t="shared" si="2"/>
        <v>3</v>
      </c>
      <c r="G51" s="117">
        <f t="shared" si="0"/>
        <v>10</v>
      </c>
      <c r="H51" s="153">
        <f t="shared" si="3"/>
        <v>40.333333333333336</v>
      </c>
      <c r="I51" s="17" t="s">
        <v>46</v>
      </c>
      <c r="J51" s="176" t="str">
        <f t="shared" si="1"/>
        <v/>
      </c>
      <c r="K51" s="173">
        <f t="shared" si="4"/>
        <v>0.13194444444444442</v>
      </c>
    </row>
    <row r="52" spans="1:11" ht="36" customHeight="1" x14ac:dyDescent="0.3">
      <c r="A52" s="217"/>
      <c r="B52" s="41" t="s">
        <v>114</v>
      </c>
      <c r="C52" s="41" t="s">
        <v>159</v>
      </c>
      <c r="D52" s="115" t="str">
        <f t="shared" si="12"/>
        <v>X</v>
      </c>
      <c r="E52" s="105" t="str">
        <f t="shared" si="13"/>
        <v/>
      </c>
      <c r="F52" s="180">
        <f t="shared" si="2"/>
        <v>0</v>
      </c>
      <c r="G52" s="117">
        <f t="shared" si="0"/>
        <v>30</v>
      </c>
      <c r="H52" s="153">
        <f t="shared" si="3"/>
        <v>40.833333333333336</v>
      </c>
      <c r="I52" s="17" t="s">
        <v>860</v>
      </c>
      <c r="J52" s="176" t="str">
        <f t="shared" si="1"/>
        <v/>
      </c>
      <c r="K52" s="173">
        <f t="shared" si="4"/>
        <v>2.083333333333337E-2</v>
      </c>
    </row>
    <row r="53" spans="1:11" ht="36" customHeight="1" x14ac:dyDescent="0.3">
      <c r="A53" s="217"/>
      <c r="B53" s="41" t="s">
        <v>159</v>
      </c>
      <c r="C53" s="41" t="s">
        <v>69</v>
      </c>
      <c r="D53" s="115" t="str">
        <f t="shared" si="12"/>
        <v>X</v>
      </c>
      <c r="E53" s="105" t="str">
        <f t="shared" si="13"/>
        <v/>
      </c>
      <c r="F53" s="180">
        <f t="shared" si="2"/>
        <v>0</v>
      </c>
      <c r="G53" s="117">
        <f t="shared" si="0"/>
        <v>50</v>
      </c>
      <c r="H53" s="153">
        <f t="shared" si="3"/>
        <v>41.666666666666671</v>
      </c>
      <c r="I53" s="17" t="s">
        <v>46</v>
      </c>
      <c r="J53" s="176" t="str">
        <f t="shared" si="1"/>
        <v/>
      </c>
      <c r="K53" s="173">
        <f t="shared" si="4"/>
        <v>3.472222222222221E-2</v>
      </c>
    </row>
    <row r="54" spans="1:11" ht="36" customHeight="1" x14ac:dyDescent="0.3">
      <c r="A54" s="217"/>
      <c r="B54" s="41" t="s">
        <v>69</v>
      </c>
      <c r="C54" s="19" t="s">
        <v>70</v>
      </c>
      <c r="D54" s="115" t="str">
        <f t="shared" si="12"/>
        <v>X</v>
      </c>
      <c r="E54" s="105" t="str">
        <f t="shared" si="13"/>
        <v/>
      </c>
      <c r="F54" s="180">
        <f t="shared" si="2"/>
        <v>0</v>
      </c>
      <c r="G54" s="117">
        <f t="shared" si="0"/>
        <v>30</v>
      </c>
      <c r="H54" s="153">
        <f t="shared" si="3"/>
        <v>42.166666666666671</v>
      </c>
      <c r="I54" s="17" t="s">
        <v>47</v>
      </c>
      <c r="J54" s="176" t="str">
        <f t="shared" si="1"/>
        <v/>
      </c>
      <c r="K54" s="173">
        <f t="shared" si="4"/>
        <v>2.083333333333337E-2</v>
      </c>
    </row>
    <row r="55" spans="1:11" ht="36" customHeight="1" x14ac:dyDescent="0.3">
      <c r="A55" s="217"/>
      <c r="B55" s="19" t="s">
        <v>70</v>
      </c>
      <c r="C55" s="19" t="s">
        <v>255</v>
      </c>
      <c r="D55" s="115" t="str">
        <f t="shared" si="12"/>
        <v>X</v>
      </c>
      <c r="E55" s="105" t="str">
        <f t="shared" si="13"/>
        <v/>
      </c>
      <c r="F55" s="180">
        <f t="shared" si="2"/>
        <v>1</v>
      </c>
      <c r="G55" s="117">
        <f t="shared" si="0"/>
        <v>0</v>
      </c>
      <c r="H55" s="153">
        <f t="shared" si="3"/>
        <v>43.166666666666671</v>
      </c>
      <c r="I55" s="17" t="s">
        <v>861</v>
      </c>
      <c r="J55" s="176" t="str">
        <f t="shared" si="1"/>
        <v/>
      </c>
      <c r="K55" s="173">
        <f t="shared" si="4"/>
        <v>4.166666666666663E-2</v>
      </c>
    </row>
    <row r="56" spans="1:11" ht="36" customHeight="1" x14ac:dyDescent="0.3">
      <c r="A56" s="217"/>
      <c r="B56" s="19" t="s">
        <v>255</v>
      </c>
      <c r="C56" s="19" t="s">
        <v>149</v>
      </c>
      <c r="D56" s="115" t="str">
        <f t="shared" si="12"/>
        <v>X</v>
      </c>
      <c r="E56" s="105" t="str">
        <f t="shared" si="13"/>
        <v/>
      </c>
      <c r="F56" s="180">
        <f t="shared" si="2"/>
        <v>3</v>
      </c>
      <c r="G56" s="117">
        <f t="shared" si="0"/>
        <v>0</v>
      </c>
      <c r="H56" s="153">
        <f t="shared" si="3"/>
        <v>46.166666666666671</v>
      </c>
      <c r="I56" s="17" t="s">
        <v>46</v>
      </c>
      <c r="J56" s="176" t="str">
        <f t="shared" si="1"/>
        <v/>
      </c>
      <c r="K56" s="173">
        <f t="shared" si="4"/>
        <v>0.125</v>
      </c>
    </row>
    <row r="57" spans="1:11" ht="36" customHeight="1" x14ac:dyDescent="0.3">
      <c r="A57" s="217"/>
      <c r="B57" s="215" t="s">
        <v>149</v>
      </c>
      <c r="C57" s="216"/>
      <c r="D57" s="115"/>
      <c r="E57" s="105" t="str">
        <f t="shared" si="13"/>
        <v/>
      </c>
      <c r="F57" s="180">
        <f t="shared" si="2"/>
        <v>0</v>
      </c>
      <c r="G57" s="117">
        <f t="shared" si="0"/>
        <v>0</v>
      </c>
      <c r="H57" s="153">
        <f t="shared" si="3"/>
        <v>46.166666666666671</v>
      </c>
      <c r="I57" s="18" t="s">
        <v>103</v>
      </c>
      <c r="J57" s="176" t="str">
        <f t="shared" si="1"/>
        <v/>
      </c>
      <c r="K57" s="173" t="str">
        <f t="shared" si="4"/>
        <v/>
      </c>
    </row>
    <row r="58" spans="1:11" ht="33.75" customHeight="1" x14ac:dyDescent="0.3">
      <c r="A58" s="123"/>
      <c r="B58" s="332" t="s">
        <v>33</v>
      </c>
      <c r="C58" s="332"/>
      <c r="D58" s="332"/>
      <c r="E58" s="332"/>
      <c r="F58" s="332"/>
      <c r="G58" s="332"/>
      <c r="H58" s="124">
        <f>H57</f>
        <v>46.166666666666671</v>
      </c>
      <c r="I58" s="125"/>
      <c r="J58" s="177">
        <f>SUM(J23:J57)</f>
        <v>3.2847222222222223</v>
      </c>
      <c r="K58" s="173">
        <f>SUM(K23:K57)</f>
        <v>1.9236111111111107</v>
      </c>
    </row>
    <row r="59" spans="1:11" ht="33.75" customHeight="1" x14ac:dyDescent="0.3">
      <c r="A59" s="123"/>
      <c r="B59" s="332" t="s">
        <v>616</v>
      </c>
      <c r="C59" s="332"/>
      <c r="D59" s="332"/>
      <c r="E59" s="332"/>
      <c r="F59" s="332"/>
      <c r="G59" s="332"/>
      <c r="H59" s="126">
        <v>72</v>
      </c>
      <c r="I59" s="125"/>
    </row>
    <row r="60" spans="1:11" ht="33.75" customHeight="1" x14ac:dyDescent="0.3">
      <c r="A60" s="123"/>
      <c r="B60" s="326" t="s">
        <v>617</v>
      </c>
      <c r="C60" s="326"/>
      <c r="D60" s="326"/>
      <c r="E60" s="326"/>
      <c r="F60" s="326"/>
      <c r="G60" s="326"/>
      <c r="H60" s="126">
        <f>IF(H59="","",IF(H58&lt;=H59,H59-H58,0))</f>
        <v>25.833333333333329</v>
      </c>
      <c r="I60" s="155"/>
    </row>
    <row r="61" spans="1:11" ht="33.75" customHeight="1" x14ac:dyDescent="0.3">
      <c r="A61" s="123"/>
      <c r="B61" s="326" t="s">
        <v>618</v>
      </c>
      <c r="C61" s="326"/>
      <c r="D61" s="326"/>
      <c r="E61" s="326"/>
      <c r="F61" s="326"/>
      <c r="G61" s="326"/>
      <c r="H61" s="126">
        <f>IF(H58&gt;H59,H58-H59,0)</f>
        <v>0</v>
      </c>
      <c r="I61" s="125"/>
    </row>
    <row r="62" spans="1:11" ht="33.75" customHeight="1" x14ac:dyDescent="0.3">
      <c r="A62" s="123"/>
      <c r="B62" s="326" t="s">
        <v>619</v>
      </c>
      <c r="C62" s="326"/>
      <c r="D62" s="326"/>
      <c r="E62" s="326"/>
      <c r="F62" s="326"/>
      <c r="G62" s="326"/>
      <c r="H62" s="154">
        <f>IF(H59="","",IF(H60&gt;H61,ROUND(H60*$B$15*$B$13/24,0),""))</f>
        <v>35717813</v>
      </c>
      <c r="I62" s="125"/>
    </row>
    <row r="63" spans="1:11" ht="33.75" customHeight="1" x14ac:dyDescent="0.3">
      <c r="A63" s="123"/>
      <c r="B63" s="327" t="s">
        <v>620</v>
      </c>
      <c r="C63" s="328"/>
      <c r="D63" s="328"/>
      <c r="E63" s="328"/>
      <c r="F63" s="328"/>
      <c r="G63" s="329"/>
      <c r="H63" s="127" t="str">
        <f>IF(H61&gt;H60,ROUND(H61*$B$17*$B$13/24,0),"")</f>
        <v/>
      </c>
      <c r="I63" s="125"/>
    </row>
    <row r="64" spans="1:11" ht="33.75" customHeight="1" x14ac:dyDescent="0.3">
      <c r="A64" s="330"/>
      <c r="B64" s="330"/>
      <c r="C64" s="330"/>
      <c r="D64" s="330"/>
      <c r="E64" s="330"/>
      <c r="F64" s="330"/>
      <c r="G64" s="330"/>
      <c r="H64" s="330"/>
      <c r="I64" s="330"/>
    </row>
  </sheetData>
  <mergeCells count="17">
    <mergeCell ref="B62:G62"/>
    <mergeCell ref="B63:G63"/>
    <mergeCell ref="A64:I64"/>
    <mergeCell ref="J21:J22"/>
    <mergeCell ref="K21:K22"/>
    <mergeCell ref="B58:G58"/>
    <mergeCell ref="B59:G59"/>
    <mergeCell ref="B60:G60"/>
    <mergeCell ref="B61:G61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57">
    <cfRule type="expression" dxfId="27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042B-5D06-4E43-B0F2-368AE88C3876}">
  <sheetPr>
    <tabColor rgb="FFFF0000"/>
  </sheetPr>
  <dimension ref="A1:K55"/>
  <sheetViews>
    <sheetView topLeftCell="A31" zoomScale="55" zoomScaleNormal="55" workbookViewId="0">
      <selection activeCell="E28" sqref="E28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08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35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44760.625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44760</v>
      </c>
      <c r="C9" s="104">
        <f>INDEX('TONG HOP'!$B$9:$W$110,MATCH(E3,'TONG HOP'!$B$9:$B$110,0),MATCH(C10,'TONG HOP'!$B$9:$W$9,0))</f>
        <v>44760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44761.291666666664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16752.79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44761.430555555555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22095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44762.340277777781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822</v>
      </c>
      <c r="B23" s="215" t="s">
        <v>255</v>
      </c>
      <c r="C23" s="216"/>
      <c r="D23" s="115"/>
      <c r="E23" s="105"/>
      <c r="F23" s="180">
        <f>IF(C23-B23=1,24,(IF(D23="X",HOUR(C23-B23),0)))</f>
        <v>0</v>
      </c>
      <c r="G23" s="166">
        <f t="shared" ref="G23:G48" si="0">IF(D23="X",MINUTE(C23-B23),0)</f>
        <v>0</v>
      </c>
      <c r="H23" s="166">
        <f>(F23+G23/60)+H22</f>
        <v>0</v>
      </c>
      <c r="I23" s="214" t="s">
        <v>826</v>
      </c>
      <c r="J23" s="175" t="str">
        <f t="shared" ref="J23:J48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255</v>
      </c>
      <c r="C24" s="19" t="s">
        <v>108</v>
      </c>
      <c r="D24" s="115"/>
      <c r="E24" s="105"/>
      <c r="F24" s="180">
        <f t="shared" ref="F24:F48" si="2">IF(C24-B24=1,24,(IF(D24="X",HOUR(C24-B24),0)))</f>
        <v>0</v>
      </c>
      <c r="G24" s="166">
        <f t="shared" si="0"/>
        <v>0</v>
      </c>
      <c r="H24" s="166">
        <f t="shared" ref="H24:H48" si="3">(F24+G24/60)+H23</f>
        <v>0</v>
      </c>
      <c r="I24" s="25" t="s">
        <v>669</v>
      </c>
      <c r="J24" s="175" t="str">
        <f t="shared" si="1"/>
        <v/>
      </c>
      <c r="K24" s="173" t="str">
        <f t="shared" ref="K24:K48" si="4">IF(D24="x",(C24-B24),"")</f>
        <v/>
      </c>
    </row>
    <row r="25" spans="1:11" ht="36" customHeight="1" x14ac:dyDescent="0.3">
      <c r="A25" s="30"/>
      <c r="B25" s="19" t="s">
        <v>108</v>
      </c>
      <c r="C25" s="19" t="s">
        <v>28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5" t="s">
        <v>769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42" t="s">
        <v>823</v>
      </c>
      <c r="B26" s="19" t="s">
        <v>29</v>
      </c>
      <c r="C26" s="19" t="s">
        <v>30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25" t="s">
        <v>769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30"/>
      <c r="B27" s="19" t="s">
        <v>30</v>
      </c>
      <c r="C27" s="19" t="s">
        <v>31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18" t="s">
        <v>832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30"/>
      <c r="B28" s="19" t="s">
        <v>715</v>
      </c>
      <c r="C28" s="19" t="s">
        <v>831</v>
      </c>
      <c r="D28" s="115" t="str">
        <f t="shared" ref="D28" si="5">IF(E28="","X","")</f>
        <v/>
      </c>
      <c r="E28" s="105" t="str">
        <f t="shared" ref="E28" si="6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f t="shared" ref="F28" si="7">IF(C28-B28=1,24,(IF(D28="X",HOUR(C28-B28),0)))</f>
        <v>0</v>
      </c>
      <c r="G28" s="117">
        <f t="shared" ref="G28" si="8">IF(D28="X",MINUTE(C28-B28),0)</f>
        <v>0</v>
      </c>
      <c r="H28" s="153">
        <f t="shared" ref="H28" si="9">(F28+G28/60)+H27</f>
        <v>0</v>
      </c>
      <c r="I28" s="18" t="s">
        <v>827</v>
      </c>
      <c r="J28" s="176">
        <f t="shared" ref="J28" si="10">IF(E28="x",(C28-B28),"")</f>
        <v>1.041666666666663E-2</v>
      </c>
      <c r="K28" s="173" t="str">
        <f t="shared" ref="K28" si="11">IF(D28="x",(C28-B28),"")</f>
        <v/>
      </c>
    </row>
    <row r="29" spans="1:11" ht="36" customHeight="1" x14ac:dyDescent="0.3">
      <c r="A29" s="30"/>
      <c r="B29" s="19" t="s">
        <v>825</v>
      </c>
      <c r="C29" s="19" t="s">
        <v>157</v>
      </c>
      <c r="D29" s="115" t="str">
        <f t="shared" ref="D29:D47" si="12">IF(E29="","X","")</f>
        <v>X</v>
      </c>
      <c r="E29" s="105" t="str">
        <f t="shared" ref="E29:E48" si="13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/>
      </c>
      <c r="F29" s="180">
        <f t="shared" si="2"/>
        <v>2</v>
      </c>
      <c r="G29" s="117">
        <f t="shared" si="0"/>
        <v>15</v>
      </c>
      <c r="H29" s="153">
        <f>(F29+G29/60)+H27</f>
        <v>2.25</v>
      </c>
      <c r="I29" s="25" t="s">
        <v>812</v>
      </c>
      <c r="J29" s="176" t="str">
        <f t="shared" si="1"/>
        <v/>
      </c>
      <c r="K29" s="173">
        <f t="shared" si="4"/>
        <v>9.375E-2</v>
      </c>
    </row>
    <row r="30" spans="1:11" ht="36" customHeight="1" x14ac:dyDescent="0.3">
      <c r="A30" s="30"/>
      <c r="B30" s="19" t="s">
        <v>157</v>
      </c>
      <c r="C30" s="19" t="s">
        <v>276</v>
      </c>
      <c r="D30" s="115" t="str">
        <f t="shared" si="12"/>
        <v>X</v>
      </c>
      <c r="E30" s="105" t="str">
        <f t="shared" si="13"/>
        <v/>
      </c>
      <c r="F30" s="180">
        <f t="shared" si="2"/>
        <v>0</v>
      </c>
      <c r="G30" s="117">
        <f t="shared" si="0"/>
        <v>50</v>
      </c>
      <c r="H30" s="153">
        <f t="shared" si="3"/>
        <v>3.0833333333333335</v>
      </c>
      <c r="I30" s="25" t="s">
        <v>393</v>
      </c>
      <c r="J30" s="176" t="str">
        <f t="shared" si="1"/>
        <v/>
      </c>
      <c r="K30" s="173">
        <f t="shared" si="4"/>
        <v>3.4722222222222265E-2</v>
      </c>
    </row>
    <row r="31" spans="1:11" ht="36" customHeight="1" x14ac:dyDescent="0.3">
      <c r="A31" s="30"/>
      <c r="B31" s="215" t="s">
        <v>276</v>
      </c>
      <c r="C31" s="216"/>
      <c r="D31" s="115"/>
      <c r="E31" s="105" t="str">
        <f t="shared" si="13"/>
        <v/>
      </c>
      <c r="F31" s="180">
        <f t="shared" si="2"/>
        <v>0</v>
      </c>
      <c r="G31" s="117">
        <f t="shared" si="0"/>
        <v>0</v>
      </c>
      <c r="H31" s="153">
        <f t="shared" si="3"/>
        <v>3.0833333333333335</v>
      </c>
      <c r="I31" s="18" t="s">
        <v>394</v>
      </c>
      <c r="J31" s="176" t="str">
        <f t="shared" si="1"/>
        <v/>
      </c>
      <c r="K31" s="173" t="str">
        <f t="shared" si="4"/>
        <v/>
      </c>
    </row>
    <row r="32" spans="1:11" ht="36" customHeight="1" x14ac:dyDescent="0.3">
      <c r="A32" s="30"/>
      <c r="B32" s="19" t="s">
        <v>276</v>
      </c>
      <c r="C32" s="19" t="s">
        <v>26</v>
      </c>
      <c r="D32" s="115" t="str">
        <f t="shared" si="12"/>
        <v>X</v>
      </c>
      <c r="E32" s="105" t="str">
        <f t="shared" si="13"/>
        <v/>
      </c>
      <c r="F32" s="180">
        <f t="shared" si="2"/>
        <v>0</v>
      </c>
      <c r="G32" s="117">
        <f t="shared" si="0"/>
        <v>40</v>
      </c>
      <c r="H32" s="153">
        <f t="shared" si="3"/>
        <v>3.75</v>
      </c>
      <c r="I32" s="17" t="s">
        <v>46</v>
      </c>
      <c r="J32" s="176" t="str">
        <f t="shared" si="1"/>
        <v/>
      </c>
      <c r="K32" s="173">
        <f t="shared" si="4"/>
        <v>2.7777777777777735E-2</v>
      </c>
    </row>
    <row r="33" spans="1:11" ht="36" customHeight="1" x14ac:dyDescent="0.3">
      <c r="A33" s="30"/>
      <c r="B33" s="19" t="s">
        <v>26</v>
      </c>
      <c r="C33" s="19" t="s">
        <v>67</v>
      </c>
      <c r="D33" s="115" t="str">
        <f t="shared" si="12"/>
        <v>X</v>
      </c>
      <c r="E33" s="105" t="str">
        <f t="shared" si="13"/>
        <v/>
      </c>
      <c r="F33" s="180">
        <f t="shared" si="2"/>
        <v>0</v>
      </c>
      <c r="G33" s="117">
        <f t="shared" si="0"/>
        <v>30</v>
      </c>
      <c r="H33" s="153">
        <f t="shared" si="3"/>
        <v>4.25</v>
      </c>
      <c r="I33" s="17" t="s">
        <v>828</v>
      </c>
      <c r="J33" s="176" t="str">
        <f t="shared" si="1"/>
        <v/>
      </c>
      <c r="K33" s="173">
        <f t="shared" si="4"/>
        <v>2.083333333333337E-2</v>
      </c>
    </row>
    <row r="34" spans="1:11" ht="36" customHeight="1" x14ac:dyDescent="0.3">
      <c r="A34" s="30"/>
      <c r="B34" s="19" t="s">
        <v>67</v>
      </c>
      <c r="C34" s="19" t="s">
        <v>69</v>
      </c>
      <c r="D34" s="115" t="str">
        <f t="shared" si="12"/>
        <v>X</v>
      </c>
      <c r="E34" s="105" t="str">
        <f t="shared" si="13"/>
        <v/>
      </c>
      <c r="F34" s="180">
        <f t="shared" si="2"/>
        <v>2</v>
      </c>
      <c r="G34" s="117">
        <f t="shared" si="0"/>
        <v>0</v>
      </c>
      <c r="H34" s="153">
        <f t="shared" si="3"/>
        <v>6.25</v>
      </c>
      <c r="I34" s="17" t="s">
        <v>46</v>
      </c>
      <c r="J34" s="176" t="str">
        <f t="shared" si="1"/>
        <v/>
      </c>
      <c r="K34" s="173">
        <f t="shared" si="4"/>
        <v>8.3333333333333315E-2</v>
      </c>
    </row>
    <row r="35" spans="1:11" ht="36" customHeight="1" x14ac:dyDescent="0.3">
      <c r="A35" s="30"/>
      <c r="B35" s="19" t="s">
        <v>69</v>
      </c>
      <c r="C35" s="19" t="s">
        <v>273</v>
      </c>
      <c r="D35" s="115" t="str">
        <f t="shared" si="12"/>
        <v>X</v>
      </c>
      <c r="E35" s="105" t="str">
        <f t="shared" si="13"/>
        <v/>
      </c>
      <c r="F35" s="180">
        <f t="shared" si="2"/>
        <v>0</v>
      </c>
      <c r="G35" s="117">
        <f t="shared" si="0"/>
        <v>50</v>
      </c>
      <c r="H35" s="153">
        <f t="shared" si="3"/>
        <v>7.083333333333333</v>
      </c>
      <c r="I35" s="17" t="s">
        <v>47</v>
      </c>
      <c r="J35" s="176" t="str">
        <f t="shared" si="1"/>
        <v/>
      </c>
      <c r="K35" s="173">
        <f t="shared" si="4"/>
        <v>3.472222222222221E-2</v>
      </c>
    </row>
    <row r="36" spans="1:11" ht="36" customHeight="1" x14ac:dyDescent="0.3">
      <c r="A36" s="30"/>
      <c r="B36" s="19" t="s">
        <v>273</v>
      </c>
      <c r="C36" s="19" t="s">
        <v>182</v>
      </c>
      <c r="D36" s="115" t="str">
        <f t="shared" si="12"/>
        <v>X</v>
      </c>
      <c r="E36" s="105" t="str">
        <f t="shared" si="13"/>
        <v/>
      </c>
      <c r="F36" s="180">
        <f t="shared" si="2"/>
        <v>2</v>
      </c>
      <c r="G36" s="117">
        <f t="shared" si="0"/>
        <v>30</v>
      </c>
      <c r="H36" s="153">
        <f t="shared" si="3"/>
        <v>9.5833333333333321</v>
      </c>
      <c r="I36" s="17" t="s">
        <v>46</v>
      </c>
      <c r="J36" s="176" t="str">
        <f t="shared" si="1"/>
        <v/>
      </c>
      <c r="K36" s="173">
        <f t="shared" si="4"/>
        <v>0.10416666666666663</v>
      </c>
    </row>
    <row r="37" spans="1:11" ht="36" customHeight="1" x14ac:dyDescent="0.3">
      <c r="A37" s="30"/>
      <c r="B37" s="19" t="s">
        <v>182</v>
      </c>
      <c r="C37" s="19" t="s">
        <v>229</v>
      </c>
      <c r="D37" s="115" t="str">
        <f t="shared" si="12"/>
        <v>X</v>
      </c>
      <c r="E37" s="105" t="str">
        <f t="shared" si="13"/>
        <v/>
      </c>
      <c r="F37" s="180">
        <f t="shared" si="2"/>
        <v>0</v>
      </c>
      <c r="G37" s="117">
        <f t="shared" si="0"/>
        <v>30</v>
      </c>
      <c r="H37" s="153">
        <f t="shared" si="3"/>
        <v>10.083333333333332</v>
      </c>
      <c r="I37" s="17" t="s">
        <v>829</v>
      </c>
      <c r="J37" s="176" t="str">
        <f t="shared" si="1"/>
        <v/>
      </c>
      <c r="K37" s="173">
        <f t="shared" si="4"/>
        <v>2.083333333333337E-2</v>
      </c>
    </row>
    <row r="38" spans="1:11" ht="36" customHeight="1" x14ac:dyDescent="0.3">
      <c r="A38" s="30"/>
      <c r="B38" s="19" t="s">
        <v>229</v>
      </c>
      <c r="C38" s="19" t="s">
        <v>149</v>
      </c>
      <c r="D38" s="115" t="str">
        <f t="shared" si="12"/>
        <v>X</v>
      </c>
      <c r="E38" s="105" t="str">
        <f t="shared" si="13"/>
        <v/>
      </c>
      <c r="F38" s="180">
        <f t="shared" si="2"/>
        <v>0</v>
      </c>
      <c r="G38" s="117">
        <f t="shared" si="0"/>
        <v>40</v>
      </c>
      <c r="H38" s="153">
        <f t="shared" si="3"/>
        <v>10.749999999999998</v>
      </c>
      <c r="I38" s="17" t="s">
        <v>46</v>
      </c>
      <c r="J38" s="176" t="str">
        <f t="shared" si="1"/>
        <v/>
      </c>
      <c r="K38" s="173">
        <f t="shared" si="4"/>
        <v>2.777777777777779E-2</v>
      </c>
    </row>
    <row r="39" spans="1:11" ht="36" customHeight="1" x14ac:dyDescent="0.3">
      <c r="A39" s="30"/>
      <c r="B39" s="19" t="s">
        <v>149</v>
      </c>
      <c r="C39" s="19" t="s">
        <v>722</v>
      </c>
      <c r="D39" s="115" t="str">
        <f t="shared" si="12"/>
        <v/>
      </c>
      <c r="E39" s="105" t="str">
        <f t="shared" si="13"/>
        <v>X</v>
      </c>
      <c r="F39" s="180">
        <f t="shared" si="2"/>
        <v>0</v>
      </c>
      <c r="G39" s="117">
        <f t="shared" si="0"/>
        <v>0</v>
      </c>
      <c r="H39" s="153">
        <f t="shared" si="3"/>
        <v>10.749999999999998</v>
      </c>
      <c r="I39" s="17" t="s">
        <v>430</v>
      </c>
      <c r="J39" s="176">
        <f t="shared" si="1"/>
        <v>3.472222222222221E-2</v>
      </c>
      <c r="K39" s="173" t="str">
        <f t="shared" si="4"/>
        <v/>
      </c>
    </row>
    <row r="40" spans="1:11" ht="36" customHeight="1" x14ac:dyDescent="0.3">
      <c r="A40" s="30"/>
      <c r="B40" s="19" t="s">
        <v>722</v>
      </c>
      <c r="C40" s="19" t="s">
        <v>125</v>
      </c>
      <c r="D40" s="115" t="str">
        <f t="shared" si="12"/>
        <v>X</v>
      </c>
      <c r="E40" s="105" t="str">
        <f t="shared" si="13"/>
        <v/>
      </c>
      <c r="F40" s="180">
        <f t="shared" si="2"/>
        <v>1</v>
      </c>
      <c r="G40" s="117">
        <f t="shared" si="0"/>
        <v>40</v>
      </c>
      <c r="H40" s="153">
        <f t="shared" si="3"/>
        <v>12.416666666666664</v>
      </c>
      <c r="I40" s="17" t="s">
        <v>46</v>
      </c>
      <c r="J40" s="176" t="str">
        <f t="shared" si="1"/>
        <v/>
      </c>
      <c r="K40" s="173">
        <f t="shared" si="4"/>
        <v>6.944444444444442E-2</v>
      </c>
    </row>
    <row r="41" spans="1:11" ht="36" customHeight="1" x14ac:dyDescent="0.3">
      <c r="A41" s="30"/>
      <c r="B41" s="19" t="s">
        <v>125</v>
      </c>
      <c r="C41" s="19" t="s">
        <v>158</v>
      </c>
      <c r="D41" s="115" t="str">
        <f t="shared" si="12"/>
        <v>X</v>
      </c>
      <c r="E41" s="105" t="str">
        <f t="shared" si="13"/>
        <v/>
      </c>
      <c r="F41" s="180">
        <f t="shared" si="2"/>
        <v>0</v>
      </c>
      <c r="G41" s="117">
        <f t="shared" si="0"/>
        <v>30</v>
      </c>
      <c r="H41" s="153">
        <f t="shared" si="3"/>
        <v>12.916666666666664</v>
      </c>
      <c r="I41" s="17" t="s">
        <v>830</v>
      </c>
      <c r="J41" s="176" t="str">
        <f t="shared" si="1"/>
        <v/>
      </c>
      <c r="K41" s="173">
        <f t="shared" si="4"/>
        <v>2.083333333333337E-2</v>
      </c>
    </row>
    <row r="42" spans="1:11" ht="36" customHeight="1" x14ac:dyDescent="0.3">
      <c r="A42" s="30"/>
      <c r="B42" s="19" t="s">
        <v>158</v>
      </c>
      <c r="C42" s="19" t="s">
        <v>59</v>
      </c>
      <c r="D42" s="115" t="str">
        <f t="shared" si="12"/>
        <v>X</v>
      </c>
      <c r="E42" s="105" t="str">
        <f t="shared" si="13"/>
        <v/>
      </c>
      <c r="F42" s="180">
        <f t="shared" si="2"/>
        <v>0</v>
      </c>
      <c r="G42" s="117">
        <f t="shared" si="0"/>
        <v>30</v>
      </c>
      <c r="H42" s="153">
        <f t="shared" si="3"/>
        <v>13.416666666666664</v>
      </c>
      <c r="I42" s="17" t="s">
        <v>46</v>
      </c>
      <c r="J42" s="176" t="str">
        <f t="shared" si="1"/>
        <v/>
      </c>
      <c r="K42" s="173">
        <f t="shared" si="4"/>
        <v>2.083333333333337E-2</v>
      </c>
    </row>
    <row r="43" spans="1:11" ht="36" customHeight="1" x14ac:dyDescent="0.3">
      <c r="A43" s="30"/>
      <c r="B43" s="19" t="s">
        <v>59</v>
      </c>
      <c r="C43" s="19" t="s">
        <v>32</v>
      </c>
      <c r="D43" s="115" t="str">
        <f t="shared" si="12"/>
        <v>X</v>
      </c>
      <c r="E43" s="105" t="str">
        <f t="shared" si="13"/>
        <v/>
      </c>
      <c r="F43" s="180">
        <f t="shared" si="2"/>
        <v>0</v>
      </c>
      <c r="G43" s="117">
        <f t="shared" si="0"/>
        <v>30</v>
      </c>
      <c r="H43" s="153">
        <f t="shared" si="3"/>
        <v>13.916666666666664</v>
      </c>
      <c r="I43" s="17" t="s">
        <v>47</v>
      </c>
      <c r="J43" s="176" t="str">
        <f t="shared" si="1"/>
        <v/>
      </c>
      <c r="K43" s="173">
        <f t="shared" si="4"/>
        <v>2.0833333333333259E-2</v>
      </c>
    </row>
    <row r="44" spans="1:11" ht="36" customHeight="1" x14ac:dyDescent="0.3">
      <c r="A44" s="43"/>
      <c r="B44" s="19" t="s">
        <v>32</v>
      </c>
      <c r="C44" s="19" t="s">
        <v>28</v>
      </c>
      <c r="D44" s="115" t="str">
        <f t="shared" si="12"/>
        <v>X</v>
      </c>
      <c r="E44" s="105" t="str">
        <f t="shared" si="13"/>
        <v/>
      </c>
      <c r="F44" s="180">
        <f t="shared" si="2"/>
        <v>2</v>
      </c>
      <c r="G44" s="117">
        <f t="shared" si="0"/>
        <v>0</v>
      </c>
      <c r="H44" s="153">
        <f t="shared" si="3"/>
        <v>15.916666666666664</v>
      </c>
      <c r="I44" s="17" t="s">
        <v>46</v>
      </c>
      <c r="J44" s="176" t="str">
        <f t="shared" si="1"/>
        <v/>
      </c>
      <c r="K44" s="173">
        <f t="shared" si="4"/>
        <v>8.333333333333337E-2</v>
      </c>
    </row>
    <row r="45" spans="1:11" ht="36" customHeight="1" x14ac:dyDescent="0.3">
      <c r="A45" s="217" t="s">
        <v>824</v>
      </c>
      <c r="B45" s="19" t="s">
        <v>29</v>
      </c>
      <c r="C45" s="19" t="s">
        <v>30</v>
      </c>
      <c r="D45" s="115" t="str">
        <f t="shared" si="12"/>
        <v>X</v>
      </c>
      <c r="E45" s="105" t="str">
        <f t="shared" si="13"/>
        <v/>
      </c>
      <c r="F45" s="180">
        <f t="shared" si="2"/>
        <v>5</v>
      </c>
      <c r="G45" s="117">
        <f t="shared" si="0"/>
        <v>30</v>
      </c>
      <c r="H45" s="153">
        <f t="shared" si="3"/>
        <v>21.416666666666664</v>
      </c>
      <c r="I45" s="17" t="s">
        <v>46</v>
      </c>
      <c r="J45" s="176" t="str">
        <f t="shared" si="1"/>
        <v/>
      </c>
      <c r="K45" s="173">
        <f t="shared" si="4"/>
        <v>0.22916666666666666</v>
      </c>
    </row>
    <row r="46" spans="1:11" ht="36" customHeight="1" x14ac:dyDescent="0.3">
      <c r="A46" s="217"/>
      <c r="B46" s="19" t="s">
        <v>30</v>
      </c>
      <c r="C46" s="19" t="s">
        <v>384</v>
      </c>
      <c r="D46" s="115" t="str">
        <f t="shared" si="12"/>
        <v>X</v>
      </c>
      <c r="E46" s="105" t="str">
        <f t="shared" si="13"/>
        <v/>
      </c>
      <c r="F46" s="180">
        <f t="shared" si="2"/>
        <v>0</v>
      </c>
      <c r="G46" s="117">
        <f t="shared" si="0"/>
        <v>40</v>
      </c>
      <c r="H46" s="153">
        <f t="shared" si="3"/>
        <v>22.083333333333332</v>
      </c>
      <c r="I46" s="17" t="s">
        <v>47</v>
      </c>
      <c r="J46" s="176" t="str">
        <f t="shared" si="1"/>
        <v/>
      </c>
      <c r="K46" s="173">
        <f t="shared" si="4"/>
        <v>2.7777777777777818E-2</v>
      </c>
    </row>
    <row r="47" spans="1:11" ht="36" customHeight="1" x14ac:dyDescent="0.3">
      <c r="A47" s="217"/>
      <c r="B47" s="19" t="s">
        <v>384</v>
      </c>
      <c r="C47" s="19" t="s">
        <v>344</v>
      </c>
      <c r="D47" s="115" t="str">
        <f t="shared" si="12"/>
        <v>X</v>
      </c>
      <c r="E47" s="105" t="str">
        <f t="shared" si="13"/>
        <v/>
      </c>
      <c r="F47" s="180">
        <f t="shared" si="2"/>
        <v>2</v>
      </c>
      <c r="G47" s="117">
        <f t="shared" si="0"/>
        <v>0</v>
      </c>
      <c r="H47" s="153">
        <f t="shared" si="3"/>
        <v>24.083333333333332</v>
      </c>
      <c r="I47" s="17" t="s">
        <v>46</v>
      </c>
      <c r="J47" s="176" t="str">
        <f t="shared" si="1"/>
        <v/>
      </c>
      <c r="K47" s="173">
        <f t="shared" si="4"/>
        <v>8.3333333333333259E-2</v>
      </c>
    </row>
    <row r="48" spans="1:11" ht="36" customHeight="1" x14ac:dyDescent="0.3">
      <c r="A48" s="217"/>
      <c r="B48" s="215" t="s">
        <v>344</v>
      </c>
      <c r="C48" s="216"/>
      <c r="D48" s="115"/>
      <c r="E48" s="105" t="str">
        <f t="shared" si="13"/>
        <v/>
      </c>
      <c r="F48" s="180">
        <f t="shared" si="2"/>
        <v>0</v>
      </c>
      <c r="G48" s="117">
        <f t="shared" si="0"/>
        <v>0</v>
      </c>
      <c r="H48" s="153">
        <f t="shared" si="3"/>
        <v>24.083333333333332</v>
      </c>
      <c r="I48" s="18" t="s">
        <v>56</v>
      </c>
      <c r="J48" s="176" t="str">
        <f t="shared" si="1"/>
        <v/>
      </c>
      <c r="K48" s="173" t="str">
        <f t="shared" si="4"/>
        <v/>
      </c>
    </row>
    <row r="49" spans="1:11" ht="33.75" customHeight="1" x14ac:dyDescent="0.3">
      <c r="A49" s="123"/>
      <c r="B49" s="332" t="s">
        <v>33</v>
      </c>
      <c r="C49" s="332"/>
      <c r="D49" s="332"/>
      <c r="E49" s="332"/>
      <c r="F49" s="332"/>
      <c r="G49" s="332"/>
      <c r="H49" s="124">
        <f>H48</f>
        <v>24.083333333333332</v>
      </c>
      <c r="I49" s="125"/>
      <c r="J49" s="177">
        <f>SUM(J23:J48)</f>
        <v>4.513888888888884E-2</v>
      </c>
      <c r="K49" s="173">
        <f>SUM(K23:K48)</f>
        <v>1.0034722222222223</v>
      </c>
    </row>
    <row r="50" spans="1:11" ht="33.75" customHeight="1" x14ac:dyDescent="0.3">
      <c r="A50" s="123"/>
      <c r="B50" s="332" t="s">
        <v>616</v>
      </c>
      <c r="C50" s="332"/>
      <c r="D50" s="332"/>
      <c r="E50" s="332"/>
      <c r="F50" s="332"/>
      <c r="G50" s="332"/>
      <c r="H50" s="126">
        <v>72</v>
      </c>
      <c r="I50" s="125"/>
    </row>
    <row r="51" spans="1:11" ht="33.75" customHeight="1" x14ac:dyDescent="0.3">
      <c r="A51" s="123"/>
      <c r="B51" s="326" t="s">
        <v>617</v>
      </c>
      <c r="C51" s="326"/>
      <c r="D51" s="326"/>
      <c r="E51" s="326"/>
      <c r="F51" s="326"/>
      <c r="G51" s="326"/>
      <c r="H51" s="126">
        <f>IF(H50="","",IF(H49&lt;=H50,H50-H49,0))</f>
        <v>47.916666666666671</v>
      </c>
      <c r="I51" s="155"/>
    </row>
    <row r="52" spans="1:11" ht="33.75" customHeight="1" x14ac:dyDescent="0.3">
      <c r="A52" s="123"/>
      <c r="B52" s="326" t="s">
        <v>618</v>
      </c>
      <c r="C52" s="326"/>
      <c r="D52" s="326"/>
      <c r="E52" s="326"/>
      <c r="F52" s="326"/>
      <c r="G52" s="326"/>
      <c r="H52" s="126">
        <f>IF(H49&gt;H50,H49-H50,0)</f>
        <v>0</v>
      </c>
      <c r="I52" s="125"/>
    </row>
    <row r="53" spans="1:11" ht="33.75" customHeight="1" x14ac:dyDescent="0.3">
      <c r="A53" s="123"/>
      <c r="B53" s="326" t="s">
        <v>619</v>
      </c>
      <c r="C53" s="326"/>
      <c r="D53" s="326"/>
      <c r="E53" s="326"/>
      <c r="F53" s="326"/>
      <c r="G53" s="326"/>
      <c r="H53" s="154">
        <f>IF(H50="","",IF(H51&gt;H52,ROUND(H51*$B$15*$B$13/24,0),""))</f>
        <v>66169922</v>
      </c>
      <c r="I53" s="125"/>
    </row>
    <row r="54" spans="1:11" ht="33.75" customHeight="1" x14ac:dyDescent="0.3">
      <c r="A54" s="123"/>
      <c r="B54" s="327" t="s">
        <v>620</v>
      </c>
      <c r="C54" s="328"/>
      <c r="D54" s="328"/>
      <c r="E54" s="328"/>
      <c r="F54" s="328"/>
      <c r="G54" s="329"/>
      <c r="H54" s="127" t="str">
        <f>IF(H52&gt;H51,ROUND(H52*$B$17*$B$13/24,0),"")</f>
        <v/>
      </c>
      <c r="I54" s="125"/>
    </row>
    <row r="55" spans="1:11" ht="33.75" customHeight="1" x14ac:dyDescent="0.3">
      <c r="A55" s="330"/>
      <c r="B55" s="330"/>
      <c r="C55" s="330"/>
      <c r="D55" s="330"/>
      <c r="E55" s="330"/>
      <c r="F55" s="330"/>
      <c r="G55" s="330"/>
      <c r="H55" s="330"/>
      <c r="I55" s="330"/>
    </row>
  </sheetData>
  <mergeCells count="17">
    <mergeCell ref="B53:G53"/>
    <mergeCell ref="B54:G54"/>
    <mergeCell ref="A55:I55"/>
    <mergeCell ref="J21:J22"/>
    <mergeCell ref="K21:K22"/>
    <mergeCell ref="B49:G49"/>
    <mergeCell ref="B50:G50"/>
    <mergeCell ref="B51:G51"/>
    <mergeCell ref="B52:G52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48">
    <cfRule type="expression" dxfId="26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0517-EA86-40B5-8568-2378CB98C0D9}">
  <sheetPr>
    <tabColor rgb="FFFF0000"/>
  </sheetPr>
  <dimension ref="A1:K75"/>
  <sheetViews>
    <sheetView topLeftCell="A13" zoomScale="55" zoomScaleNormal="55" workbookViewId="0">
      <selection activeCell="E24" sqref="E24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04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34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44754.524305555555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44754</v>
      </c>
      <c r="C9" s="104">
        <f>INDEX('TONG HOP'!$B$9:$W$110,MATCH(E3,'TONG HOP'!$B$9:$B$110,0),MATCH(C10,'TONG HOP'!$B$9:$W$9,0))</f>
        <v>44755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44755.291666666664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16493.2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44757.798611111109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21500.7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44759.506944444445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29" t="s">
        <v>799</v>
      </c>
      <c r="B23" s="215" t="s">
        <v>805</v>
      </c>
      <c r="C23" s="216"/>
      <c r="D23" s="115"/>
      <c r="E23" s="105"/>
      <c r="F23" s="180">
        <f>IF(C23-B23=1,24,(IF(D23="X",HOUR(C23-B23),0)))</f>
        <v>0</v>
      </c>
      <c r="G23" s="166">
        <f t="shared" ref="G23:G68" si="0">IF(D23="X",MINUTE(C23-B23),0)</f>
        <v>0</v>
      </c>
      <c r="H23" s="166">
        <f>(F23+G23/60)+H22</f>
        <v>0</v>
      </c>
      <c r="I23" s="214" t="s">
        <v>809</v>
      </c>
      <c r="J23" s="175" t="str">
        <f t="shared" ref="J23:J68" si="1">IF(E23="x",(C23-B23),"")</f>
        <v/>
      </c>
      <c r="K23" s="173" t="str">
        <f>IF(D23="x",(C23-B23),"")</f>
        <v/>
      </c>
    </row>
    <row r="24" spans="1:11" ht="36" customHeight="1" x14ac:dyDescent="0.3">
      <c r="A24" s="230"/>
      <c r="B24" s="19" t="s">
        <v>805</v>
      </c>
      <c r="C24" s="28" t="s">
        <v>27</v>
      </c>
      <c r="D24" s="115"/>
      <c r="E24" s="105"/>
      <c r="F24" s="180">
        <f t="shared" ref="F24:F68" si="2">IF(C24-B24=1,24,(IF(D24="X",HOUR(C24-B24),0)))</f>
        <v>0</v>
      </c>
      <c r="G24" s="166">
        <f t="shared" si="0"/>
        <v>0</v>
      </c>
      <c r="H24" s="166">
        <f t="shared" ref="H24:H68" si="3">(F24+G24/60)+H23</f>
        <v>0</v>
      </c>
      <c r="I24" s="24" t="s">
        <v>768</v>
      </c>
      <c r="J24" s="175" t="str">
        <f t="shared" si="1"/>
        <v/>
      </c>
      <c r="K24" s="173" t="str">
        <f t="shared" ref="K24:K68" si="4">IF(D24="x",(C24-B24),"")</f>
        <v/>
      </c>
    </row>
    <row r="25" spans="1:11" ht="36" customHeight="1" x14ac:dyDescent="0.3">
      <c r="A25" s="230"/>
      <c r="B25" s="211" t="s">
        <v>27</v>
      </c>
      <c r="C25" s="28" t="s">
        <v>70</v>
      </c>
      <c r="D25" s="115"/>
      <c r="E25" s="105"/>
      <c r="F25" s="180">
        <f t="shared" si="2"/>
        <v>0</v>
      </c>
      <c r="G25" s="166">
        <f t="shared" ref="G25" si="5">IF(D25="X",MINUTE(C25-B25),0)</f>
        <v>0</v>
      </c>
      <c r="H25" s="166">
        <f t="shared" ref="H25" si="6">(F25+G25/60)+H24</f>
        <v>0</v>
      </c>
      <c r="I25" s="24" t="s">
        <v>768</v>
      </c>
      <c r="J25" s="176" t="str">
        <f t="shared" ref="J25:J27" si="7">IF(E25="x",(C25-B25),"")</f>
        <v/>
      </c>
      <c r="K25" s="173" t="str">
        <f t="shared" ref="K25:K27" si="8">IF(D25="x",(C25-B25),"")</f>
        <v/>
      </c>
    </row>
    <row r="26" spans="1:11" ht="36" customHeight="1" x14ac:dyDescent="0.3">
      <c r="A26" s="231"/>
      <c r="B26" s="28" t="s">
        <v>70</v>
      </c>
      <c r="C26" s="28" t="s">
        <v>28</v>
      </c>
      <c r="D26" s="115"/>
      <c r="E26" s="105"/>
      <c r="F26" s="180">
        <f t="shared" si="2"/>
        <v>0</v>
      </c>
      <c r="G26" s="166">
        <f t="shared" si="0"/>
        <v>0</v>
      </c>
      <c r="H26" s="166">
        <f>(F26+G26/60)+H24</f>
        <v>0</v>
      </c>
      <c r="I26" s="17" t="s">
        <v>810</v>
      </c>
      <c r="J26" s="176" t="str">
        <f t="shared" si="7"/>
        <v/>
      </c>
      <c r="K26" s="173" t="str">
        <f t="shared" si="8"/>
        <v/>
      </c>
    </row>
    <row r="27" spans="1:11" ht="36" customHeight="1" x14ac:dyDescent="0.3">
      <c r="A27" s="57" t="s">
        <v>800</v>
      </c>
      <c r="B27" s="19" t="s">
        <v>29</v>
      </c>
      <c r="C27" s="28" t="s">
        <v>715</v>
      </c>
      <c r="D27" s="115"/>
      <c r="E27" s="105"/>
      <c r="F27" s="180">
        <f t="shared" si="2"/>
        <v>0</v>
      </c>
      <c r="G27" s="166">
        <f t="shared" ref="G27:G31" si="9">IF(D27="X",MINUTE(C27-B27),0)</f>
        <v>0</v>
      </c>
      <c r="H27" s="166">
        <f t="shared" si="3"/>
        <v>0</v>
      </c>
      <c r="I27" s="17" t="s">
        <v>810</v>
      </c>
      <c r="J27" s="176" t="str">
        <f t="shared" si="7"/>
        <v/>
      </c>
      <c r="K27" s="173" t="str">
        <f t="shared" si="8"/>
        <v/>
      </c>
    </row>
    <row r="28" spans="1:11" ht="36" customHeight="1" x14ac:dyDescent="0.3">
      <c r="A28" s="57"/>
      <c r="B28" s="211" t="s">
        <v>715</v>
      </c>
      <c r="C28" s="28" t="s">
        <v>28</v>
      </c>
      <c r="D28" s="115" t="str">
        <f t="shared" ref="D28" si="10">IF(E28="","X","")</f>
        <v/>
      </c>
      <c r="E28" s="105" t="str">
        <f t="shared" ref="E28" si="11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f t="shared" si="2"/>
        <v>0</v>
      </c>
      <c r="G28" s="166">
        <f t="shared" ref="G28" si="12">IF(D28="X",MINUTE(C28-B28),0)</f>
        <v>0</v>
      </c>
      <c r="H28" s="166">
        <f t="shared" ref="H28" si="13">(F28+G28/60)+H27</f>
        <v>0</v>
      </c>
      <c r="I28" s="17" t="s">
        <v>810</v>
      </c>
      <c r="J28" s="176">
        <f t="shared" ref="J28" si="14">IF(E28="x",(C28-B28),"")</f>
        <v>0.70833333333333326</v>
      </c>
      <c r="K28" s="173" t="str">
        <f t="shared" ref="K28" si="15">IF(D28="x",(C28-B28),"")</f>
        <v/>
      </c>
    </row>
    <row r="29" spans="1:11" ht="36" customHeight="1" x14ac:dyDescent="0.3">
      <c r="A29" s="57" t="s">
        <v>801</v>
      </c>
      <c r="B29" s="19" t="s">
        <v>29</v>
      </c>
      <c r="C29" s="28" t="s">
        <v>28</v>
      </c>
      <c r="D29" s="115" t="str">
        <f t="shared" ref="D29:D67" si="16">IF(E29="","X","")</f>
        <v/>
      </c>
      <c r="E29" s="105" t="str">
        <f t="shared" ref="E29:E68" si="17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>X</v>
      </c>
      <c r="F29" s="180">
        <v>0</v>
      </c>
      <c r="G29" s="166">
        <f t="shared" si="9"/>
        <v>0</v>
      </c>
      <c r="H29" s="153">
        <f>(F29+G29/60)+H27</f>
        <v>0</v>
      </c>
      <c r="I29" s="17" t="s">
        <v>810</v>
      </c>
      <c r="J29" s="176">
        <f t="shared" si="1"/>
        <v>1</v>
      </c>
      <c r="K29" s="173" t="str">
        <f t="shared" si="4"/>
        <v/>
      </c>
    </row>
    <row r="30" spans="1:11" ht="36" customHeight="1" x14ac:dyDescent="0.3">
      <c r="A30" s="229" t="s">
        <v>802</v>
      </c>
      <c r="B30" s="28" t="s">
        <v>29</v>
      </c>
      <c r="C30" s="28" t="s">
        <v>124</v>
      </c>
      <c r="D30" s="115" t="str">
        <f t="shared" si="16"/>
        <v/>
      </c>
      <c r="E30" s="105" t="str">
        <f t="shared" si="17"/>
        <v>X</v>
      </c>
      <c r="F30" s="180">
        <f t="shared" si="2"/>
        <v>0</v>
      </c>
      <c r="G30" s="166">
        <f t="shared" si="9"/>
        <v>0</v>
      </c>
      <c r="H30" s="153">
        <f t="shared" si="3"/>
        <v>0</v>
      </c>
      <c r="I30" s="17" t="s">
        <v>810</v>
      </c>
      <c r="J30" s="176">
        <f t="shared" si="1"/>
        <v>0.4375</v>
      </c>
      <c r="K30" s="173" t="str">
        <f t="shared" si="4"/>
        <v/>
      </c>
    </row>
    <row r="31" spans="1:11" ht="36" customHeight="1" x14ac:dyDescent="0.3">
      <c r="A31" s="230"/>
      <c r="B31" s="188" t="s">
        <v>124</v>
      </c>
      <c r="C31" s="188" t="s">
        <v>68</v>
      </c>
      <c r="D31" s="115" t="str">
        <f t="shared" si="16"/>
        <v/>
      </c>
      <c r="E31" s="105" t="str">
        <f t="shared" si="17"/>
        <v>X</v>
      </c>
      <c r="F31" s="180">
        <f t="shared" si="2"/>
        <v>0</v>
      </c>
      <c r="G31" s="166">
        <f t="shared" si="9"/>
        <v>0</v>
      </c>
      <c r="H31" s="153">
        <f t="shared" si="3"/>
        <v>0</v>
      </c>
      <c r="I31" s="34" t="s">
        <v>811</v>
      </c>
      <c r="J31" s="176">
        <f t="shared" si="1"/>
        <v>6.25E-2</v>
      </c>
      <c r="K31" s="173" t="str">
        <f t="shared" si="4"/>
        <v/>
      </c>
    </row>
    <row r="32" spans="1:11" ht="36" customHeight="1" x14ac:dyDescent="0.3">
      <c r="A32" s="230"/>
      <c r="B32" s="188" t="s">
        <v>68</v>
      </c>
      <c r="C32" s="188" t="s">
        <v>115</v>
      </c>
      <c r="D32" s="115" t="str">
        <f t="shared" si="16"/>
        <v>X</v>
      </c>
      <c r="E32" s="105" t="str">
        <f t="shared" si="17"/>
        <v/>
      </c>
      <c r="F32" s="180">
        <f t="shared" si="2"/>
        <v>2</v>
      </c>
      <c r="G32" s="117">
        <f t="shared" si="0"/>
        <v>30</v>
      </c>
      <c r="H32" s="153">
        <f t="shared" si="3"/>
        <v>2.5</v>
      </c>
      <c r="I32" s="160" t="s">
        <v>812</v>
      </c>
      <c r="J32" s="176" t="str">
        <f t="shared" si="1"/>
        <v/>
      </c>
      <c r="K32" s="173">
        <f t="shared" si="4"/>
        <v>0.10416666666666663</v>
      </c>
    </row>
    <row r="33" spans="1:11" ht="36" customHeight="1" x14ac:dyDescent="0.3">
      <c r="A33" s="230"/>
      <c r="B33" s="188" t="s">
        <v>115</v>
      </c>
      <c r="C33" s="188" t="s">
        <v>255</v>
      </c>
      <c r="D33" s="115" t="str">
        <f t="shared" si="16"/>
        <v>X</v>
      </c>
      <c r="E33" s="105" t="str">
        <f t="shared" si="17"/>
        <v/>
      </c>
      <c r="F33" s="180">
        <f t="shared" si="2"/>
        <v>0</v>
      </c>
      <c r="G33" s="117">
        <f t="shared" si="0"/>
        <v>30</v>
      </c>
      <c r="H33" s="153">
        <f t="shared" si="3"/>
        <v>3</v>
      </c>
      <c r="I33" s="182" t="s">
        <v>7</v>
      </c>
      <c r="J33" s="176" t="str">
        <f t="shared" si="1"/>
        <v/>
      </c>
      <c r="K33" s="173">
        <f t="shared" si="4"/>
        <v>2.083333333333337E-2</v>
      </c>
    </row>
    <row r="34" spans="1:11" ht="36" customHeight="1" x14ac:dyDescent="0.3">
      <c r="A34" s="230"/>
      <c r="B34" s="188" t="s">
        <v>255</v>
      </c>
      <c r="C34" s="188" t="s">
        <v>116</v>
      </c>
      <c r="D34" s="115" t="str">
        <f t="shared" si="16"/>
        <v>X</v>
      </c>
      <c r="E34" s="105" t="str">
        <f t="shared" si="17"/>
        <v/>
      </c>
      <c r="F34" s="180">
        <f t="shared" si="2"/>
        <v>4</v>
      </c>
      <c r="G34" s="117">
        <f t="shared" si="0"/>
        <v>10</v>
      </c>
      <c r="H34" s="153">
        <f t="shared" si="3"/>
        <v>7.166666666666667</v>
      </c>
      <c r="I34" s="160" t="s">
        <v>813</v>
      </c>
      <c r="J34" s="176" t="str">
        <f t="shared" si="1"/>
        <v/>
      </c>
      <c r="K34" s="173">
        <f t="shared" si="4"/>
        <v>0.17361111111111116</v>
      </c>
    </row>
    <row r="35" spans="1:11" ht="36" customHeight="1" x14ac:dyDescent="0.3">
      <c r="A35" s="230"/>
      <c r="B35" s="133" t="s">
        <v>116</v>
      </c>
      <c r="C35" s="237"/>
      <c r="D35" s="115"/>
      <c r="E35" s="105" t="str">
        <f t="shared" si="17"/>
        <v/>
      </c>
      <c r="F35" s="180">
        <f t="shared" si="2"/>
        <v>0</v>
      </c>
      <c r="G35" s="117">
        <f t="shared" si="0"/>
        <v>0</v>
      </c>
      <c r="H35" s="153">
        <f t="shared" si="3"/>
        <v>7.166666666666667</v>
      </c>
      <c r="I35" s="238" t="s">
        <v>410</v>
      </c>
      <c r="J35" s="176" t="str">
        <f t="shared" si="1"/>
        <v/>
      </c>
      <c r="K35" s="173" t="str">
        <f t="shared" si="4"/>
        <v/>
      </c>
    </row>
    <row r="36" spans="1:11" ht="36" customHeight="1" x14ac:dyDescent="0.3">
      <c r="A36" s="230"/>
      <c r="B36" s="28" t="s">
        <v>116</v>
      </c>
      <c r="C36" s="28" t="s">
        <v>59</v>
      </c>
      <c r="D36" s="115" t="str">
        <f t="shared" si="16"/>
        <v>X</v>
      </c>
      <c r="E36" s="105" t="str">
        <f t="shared" si="17"/>
        <v/>
      </c>
      <c r="F36" s="180">
        <f t="shared" si="2"/>
        <v>2</v>
      </c>
      <c r="G36" s="117">
        <f t="shared" si="0"/>
        <v>20</v>
      </c>
      <c r="H36" s="153">
        <f t="shared" si="3"/>
        <v>9.5</v>
      </c>
      <c r="I36" s="17" t="s">
        <v>411</v>
      </c>
      <c r="J36" s="176" t="str">
        <f t="shared" si="1"/>
        <v/>
      </c>
      <c r="K36" s="173">
        <f t="shared" si="4"/>
        <v>9.722222222222221E-2</v>
      </c>
    </row>
    <row r="37" spans="1:11" ht="36" customHeight="1" x14ac:dyDescent="0.3">
      <c r="A37" s="230"/>
      <c r="B37" s="28" t="s">
        <v>59</v>
      </c>
      <c r="C37" s="28" t="s">
        <v>374</v>
      </c>
      <c r="D37" s="115" t="str">
        <f t="shared" si="16"/>
        <v>X</v>
      </c>
      <c r="E37" s="105" t="str">
        <f t="shared" si="17"/>
        <v/>
      </c>
      <c r="F37" s="180">
        <f t="shared" si="2"/>
        <v>0</v>
      </c>
      <c r="G37" s="117">
        <f t="shared" si="0"/>
        <v>40</v>
      </c>
      <c r="H37" s="153">
        <f t="shared" si="3"/>
        <v>10.166666666666666</v>
      </c>
      <c r="I37" s="17" t="s">
        <v>412</v>
      </c>
      <c r="J37" s="176" t="str">
        <f t="shared" si="1"/>
        <v/>
      </c>
      <c r="K37" s="173">
        <f t="shared" si="4"/>
        <v>2.777777777777779E-2</v>
      </c>
    </row>
    <row r="38" spans="1:11" ht="36" customHeight="1" x14ac:dyDescent="0.3">
      <c r="A38" s="231"/>
      <c r="B38" s="28" t="s">
        <v>374</v>
      </c>
      <c r="C38" s="28" t="s">
        <v>28</v>
      </c>
      <c r="D38" s="115" t="str">
        <f t="shared" si="16"/>
        <v>X</v>
      </c>
      <c r="E38" s="105" t="str">
        <f t="shared" si="17"/>
        <v/>
      </c>
      <c r="F38" s="180">
        <f t="shared" si="2"/>
        <v>1</v>
      </c>
      <c r="G38" s="117">
        <f t="shared" si="0"/>
        <v>50</v>
      </c>
      <c r="H38" s="153">
        <f t="shared" si="3"/>
        <v>12</v>
      </c>
      <c r="I38" s="17" t="s">
        <v>411</v>
      </c>
      <c r="J38" s="176" t="str">
        <f t="shared" si="1"/>
        <v/>
      </c>
      <c r="K38" s="173">
        <f t="shared" si="4"/>
        <v>7.638888888888884E-2</v>
      </c>
    </row>
    <row r="39" spans="1:11" ht="36" customHeight="1" x14ac:dyDescent="0.3">
      <c r="A39" s="42" t="s">
        <v>803</v>
      </c>
      <c r="B39" s="28" t="s">
        <v>29</v>
      </c>
      <c r="C39" s="28" t="s">
        <v>806</v>
      </c>
      <c r="D39" s="115" t="str">
        <f t="shared" si="16"/>
        <v>X</v>
      </c>
      <c r="E39" s="105" t="str">
        <f t="shared" si="17"/>
        <v/>
      </c>
      <c r="F39" s="180">
        <f t="shared" si="2"/>
        <v>1</v>
      </c>
      <c r="G39" s="117">
        <f t="shared" si="0"/>
        <v>10</v>
      </c>
      <c r="H39" s="153">
        <f t="shared" si="3"/>
        <v>13.166666666666666</v>
      </c>
      <c r="I39" s="17" t="s">
        <v>411</v>
      </c>
      <c r="J39" s="176" t="str">
        <f t="shared" si="1"/>
        <v/>
      </c>
      <c r="K39" s="173">
        <f t="shared" si="4"/>
        <v>4.8611111111111112E-2</v>
      </c>
    </row>
    <row r="40" spans="1:11" ht="36" customHeight="1" x14ac:dyDescent="0.3">
      <c r="A40" s="30"/>
      <c r="B40" s="28" t="s">
        <v>806</v>
      </c>
      <c r="C40" s="28" t="s">
        <v>269</v>
      </c>
      <c r="D40" s="115" t="str">
        <f t="shared" si="16"/>
        <v/>
      </c>
      <c r="E40" s="105" t="str">
        <f t="shared" si="17"/>
        <v>X</v>
      </c>
      <c r="F40" s="180">
        <f t="shared" si="2"/>
        <v>0</v>
      </c>
      <c r="G40" s="117">
        <f t="shared" si="0"/>
        <v>0</v>
      </c>
      <c r="H40" s="153">
        <f t="shared" si="3"/>
        <v>13.166666666666666</v>
      </c>
      <c r="I40" s="17" t="s">
        <v>755</v>
      </c>
      <c r="J40" s="176">
        <f t="shared" si="1"/>
        <v>7.6388888888888895E-2</v>
      </c>
      <c r="K40" s="173" t="str">
        <f t="shared" si="4"/>
        <v/>
      </c>
    </row>
    <row r="41" spans="1:11" ht="36" customHeight="1" x14ac:dyDescent="0.3">
      <c r="A41" s="30"/>
      <c r="B41" s="28" t="s">
        <v>269</v>
      </c>
      <c r="C41" s="28" t="s">
        <v>111</v>
      </c>
      <c r="D41" s="115" t="str">
        <f t="shared" si="16"/>
        <v>X</v>
      </c>
      <c r="E41" s="105" t="str">
        <f t="shared" si="17"/>
        <v/>
      </c>
      <c r="F41" s="180">
        <f t="shared" si="2"/>
        <v>1</v>
      </c>
      <c r="G41" s="117">
        <f t="shared" si="0"/>
        <v>0</v>
      </c>
      <c r="H41" s="153">
        <f t="shared" si="3"/>
        <v>14.166666666666666</v>
      </c>
      <c r="I41" s="17" t="s">
        <v>411</v>
      </c>
      <c r="J41" s="176" t="str">
        <f t="shared" si="1"/>
        <v/>
      </c>
      <c r="K41" s="173">
        <f t="shared" si="4"/>
        <v>4.1666666666666657E-2</v>
      </c>
    </row>
    <row r="42" spans="1:11" ht="36" customHeight="1" x14ac:dyDescent="0.3">
      <c r="A42" s="30"/>
      <c r="B42" s="28" t="s">
        <v>111</v>
      </c>
      <c r="C42" s="28" t="s">
        <v>233</v>
      </c>
      <c r="D42" s="115" t="str">
        <f t="shared" si="16"/>
        <v>X</v>
      </c>
      <c r="E42" s="105" t="str">
        <f t="shared" si="17"/>
        <v/>
      </c>
      <c r="F42" s="180">
        <f t="shared" si="2"/>
        <v>0</v>
      </c>
      <c r="G42" s="117">
        <f t="shared" si="0"/>
        <v>30</v>
      </c>
      <c r="H42" s="153">
        <f t="shared" si="3"/>
        <v>14.666666666666666</v>
      </c>
      <c r="I42" s="17" t="s">
        <v>814</v>
      </c>
      <c r="J42" s="176" t="str">
        <f t="shared" si="1"/>
        <v/>
      </c>
      <c r="K42" s="173">
        <f t="shared" si="4"/>
        <v>2.0833333333333343E-2</v>
      </c>
    </row>
    <row r="43" spans="1:11" ht="36" customHeight="1" x14ac:dyDescent="0.3">
      <c r="A43" s="30"/>
      <c r="B43" s="28" t="s">
        <v>233</v>
      </c>
      <c r="C43" s="28" t="s">
        <v>30</v>
      </c>
      <c r="D43" s="115" t="str">
        <f t="shared" si="16"/>
        <v>X</v>
      </c>
      <c r="E43" s="105" t="str">
        <f t="shared" si="17"/>
        <v/>
      </c>
      <c r="F43" s="180">
        <f t="shared" si="2"/>
        <v>1</v>
      </c>
      <c r="G43" s="117">
        <f t="shared" si="0"/>
        <v>0</v>
      </c>
      <c r="H43" s="153">
        <f t="shared" si="3"/>
        <v>15.666666666666666</v>
      </c>
      <c r="I43" s="17" t="s">
        <v>411</v>
      </c>
      <c r="J43" s="176" t="str">
        <f t="shared" si="1"/>
        <v/>
      </c>
      <c r="K43" s="173">
        <f t="shared" si="4"/>
        <v>4.1666666666666657E-2</v>
      </c>
    </row>
    <row r="44" spans="1:11" ht="36" customHeight="1" x14ac:dyDescent="0.3">
      <c r="A44" s="30"/>
      <c r="B44" s="28" t="s">
        <v>30</v>
      </c>
      <c r="C44" s="28" t="s">
        <v>64</v>
      </c>
      <c r="D44" s="115" t="str">
        <f t="shared" si="16"/>
        <v>X</v>
      </c>
      <c r="E44" s="105" t="str">
        <f t="shared" si="17"/>
        <v/>
      </c>
      <c r="F44" s="180">
        <f t="shared" si="2"/>
        <v>1</v>
      </c>
      <c r="G44" s="117">
        <f t="shared" si="0"/>
        <v>0</v>
      </c>
      <c r="H44" s="153">
        <f t="shared" si="3"/>
        <v>16.666666666666664</v>
      </c>
      <c r="I44" s="17" t="s">
        <v>412</v>
      </c>
      <c r="J44" s="176" t="str">
        <f t="shared" si="1"/>
        <v/>
      </c>
      <c r="K44" s="173">
        <f t="shared" si="4"/>
        <v>4.1666666666666657E-2</v>
      </c>
    </row>
    <row r="45" spans="1:11" ht="36" customHeight="1" x14ac:dyDescent="0.3">
      <c r="A45" s="30"/>
      <c r="B45" s="28" t="s">
        <v>64</v>
      </c>
      <c r="C45" s="28" t="s">
        <v>340</v>
      </c>
      <c r="D45" s="115" t="str">
        <f t="shared" si="16"/>
        <v>X</v>
      </c>
      <c r="E45" s="105" t="str">
        <f t="shared" si="17"/>
        <v/>
      </c>
      <c r="F45" s="180">
        <f t="shared" si="2"/>
        <v>0</v>
      </c>
      <c r="G45" s="117">
        <f t="shared" si="0"/>
        <v>20</v>
      </c>
      <c r="H45" s="153">
        <f t="shared" si="3"/>
        <v>16.999999999999996</v>
      </c>
      <c r="I45" s="17" t="s">
        <v>411</v>
      </c>
      <c r="J45" s="176" t="str">
        <f t="shared" si="1"/>
        <v/>
      </c>
      <c r="K45" s="173">
        <f t="shared" si="4"/>
        <v>1.3888888888888895E-2</v>
      </c>
    </row>
    <row r="46" spans="1:11" ht="36" customHeight="1" x14ac:dyDescent="0.3">
      <c r="A46" s="30"/>
      <c r="B46" s="28" t="s">
        <v>340</v>
      </c>
      <c r="C46" s="28" t="s">
        <v>243</v>
      </c>
      <c r="D46" s="115" t="str">
        <f t="shared" si="16"/>
        <v>X</v>
      </c>
      <c r="E46" s="105" t="str">
        <f t="shared" si="17"/>
        <v/>
      </c>
      <c r="F46" s="180">
        <f t="shared" si="2"/>
        <v>0</v>
      </c>
      <c r="G46" s="117">
        <f t="shared" si="0"/>
        <v>50</v>
      </c>
      <c r="H46" s="153">
        <f t="shared" si="3"/>
        <v>17.833333333333329</v>
      </c>
      <c r="I46" s="17" t="s">
        <v>815</v>
      </c>
      <c r="J46" s="176" t="str">
        <f t="shared" si="1"/>
        <v/>
      </c>
      <c r="K46" s="173">
        <f t="shared" si="4"/>
        <v>3.4722222222222265E-2</v>
      </c>
    </row>
    <row r="47" spans="1:11" ht="36" customHeight="1" x14ac:dyDescent="0.3">
      <c r="A47" s="30"/>
      <c r="B47" s="28" t="s">
        <v>243</v>
      </c>
      <c r="C47" s="28" t="s">
        <v>113</v>
      </c>
      <c r="D47" s="115" t="str">
        <f t="shared" si="16"/>
        <v>X</v>
      </c>
      <c r="E47" s="105" t="str">
        <f t="shared" si="17"/>
        <v/>
      </c>
      <c r="F47" s="180">
        <f t="shared" si="2"/>
        <v>2</v>
      </c>
      <c r="G47" s="117">
        <f t="shared" si="0"/>
        <v>10</v>
      </c>
      <c r="H47" s="153">
        <f t="shared" si="3"/>
        <v>19.999999999999996</v>
      </c>
      <c r="I47" s="17" t="s">
        <v>411</v>
      </c>
      <c r="J47" s="176" t="str">
        <f t="shared" si="1"/>
        <v/>
      </c>
      <c r="K47" s="173">
        <f t="shared" si="4"/>
        <v>9.027777777777779E-2</v>
      </c>
    </row>
    <row r="48" spans="1:11" ht="36" customHeight="1" x14ac:dyDescent="0.3">
      <c r="A48" s="30"/>
      <c r="B48" s="28" t="s">
        <v>113</v>
      </c>
      <c r="C48" s="28" t="s">
        <v>124</v>
      </c>
      <c r="D48" s="115" t="str">
        <f t="shared" si="16"/>
        <v>X</v>
      </c>
      <c r="E48" s="105" t="str">
        <f t="shared" si="17"/>
        <v/>
      </c>
      <c r="F48" s="180">
        <f t="shared" si="2"/>
        <v>0</v>
      </c>
      <c r="G48" s="117">
        <f t="shared" si="0"/>
        <v>40</v>
      </c>
      <c r="H48" s="153">
        <f t="shared" si="3"/>
        <v>20.666666666666664</v>
      </c>
      <c r="I48" s="17" t="s">
        <v>816</v>
      </c>
      <c r="J48" s="176" t="str">
        <f t="shared" si="1"/>
        <v/>
      </c>
      <c r="K48" s="173">
        <f t="shared" si="4"/>
        <v>2.7777777777777735E-2</v>
      </c>
    </row>
    <row r="49" spans="1:11" ht="36" customHeight="1" x14ac:dyDescent="0.3">
      <c r="A49" s="30"/>
      <c r="B49" s="28" t="s">
        <v>124</v>
      </c>
      <c r="C49" s="28" t="s">
        <v>748</v>
      </c>
      <c r="D49" s="115" t="str">
        <f t="shared" si="16"/>
        <v>X</v>
      </c>
      <c r="E49" s="105" t="str">
        <f t="shared" si="17"/>
        <v/>
      </c>
      <c r="F49" s="180">
        <f t="shared" si="2"/>
        <v>0</v>
      </c>
      <c r="G49" s="117">
        <f t="shared" si="0"/>
        <v>10</v>
      </c>
      <c r="H49" s="153">
        <f t="shared" si="3"/>
        <v>20.833333333333332</v>
      </c>
      <c r="I49" s="17" t="s">
        <v>411</v>
      </c>
      <c r="J49" s="176" t="str">
        <f t="shared" si="1"/>
        <v/>
      </c>
      <c r="K49" s="173">
        <f t="shared" si="4"/>
        <v>6.9444444444444198E-3</v>
      </c>
    </row>
    <row r="50" spans="1:11" ht="36" customHeight="1" x14ac:dyDescent="0.3">
      <c r="A50" s="30"/>
      <c r="B50" s="28" t="s">
        <v>748</v>
      </c>
      <c r="C50" s="28" t="s">
        <v>105</v>
      </c>
      <c r="D50" s="115" t="str">
        <f t="shared" si="16"/>
        <v>X</v>
      </c>
      <c r="E50" s="105" t="str">
        <f t="shared" si="17"/>
        <v/>
      </c>
      <c r="F50" s="180">
        <f t="shared" si="2"/>
        <v>1</v>
      </c>
      <c r="G50" s="117">
        <f t="shared" si="0"/>
        <v>50</v>
      </c>
      <c r="H50" s="153">
        <f t="shared" si="3"/>
        <v>22.666666666666664</v>
      </c>
      <c r="I50" s="17" t="s">
        <v>817</v>
      </c>
      <c r="J50" s="176" t="str">
        <f t="shared" si="1"/>
        <v/>
      </c>
      <c r="K50" s="173">
        <f t="shared" si="4"/>
        <v>7.6388888888888951E-2</v>
      </c>
    </row>
    <row r="51" spans="1:11" ht="36" customHeight="1" x14ac:dyDescent="0.3">
      <c r="A51" s="30"/>
      <c r="B51" s="28" t="s">
        <v>105</v>
      </c>
      <c r="C51" s="28" t="s">
        <v>69</v>
      </c>
      <c r="D51" s="115" t="str">
        <f t="shared" si="16"/>
        <v>X</v>
      </c>
      <c r="E51" s="105" t="str">
        <f t="shared" si="17"/>
        <v/>
      </c>
      <c r="F51" s="180">
        <f t="shared" si="2"/>
        <v>1</v>
      </c>
      <c r="G51" s="117">
        <f t="shared" si="0"/>
        <v>0</v>
      </c>
      <c r="H51" s="153">
        <f t="shared" si="3"/>
        <v>23.666666666666664</v>
      </c>
      <c r="I51" s="17" t="s">
        <v>411</v>
      </c>
      <c r="J51" s="176" t="str">
        <f t="shared" si="1"/>
        <v/>
      </c>
      <c r="K51" s="173">
        <f t="shared" si="4"/>
        <v>4.166666666666663E-2</v>
      </c>
    </row>
    <row r="52" spans="1:11" ht="36" customHeight="1" x14ac:dyDescent="0.3">
      <c r="A52" s="30"/>
      <c r="B52" s="28" t="s">
        <v>69</v>
      </c>
      <c r="C52" s="28" t="s">
        <v>70</v>
      </c>
      <c r="D52" s="115" t="str">
        <f t="shared" si="16"/>
        <v>X</v>
      </c>
      <c r="E52" s="105" t="str">
        <f t="shared" si="17"/>
        <v/>
      </c>
      <c r="F52" s="180">
        <f t="shared" si="2"/>
        <v>0</v>
      </c>
      <c r="G52" s="117">
        <f t="shared" si="0"/>
        <v>30</v>
      </c>
      <c r="H52" s="153">
        <f t="shared" si="3"/>
        <v>24.166666666666664</v>
      </c>
      <c r="I52" s="17" t="s">
        <v>412</v>
      </c>
      <c r="J52" s="176" t="str">
        <f t="shared" si="1"/>
        <v/>
      </c>
      <c r="K52" s="173">
        <f t="shared" si="4"/>
        <v>2.083333333333337E-2</v>
      </c>
    </row>
    <row r="53" spans="1:11" ht="36" customHeight="1" x14ac:dyDescent="0.3">
      <c r="A53" s="30"/>
      <c r="B53" s="28" t="s">
        <v>70</v>
      </c>
      <c r="C53" s="28" t="s">
        <v>160</v>
      </c>
      <c r="D53" s="115" t="str">
        <f t="shared" si="16"/>
        <v>X</v>
      </c>
      <c r="E53" s="105" t="str">
        <f t="shared" si="17"/>
        <v/>
      </c>
      <c r="F53" s="180">
        <f t="shared" si="2"/>
        <v>3</v>
      </c>
      <c r="G53" s="117">
        <f t="shared" si="0"/>
        <v>0</v>
      </c>
      <c r="H53" s="153">
        <f t="shared" si="3"/>
        <v>27.166666666666664</v>
      </c>
      <c r="I53" s="17" t="s">
        <v>411</v>
      </c>
      <c r="J53" s="176" t="str">
        <f t="shared" si="1"/>
        <v/>
      </c>
      <c r="K53" s="173">
        <f t="shared" si="4"/>
        <v>0.125</v>
      </c>
    </row>
    <row r="54" spans="1:11" ht="36" customHeight="1" x14ac:dyDescent="0.3">
      <c r="A54" s="30"/>
      <c r="B54" s="28" t="s">
        <v>160</v>
      </c>
      <c r="C54" s="28" t="s">
        <v>172</v>
      </c>
      <c r="D54" s="115" t="str">
        <f t="shared" si="16"/>
        <v>X</v>
      </c>
      <c r="E54" s="105" t="str">
        <f t="shared" si="17"/>
        <v/>
      </c>
      <c r="F54" s="180">
        <f t="shared" si="2"/>
        <v>1</v>
      </c>
      <c r="G54" s="117">
        <f t="shared" si="0"/>
        <v>30</v>
      </c>
      <c r="H54" s="153">
        <f t="shared" si="3"/>
        <v>28.666666666666664</v>
      </c>
      <c r="I54" s="17" t="s">
        <v>818</v>
      </c>
      <c r="J54" s="176" t="str">
        <f t="shared" si="1"/>
        <v/>
      </c>
      <c r="K54" s="173">
        <f t="shared" si="4"/>
        <v>6.25E-2</v>
      </c>
    </row>
    <row r="55" spans="1:11" ht="36" customHeight="1" x14ac:dyDescent="0.3">
      <c r="A55" s="30" t="s">
        <v>803</v>
      </c>
      <c r="B55" s="28" t="s">
        <v>172</v>
      </c>
      <c r="C55" s="28" t="s">
        <v>807</v>
      </c>
      <c r="D55" s="115" t="str">
        <f t="shared" si="16"/>
        <v>X</v>
      </c>
      <c r="E55" s="105" t="str">
        <f t="shared" si="17"/>
        <v/>
      </c>
      <c r="F55" s="180">
        <f t="shared" si="2"/>
        <v>0</v>
      </c>
      <c r="G55" s="117">
        <f t="shared" si="0"/>
        <v>15</v>
      </c>
      <c r="H55" s="153">
        <f t="shared" si="3"/>
        <v>28.916666666666664</v>
      </c>
      <c r="I55" s="17" t="s">
        <v>411</v>
      </c>
      <c r="J55" s="176" t="str">
        <f t="shared" si="1"/>
        <v/>
      </c>
      <c r="K55" s="173">
        <f t="shared" si="4"/>
        <v>1.041666666666663E-2</v>
      </c>
    </row>
    <row r="56" spans="1:11" ht="36" customHeight="1" x14ac:dyDescent="0.3">
      <c r="A56" s="30"/>
      <c r="B56" s="28" t="s">
        <v>807</v>
      </c>
      <c r="C56" s="28" t="s">
        <v>808</v>
      </c>
      <c r="D56" s="115" t="str">
        <f t="shared" si="16"/>
        <v>X</v>
      </c>
      <c r="E56" s="105" t="str">
        <f t="shared" si="17"/>
        <v/>
      </c>
      <c r="F56" s="180">
        <f t="shared" si="2"/>
        <v>0</v>
      </c>
      <c r="G56" s="117">
        <f t="shared" si="0"/>
        <v>30</v>
      </c>
      <c r="H56" s="153">
        <f t="shared" si="3"/>
        <v>29.416666666666664</v>
      </c>
      <c r="I56" s="17" t="s">
        <v>819</v>
      </c>
      <c r="J56" s="176" t="str">
        <f t="shared" si="1"/>
        <v/>
      </c>
      <c r="K56" s="173">
        <f t="shared" si="4"/>
        <v>2.083333333333337E-2</v>
      </c>
    </row>
    <row r="57" spans="1:11" ht="36" customHeight="1" x14ac:dyDescent="0.3">
      <c r="A57" s="30"/>
      <c r="B57" s="28" t="s">
        <v>808</v>
      </c>
      <c r="C57" s="28" t="s">
        <v>59</v>
      </c>
      <c r="D57" s="115" t="str">
        <f t="shared" si="16"/>
        <v>X</v>
      </c>
      <c r="E57" s="105" t="str">
        <f t="shared" si="17"/>
        <v/>
      </c>
      <c r="F57" s="180">
        <f t="shared" si="2"/>
        <v>2</v>
      </c>
      <c r="G57" s="117">
        <f t="shared" si="0"/>
        <v>15</v>
      </c>
      <c r="H57" s="153">
        <f t="shared" si="3"/>
        <v>31.666666666666664</v>
      </c>
      <c r="I57" s="17" t="s">
        <v>411</v>
      </c>
      <c r="J57" s="176" t="str">
        <f t="shared" si="1"/>
        <v/>
      </c>
      <c r="K57" s="173">
        <f t="shared" si="4"/>
        <v>9.375E-2</v>
      </c>
    </row>
    <row r="58" spans="1:11" ht="36" customHeight="1" x14ac:dyDescent="0.3">
      <c r="A58" s="30"/>
      <c r="B58" s="28" t="s">
        <v>59</v>
      </c>
      <c r="C58" s="28" t="s">
        <v>32</v>
      </c>
      <c r="D58" s="115" t="str">
        <f t="shared" si="16"/>
        <v>X</v>
      </c>
      <c r="E58" s="105" t="str">
        <f t="shared" si="17"/>
        <v/>
      </c>
      <c r="F58" s="180">
        <f t="shared" si="2"/>
        <v>0</v>
      </c>
      <c r="G58" s="117">
        <f t="shared" si="0"/>
        <v>30</v>
      </c>
      <c r="H58" s="153">
        <f t="shared" si="3"/>
        <v>32.166666666666664</v>
      </c>
      <c r="I58" s="17" t="s">
        <v>412</v>
      </c>
      <c r="J58" s="176" t="str">
        <f t="shared" si="1"/>
        <v/>
      </c>
      <c r="K58" s="173">
        <f t="shared" si="4"/>
        <v>2.0833333333333259E-2</v>
      </c>
    </row>
    <row r="59" spans="1:11" ht="36" customHeight="1" x14ac:dyDescent="0.3">
      <c r="A59" s="30"/>
      <c r="B59" s="28" t="s">
        <v>32</v>
      </c>
      <c r="C59" s="28" t="s">
        <v>63</v>
      </c>
      <c r="D59" s="115" t="str">
        <f t="shared" si="16"/>
        <v>X</v>
      </c>
      <c r="E59" s="105" t="str">
        <f t="shared" si="17"/>
        <v/>
      </c>
      <c r="F59" s="180">
        <f t="shared" si="2"/>
        <v>0</v>
      </c>
      <c r="G59" s="117">
        <f t="shared" si="0"/>
        <v>20</v>
      </c>
      <c r="H59" s="153">
        <f t="shared" si="3"/>
        <v>32.5</v>
      </c>
      <c r="I59" s="17" t="s">
        <v>820</v>
      </c>
      <c r="J59" s="176" t="str">
        <f t="shared" si="1"/>
        <v/>
      </c>
      <c r="K59" s="173">
        <f t="shared" si="4"/>
        <v>1.388888888888884E-2</v>
      </c>
    </row>
    <row r="60" spans="1:11" ht="36" customHeight="1" x14ac:dyDescent="0.3">
      <c r="A60" s="43"/>
      <c r="B60" s="28" t="s">
        <v>63</v>
      </c>
      <c r="C60" s="28" t="s">
        <v>28</v>
      </c>
      <c r="D60" s="115" t="str">
        <f t="shared" si="16"/>
        <v>X</v>
      </c>
      <c r="E60" s="105" t="str">
        <f t="shared" si="17"/>
        <v/>
      </c>
      <c r="F60" s="180">
        <f t="shared" si="2"/>
        <v>1</v>
      </c>
      <c r="G60" s="117">
        <f t="shared" si="0"/>
        <v>40</v>
      </c>
      <c r="H60" s="153">
        <f t="shared" si="3"/>
        <v>34.166666666666664</v>
      </c>
      <c r="I60" s="17" t="s">
        <v>411</v>
      </c>
      <c r="J60" s="176" t="str">
        <f t="shared" si="1"/>
        <v/>
      </c>
      <c r="K60" s="173">
        <f t="shared" si="4"/>
        <v>6.9444444444444531E-2</v>
      </c>
    </row>
    <row r="61" spans="1:11" ht="36" customHeight="1" x14ac:dyDescent="0.3">
      <c r="A61" s="229" t="s">
        <v>804</v>
      </c>
      <c r="B61" s="28" t="s">
        <v>29</v>
      </c>
      <c r="C61" s="28" t="s">
        <v>122</v>
      </c>
      <c r="D61" s="115" t="str">
        <f t="shared" si="16"/>
        <v>X</v>
      </c>
      <c r="E61" s="105" t="str">
        <f t="shared" si="17"/>
        <v/>
      </c>
      <c r="F61" s="180">
        <f t="shared" si="2"/>
        <v>1</v>
      </c>
      <c r="G61" s="117">
        <f t="shared" si="0"/>
        <v>50</v>
      </c>
      <c r="H61" s="153">
        <f t="shared" si="3"/>
        <v>36</v>
      </c>
      <c r="I61" s="17" t="s">
        <v>411</v>
      </c>
      <c r="J61" s="176" t="str">
        <f t="shared" si="1"/>
        <v/>
      </c>
      <c r="K61" s="173">
        <f t="shared" si="4"/>
        <v>7.6388888888888895E-2</v>
      </c>
    </row>
    <row r="62" spans="1:11" ht="36" customHeight="1" x14ac:dyDescent="0.3">
      <c r="A62" s="230"/>
      <c r="B62" s="28" t="s">
        <v>122</v>
      </c>
      <c r="C62" s="28" t="s">
        <v>681</v>
      </c>
      <c r="D62" s="115" t="str">
        <f t="shared" si="16"/>
        <v>X</v>
      </c>
      <c r="E62" s="105" t="str">
        <f t="shared" si="17"/>
        <v/>
      </c>
      <c r="F62" s="180">
        <f t="shared" si="2"/>
        <v>0</v>
      </c>
      <c r="G62" s="117">
        <f t="shared" si="0"/>
        <v>50</v>
      </c>
      <c r="H62" s="153">
        <f t="shared" si="3"/>
        <v>36.833333333333336</v>
      </c>
      <c r="I62" s="17" t="s">
        <v>821</v>
      </c>
      <c r="J62" s="176" t="str">
        <f t="shared" si="1"/>
        <v/>
      </c>
      <c r="K62" s="173">
        <f t="shared" si="4"/>
        <v>3.472222222222221E-2</v>
      </c>
    </row>
    <row r="63" spans="1:11" ht="36" customHeight="1" x14ac:dyDescent="0.3">
      <c r="A63" s="230"/>
      <c r="B63" s="28" t="s">
        <v>681</v>
      </c>
      <c r="C63" s="28" t="s">
        <v>30</v>
      </c>
      <c r="D63" s="115" t="str">
        <f t="shared" si="16"/>
        <v>X</v>
      </c>
      <c r="E63" s="105" t="str">
        <f t="shared" si="17"/>
        <v/>
      </c>
      <c r="F63" s="180">
        <f t="shared" si="2"/>
        <v>2</v>
      </c>
      <c r="G63" s="117">
        <f t="shared" si="0"/>
        <v>50</v>
      </c>
      <c r="H63" s="153">
        <f t="shared" si="3"/>
        <v>39.666666666666671</v>
      </c>
      <c r="I63" s="17" t="s">
        <v>411</v>
      </c>
      <c r="J63" s="176" t="str">
        <f t="shared" si="1"/>
        <v/>
      </c>
      <c r="K63" s="173">
        <f t="shared" si="4"/>
        <v>0.11805555555555555</v>
      </c>
    </row>
    <row r="64" spans="1:11" ht="36" customHeight="1" x14ac:dyDescent="0.3">
      <c r="A64" s="230"/>
      <c r="B64" s="28" t="s">
        <v>30</v>
      </c>
      <c r="C64" s="28" t="s">
        <v>75</v>
      </c>
      <c r="D64" s="115" t="str">
        <f t="shared" si="16"/>
        <v>X</v>
      </c>
      <c r="E64" s="105" t="str">
        <f t="shared" si="17"/>
        <v/>
      </c>
      <c r="F64" s="180">
        <f t="shared" si="2"/>
        <v>0</v>
      </c>
      <c r="G64" s="117">
        <f t="shared" si="0"/>
        <v>30</v>
      </c>
      <c r="H64" s="153">
        <f t="shared" si="3"/>
        <v>40.166666666666671</v>
      </c>
      <c r="I64" s="17" t="s">
        <v>412</v>
      </c>
      <c r="J64" s="176" t="str">
        <f t="shared" si="1"/>
        <v/>
      </c>
      <c r="K64" s="173">
        <f t="shared" si="4"/>
        <v>2.0833333333333343E-2</v>
      </c>
    </row>
    <row r="65" spans="1:11" ht="36" customHeight="1" x14ac:dyDescent="0.3">
      <c r="A65" s="230"/>
      <c r="B65" s="28" t="s">
        <v>75</v>
      </c>
      <c r="C65" s="28" t="s">
        <v>245</v>
      </c>
      <c r="D65" s="115" t="str">
        <f t="shared" si="16"/>
        <v>X</v>
      </c>
      <c r="E65" s="105" t="str">
        <f t="shared" si="17"/>
        <v/>
      </c>
      <c r="F65" s="180">
        <f t="shared" si="2"/>
        <v>3</v>
      </c>
      <c r="G65" s="117">
        <f t="shared" si="0"/>
        <v>40</v>
      </c>
      <c r="H65" s="153">
        <f t="shared" si="3"/>
        <v>43.833333333333336</v>
      </c>
      <c r="I65" s="17" t="s">
        <v>411</v>
      </c>
      <c r="J65" s="176" t="str">
        <f t="shared" si="1"/>
        <v/>
      </c>
      <c r="K65" s="173">
        <f t="shared" si="4"/>
        <v>0.15277777777777773</v>
      </c>
    </row>
    <row r="66" spans="1:11" ht="36" customHeight="1" x14ac:dyDescent="0.3">
      <c r="A66" s="230"/>
      <c r="B66" s="28" t="s">
        <v>245</v>
      </c>
      <c r="C66" s="28" t="s">
        <v>748</v>
      </c>
      <c r="D66" s="115" t="str">
        <f t="shared" si="16"/>
        <v/>
      </c>
      <c r="E66" s="105" t="str">
        <f t="shared" si="17"/>
        <v>X</v>
      </c>
      <c r="F66" s="180">
        <f t="shared" si="2"/>
        <v>0</v>
      </c>
      <c r="G66" s="117">
        <f t="shared" si="0"/>
        <v>0</v>
      </c>
      <c r="H66" s="153">
        <f t="shared" si="3"/>
        <v>43.833333333333336</v>
      </c>
      <c r="I66" s="17" t="s">
        <v>755</v>
      </c>
      <c r="J66" s="176">
        <f t="shared" si="1"/>
        <v>4.1666666666666685E-2</v>
      </c>
      <c r="K66" s="173" t="str">
        <f t="shared" si="4"/>
        <v/>
      </c>
    </row>
    <row r="67" spans="1:11" ht="36" customHeight="1" x14ac:dyDescent="0.3">
      <c r="A67" s="230"/>
      <c r="B67" s="28" t="s">
        <v>748</v>
      </c>
      <c r="C67" s="28" t="s">
        <v>114</v>
      </c>
      <c r="D67" s="115" t="str">
        <f t="shared" si="16"/>
        <v>X</v>
      </c>
      <c r="E67" s="105" t="str">
        <f t="shared" si="17"/>
        <v/>
      </c>
      <c r="F67" s="180">
        <f t="shared" si="2"/>
        <v>1</v>
      </c>
      <c r="G67" s="117">
        <f t="shared" si="0"/>
        <v>30</v>
      </c>
      <c r="H67" s="153">
        <f t="shared" si="3"/>
        <v>45.333333333333336</v>
      </c>
      <c r="I67" s="17" t="s">
        <v>416</v>
      </c>
      <c r="J67" s="176" t="str">
        <f t="shared" si="1"/>
        <v/>
      </c>
      <c r="K67" s="173">
        <f t="shared" si="4"/>
        <v>6.25E-2</v>
      </c>
    </row>
    <row r="68" spans="1:11" ht="36" customHeight="1" x14ac:dyDescent="0.3">
      <c r="A68" s="230"/>
      <c r="B68" s="215" t="s">
        <v>114</v>
      </c>
      <c r="C68" s="216"/>
      <c r="D68" s="115"/>
      <c r="E68" s="105" t="str">
        <f t="shared" si="17"/>
        <v/>
      </c>
      <c r="F68" s="180">
        <f t="shared" si="2"/>
        <v>0</v>
      </c>
      <c r="G68" s="117">
        <f t="shared" si="0"/>
        <v>0</v>
      </c>
      <c r="H68" s="153">
        <f t="shared" si="3"/>
        <v>45.333333333333336</v>
      </c>
      <c r="I68" s="18" t="s">
        <v>56</v>
      </c>
      <c r="J68" s="176" t="str">
        <f t="shared" si="1"/>
        <v/>
      </c>
      <c r="K68" s="173" t="str">
        <f t="shared" si="4"/>
        <v/>
      </c>
    </row>
    <row r="69" spans="1:11" ht="33.75" customHeight="1" x14ac:dyDescent="0.3">
      <c r="A69" s="123"/>
      <c r="B69" s="332" t="s">
        <v>33</v>
      </c>
      <c r="C69" s="332"/>
      <c r="D69" s="332"/>
      <c r="E69" s="332"/>
      <c r="F69" s="332"/>
      <c r="G69" s="332"/>
      <c r="H69" s="124">
        <f>H68</f>
        <v>45.333333333333336</v>
      </c>
      <c r="I69" s="125"/>
      <c r="J69" s="177">
        <f>SUM(J23:J68)</f>
        <v>2.3263888888888884</v>
      </c>
      <c r="K69" s="173">
        <f>SUM(K23:K68)</f>
        <v>1.8888888888888888</v>
      </c>
    </row>
    <row r="70" spans="1:11" ht="33.75" customHeight="1" x14ac:dyDescent="0.3">
      <c r="A70" s="123"/>
      <c r="B70" s="332" t="s">
        <v>616</v>
      </c>
      <c r="C70" s="332"/>
      <c r="D70" s="332"/>
      <c r="E70" s="332"/>
      <c r="F70" s="332"/>
      <c r="G70" s="332"/>
      <c r="H70" s="126">
        <v>72</v>
      </c>
      <c r="I70" s="125"/>
    </row>
    <row r="71" spans="1:11" ht="33.75" customHeight="1" x14ac:dyDescent="0.3">
      <c r="A71" s="123"/>
      <c r="B71" s="326" t="s">
        <v>617</v>
      </c>
      <c r="C71" s="326"/>
      <c r="D71" s="326"/>
      <c r="E71" s="326"/>
      <c r="F71" s="326"/>
      <c r="G71" s="326"/>
      <c r="H71" s="126">
        <f>IF(H70="","",IF(H69&lt;=H70,H70-H69,0))</f>
        <v>26.666666666666664</v>
      </c>
      <c r="I71" s="155"/>
    </row>
    <row r="72" spans="1:11" ht="33.75" customHeight="1" x14ac:dyDescent="0.3">
      <c r="A72" s="123"/>
      <c r="B72" s="326" t="s">
        <v>618</v>
      </c>
      <c r="C72" s="326"/>
      <c r="D72" s="326"/>
      <c r="E72" s="326"/>
      <c r="F72" s="326"/>
      <c r="G72" s="326"/>
      <c r="H72" s="126">
        <f>IF(H69&gt;H70,H69-H70,0)</f>
        <v>0</v>
      </c>
      <c r="I72" s="125"/>
    </row>
    <row r="73" spans="1:11" ht="33.75" customHeight="1" x14ac:dyDescent="0.3">
      <c r="A73" s="123"/>
      <c r="B73" s="326" t="s">
        <v>619</v>
      </c>
      <c r="C73" s="326"/>
      <c r="D73" s="326"/>
      <c r="E73" s="326"/>
      <c r="F73" s="326"/>
      <c r="G73" s="326"/>
      <c r="H73" s="154">
        <f>IF(H70="","",IF(H71&gt;H72,ROUND(H71*$B$15*$B$13/24,0),""))</f>
        <v>35834500</v>
      </c>
      <c r="I73" s="125"/>
    </row>
    <row r="74" spans="1:11" ht="33.75" customHeight="1" x14ac:dyDescent="0.3">
      <c r="A74" s="123"/>
      <c r="B74" s="327" t="s">
        <v>620</v>
      </c>
      <c r="C74" s="328"/>
      <c r="D74" s="328"/>
      <c r="E74" s="328"/>
      <c r="F74" s="328"/>
      <c r="G74" s="329"/>
      <c r="H74" s="127" t="str">
        <f>IF(H72&gt;H71,ROUND(H72*$B$17*$B$13/24,0),"")</f>
        <v/>
      </c>
      <c r="I74" s="125"/>
    </row>
    <row r="75" spans="1:11" ht="33.75" customHeight="1" x14ac:dyDescent="0.3">
      <c r="A75" s="330"/>
      <c r="B75" s="330"/>
      <c r="C75" s="330"/>
      <c r="D75" s="330"/>
      <c r="E75" s="330"/>
      <c r="F75" s="330"/>
      <c r="G75" s="330"/>
      <c r="H75" s="330"/>
      <c r="I75" s="330"/>
    </row>
  </sheetData>
  <mergeCells count="17">
    <mergeCell ref="B73:G73"/>
    <mergeCell ref="B74:G74"/>
    <mergeCell ref="A75:I75"/>
    <mergeCell ref="J21:J22"/>
    <mergeCell ref="K21:K22"/>
    <mergeCell ref="B69:G69"/>
    <mergeCell ref="B70:G70"/>
    <mergeCell ref="B71:G71"/>
    <mergeCell ref="B72:G72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68">
    <cfRule type="expression" dxfId="2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975A-4A21-4466-9F2D-DA6A96ED4943}">
  <sheetPr>
    <tabColor rgb="FFFF0000"/>
  </sheetPr>
  <dimension ref="A1:K86"/>
  <sheetViews>
    <sheetView zoomScale="55" zoomScaleNormal="55" workbookViewId="0">
      <selection activeCell="D26" sqref="D2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08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69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44898.65625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44894</v>
      </c>
      <c r="C9" s="104">
        <f>INDEX('TONG HOP'!$B$9:$W$110,MATCH(E3,'TONG HOP'!$B$9:$B$110,0),MATCH(C10,'TONG HOP'!$B$9:$W$9,0))</f>
        <v>44895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16896.810000000001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44900.770833333336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22095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44902.055555555555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1248</v>
      </c>
      <c r="B23" s="215" t="s">
        <v>450</v>
      </c>
      <c r="C23" s="216"/>
      <c r="D23" s="115" t="str">
        <f t="shared" ref="D23" si="0">IF(E23="","X","")</f>
        <v/>
      </c>
      <c r="E23" s="105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180">
        <f>IF(C23-B23=1,24,(IF(D23="X",HOUR(C23-B23),0)))</f>
        <v>0</v>
      </c>
      <c r="G23" s="166">
        <f t="shared" ref="G23:G79" si="1">IF(D23="X",MINUTE(C23-B23),0)</f>
        <v>0</v>
      </c>
      <c r="H23" s="166">
        <f>(F23+G23/60)+H22</f>
        <v>0</v>
      </c>
      <c r="I23" s="214" t="s">
        <v>1253</v>
      </c>
      <c r="J23" s="175">
        <f t="shared" ref="J23:J79" si="2">IF(E23="x",(C23-B23),"")</f>
        <v>-0.65625</v>
      </c>
      <c r="K23" s="173" t="str">
        <f>IF(D23="x",(C23-B23),"")</f>
        <v/>
      </c>
    </row>
    <row r="24" spans="1:11" ht="36" customHeight="1" x14ac:dyDescent="0.3">
      <c r="A24" s="43"/>
      <c r="B24" s="19" t="s">
        <v>450</v>
      </c>
      <c r="C24" s="19" t="s">
        <v>28</v>
      </c>
      <c r="D24" s="115"/>
      <c r="E24" s="105" t="str">
        <f t="shared" ref="E24:E79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180">
        <f t="shared" ref="F24:F79" si="4">IF(C24-B24=1,24,(IF(D24="X",HOUR(C24-B24),0)))</f>
        <v>0</v>
      </c>
      <c r="G24" s="166">
        <f t="shared" si="1"/>
        <v>0</v>
      </c>
      <c r="H24" s="166">
        <f t="shared" ref="H24:H79" si="5">(F24+G24/60)+H23</f>
        <v>0</v>
      </c>
      <c r="I24" s="25" t="s">
        <v>1254</v>
      </c>
      <c r="J24" s="175">
        <f t="shared" si="2"/>
        <v>0.34375</v>
      </c>
      <c r="K24" s="173" t="str">
        <f t="shared" ref="K24:K79" si="6">IF(D24="x",(C24-B24),"")</f>
        <v/>
      </c>
    </row>
    <row r="25" spans="1:11" ht="36" customHeight="1" x14ac:dyDescent="0.3">
      <c r="A25" s="217" t="s">
        <v>1249</v>
      </c>
      <c r="B25" s="19" t="s">
        <v>29</v>
      </c>
      <c r="C25" s="19" t="s">
        <v>936</v>
      </c>
      <c r="D25" s="115"/>
      <c r="E25" s="105" t="str">
        <f t="shared" si="3"/>
        <v>X</v>
      </c>
      <c r="F25" s="180">
        <f t="shared" si="4"/>
        <v>0</v>
      </c>
      <c r="G25" s="166">
        <f t="shared" si="1"/>
        <v>0</v>
      </c>
      <c r="H25" s="166">
        <f t="shared" si="5"/>
        <v>0</v>
      </c>
      <c r="I25" s="25" t="s">
        <v>1254</v>
      </c>
      <c r="J25" s="175">
        <f t="shared" si="2"/>
        <v>0.36458333333333331</v>
      </c>
      <c r="K25" s="173" t="str">
        <f t="shared" si="6"/>
        <v/>
      </c>
    </row>
    <row r="26" spans="1:11" ht="36" customHeight="1" x14ac:dyDescent="0.3">
      <c r="A26" s="217"/>
      <c r="B26" s="19" t="s">
        <v>936</v>
      </c>
      <c r="C26" s="19" t="s">
        <v>150</v>
      </c>
      <c r="D26" s="115"/>
      <c r="E26" s="105" t="str">
        <f t="shared" si="3"/>
        <v>X</v>
      </c>
      <c r="F26" s="180">
        <f t="shared" si="4"/>
        <v>0</v>
      </c>
      <c r="G26" s="166">
        <f t="shared" si="1"/>
        <v>0</v>
      </c>
      <c r="H26" s="166">
        <f t="shared" si="5"/>
        <v>0</v>
      </c>
      <c r="I26" s="18" t="s">
        <v>1255</v>
      </c>
      <c r="J26" s="175">
        <f t="shared" si="2"/>
        <v>5.208333333333337E-2</v>
      </c>
      <c r="K26" s="173" t="str">
        <f t="shared" si="6"/>
        <v/>
      </c>
    </row>
    <row r="27" spans="1:11" ht="36" customHeight="1" x14ac:dyDescent="0.3">
      <c r="A27" s="217"/>
      <c r="B27" s="19" t="s">
        <v>150</v>
      </c>
      <c r="C27" s="19" t="s">
        <v>32</v>
      </c>
      <c r="D27" s="115"/>
      <c r="E27" s="105" t="str">
        <f t="shared" si="3"/>
        <v>X</v>
      </c>
      <c r="F27" s="180">
        <f t="shared" si="4"/>
        <v>0</v>
      </c>
      <c r="G27" s="117">
        <f t="shared" si="1"/>
        <v>0</v>
      </c>
      <c r="H27" s="153">
        <f t="shared" si="5"/>
        <v>0</v>
      </c>
      <c r="I27" s="25" t="s">
        <v>1256</v>
      </c>
      <c r="J27" s="176">
        <f t="shared" si="2"/>
        <v>0.49999999999999994</v>
      </c>
      <c r="K27" s="173" t="str">
        <f t="shared" si="6"/>
        <v/>
      </c>
    </row>
    <row r="28" spans="1:11" ht="36" customHeight="1" x14ac:dyDescent="0.3">
      <c r="A28" s="217"/>
      <c r="B28" s="19" t="s">
        <v>32</v>
      </c>
      <c r="C28" s="19" t="s">
        <v>320</v>
      </c>
      <c r="D28" s="115"/>
      <c r="E28" s="105" t="str">
        <f t="shared" si="3"/>
        <v>X</v>
      </c>
      <c r="F28" s="180">
        <f t="shared" si="4"/>
        <v>0</v>
      </c>
      <c r="G28" s="117">
        <f t="shared" si="1"/>
        <v>0</v>
      </c>
      <c r="H28" s="153">
        <f t="shared" si="5"/>
        <v>0</v>
      </c>
      <c r="I28" s="25" t="s">
        <v>1025</v>
      </c>
      <c r="J28" s="176">
        <f t="shared" si="2"/>
        <v>6.25E-2</v>
      </c>
      <c r="K28" s="173" t="str">
        <f t="shared" si="6"/>
        <v/>
      </c>
    </row>
    <row r="29" spans="1:11" ht="36" customHeight="1" x14ac:dyDescent="0.3">
      <c r="A29" s="217"/>
      <c r="B29" s="19" t="s">
        <v>320</v>
      </c>
      <c r="C29" s="19" t="s">
        <v>28</v>
      </c>
      <c r="D29" s="115"/>
      <c r="E29" s="105" t="str">
        <f t="shared" si="3"/>
        <v/>
      </c>
      <c r="F29" s="180">
        <f t="shared" si="4"/>
        <v>0</v>
      </c>
      <c r="G29" s="117">
        <f t="shared" si="1"/>
        <v>0</v>
      </c>
      <c r="H29" s="153">
        <f t="shared" si="5"/>
        <v>0</v>
      </c>
      <c r="I29" s="25" t="s">
        <v>1257</v>
      </c>
      <c r="J29" s="176" t="str">
        <f t="shared" si="2"/>
        <v/>
      </c>
      <c r="K29" s="173" t="str">
        <f t="shared" si="6"/>
        <v/>
      </c>
    </row>
    <row r="30" spans="1:11" ht="36" customHeight="1" x14ac:dyDescent="0.3">
      <c r="A30" s="42" t="s">
        <v>1250</v>
      </c>
      <c r="B30" s="19" t="s">
        <v>29</v>
      </c>
      <c r="C30" s="19" t="s">
        <v>75</v>
      </c>
      <c r="D30" s="115"/>
      <c r="E30" s="105" t="str">
        <f t="shared" si="3"/>
        <v/>
      </c>
      <c r="F30" s="180">
        <f t="shared" si="4"/>
        <v>0</v>
      </c>
      <c r="G30" s="117">
        <f t="shared" si="1"/>
        <v>0</v>
      </c>
      <c r="H30" s="153">
        <f t="shared" si="5"/>
        <v>0</v>
      </c>
      <c r="I30" s="25" t="s">
        <v>1258</v>
      </c>
      <c r="J30" s="176" t="str">
        <f t="shared" si="2"/>
        <v/>
      </c>
      <c r="K30" s="173" t="str">
        <f t="shared" si="6"/>
        <v/>
      </c>
    </row>
    <row r="31" spans="1:11" ht="36" customHeight="1" x14ac:dyDescent="0.3">
      <c r="A31" s="30"/>
      <c r="B31" s="19" t="s">
        <v>75</v>
      </c>
      <c r="C31" s="19" t="s">
        <v>149</v>
      </c>
      <c r="D31" s="115"/>
      <c r="E31" s="105" t="str">
        <f t="shared" si="3"/>
        <v/>
      </c>
      <c r="F31" s="180">
        <f t="shared" si="4"/>
        <v>0</v>
      </c>
      <c r="G31" s="117">
        <f t="shared" si="1"/>
        <v>0</v>
      </c>
      <c r="H31" s="153">
        <f t="shared" si="5"/>
        <v>0</v>
      </c>
      <c r="I31" s="25" t="s">
        <v>1259</v>
      </c>
      <c r="J31" s="176" t="str">
        <f t="shared" si="2"/>
        <v/>
      </c>
      <c r="K31" s="173" t="str">
        <f t="shared" si="6"/>
        <v/>
      </c>
    </row>
    <row r="32" spans="1:11" ht="36" customHeight="1" x14ac:dyDescent="0.3">
      <c r="A32" s="30"/>
      <c r="B32" s="19" t="s">
        <v>149</v>
      </c>
      <c r="C32" s="19" t="s">
        <v>172</v>
      </c>
      <c r="D32" s="115"/>
      <c r="E32" s="105" t="str">
        <f t="shared" si="3"/>
        <v/>
      </c>
      <c r="F32" s="180">
        <f t="shared" si="4"/>
        <v>0</v>
      </c>
      <c r="G32" s="117">
        <f t="shared" si="1"/>
        <v>0</v>
      </c>
      <c r="H32" s="153">
        <f t="shared" si="5"/>
        <v>0</v>
      </c>
      <c r="I32" s="25" t="s">
        <v>7</v>
      </c>
      <c r="J32" s="176" t="str">
        <f t="shared" si="2"/>
        <v/>
      </c>
      <c r="K32" s="173" t="str">
        <f t="shared" si="6"/>
        <v/>
      </c>
    </row>
    <row r="33" spans="1:11" ht="36" customHeight="1" x14ac:dyDescent="0.3">
      <c r="A33" s="30"/>
      <c r="B33" s="215" t="s">
        <v>172</v>
      </c>
      <c r="C33" s="216"/>
      <c r="D33" s="115"/>
      <c r="E33" s="105" t="str">
        <f t="shared" si="3"/>
        <v/>
      </c>
      <c r="F33" s="180">
        <f t="shared" si="4"/>
        <v>0</v>
      </c>
      <c r="G33" s="117">
        <f t="shared" si="1"/>
        <v>0</v>
      </c>
      <c r="H33" s="153">
        <f t="shared" si="5"/>
        <v>0</v>
      </c>
      <c r="I33" s="18" t="s">
        <v>394</v>
      </c>
      <c r="J33" s="176" t="str">
        <f t="shared" si="2"/>
        <v/>
      </c>
      <c r="K33" s="173" t="str">
        <f t="shared" si="6"/>
        <v/>
      </c>
    </row>
    <row r="34" spans="1:11" ht="36" customHeight="1" x14ac:dyDescent="0.3">
      <c r="A34" s="30"/>
      <c r="B34" s="19" t="s">
        <v>172</v>
      </c>
      <c r="C34" s="19" t="s">
        <v>240</v>
      </c>
      <c r="D34" s="115"/>
      <c r="E34" s="105" t="str">
        <f t="shared" si="3"/>
        <v/>
      </c>
      <c r="F34" s="180">
        <f t="shared" si="4"/>
        <v>0</v>
      </c>
      <c r="G34" s="117">
        <f t="shared" si="1"/>
        <v>0</v>
      </c>
      <c r="H34" s="153">
        <f t="shared" si="5"/>
        <v>0</v>
      </c>
      <c r="I34" s="17" t="s">
        <v>46</v>
      </c>
      <c r="J34" s="176" t="str">
        <f t="shared" si="2"/>
        <v/>
      </c>
      <c r="K34" s="173" t="str">
        <f t="shared" si="6"/>
        <v/>
      </c>
    </row>
    <row r="35" spans="1:11" ht="36" customHeight="1" x14ac:dyDescent="0.3">
      <c r="A35" s="30"/>
      <c r="B35" s="19" t="s">
        <v>240</v>
      </c>
      <c r="C35" s="19" t="s">
        <v>32</v>
      </c>
      <c r="D35" s="115"/>
      <c r="E35" s="105" t="str">
        <f t="shared" si="3"/>
        <v/>
      </c>
      <c r="F35" s="180">
        <f t="shared" si="4"/>
        <v>0</v>
      </c>
      <c r="G35" s="117">
        <f t="shared" si="1"/>
        <v>0</v>
      </c>
      <c r="H35" s="153">
        <f t="shared" si="5"/>
        <v>0</v>
      </c>
      <c r="I35" s="17" t="s">
        <v>1260</v>
      </c>
      <c r="J35" s="176" t="str">
        <f t="shared" si="2"/>
        <v/>
      </c>
      <c r="K35" s="173" t="str">
        <f t="shared" si="6"/>
        <v/>
      </c>
    </row>
    <row r="36" spans="1:11" ht="36" customHeight="1" x14ac:dyDescent="0.3">
      <c r="A36" s="43"/>
      <c r="B36" s="19" t="s">
        <v>32</v>
      </c>
      <c r="C36" s="19" t="s">
        <v>28</v>
      </c>
      <c r="D36" s="115"/>
      <c r="E36" s="105" t="str">
        <f t="shared" si="3"/>
        <v/>
      </c>
      <c r="F36" s="180">
        <f t="shared" si="4"/>
        <v>0</v>
      </c>
      <c r="G36" s="117">
        <f t="shared" si="1"/>
        <v>0</v>
      </c>
      <c r="H36" s="153">
        <f t="shared" si="5"/>
        <v>0</v>
      </c>
      <c r="I36" s="17" t="s">
        <v>1261</v>
      </c>
      <c r="J36" s="176" t="str">
        <f t="shared" si="2"/>
        <v/>
      </c>
      <c r="K36" s="173" t="str">
        <f t="shared" si="6"/>
        <v/>
      </c>
    </row>
    <row r="37" spans="1:11" ht="36" customHeight="1" x14ac:dyDescent="0.3">
      <c r="A37" s="217" t="s">
        <v>1251</v>
      </c>
      <c r="B37" s="19" t="s">
        <v>29</v>
      </c>
      <c r="C37" s="19" t="s">
        <v>232</v>
      </c>
      <c r="D37" s="115"/>
      <c r="E37" s="105" t="str">
        <f t="shared" si="3"/>
        <v/>
      </c>
      <c r="F37" s="180">
        <f t="shared" si="4"/>
        <v>0</v>
      </c>
      <c r="G37" s="117">
        <f t="shared" si="1"/>
        <v>0</v>
      </c>
      <c r="H37" s="153">
        <f t="shared" si="5"/>
        <v>0</v>
      </c>
      <c r="I37" s="17" t="s">
        <v>1261</v>
      </c>
      <c r="J37" s="176" t="str">
        <f t="shared" si="2"/>
        <v/>
      </c>
      <c r="K37" s="173" t="str">
        <f t="shared" si="6"/>
        <v/>
      </c>
    </row>
    <row r="38" spans="1:11" ht="36" customHeight="1" x14ac:dyDescent="0.3">
      <c r="A38" s="217"/>
      <c r="B38" s="19" t="s">
        <v>232</v>
      </c>
      <c r="C38" s="19" t="s">
        <v>30</v>
      </c>
      <c r="D38" s="115"/>
      <c r="E38" s="105" t="str">
        <f t="shared" si="3"/>
        <v/>
      </c>
      <c r="F38" s="180">
        <f t="shared" si="4"/>
        <v>0</v>
      </c>
      <c r="G38" s="117">
        <f t="shared" si="1"/>
        <v>0</v>
      </c>
      <c r="H38" s="153">
        <f t="shared" si="5"/>
        <v>0</v>
      </c>
      <c r="I38" s="17" t="s">
        <v>46</v>
      </c>
      <c r="J38" s="176" t="str">
        <f t="shared" si="2"/>
        <v/>
      </c>
      <c r="K38" s="173" t="str">
        <f t="shared" si="6"/>
        <v/>
      </c>
    </row>
    <row r="39" spans="1:11" ht="36" customHeight="1" x14ac:dyDescent="0.3">
      <c r="A39" s="217"/>
      <c r="B39" s="19" t="s">
        <v>30</v>
      </c>
      <c r="C39" s="19" t="s">
        <v>75</v>
      </c>
      <c r="D39" s="115"/>
      <c r="E39" s="105" t="str">
        <f t="shared" si="3"/>
        <v/>
      </c>
      <c r="F39" s="180">
        <f t="shared" si="4"/>
        <v>0</v>
      </c>
      <c r="G39" s="117">
        <f t="shared" si="1"/>
        <v>0</v>
      </c>
      <c r="H39" s="153">
        <f t="shared" si="5"/>
        <v>0</v>
      </c>
      <c r="I39" s="17" t="s">
        <v>1073</v>
      </c>
      <c r="J39" s="176" t="str">
        <f t="shared" si="2"/>
        <v/>
      </c>
      <c r="K39" s="173" t="str">
        <f t="shared" si="6"/>
        <v/>
      </c>
    </row>
    <row r="40" spans="1:11" ht="36" customHeight="1" x14ac:dyDescent="0.3">
      <c r="A40" s="217"/>
      <c r="B40" s="19" t="s">
        <v>75</v>
      </c>
      <c r="C40" s="19" t="s">
        <v>64</v>
      </c>
      <c r="D40" s="115"/>
      <c r="E40" s="105" t="str">
        <f t="shared" si="3"/>
        <v/>
      </c>
      <c r="F40" s="180">
        <f t="shared" si="4"/>
        <v>0</v>
      </c>
      <c r="G40" s="117">
        <f t="shared" si="1"/>
        <v>0</v>
      </c>
      <c r="H40" s="153">
        <f t="shared" si="5"/>
        <v>0</v>
      </c>
      <c r="I40" s="17" t="s">
        <v>194</v>
      </c>
      <c r="J40" s="176" t="str">
        <f t="shared" si="2"/>
        <v/>
      </c>
      <c r="K40" s="173" t="str">
        <f t="shared" si="6"/>
        <v/>
      </c>
    </row>
    <row r="41" spans="1:11" ht="36" customHeight="1" x14ac:dyDescent="0.3">
      <c r="A41" s="217"/>
      <c r="B41" s="19" t="s">
        <v>64</v>
      </c>
      <c r="C41" s="19" t="s">
        <v>69</v>
      </c>
      <c r="D41" s="115"/>
      <c r="E41" s="105" t="str">
        <f t="shared" si="3"/>
        <v/>
      </c>
      <c r="F41" s="180">
        <f t="shared" si="4"/>
        <v>0</v>
      </c>
      <c r="G41" s="117">
        <f t="shared" si="1"/>
        <v>0</v>
      </c>
      <c r="H41" s="153">
        <f t="shared" si="5"/>
        <v>0</v>
      </c>
      <c r="I41" s="17" t="s">
        <v>46</v>
      </c>
      <c r="J41" s="176" t="str">
        <f t="shared" si="2"/>
        <v/>
      </c>
      <c r="K41" s="173" t="str">
        <f t="shared" si="6"/>
        <v/>
      </c>
    </row>
    <row r="42" spans="1:11" ht="36" customHeight="1" x14ac:dyDescent="0.3">
      <c r="A42" s="217"/>
      <c r="B42" s="19" t="s">
        <v>69</v>
      </c>
      <c r="C42" s="19" t="s">
        <v>115</v>
      </c>
      <c r="D42" s="115"/>
      <c r="E42" s="105" t="str">
        <f t="shared" si="3"/>
        <v/>
      </c>
      <c r="F42" s="180">
        <f t="shared" si="4"/>
        <v>0</v>
      </c>
      <c r="G42" s="117">
        <f t="shared" si="1"/>
        <v>0</v>
      </c>
      <c r="H42" s="153">
        <f t="shared" si="5"/>
        <v>0</v>
      </c>
      <c r="I42" s="17" t="s">
        <v>1073</v>
      </c>
      <c r="J42" s="176" t="str">
        <f t="shared" si="2"/>
        <v/>
      </c>
      <c r="K42" s="173" t="str">
        <f t="shared" si="6"/>
        <v/>
      </c>
    </row>
    <row r="43" spans="1:11" ht="36" customHeight="1" x14ac:dyDescent="0.3">
      <c r="A43" s="217"/>
      <c r="B43" s="19" t="s">
        <v>115</v>
      </c>
      <c r="C43" s="19" t="s">
        <v>117</v>
      </c>
      <c r="D43" s="115"/>
      <c r="E43" s="105" t="str">
        <f t="shared" si="3"/>
        <v/>
      </c>
      <c r="F43" s="180">
        <f t="shared" si="4"/>
        <v>0</v>
      </c>
      <c r="G43" s="117">
        <f t="shared" si="1"/>
        <v>0</v>
      </c>
      <c r="H43" s="153">
        <f t="shared" si="5"/>
        <v>0</v>
      </c>
      <c r="I43" s="17" t="s">
        <v>46</v>
      </c>
      <c r="J43" s="176" t="str">
        <f t="shared" si="2"/>
        <v/>
      </c>
      <c r="K43" s="173" t="str">
        <f t="shared" si="6"/>
        <v/>
      </c>
    </row>
    <row r="44" spans="1:11" ht="36" customHeight="1" x14ac:dyDescent="0.3">
      <c r="A44" s="217"/>
      <c r="B44" s="19" t="s">
        <v>117</v>
      </c>
      <c r="C44" s="19" t="s">
        <v>57</v>
      </c>
      <c r="D44" s="115"/>
      <c r="E44" s="105" t="str">
        <f t="shared" si="3"/>
        <v/>
      </c>
      <c r="F44" s="180">
        <f t="shared" si="4"/>
        <v>0</v>
      </c>
      <c r="G44" s="117">
        <f t="shared" si="1"/>
        <v>0</v>
      </c>
      <c r="H44" s="153">
        <f t="shared" si="5"/>
        <v>0</v>
      </c>
      <c r="I44" s="17" t="s">
        <v>316</v>
      </c>
      <c r="J44" s="176" t="str">
        <f t="shared" si="2"/>
        <v/>
      </c>
      <c r="K44" s="173" t="str">
        <f t="shared" si="6"/>
        <v/>
      </c>
    </row>
    <row r="45" spans="1:11" ht="36" customHeight="1" x14ac:dyDescent="0.3">
      <c r="A45" s="217"/>
      <c r="B45" s="19" t="s">
        <v>57</v>
      </c>
      <c r="C45" s="19" t="s">
        <v>1065</v>
      </c>
      <c r="D45" s="115"/>
      <c r="E45" s="105" t="str">
        <f t="shared" si="3"/>
        <v/>
      </c>
      <c r="F45" s="180">
        <f t="shared" si="4"/>
        <v>0</v>
      </c>
      <c r="G45" s="117">
        <f t="shared" si="1"/>
        <v>0</v>
      </c>
      <c r="H45" s="153">
        <f t="shared" si="5"/>
        <v>0</v>
      </c>
      <c r="I45" s="17" t="s">
        <v>46</v>
      </c>
      <c r="J45" s="176" t="str">
        <f t="shared" si="2"/>
        <v/>
      </c>
      <c r="K45" s="173" t="str">
        <f t="shared" si="6"/>
        <v/>
      </c>
    </row>
    <row r="46" spans="1:11" ht="36" customHeight="1" x14ac:dyDescent="0.3">
      <c r="A46" s="217"/>
      <c r="B46" s="19" t="s">
        <v>1065</v>
      </c>
      <c r="C46" s="19" t="s">
        <v>59</v>
      </c>
      <c r="D46" s="115"/>
      <c r="E46" s="105" t="str">
        <f t="shared" si="3"/>
        <v/>
      </c>
      <c r="F46" s="180">
        <f t="shared" si="4"/>
        <v>0</v>
      </c>
      <c r="G46" s="117">
        <f t="shared" si="1"/>
        <v>0</v>
      </c>
      <c r="H46" s="153">
        <f t="shared" si="5"/>
        <v>0</v>
      </c>
      <c r="I46" s="17" t="s">
        <v>1262</v>
      </c>
      <c r="J46" s="176" t="str">
        <f t="shared" si="2"/>
        <v/>
      </c>
      <c r="K46" s="173" t="str">
        <f t="shared" si="6"/>
        <v/>
      </c>
    </row>
    <row r="47" spans="1:11" ht="36" customHeight="1" x14ac:dyDescent="0.3">
      <c r="A47" s="217"/>
      <c r="B47" s="19" t="s">
        <v>59</v>
      </c>
      <c r="C47" s="19" t="s">
        <v>28</v>
      </c>
      <c r="D47" s="115"/>
      <c r="E47" s="105" t="str">
        <f t="shared" si="3"/>
        <v/>
      </c>
      <c r="F47" s="180">
        <f t="shared" si="4"/>
        <v>0</v>
      </c>
      <c r="G47" s="117">
        <f t="shared" si="1"/>
        <v>0</v>
      </c>
      <c r="H47" s="153">
        <f t="shared" si="5"/>
        <v>0</v>
      </c>
      <c r="I47" s="17" t="s">
        <v>46</v>
      </c>
      <c r="J47" s="176" t="str">
        <f t="shared" si="2"/>
        <v/>
      </c>
      <c r="K47" s="173" t="str">
        <f t="shared" si="6"/>
        <v/>
      </c>
    </row>
    <row r="48" spans="1:11" ht="36" customHeight="1" x14ac:dyDescent="0.3">
      <c r="A48" s="30" t="s">
        <v>1252</v>
      </c>
      <c r="B48" s="19" t="s">
        <v>29</v>
      </c>
      <c r="C48" s="19" t="s">
        <v>154</v>
      </c>
      <c r="D48" s="115"/>
      <c r="E48" s="105" t="str">
        <f t="shared" si="3"/>
        <v/>
      </c>
      <c r="F48" s="180">
        <f t="shared" si="4"/>
        <v>0</v>
      </c>
      <c r="G48" s="117">
        <f t="shared" si="1"/>
        <v>0</v>
      </c>
      <c r="H48" s="153">
        <f t="shared" si="5"/>
        <v>0</v>
      </c>
      <c r="I48" s="17" t="s">
        <v>46</v>
      </c>
      <c r="J48" s="176" t="str">
        <f t="shared" si="2"/>
        <v/>
      </c>
      <c r="K48" s="173" t="str">
        <f t="shared" si="6"/>
        <v/>
      </c>
    </row>
    <row r="49" spans="1:11" ht="36" customHeight="1" x14ac:dyDescent="0.3">
      <c r="A49" s="30"/>
      <c r="B49" s="303" t="s">
        <v>154</v>
      </c>
      <c r="C49" s="304"/>
      <c r="D49" s="115"/>
      <c r="E49" s="105" t="str">
        <f t="shared" si="3"/>
        <v/>
      </c>
      <c r="F49" s="180">
        <f t="shared" si="4"/>
        <v>0</v>
      </c>
      <c r="G49" s="117">
        <f t="shared" si="1"/>
        <v>0</v>
      </c>
      <c r="H49" s="153">
        <f t="shared" si="5"/>
        <v>0</v>
      </c>
      <c r="I49" s="18" t="s">
        <v>56</v>
      </c>
      <c r="J49" s="176" t="str">
        <f t="shared" si="2"/>
        <v/>
      </c>
      <c r="K49" s="173" t="str">
        <f t="shared" si="6"/>
        <v/>
      </c>
    </row>
    <row r="50" spans="1:11" ht="36" customHeight="1" x14ac:dyDescent="0.3">
      <c r="A50" s="30"/>
      <c r="B50" s="28"/>
      <c r="C50" s="28"/>
      <c r="D50" s="115"/>
      <c r="E50" s="105" t="str">
        <f t="shared" si="3"/>
        <v/>
      </c>
      <c r="F50" s="180">
        <f t="shared" si="4"/>
        <v>0</v>
      </c>
      <c r="G50" s="117">
        <f t="shared" si="1"/>
        <v>0</v>
      </c>
      <c r="H50" s="153">
        <f t="shared" si="5"/>
        <v>0</v>
      </c>
      <c r="I50" s="17"/>
      <c r="J50" s="176" t="str">
        <f t="shared" si="2"/>
        <v/>
      </c>
      <c r="K50" s="173" t="str">
        <f t="shared" si="6"/>
        <v/>
      </c>
    </row>
    <row r="51" spans="1:11" ht="36" customHeight="1" x14ac:dyDescent="0.3">
      <c r="A51" s="30"/>
      <c r="B51" s="28"/>
      <c r="C51" s="28"/>
      <c r="D51" s="115"/>
      <c r="E51" s="105" t="str">
        <f t="shared" si="3"/>
        <v/>
      </c>
      <c r="F51" s="180">
        <f t="shared" si="4"/>
        <v>0</v>
      </c>
      <c r="G51" s="117">
        <f t="shared" si="1"/>
        <v>0</v>
      </c>
      <c r="H51" s="153">
        <f t="shared" si="5"/>
        <v>0</v>
      </c>
      <c r="I51" s="25"/>
      <c r="J51" s="176" t="str">
        <f t="shared" si="2"/>
        <v/>
      </c>
      <c r="K51" s="173" t="str">
        <f t="shared" si="6"/>
        <v/>
      </c>
    </row>
    <row r="52" spans="1:11" ht="36" customHeight="1" x14ac:dyDescent="0.3">
      <c r="A52" s="30"/>
      <c r="B52" s="28"/>
      <c r="C52" s="28"/>
      <c r="D52" s="115"/>
      <c r="E52" s="105" t="str">
        <f t="shared" si="3"/>
        <v/>
      </c>
      <c r="F52" s="180">
        <f t="shared" si="4"/>
        <v>0</v>
      </c>
      <c r="G52" s="117">
        <f t="shared" si="1"/>
        <v>0</v>
      </c>
      <c r="H52" s="153">
        <f t="shared" si="5"/>
        <v>0</v>
      </c>
      <c r="I52" s="17"/>
      <c r="J52" s="176" t="str">
        <f t="shared" si="2"/>
        <v/>
      </c>
      <c r="K52" s="173" t="str">
        <f t="shared" si="6"/>
        <v/>
      </c>
    </row>
    <row r="53" spans="1:11" ht="36" customHeight="1" x14ac:dyDescent="0.3">
      <c r="A53" s="30"/>
      <c r="B53" s="215"/>
      <c r="C53" s="216"/>
      <c r="D53" s="115"/>
      <c r="E53" s="105" t="str">
        <f t="shared" si="3"/>
        <v/>
      </c>
      <c r="F53" s="180">
        <f t="shared" si="4"/>
        <v>0</v>
      </c>
      <c r="G53" s="117">
        <f t="shared" si="1"/>
        <v>0</v>
      </c>
      <c r="H53" s="153">
        <f t="shared" si="5"/>
        <v>0</v>
      </c>
      <c r="I53" s="220"/>
      <c r="J53" s="176" t="str">
        <f t="shared" si="2"/>
        <v/>
      </c>
      <c r="K53" s="173" t="str">
        <f t="shared" si="6"/>
        <v/>
      </c>
    </row>
    <row r="54" spans="1:11" ht="36" customHeight="1" x14ac:dyDescent="0.3">
      <c r="A54" s="169"/>
      <c r="B54" s="196"/>
      <c r="C54" s="210"/>
      <c r="D54" s="115" t="str">
        <f t="shared" ref="D54:D79" si="7">IF(E54="","X","")</f>
        <v>X</v>
      </c>
      <c r="E54" s="105" t="str">
        <f t="shared" si="3"/>
        <v/>
      </c>
      <c r="F54" s="180">
        <f t="shared" si="4"/>
        <v>0</v>
      </c>
      <c r="G54" s="117">
        <f t="shared" si="1"/>
        <v>0</v>
      </c>
      <c r="H54" s="153">
        <f t="shared" si="5"/>
        <v>0</v>
      </c>
      <c r="I54" s="158"/>
      <c r="J54" s="176" t="str">
        <f t="shared" si="2"/>
        <v/>
      </c>
      <c r="K54" s="173">
        <f t="shared" si="6"/>
        <v>0</v>
      </c>
    </row>
    <row r="55" spans="1:11" ht="36" customHeight="1" x14ac:dyDescent="0.3">
      <c r="A55" s="169"/>
      <c r="B55" s="196"/>
      <c r="C55" s="210"/>
      <c r="D55" s="115" t="str">
        <f t="shared" si="7"/>
        <v>X</v>
      </c>
      <c r="E55" s="105" t="str">
        <f t="shared" si="3"/>
        <v/>
      </c>
      <c r="F55" s="180">
        <f t="shared" si="4"/>
        <v>0</v>
      </c>
      <c r="G55" s="117">
        <f t="shared" si="1"/>
        <v>0</v>
      </c>
      <c r="H55" s="153">
        <f t="shared" si="5"/>
        <v>0</v>
      </c>
      <c r="I55" s="158"/>
      <c r="J55" s="176" t="str">
        <f t="shared" si="2"/>
        <v/>
      </c>
      <c r="K55" s="173">
        <f t="shared" si="6"/>
        <v>0</v>
      </c>
    </row>
    <row r="56" spans="1:11" ht="36" customHeight="1" x14ac:dyDescent="0.3">
      <c r="A56" s="170"/>
      <c r="B56" s="196"/>
      <c r="C56" s="210"/>
      <c r="D56" s="115" t="str">
        <f t="shared" si="7"/>
        <v>X</v>
      </c>
      <c r="E56" s="105" t="str">
        <f t="shared" si="3"/>
        <v/>
      </c>
      <c r="F56" s="180">
        <f t="shared" si="4"/>
        <v>0</v>
      </c>
      <c r="G56" s="117">
        <f t="shared" si="1"/>
        <v>0</v>
      </c>
      <c r="H56" s="153">
        <f t="shared" si="5"/>
        <v>0</v>
      </c>
      <c r="I56" s="158"/>
      <c r="J56" s="176" t="str">
        <f t="shared" si="2"/>
        <v/>
      </c>
      <c r="K56" s="173">
        <f t="shared" si="6"/>
        <v>0</v>
      </c>
    </row>
    <row r="57" spans="1:11" ht="36" customHeight="1" x14ac:dyDescent="0.3">
      <c r="A57" s="168"/>
      <c r="B57" s="196"/>
      <c r="C57" s="210"/>
      <c r="D57" s="115" t="str">
        <f t="shared" si="7"/>
        <v>X</v>
      </c>
      <c r="E57" s="105" t="str">
        <f t="shared" si="3"/>
        <v/>
      </c>
      <c r="F57" s="180">
        <f t="shared" si="4"/>
        <v>0</v>
      </c>
      <c r="G57" s="117">
        <f t="shared" si="1"/>
        <v>0</v>
      </c>
      <c r="H57" s="153">
        <f t="shared" si="5"/>
        <v>0</v>
      </c>
      <c r="I57" s="158"/>
      <c r="J57" s="176" t="str">
        <f t="shared" si="2"/>
        <v/>
      </c>
      <c r="K57" s="173">
        <f t="shared" si="6"/>
        <v>0</v>
      </c>
    </row>
    <row r="58" spans="1:11" ht="36" customHeight="1" x14ac:dyDescent="0.3">
      <c r="A58" s="169"/>
      <c r="B58" s="196"/>
      <c r="C58" s="210"/>
      <c r="D58" s="115" t="str">
        <f t="shared" si="7"/>
        <v>X</v>
      </c>
      <c r="E58" s="105" t="str">
        <f t="shared" si="3"/>
        <v/>
      </c>
      <c r="F58" s="180">
        <f t="shared" si="4"/>
        <v>0</v>
      </c>
      <c r="G58" s="117">
        <f t="shared" si="1"/>
        <v>0</v>
      </c>
      <c r="H58" s="153">
        <f t="shared" si="5"/>
        <v>0</v>
      </c>
      <c r="I58" s="158"/>
      <c r="J58" s="176" t="str">
        <f t="shared" si="2"/>
        <v/>
      </c>
      <c r="K58" s="173">
        <f t="shared" si="6"/>
        <v>0</v>
      </c>
    </row>
    <row r="59" spans="1:11" ht="36" customHeight="1" x14ac:dyDescent="0.3">
      <c r="A59" s="169"/>
      <c r="B59" s="196"/>
      <c r="C59" s="210"/>
      <c r="D59" s="115" t="str">
        <f t="shared" si="7"/>
        <v>X</v>
      </c>
      <c r="E59" s="105" t="str">
        <f t="shared" si="3"/>
        <v/>
      </c>
      <c r="F59" s="180">
        <f t="shared" si="4"/>
        <v>0</v>
      </c>
      <c r="G59" s="117">
        <f t="shared" si="1"/>
        <v>0</v>
      </c>
      <c r="H59" s="153">
        <f t="shared" si="5"/>
        <v>0</v>
      </c>
      <c r="I59" s="158"/>
      <c r="J59" s="176" t="str">
        <f t="shared" si="2"/>
        <v/>
      </c>
      <c r="K59" s="173">
        <f t="shared" si="6"/>
        <v>0</v>
      </c>
    </row>
    <row r="60" spans="1:11" ht="36" customHeight="1" x14ac:dyDescent="0.3">
      <c r="A60" s="169"/>
      <c r="B60" s="196"/>
      <c r="C60" s="210"/>
      <c r="D60" s="115" t="str">
        <f t="shared" si="7"/>
        <v>X</v>
      </c>
      <c r="E60" s="105" t="str">
        <f t="shared" si="3"/>
        <v/>
      </c>
      <c r="F60" s="180">
        <f t="shared" si="4"/>
        <v>0</v>
      </c>
      <c r="G60" s="117">
        <f t="shared" si="1"/>
        <v>0</v>
      </c>
      <c r="H60" s="153">
        <f t="shared" si="5"/>
        <v>0</v>
      </c>
      <c r="I60" s="158"/>
      <c r="J60" s="176" t="str">
        <f t="shared" si="2"/>
        <v/>
      </c>
      <c r="K60" s="173">
        <f t="shared" si="6"/>
        <v>0</v>
      </c>
    </row>
    <row r="61" spans="1:11" ht="36" customHeight="1" x14ac:dyDescent="0.3">
      <c r="A61" s="169"/>
      <c r="B61" s="196"/>
      <c r="C61" s="210"/>
      <c r="D61" s="115" t="str">
        <f t="shared" si="7"/>
        <v>X</v>
      </c>
      <c r="E61" s="105" t="str">
        <f t="shared" si="3"/>
        <v/>
      </c>
      <c r="F61" s="180">
        <f t="shared" si="4"/>
        <v>0</v>
      </c>
      <c r="G61" s="117">
        <f t="shared" si="1"/>
        <v>0</v>
      </c>
      <c r="H61" s="153">
        <f t="shared" si="5"/>
        <v>0</v>
      </c>
      <c r="I61" s="158"/>
      <c r="J61" s="176" t="str">
        <f t="shared" si="2"/>
        <v/>
      </c>
      <c r="K61" s="173">
        <f t="shared" si="6"/>
        <v>0</v>
      </c>
    </row>
    <row r="62" spans="1:11" ht="36" customHeight="1" x14ac:dyDescent="0.3">
      <c r="A62" s="169"/>
      <c r="B62" s="196"/>
      <c r="C62" s="210"/>
      <c r="D62" s="115" t="str">
        <f t="shared" si="7"/>
        <v>X</v>
      </c>
      <c r="E62" s="105" t="str">
        <f t="shared" si="3"/>
        <v/>
      </c>
      <c r="F62" s="180">
        <f t="shared" si="4"/>
        <v>0</v>
      </c>
      <c r="G62" s="117">
        <f t="shared" si="1"/>
        <v>0</v>
      </c>
      <c r="H62" s="153">
        <f t="shared" si="5"/>
        <v>0</v>
      </c>
      <c r="I62" s="158"/>
      <c r="J62" s="176" t="str">
        <f t="shared" si="2"/>
        <v/>
      </c>
      <c r="K62" s="173">
        <f t="shared" si="6"/>
        <v>0</v>
      </c>
    </row>
    <row r="63" spans="1:11" ht="36" customHeight="1" x14ac:dyDescent="0.3">
      <c r="A63" s="169"/>
      <c r="B63" s="196"/>
      <c r="C63" s="210"/>
      <c r="D63" s="115" t="str">
        <f t="shared" si="7"/>
        <v>X</v>
      </c>
      <c r="E63" s="105" t="str">
        <f t="shared" si="3"/>
        <v/>
      </c>
      <c r="F63" s="180">
        <f t="shared" si="4"/>
        <v>0</v>
      </c>
      <c r="G63" s="117">
        <f t="shared" si="1"/>
        <v>0</v>
      </c>
      <c r="H63" s="153">
        <f t="shared" si="5"/>
        <v>0</v>
      </c>
      <c r="I63" s="158"/>
      <c r="J63" s="176" t="str">
        <f t="shared" si="2"/>
        <v/>
      </c>
      <c r="K63" s="173">
        <f t="shared" si="6"/>
        <v>0</v>
      </c>
    </row>
    <row r="64" spans="1:11" ht="36" customHeight="1" x14ac:dyDescent="0.3">
      <c r="A64" s="169"/>
      <c r="B64" s="196"/>
      <c r="C64" s="210"/>
      <c r="D64" s="115" t="str">
        <f t="shared" si="7"/>
        <v>X</v>
      </c>
      <c r="E64" s="105" t="str">
        <f t="shared" si="3"/>
        <v/>
      </c>
      <c r="F64" s="180">
        <f t="shared" si="4"/>
        <v>0</v>
      </c>
      <c r="G64" s="117">
        <f t="shared" si="1"/>
        <v>0</v>
      </c>
      <c r="H64" s="153">
        <f t="shared" si="5"/>
        <v>0</v>
      </c>
      <c r="I64" s="158"/>
      <c r="J64" s="176" t="str">
        <f t="shared" si="2"/>
        <v/>
      </c>
      <c r="K64" s="173">
        <f t="shared" si="6"/>
        <v>0</v>
      </c>
    </row>
    <row r="65" spans="1:11" ht="36" customHeight="1" x14ac:dyDescent="0.3">
      <c r="A65" s="169"/>
      <c r="B65" s="196"/>
      <c r="C65" s="210"/>
      <c r="D65" s="115" t="str">
        <f t="shared" si="7"/>
        <v>X</v>
      </c>
      <c r="E65" s="105" t="str">
        <f t="shared" si="3"/>
        <v/>
      </c>
      <c r="F65" s="180">
        <f t="shared" si="4"/>
        <v>0</v>
      </c>
      <c r="G65" s="117">
        <f t="shared" si="1"/>
        <v>0</v>
      </c>
      <c r="H65" s="153">
        <f t="shared" si="5"/>
        <v>0</v>
      </c>
      <c r="I65" s="158"/>
      <c r="J65" s="176" t="str">
        <f t="shared" si="2"/>
        <v/>
      </c>
      <c r="K65" s="173">
        <f t="shared" si="6"/>
        <v>0</v>
      </c>
    </row>
    <row r="66" spans="1:11" ht="36" customHeight="1" x14ac:dyDescent="0.3">
      <c r="A66" s="169"/>
      <c r="B66" s="196"/>
      <c r="C66" s="210"/>
      <c r="D66" s="115" t="str">
        <f t="shared" si="7"/>
        <v>X</v>
      </c>
      <c r="E66" s="105" t="str">
        <f t="shared" si="3"/>
        <v/>
      </c>
      <c r="F66" s="180">
        <f t="shared" si="4"/>
        <v>0</v>
      </c>
      <c r="G66" s="117">
        <f t="shared" si="1"/>
        <v>0</v>
      </c>
      <c r="H66" s="153">
        <f t="shared" si="5"/>
        <v>0</v>
      </c>
      <c r="I66" s="158"/>
      <c r="J66" s="176" t="str">
        <f t="shared" si="2"/>
        <v/>
      </c>
      <c r="K66" s="173">
        <f t="shared" si="6"/>
        <v>0</v>
      </c>
    </row>
    <row r="67" spans="1:11" ht="36" customHeight="1" x14ac:dyDescent="0.3">
      <c r="A67" s="169"/>
      <c r="B67" s="196"/>
      <c r="C67" s="210"/>
      <c r="D67" s="115" t="str">
        <f t="shared" si="7"/>
        <v>X</v>
      </c>
      <c r="E67" s="105" t="str">
        <f t="shared" si="3"/>
        <v/>
      </c>
      <c r="F67" s="180">
        <f t="shared" si="4"/>
        <v>0</v>
      </c>
      <c r="G67" s="117">
        <f t="shared" si="1"/>
        <v>0</v>
      </c>
      <c r="H67" s="153">
        <f t="shared" si="5"/>
        <v>0</v>
      </c>
      <c r="I67" s="158"/>
      <c r="J67" s="176" t="str">
        <f t="shared" si="2"/>
        <v/>
      </c>
      <c r="K67" s="173">
        <f t="shared" si="6"/>
        <v>0</v>
      </c>
    </row>
    <row r="68" spans="1:11" ht="36" customHeight="1" x14ac:dyDescent="0.3">
      <c r="A68" s="169"/>
      <c r="B68" s="196"/>
      <c r="C68" s="210"/>
      <c r="D68" s="115" t="str">
        <f t="shared" si="7"/>
        <v>X</v>
      </c>
      <c r="E68" s="105" t="str">
        <f t="shared" si="3"/>
        <v/>
      </c>
      <c r="F68" s="180">
        <f t="shared" si="4"/>
        <v>0</v>
      </c>
      <c r="G68" s="117">
        <f t="shared" si="1"/>
        <v>0</v>
      </c>
      <c r="H68" s="153">
        <f t="shared" si="5"/>
        <v>0</v>
      </c>
      <c r="I68" s="158"/>
      <c r="J68" s="176" t="str">
        <f t="shared" si="2"/>
        <v/>
      </c>
      <c r="K68" s="173">
        <f t="shared" si="6"/>
        <v>0</v>
      </c>
    </row>
    <row r="69" spans="1:11" ht="36" customHeight="1" x14ac:dyDescent="0.3">
      <c r="A69" s="169"/>
      <c r="B69" s="196"/>
      <c r="C69" s="210"/>
      <c r="D69" s="115" t="str">
        <f t="shared" si="7"/>
        <v>X</v>
      </c>
      <c r="E69" s="105" t="str">
        <f t="shared" si="3"/>
        <v/>
      </c>
      <c r="F69" s="180">
        <f t="shared" si="4"/>
        <v>0</v>
      </c>
      <c r="G69" s="117">
        <f t="shared" si="1"/>
        <v>0</v>
      </c>
      <c r="H69" s="153">
        <f t="shared" si="5"/>
        <v>0</v>
      </c>
      <c r="I69" s="158"/>
      <c r="J69" s="176" t="str">
        <f t="shared" si="2"/>
        <v/>
      </c>
      <c r="K69" s="173">
        <f t="shared" si="6"/>
        <v>0</v>
      </c>
    </row>
    <row r="70" spans="1:11" ht="36" customHeight="1" x14ac:dyDescent="0.3">
      <c r="A70" s="170"/>
      <c r="B70" s="196"/>
      <c r="C70" s="210"/>
      <c r="D70" s="115" t="str">
        <f t="shared" si="7"/>
        <v>X</v>
      </c>
      <c r="E70" s="105" t="str">
        <f t="shared" si="3"/>
        <v/>
      </c>
      <c r="F70" s="180">
        <f t="shared" si="4"/>
        <v>0</v>
      </c>
      <c r="G70" s="117">
        <f t="shared" si="1"/>
        <v>0</v>
      </c>
      <c r="H70" s="153">
        <f t="shared" si="5"/>
        <v>0</v>
      </c>
      <c r="I70" s="158"/>
      <c r="J70" s="176" t="str">
        <f t="shared" si="2"/>
        <v/>
      </c>
      <c r="K70" s="173">
        <f t="shared" si="6"/>
        <v>0</v>
      </c>
    </row>
    <row r="71" spans="1:11" ht="36" customHeight="1" x14ac:dyDescent="0.3">
      <c r="A71" s="168"/>
      <c r="B71" s="196"/>
      <c r="C71" s="210"/>
      <c r="D71" s="115" t="str">
        <f t="shared" si="7"/>
        <v>X</v>
      </c>
      <c r="E71" s="105" t="str">
        <f t="shared" si="3"/>
        <v/>
      </c>
      <c r="F71" s="180">
        <f t="shared" si="4"/>
        <v>0</v>
      </c>
      <c r="G71" s="117">
        <f t="shared" si="1"/>
        <v>0</v>
      </c>
      <c r="H71" s="153">
        <f t="shared" si="5"/>
        <v>0</v>
      </c>
      <c r="I71" s="158"/>
      <c r="J71" s="176" t="str">
        <f t="shared" si="2"/>
        <v/>
      </c>
      <c r="K71" s="173">
        <f t="shared" si="6"/>
        <v>0</v>
      </c>
    </row>
    <row r="72" spans="1:11" ht="36" customHeight="1" x14ac:dyDescent="0.3">
      <c r="A72" s="169"/>
      <c r="B72" s="196"/>
      <c r="C72" s="210"/>
      <c r="D72" s="115" t="str">
        <f t="shared" si="7"/>
        <v>X</v>
      </c>
      <c r="E72" s="105" t="str">
        <f t="shared" si="3"/>
        <v/>
      </c>
      <c r="F72" s="180">
        <f t="shared" si="4"/>
        <v>0</v>
      </c>
      <c r="G72" s="117">
        <f t="shared" si="1"/>
        <v>0</v>
      </c>
      <c r="H72" s="153">
        <f t="shared" si="5"/>
        <v>0</v>
      </c>
      <c r="I72" s="158"/>
      <c r="J72" s="176" t="str">
        <f t="shared" si="2"/>
        <v/>
      </c>
      <c r="K72" s="173">
        <f t="shared" si="6"/>
        <v>0</v>
      </c>
    </row>
    <row r="73" spans="1:11" ht="36" customHeight="1" x14ac:dyDescent="0.3">
      <c r="A73" s="169"/>
      <c r="B73" s="196"/>
      <c r="C73" s="210"/>
      <c r="D73" s="115" t="str">
        <f t="shared" si="7"/>
        <v>X</v>
      </c>
      <c r="E73" s="105" t="str">
        <f t="shared" si="3"/>
        <v/>
      </c>
      <c r="F73" s="180">
        <f t="shared" si="4"/>
        <v>0</v>
      </c>
      <c r="G73" s="117">
        <f t="shared" si="1"/>
        <v>0</v>
      </c>
      <c r="H73" s="153">
        <f t="shared" si="5"/>
        <v>0</v>
      </c>
      <c r="I73" s="158"/>
      <c r="J73" s="176" t="str">
        <f t="shared" si="2"/>
        <v/>
      </c>
      <c r="K73" s="173">
        <f t="shared" si="6"/>
        <v>0</v>
      </c>
    </row>
    <row r="74" spans="1:11" ht="36" customHeight="1" x14ac:dyDescent="0.3">
      <c r="A74" s="169"/>
      <c r="B74" s="196"/>
      <c r="C74" s="210"/>
      <c r="D74" s="115" t="str">
        <f t="shared" si="7"/>
        <v>X</v>
      </c>
      <c r="E74" s="105" t="str">
        <f t="shared" si="3"/>
        <v/>
      </c>
      <c r="F74" s="180">
        <f t="shared" si="4"/>
        <v>0</v>
      </c>
      <c r="G74" s="117">
        <f t="shared" si="1"/>
        <v>0</v>
      </c>
      <c r="H74" s="153">
        <f t="shared" si="5"/>
        <v>0</v>
      </c>
      <c r="I74" s="158"/>
      <c r="J74" s="176" t="str">
        <f t="shared" si="2"/>
        <v/>
      </c>
      <c r="K74" s="173">
        <f t="shared" si="6"/>
        <v>0</v>
      </c>
    </row>
    <row r="75" spans="1:11" ht="36" customHeight="1" x14ac:dyDescent="0.3">
      <c r="A75" s="169"/>
      <c r="B75" s="196"/>
      <c r="C75" s="210"/>
      <c r="D75" s="115" t="str">
        <f t="shared" si="7"/>
        <v>X</v>
      </c>
      <c r="E75" s="105" t="str">
        <f t="shared" si="3"/>
        <v/>
      </c>
      <c r="F75" s="180">
        <f t="shared" si="4"/>
        <v>0</v>
      </c>
      <c r="G75" s="117">
        <f t="shared" si="1"/>
        <v>0</v>
      </c>
      <c r="H75" s="153">
        <f t="shared" si="5"/>
        <v>0</v>
      </c>
      <c r="I75" s="158"/>
      <c r="J75" s="176" t="str">
        <f t="shared" si="2"/>
        <v/>
      </c>
      <c r="K75" s="173">
        <f t="shared" si="6"/>
        <v>0</v>
      </c>
    </row>
    <row r="76" spans="1:11" ht="36" customHeight="1" x14ac:dyDescent="0.3">
      <c r="A76" s="169"/>
      <c r="B76" s="196"/>
      <c r="C76" s="210"/>
      <c r="D76" s="115" t="str">
        <f t="shared" si="7"/>
        <v>X</v>
      </c>
      <c r="E76" s="105" t="str">
        <f t="shared" si="3"/>
        <v/>
      </c>
      <c r="F76" s="180">
        <f t="shared" si="4"/>
        <v>0</v>
      </c>
      <c r="G76" s="117">
        <f t="shared" si="1"/>
        <v>0</v>
      </c>
      <c r="H76" s="153">
        <f t="shared" si="5"/>
        <v>0</v>
      </c>
      <c r="I76" s="158"/>
      <c r="J76" s="176" t="str">
        <f t="shared" si="2"/>
        <v/>
      </c>
      <c r="K76" s="173">
        <f t="shared" si="6"/>
        <v>0</v>
      </c>
    </row>
    <row r="77" spans="1:11" ht="36" customHeight="1" x14ac:dyDescent="0.3">
      <c r="A77" s="169"/>
      <c r="B77" s="196"/>
      <c r="C77" s="210"/>
      <c r="D77" s="115" t="str">
        <f t="shared" si="7"/>
        <v>X</v>
      </c>
      <c r="E77" s="105" t="str">
        <f t="shared" si="3"/>
        <v/>
      </c>
      <c r="F77" s="180">
        <f t="shared" si="4"/>
        <v>0</v>
      </c>
      <c r="G77" s="117">
        <f t="shared" si="1"/>
        <v>0</v>
      </c>
      <c r="H77" s="153">
        <f t="shared" si="5"/>
        <v>0</v>
      </c>
      <c r="I77" s="158"/>
      <c r="J77" s="176" t="str">
        <f t="shared" si="2"/>
        <v/>
      </c>
      <c r="K77" s="173">
        <f t="shared" si="6"/>
        <v>0</v>
      </c>
    </row>
    <row r="78" spans="1:11" ht="36" customHeight="1" x14ac:dyDescent="0.3">
      <c r="A78" s="169"/>
      <c r="B78" s="196"/>
      <c r="C78" s="210"/>
      <c r="D78" s="115" t="str">
        <f t="shared" si="7"/>
        <v>X</v>
      </c>
      <c r="E78" s="105" t="str">
        <f t="shared" si="3"/>
        <v/>
      </c>
      <c r="F78" s="180">
        <f t="shared" si="4"/>
        <v>0</v>
      </c>
      <c r="G78" s="117">
        <f t="shared" si="1"/>
        <v>0</v>
      </c>
      <c r="H78" s="153">
        <f t="shared" si="5"/>
        <v>0</v>
      </c>
      <c r="I78" s="158"/>
      <c r="J78" s="176" t="str">
        <f t="shared" si="2"/>
        <v/>
      </c>
      <c r="K78" s="173">
        <f t="shared" si="6"/>
        <v>0</v>
      </c>
    </row>
    <row r="79" spans="1:11" ht="36" customHeight="1" x14ac:dyDescent="0.3">
      <c r="A79" s="170"/>
      <c r="B79" s="196"/>
      <c r="C79" s="210"/>
      <c r="D79" s="115" t="str">
        <f t="shared" si="7"/>
        <v>X</v>
      </c>
      <c r="E79" s="105" t="str">
        <f t="shared" si="3"/>
        <v/>
      </c>
      <c r="F79" s="180">
        <f t="shared" si="4"/>
        <v>0</v>
      </c>
      <c r="G79" s="117">
        <f t="shared" si="1"/>
        <v>0</v>
      </c>
      <c r="H79" s="153">
        <f t="shared" si="5"/>
        <v>0</v>
      </c>
      <c r="I79" s="158"/>
      <c r="J79" s="176" t="str">
        <f t="shared" si="2"/>
        <v/>
      </c>
      <c r="K79" s="173">
        <f t="shared" si="6"/>
        <v>0</v>
      </c>
    </row>
    <row r="80" spans="1:11" ht="33.75" customHeight="1" x14ac:dyDescent="0.3">
      <c r="A80" s="123"/>
      <c r="B80" s="332" t="s">
        <v>33</v>
      </c>
      <c r="C80" s="332"/>
      <c r="D80" s="332"/>
      <c r="E80" s="332"/>
      <c r="F80" s="332"/>
      <c r="G80" s="332"/>
      <c r="H80" s="124">
        <f>H79</f>
        <v>0</v>
      </c>
      <c r="I80" s="125"/>
      <c r="J80" s="177">
        <f>SUM(J23:J79)</f>
        <v>0.66666666666666663</v>
      </c>
      <c r="K80" s="173">
        <f>SUM(K23:K79)</f>
        <v>0</v>
      </c>
    </row>
    <row r="81" spans="1:9" ht="33.75" customHeight="1" x14ac:dyDescent="0.3">
      <c r="A81" s="123"/>
      <c r="B81" s="332" t="s">
        <v>616</v>
      </c>
      <c r="C81" s="332"/>
      <c r="D81" s="332"/>
      <c r="E81" s="332"/>
      <c r="F81" s="332"/>
      <c r="G81" s="332"/>
      <c r="H81" s="126">
        <v>72</v>
      </c>
      <c r="I81" s="125"/>
    </row>
    <row r="82" spans="1:9" ht="33.75" customHeight="1" x14ac:dyDescent="0.3">
      <c r="A82" s="123"/>
      <c r="B82" s="326" t="s">
        <v>617</v>
      </c>
      <c r="C82" s="326"/>
      <c r="D82" s="326"/>
      <c r="E82" s="326"/>
      <c r="F82" s="326"/>
      <c r="G82" s="326"/>
      <c r="H82" s="126">
        <f>IF(H81="","",IF(H80&lt;=H81,H81-H80,0))</f>
        <v>72</v>
      </c>
      <c r="I82" s="155"/>
    </row>
    <row r="83" spans="1:9" ht="33.75" customHeight="1" x14ac:dyDescent="0.3">
      <c r="A83" s="123"/>
      <c r="B83" s="326" t="s">
        <v>618</v>
      </c>
      <c r="C83" s="326"/>
      <c r="D83" s="326"/>
      <c r="E83" s="326"/>
      <c r="F83" s="326"/>
      <c r="G83" s="326"/>
      <c r="H83" s="126">
        <f>IF(H80&gt;H81,H80-H81,0)</f>
        <v>0</v>
      </c>
      <c r="I83" s="125"/>
    </row>
    <row r="84" spans="1:9" ht="33.75" customHeight="1" x14ac:dyDescent="0.3">
      <c r="A84" s="123"/>
      <c r="B84" s="326" t="s">
        <v>619</v>
      </c>
      <c r="C84" s="326"/>
      <c r="D84" s="326"/>
      <c r="E84" s="326"/>
      <c r="F84" s="326"/>
      <c r="G84" s="326"/>
      <c r="H84" s="154">
        <f>IF(H81="","",IF(H82&gt;H83,ROUND(H82*$B$15*$B$13/24,0),""))</f>
        <v>99427500</v>
      </c>
      <c r="I84" s="125"/>
    </row>
    <row r="85" spans="1:9" ht="33.75" customHeight="1" x14ac:dyDescent="0.3">
      <c r="A85" s="123"/>
      <c r="B85" s="327" t="s">
        <v>620</v>
      </c>
      <c r="C85" s="328"/>
      <c r="D85" s="328"/>
      <c r="E85" s="328"/>
      <c r="F85" s="328"/>
      <c r="G85" s="329"/>
      <c r="H85" s="127" t="str">
        <f>IF(H83&gt;H82,ROUND(H83*$B$17*$B$13/24,0),"")</f>
        <v/>
      </c>
      <c r="I85" s="125"/>
    </row>
    <row r="86" spans="1:9" ht="33.75" customHeight="1" x14ac:dyDescent="0.3">
      <c r="A86" s="330"/>
      <c r="B86" s="330"/>
      <c r="C86" s="330"/>
      <c r="D86" s="330"/>
      <c r="E86" s="330"/>
      <c r="F86" s="330"/>
      <c r="G86" s="330"/>
      <c r="H86" s="330"/>
      <c r="I86" s="330"/>
    </row>
  </sheetData>
  <mergeCells count="17">
    <mergeCell ref="B84:G84"/>
    <mergeCell ref="B85:G85"/>
    <mergeCell ref="A86:I86"/>
    <mergeCell ref="J21:J22"/>
    <mergeCell ref="K21:K22"/>
    <mergeCell ref="B80:G80"/>
    <mergeCell ref="B81:G81"/>
    <mergeCell ref="B82:G82"/>
    <mergeCell ref="B83:G8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4:I79 B23:C23 E23:I23">
    <cfRule type="expression" dxfId="83" priority="2">
      <formula>$E23="x"</formula>
    </cfRule>
  </conditionalFormatting>
  <conditionalFormatting sqref="D23">
    <cfRule type="expression" dxfId="82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1C5A-3D31-4BD0-B8DF-B87544820E20}">
  <sheetPr>
    <tabColor rgb="FFFF0000"/>
  </sheetPr>
  <dimension ref="A1:K86"/>
  <sheetViews>
    <sheetView topLeftCell="A45" zoomScale="55" zoomScaleNormal="55" workbookViewId="0">
      <selection activeCell="D30" sqref="D30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07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33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44751.236111111109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 t="str">
        <f>INDEX('TONG HOP'!$B$9:$W$110,MATCH(E3,'TONG HOP'!$B$9:$B$110,0),MATCH(B10,'TONG HOP'!$B$9:$W$9,0))</f>
        <v>Ko có KH</v>
      </c>
      <c r="C9" s="104">
        <f>INDEX('TONG HOP'!$B$9:$W$110,MATCH(E3,'TONG HOP'!$B$9:$B$110,0),MATCH(C10,'TONG HOP'!$B$9:$W$9,0))</f>
        <v>0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Ko có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16987.5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44752.486111111109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20399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44753.8125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788</v>
      </c>
      <c r="B23" s="215" t="s">
        <v>791</v>
      </c>
      <c r="C23" s="216"/>
      <c r="D23" s="115" t="str">
        <f>IF(E23="","X","")</f>
        <v/>
      </c>
      <c r="E23" s="105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180">
        <f>IF(C23-B23=1,24,(IF(D23="X",HOUR(C23-B23),0)))</f>
        <v>0</v>
      </c>
      <c r="G23" s="166">
        <f t="shared" ref="G23:G79" si="0">IF(D23="X",MINUTE(C23-B23),0)</f>
        <v>0</v>
      </c>
      <c r="H23" s="166">
        <f>(F23+G23/60)+H22</f>
        <v>0</v>
      </c>
      <c r="I23" s="214" t="s">
        <v>792</v>
      </c>
      <c r="J23" s="175">
        <f t="shared" ref="J23:J79" si="1">IF(E23="x",(C23-B23),"")</f>
        <v>-0.23611111111111113</v>
      </c>
      <c r="K23" s="173" t="str">
        <f>IF(D23="x",(C23-B23),"")</f>
        <v/>
      </c>
    </row>
    <row r="24" spans="1:11" ht="36" customHeight="1" x14ac:dyDescent="0.3">
      <c r="A24" s="217"/>
      <c r="B24" s="19" t="s">
        <v>791</v>
      </c>
      <c r="C24" s="19" t="s">
        <v>130</v>
      </c>
      <c r="D24" s="115" t="str">
        <f t="shared" ref="D24:D79" si="2">IF(E24="","X","")</f>
        <v/>
      </c>
      <c r="E24" s="105" t="str">
        <f t="shared" ref="E24:E79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180">
        <f t="shared" ref="F24:F79" si="4">IF(C24-B24=1,24,(IF(D24="X",HOUR(C24-B24),0)))</f>
        <v>0</v>
      </c>
      <c r="G24" s="166">
        <f t="shared" si="0"/>
        <v>0</v>
      </c>
      <c r="H24" s="166">
        <f t="shared" ref="H24:H79" si="5">(F24+G24/60)+H23</f>
        <v>0</v>
      </c>
      <c r="I24" s="25" t="s">
        <v>768</v>
      </c>
      <c r="J24" s="175">
        <f t="shared" si="1"/>
        <v>0.10763888888888887</v>
      </c>
      <c r="K24" s="173" t="str">
        <f t="shared" ref="K24:K79" si="6">IF(D24="x",(C24-B24),"")</f>
        <v/>
      </c>
    </row>
    <row r="25" spans="1:11" ht="36" customHeight="1" x14ac:dyDescent="0.3">
      <c r="A25" s="217"/>
      <c r="B25" s="19" t="s">
        <v>130</v>
      </c>
      <c r="C25" s="19" t="s">
        <v>28</v>
      </c>
      <c r="D25" s="115" t="str">
        <f t="shared" si="2"/>
        <v/>
      </c>
      <c r="E25" s="105" t="str">
        <f t="shared" si="3"/>
        <v>X</v>
      </c>
      <c r="F25" s="180">
        <f t="shared" si="4"/>
        <v>0</v>
      </c>
      <c r="G25" s="166">
        <f t="shared" si="0"/>
        <v>0</v>
      </c>
      <c r="H25" s="166">
        <f t="shared" si="5"/>
        <v>0</v>
      </c>
      <c r="I25" s="25" t="s">
        <v>793</v>
      </c>
      <c r="J25" s="175">
        <f t="shared" si="1"/>
        <v>0.65625</v>
      </c>
      <c r="K25" s="173" t="str">
        <f t="shared" si="6"/>
        <v/>
      </c>
    </row>
    <row r="26" spans="1:11" ht="36" customHeight="1" x14ac:dyDescent="0.3">
      <c r="A26" s="42" t="s">
        <v>789</v>
      </c>
      <c r="B26" s="19" t="s">
        <v>29</v>
      </c>
      <c r="C26" s="19" t="s">
        <v>243</v>
      </c>
      <c r="D26" s="115" t="str">
        <f t="shared" si="2"/>
        <v/>
      </c>
      <c r="E26" s="105" t="str">
        <f t="shared" si="3"/>
        <v>X</v>
      </c>
      <c r="F26" s="180">
        <f t="shared" si="4"/>
        <v>0</v>
      </c>
      <c r="G26" s="166">
        <f t="shared" si="0"/>
        <v>0</v>
      </c>
      <c r="H26" s="166">
        <f t="shared" si="5"/>
        <v>0</v>
      </c>
      <c r="I26" s="25" t="s">
        <v>793</v>
      </c>
      <c r="J26" s="175">
        <f t="shared" si="1"/>
        <v>0.31944444444444448</v>
      </c>
      <c r="K26" s="173" t="str">
        <f t="shared" si="6"/>
        <v/>
      </c>
    </row>
    <row r="27" spans="1:11" ht="36" customHeight="1" x14ac:dyDescent="0.3">
      <c r="A27" s="30"/>
      <c r="B27" s="19" t="s">
        <v>243</v>
      </c>
      <c r="C27" s="19" t="s">
        <v>157</v>
      </c>
      <c r="D27" s="115" t="str">
        <f t="shared" si="2"/>
        <v/>
      </c>
      <c r="E27" s="105" t="str">
        <f t="shared" si="3"/>
        <v>X</v>
      </c>
      <c r="F27" s="180">
        <f t="shared" si="4"/>
        <v>0</v>
      </c>
      <c r="G27" s="117">
        <f t="shared" si="0"/>
        <v>0</v>
      </c>
      <c r="H27" s="153">
        <f t="shared" si="5"/>
        <v>0</v>
      </c>
      <c r="I27" s="18" t="s">
        <v>794</v>
      </c>
      <c r="J27" s="176">
        <f t="shared" si="1"/>
        <v>7.638888888888884E-2</v>
      </c>
      <c r="K27" s="173" t="str">
        <f t="shared" si="6"/>
        <v/>
      </c>
    </row>
    <row r="28" spans="1:11" ht="36" customHeight="1" x14ac:dyDescent="0.3">
      <c r="A28" s="30"/>
      <c r="B28" s="19" t="s">
        <v>157</v>
      </c>
      <c r="C28" s="19" t="s">
        <v>150</v>
      </c>
      <c r="D28" s="115" t="str">
        <f t="shared" si="2"/>
        <v>X</v>
      </c>
      <c r="E28" s="105" t="str">
        <f t="shared" si="3"/>
        <v/>
      </c>
      <c r="F28" s="180">
        <f t="shared" si="4"/>
        <v>0</v>
      </c>
      <c r="G28" s="117">
        <f t="shared" si="0"/>
        <v>30</v>
      </c>
      <c r="H28" s="153">
        <f t="shared" si="5"/>
        <v>0.5</v>
      </c>
      <c r="I28" s="25" t="s">
        <v>795</v>
      </c>
      <c r="J28" s="176" t="str">
        <f t="shared" si="1"/>
        <v/>
      </c>
      <c r="K28" s="173">
        <f t="shared" si="6"/>
        <v>2.083333333333337E-2</v>
      </c>
    </row>
    <row r="29" spans="1:11" ht="36" customHeight="1" x14ac:dyDescent="0.3">
      <c r="A29" s="30"/>
      <c r="B29" s="19" t="s">
        <v>150</v>
      </c>
      <c r="C29" s="19" t="s">
        <v>332</v>
      </c>
      <c r="D29" s="115" t="str">
        <f t="shared" si="2"/>
        <v>X</v>
      </c>
      <c r="E29" s="105" t="str">
        <f t="shared" si="3"/>
        <v/>
      </c>
      <c r="F29" s="180">
        <f t="shared" si="4"/>
        <v>1</v>
      </c>
      <c r="G29" s="117">
        <f t="shared" si="0"/>
        <v>40</v>
      </c>
      <c r="H29" s="153">
        <f t="shared" si="5"/>
        <v>2.1666666666666665</v>
      </c>
      <c r="I29" s="17" t="s">
        <v>7</v>
      </c>
      <c r="J29" s="176" t="str">
        <f t="shared" si="1"/>
        <v/>
      </c>
      <c r="K29" s="173">
        <f t="shared" si="6"/>
        <v>6.944444444444442E-2</v>
      </c>
    </row>
    <row r="30" spans="1:11" ht="36" customHeight="1" x14ac:dyDescent="0.3">
      <c r="A30" s="30"/>
      <c r="B30" s="215" t="s">
        <v>332</v>
      </c>
      <c r="C30" s="216"/>
      <c r="D30" s="115"/>
      <c r="E30" s="105" t="str">
        <f t="shared" si="3"/>
        <v/>
      </c>
      <c r="F30" s="180">
        <f t="shared" si="4"/>
        <v>0</v>
      </c>
      <c r="G30" s="117">
        <f t="shared" si="0"/>
        <v>0</v>
      </c>
      <c r="H30" s="153">
        <f t="shared" si="5"/>
        <v>2.1666666666666665</v>
      </c>
      <c r="I30" s="18" t="s">
        <v>45</v>
      </c>
      <c r="J30" s="176" t="str">
        <f t="shared" si="1"/>
        <v/>
      </c>
      <c r="K30" s="173" t="str">
        <f t="shared" si="6"/>
        <v/>
      </c>
    </row>
    <row r="31" spans="1:11" ht="36" customHeight="1" x14ac:dyDescent="0.3">
      <c r="A31" s="30"/>
      <c r="B31" s="19" t="s">
        <v>332</v>
      </c>
      <c r="C31" s="19" t="s">
        <v>114</v>
      </c>
      <c r="D31" s="115" t="str">
        <f t="shared" si="2"/>
        <v>X</v>
      </c>
      <c r="E31" s="105" t="str">
        <f t="shared" si="3"/>
        <v/>
      </c>
      <c r="F31" s="180">
        <f t="shared" si="4"/>
        <v>0</v>
      </c>
      <c r="G31" s="117">
        <f t="shared" si="0"/>
        <v>30</v>
      </c>
      <c r="H31" s="153">
        <f t="shared" si="5"/>
        <v>2.6666666666666665</v>
      </c>
      <c r="I31" s="17" t="s">
        <v>46</v>
      </c>
      <c r="J31" s="176" t="str">
        <f t="shared" si="1"/>
        <v/>
      </c>
      <c r="K31" s="173">
        <f t="shared" si="6"/>
        <v>2.0833333333333315E-2</v>
      </c>
    </row>
    <row r="32" spans="1:11" ht="36" customHeight="1" x14ac:dyDescent="0.3">
      <c r="A32" s="30"/>
      <c r="B32" s="19" t="s">
        <v>114</v>
      </c>
      <c r="C32" s="19" t="s">
        <v>159</v>
      </c>
      <c r="D32" s="115" t="str">
        <f t="shared" si="2"/>
        <v>X</v>
      </c>
      <c r="E32" s="105" t="str">
        <f t="shared" si="3"/>
        <v/>
      </c>
      <c r="F32" s="180">
        <f t="shared" si="4"/>
        <v>0</v>
      </c>
      <c r="G32" s="117">
        <f t="shared" si="0"/>
        <v>30</v>
      </c>
      <c r="H32" s="153">
        <f t="shared" si="5"/>
        <v>3.1666666666666665</v>
      </c>
      <c r="I32" s="17" t="s">
        <v>796</v>
      </c>
      <c r="J32" s="176" t="str">
        <f t="shared" si="1"/>
        <v/>
      </c>
      <c r="K32" s="173">
        <f t="shared" si="6"/>
        <v>2.083333333333337E-2</v>
      </c>
    </row>
    <row r="33" spans="1:11" ht="36" customHeight="1" x14ac:dyDescent="0.3">
      <c r="A33" s="30"/>
      <c r="B33" s="19" t="s">
        <v>159</v>
      </c>
      <c r="C33" s="19" t="s">
        <v>69</v>
      </c>
      <c r="D33" s="115" t="str">
        <f t="shared" si="2"/>
        <v>X</v>
      </c>
      <c r="E33" s="105" t="str">
        <f t="shared" si="3"/>
        <v/>
      </c>
      <c r="F33" s="180">
        <f t="shared" si="4"/>
        <v>0</v>
      </c>
      <c r="G33" s="117">
        <f t="shared" si="0"/>
        <v>50</v>
      </c>
      <c r="H33" s="153">
        <f t="shared" si="5"/>
        <v>4</v>
      </c>
      <c r="I33" s="17" t="s">
        <v>46</v>
      </c>
      <c r="J33" s="176" t="str">
        <f t="shared" si="1"/>
        <v/>
      </c>
      <c r="K33" s="173">
        <f t="shared" si="6"/>
        <v>3.472222222222221E-2</v>
      </c>
    </row>
    <row r="34" spans="1:11" ht="36" customHeight="1" x14ac:dyDescent="0.3">
      <c r="A34" s="30"/>
      <c r="B34" s="19" t="s">
        <v>69</v>
      </c>
      <c r="C34" s="19" t="s">
        <v>160</v>
      </c>
      <c r="D34" s="115" t="str">
        <f t="shared" si="2"/>
        <v/>
      </c>
      <c r="E34" s="105" t="str">
        <f t="shared" si="3"/>
        <v>X</v>
      </c>
      <c r="F34" s="180">
        <f t="shared" si="4"/>
        <v>0</v>
      </c>
      <c r="G34" s="117">
        <f t="shared" si="0"/>
        <v>0</v>
      </c>
      <c r="H34" s="153">
        <f t="shared" si="5"/>
        <v>4</v>
      </c>
      <c r="I34" s="17" t="s">
        <v>355</v>
      </c>
      <c r="J34" s="176">
        <f t="shared" si="1"/>
        <v>0.14583333333333337</v>
      </c>
      <c r="K34" s="173" t="str">
        <f t="shared" si="6"/>
        <v/>
      </c>
    </row>
    <row r="35" spans="1:11" ht="36" customHeight="1" x14ac:dyDescent="0.3">
      <c r="A35" s="30"/>
      <c r="B35" s="19" t="s">
        <v>160</v>
      </c>
      <c r="C35" s="19" t="s">
        <v>261</v>
      </c>
      <c r="D35" s="115" t="str">
        <f t="shared" si="2"/>
        <v>X</v>
      </c>
      <c r="E35" s="105" t="str">
        <f t="shared" si="3"/>
        <v/>
      </c>
      <c r="F35" s="180">
        <f t="shared" si="4"/>
        <v>0</v>
      </c>
      <c r="G35" s="117">
        <f t="shared" si="0"/>
        <v>30</v>
      </c>
      <c r="H35" s="153">
        <f t="shared" si="5"/>
        <v>4.5</v>
      </c>
      <c r="I35" s="17" t="s">
        <v>46</v>
      </c>
      <c r="J35" s="176" t="str">
        <f t="shared" si="1"/>
        <v/>
      </c>
      <c r="K35" s="173">
        <f t="shared" si="6"/>
        <v>2.0833333333333259E-2</v>
      </c>
    </row>
    <row r="36" spans="1:11" ht="36" customHeight="1" x14ac:dyDescent="0.3">
      <c r="A36" s="30"/>
      <c r="B36" s="19" t="s">
        <v>261</v>
      </c>
      <c r="C36" s="19" t="s">
        <v>72</v>
      </c>
      <c r="D36" s="115" t="str">
        <f t="shared" si="2"/>
        <v/>
      </c>
      <c r="E36" s="105" t="str">
        <f t="shared" si="3"/>
        <v>X</v>
      </c>
      <c r="F36" s="180">
        <f t="shared" si="4"/>
        <v>0</v>
      </c>
      <c r="G36" s="117">
        <f t="shared" si="0"/>
        <v>0</v>
      </c>
      <c r="H36" s="153">
        <f t="shared" si="5"/>
        <v>4.5</v>
      </c>
      <c r="I36" s="17" t="s">
        <v>355</v>
      </c>
      <c r="J36" s="176">
        <f t="shared" si="1"/>
        <v>6.25E-2</v>
      </c>
      <c r="K36" s="173" t="str">
        <f t="shared" si="6"/>
        <v/>
      </c>
    </row>
    <row r="37" spans="1:11" ht="36" customHeight="1" x14ac:dyDescent="0.3">
      <c r="A37" s="30"/>
      <c r="B37" s="19" t="s">
        <v>72</v>
      </c>
      <c r="C37" s="19" t="s">
        <v>57</v>
      </c>
      <c r="D37" s="115" t="str">
        <f t="shared" si="2"/>
        <v>X</v>
      </c>
      <c r="E37" s="105" t="str">
        <f t="shared" si="3"/>
        <v/>
      </c>
      <c r="F37" s="180">
        <f t="shared" si="4"/>
        <v>1</v>
      </c>
      <c r="G37" s="117">
        <f t="shared" si="0"/>
        <v>0</v>
      </c>
      <c r="H37" s="153">
        <f t="shared" si="5"/>
        <v>5.5</v>
      </c>
      <c r="I37" s="17" t="s">
        <v>46</v>
      </c>
      <c r="J37" s="176" t="str">
        <f t="shared" si="1"/>
        <v/>
      </c>
      <c r="K37" s="173">
        <f t="shared" si="6"/>
        <v>4.1666666666666741E-2</v>
      </c>
    </row>
    <row r="38" spans="1:11" ht="36" customHeight="1" x14ac:dyDescent="0.3">
      <c r="A38" s="30"/>
      <c r="B38" s="19" t="s">
        <v>57</v>
      </c>
      <c r="C38" s="19" t="s">
        <v>125</v>
      </c>
      <c r="D38" s="115" t="str">
        <f t="shared" si="2"/>
        <v>X</v>
      </c>
      <c r="E38" s="105" t="str">
        <f t="shared" si="3"/>
        <v/>
      </c>
      <c r="F38" s="180">
        <f t="shared" si="4"/>
        <v>0</v>
      </c>
      <c r="G38" s="117">
        <f t="shared" si="0"/>
        <v>30</v>
      </c>
      <c r="H38" s="153">
        <f t="shared" si="5"/>
        <v>6</v>
      </c>
      <c r="I38" s="17" t="s">
        <v>797</v>
      </c>
      <c r="J38" s="176" t="str">
        <f t="shared" si="1"/>
        <v/>
      </c>
      <c r="K38" s="173">
        <f t="shared" si="6"/>
        <v>2.0833333333333259E-2</v>
      </c>
    </row>
    <row r="39" spans="1:11" ht="36" customHeight="1" x14ac:dyDescent="0.3">
      <c r="A39" s="30"/>
      <c r="B39" s="19" t="s">
        <v>125</v>
      </c>
      <c r="C39" s="19" t="s">
        <v>235</v>
      </c>
      <c r="D39" s="115" t="str">
        <f t="shared" si="2"/>
        <v>X</v>
      </c>
      <c r="E39" s="105" t="str">
        <f t="shared" si="3"/>
        <v/>
      </c>
      <c r="F39" s="180">
        <f t="shared" si="4"/>
        <v>0</v>
      </c>
      <c r="G39" s="117">
        <f t="shared" si="0"/>
        <v>50</v>
      </c>
      <c r="H39" s="153">
        <f t="shared" si="5"/>
        <v>6.833333333333333</v>
      </c>
      <c r="I39" s="17" t="s">
        <v>46</v>
      </c>
      <c r="J39" s="176" t="str">
        <f t="shared" si="1"/>
        <v/>
      </c>
      <c r="K39" s="173">
        <f t="shared" si="6"/>
        <v>3.472222222222221E-2</v>
      </c>
    </row>
    <row r="40" spans="1:11" ht="36" customHeight="1" x14ac:dyDescent="0.3">
      <c r="A40" s="30"/>
      <c r="B40" s="19" t="s">
        <v>235</v>
      </c>
      <c r="C40" s="19" t="s">
        <v>32</v>
      </c>
      <c r="D40" s="115" t="str">
        <f t="shared" si="2"/>
        <v>X</v>
      </c>
      <c r="E40" s="105" t="str">
        <f t="shared" si="3"/>
        <v/>
      </c>
      <c r="F40" s="180">
        <f t="shared" si="4"/>
        <v>0</v>
      </c>
      <c r="G40" s="117">
        <f t="shared" si="0"/>
        <v>40</v>
      </c>
      <c r="H40" s="153">
        <f t="shared" si="5"/>
        <v>7.5</v>
      </c>
      <c r="I40" s="17" t="s">
        <v>287</v>
      </c>
      <c r="J40" s="176" t="str">
        <f t="shared" si="1"/>
        <v/>
      </c>
      <c r="K40" s="173">
        <f t="shared" si="6"/>
        <v>2.777777777777779E-2</v>
      </c>
    </row>
    <row r="41" spans="1:11" ht="36" customHeight="1" x14ac:dyDescent="0.3">
      <c r="A41" s="43"/>
      <c r="B41" s="19" t="s">
        <v>32</v>
      </c>
      <c r="C41" s="19" t="s">
        <v>28</v>
      </c>
      <c r="D41" s="115" t="str">
        <f t="shared" si="2"/>
        <v>X</v>
      </c>
      <c r="E41" s="105" t="str">
        <f t="shared" si="3"/>
        <v/>
      </c>
      <c r="F41" s="180">
        <f t="shared" si="4"/>
        <v>2</v>
      </c>
      <c r="G41" s="117">
        <f t="shared" si="0"/>
        <v>0</v>
      </c>
      <c r="H41" s="153">
        <f t="shared" si="5"/>
        <v>9.5</v>
      </c>
      <c r="I41" s="17" t="s">
        <v>46</v>
      </c>
      <c r="J41" s="176" t="str">
        <f t="shared" si="1"/>
        <v/>
      </c>
      <c r="K41" s="173">
        <f t="shared" si="6"/>
        <v>8.333333333333337E-2</v>
      </c>
    </row>
    <row r="42" spans="1:11" ht="36" customHeight="1" x14ac:dyDescent="0.3">
      <c r="A42" s="217" t="s">
        <v>790</v>
      </c>
      <c r="B42" s="19" t="s">
        <v>29</v>
      </c>
      <c r="C42" s="19" t="s">
        <v>782</v>
      </c>
      <c r="D42" s="115" t="str">
        <f t="shared" si="2"/>
        <v>X</v>
      </c>
      <c r="E42" s="105" t="str">
        <f t="shared" si="3"/>
        <v/>
      </c>
      <c r="F42" s="180">
        <f t="shared" si="4"/>
        <v>5</v>
      </c>
      <c r="G42" s="117">
        <f t="shared" si="0"/>
        <v>20</v>
      </c>
      <c r="H42" s="153">
        <f t="shared" si="5"/>
        <v>14.833333333333332</v>
      </c>
      <c r="I42" s="17" t="s">
        <v>46</v>
      </c>
      <c r="J42" s="176" t="str">
        <f t="shared" si="1"/>
        <v/>
      </c>
      <c r="K42" s="173">
        <f t="shared" si="6"/>
        <v>0.22222222222222221</v>
      </c>
    </row>
    <row r="43" spans="1:11" ht="36" customHeight="1" x14ac:dyDescent="0.3">
      <c r="A43" s="217"/>
      <c r="B43" s="19" t="s">
        <v>782</v>
      </c>
      <c r="C43" s="19" t="s">
        <v>75</v>
      </c>
      <c r="D43" s="115" t="str">
        <f t="shared" si="2"/>
        <v>X</v>
      </c>
      <c r="E43" s="105" t="str">
        <f t="shared" si="3"/>
        <v/>
      </c>
      <c r="F43" s="180">
        <f t="shared" si="4"/>
        <v>0</v>
      </c>
      <c r="G43" s="117">
        <f t="shared" si="0"/>
        <v>40</v>
      </c>
      <c r="H43" s="153">
        <f t="shared" si="5"/>
        <v>15.499999999999998</v>
      </c>
      <c r="I43" s="17" t="s">
        <v>287</v>
      </c>
      <c r="J43" s="176" t="str">
        <f t="shared" si="1"/>
        <v/>
      </c>
      <c r="K43" s="173">
        <f t="shared" si="6"/>
        <v>2.777777777777779E-2</v>
      </c>
    </row>
    <row r="44" spans="1:11" ht="36" customHeight="1" x14ac:dyDescent="0.3">
      <c r="A44" s="217"/>
      <c r="B44" s="19" t="s">
        <v>75</v>
      </c>
      <c r="C44" s="19" t="s">
        <v>128</v>
      </c>
      <c r="D44" s="115" t="str">
        <f t="shared" si="2"/>
        <v>X</v>
      </c>
      <c r="E44" s="105" t="str">
        <f t="shared" si="3"/>
        <v/>
      </c>
      <c r="F44" s="180">
        <f t="shared" si="4"/>
        <v>0</v>
      </c>
      <c r="G44" s="117">
        <f t="shared" si="0"/>
        <v>20</v>
      </c>
      <c r="H44" s="153">
        <f t="shared" si="5"/>
        <v>15.833333333333332</v>
      </c>
      <c r="I44" s="17" t="s">
        <v>310</v>
      </c>
      <c r="J44" s="176" t="str">
        <f t="shared" si="1"/>
        <v/>
      </c>
      <c r="K44" s="173">
        <f t="shared" si="6"/>
        <v>1.3888888888888895E-2</v>
      </c>
    </row>
    <row r="45" spans="1:11" ht="36" customHeight="1" x14ac:dyDescent="0.3">
      <c r="A45" s="217"/>
      <c r="B45" s="19" t="s">
        <v>128</v>
      </c>
      <c r="C45" s="19" t="s">
        <v>112</v>
      </c>
      <c r="D45" s="115" t="str">
        <f t="shared" si="2"/>
        <v>X</v>
      </c>
      <c r="E45" s="105" t="str">
        <f t="shared" si="3"/>
        <v/>
      </c>
      <c r="F45" s="180">
        <f t="shared" si="4"/>
        <v>1</v>
      </c>
      <c r="G45" s="117">
        <f t="shared" si="0"/>
        <v>40</v>
      </c>
      <c r="H45" s="153">
        <f t="shared" si="5"/>
        <v>17.5</v>
      </c>
      <c r="I45" s="17" t="s">
        <v>46</v>
      </c>
      <c r="J45" s="176" t="str">
        <f t="shared" si="1"/>
        <v/>
      </c>
      <c r="K45" s="173">
        <f t="shared" si="6"/>
        <v>6.944444444444442E-2</v>
      </c>
    </row>
    <row r="46" spans="1:11" ht="36" customHeight="1" x14ac:dyDescent="0.3">
      <c r="A46" s="217"/>
      <c r="B46" s="19" t="s">
        <v>112</v>
      </c>
      <c r="C46" s="19" t="s">
        <v>157</v>
      </c>
      <c r="D46" s="115" t="str">
        <f t="shared" si="2"/>
        <v/>
      </c>
      <c r="E46" s="105" t="str">
        <f t="shared" si="3"/>
        <v>X</v>
      </c>
      <c r="F46" s="180">
        <f t="shared" si="4"/>
        <v>0</v>
      </c>
      <c r="G46" s="117">
        <f t="shared" si="0"/>
        <v>0</v>
      </c>
      <c r="H46" s="153">
        <f t="shared" si="5"/>
        <v>17.5</v>
      </c>
      <c r="I46" s="17" t="s">
        <v>355</v>
      </c>
      <c r="J46" s="176">
        <f t="shared" si="1"/>
        <v>6.25E-2</v>
      </c>
      <c r="K46" s="173" t="str">
        <f t="shared" si="6"/>
        <v/>
      </c>
    </row>
    <row r="47" spans="1:11" ht="36" customHeight="1" x14ac:dyDescent="0.3">
      <c r="A47" s="217"/>
      <c r="B47" s="19" t="s">
        <v>157</v>
      </c>
      <c r="C47" s="19" t="s">
        <v>69</v>
      </c>
      <c r="D47" s="115" t="str">
        <f t="shared" si="2"/>
        <v>X</v>
      </c>
      <c r="E47" s="105" t="str">
        <f t="shared" si="3"/>
        <v/>
      </c>
      <c r="F47" s="180">
        <f t="shared" si="4"/>
        <v>4</v>
      </c>
      <c r="G47" s="117">
        <f t="shared" si="0"/>
        <v>0</v>
      </c>
      <c r="H47" s="153">
        <f t="shared" si="5"/>
        <v>21.5</v>
      </c>
      <c r="I47" s="17" t="s">
        <v>46</v>
      </c>
      <c r="J47" s="176" t="str">
        <f t="shared" si="1"/>
        <v/>
      </c>
      <c r="K47" s="173">
        <f t="shared" si="6"/>
        <v>0.16666666666666669</v>
      </c>
    </row>
    <row r="48" spans="1:11" ht="36" customHeight="1" x14ac:dyDescent="0.3">
      <c r="A48" s="217"/>
      <c r="B48" s="19" t="s">
        <v>69</v>
      </c>
      <c r="C48" s="19" t="s">
        <v>70</v>
      </c>
      <c r="D48" s="115" t="str">
        <f t="shared" si="2"/>
        <v>X</v>
      </c>
      <c r="E48" s="105" t="str">
        <f t="shared" si="3"/>
        <v/>
      </c>
      <c r="F48" s="180">
        <f t="shared" si="4"/>
        <v>0</v>
      </c>
      <c r="G48" s="117">
        <f t="shared" si="0"/>
        <v>30</v>
      </c>
      <c r="H48" s="153">
        <f t="shared" si="5"/>
        <v>22</v>
      </c>
      <c r="I48" s="17" t="s">
        <v>287</v>
      </c>
      <c r="J48" s="176" t="str">
        <f t="shared" si="1"/>
        <v/>
      </c>
      <c r="K48" s="173">
        <f t="shared" si="6"/>
        <v>2.083333333333337E-2</v>
      </c>
    </row>
    <row r="49" spans="1:11" ht="36" customHeight="1" x14ac:dyDescent="0.3">
      <c r="A49" s="217"/>
      <c r="B49" s="19" t="s">
        <v>70</v>
      </c>
      <c r="C49" s="33" t="s">
        <v>231</v>
      </c>
      <c r="D49" s="115" t="str">
        <f t="shared" si="2"/>
        <v>X</v>
      </c>
      <c r="E49" s="105" t="str">
        <f t="shared" si="3"/>
        <v/>
      </c>
      <c r="F49" s="180">
        <f t="shared" si="4"/>
        <v>1</v>
      </c>
      <c r="G49" s="117">
        <f t="shared" si="0"/>
        <v>20</v>
      </c>
      <c r="H49" s="153">
        <f t="shared" si="5"/>
        <v>23.333333333333332</v>
      </c>
      <c r="I49" s="17" t="s">
        <v>798</v>
      </c>
      <c r="J49" s="176" t="str">
        <f t="shared" si="1"/>
        <v/>
      </c>
      <c r="K49" s="173">
        <f t="shared" si="6"/>
        <v>5.555555555555558E-2</v>
      </c>
    </row>
    <row r="50" spans="1:11" ht="36" customHeight="1" x14ac:dyDescent="0.3">
      <c r="A50" s="217"/>
      <c r="B50" s="33" t="s">
        <v>231</v>
      </c>
      <c r="C50" s="19" t="s">
        <v>234</v>
      </c>
      <c r="D50" s="115" t="str">
        <f t="shared" si="2"/>
        <v>X</v>
      </c>
      <c r="E50" s="105" t="str">
        <f t="shared" si="3"/>
        <v/>
      </c>
      <c r="F50" s="180">
        <f t="shared" si="4"/>
        <v>4</v>
      </c>
      <c r="G50" s="117">
        <f t="shared" si="0"/>
        <v>10</v>
      </c>
      <c r="H50" s="153">
        <f t="shared" si="5"/>
        <v>27.5</v>
      </c>
      <c r="I50" s="17" t="s">
        <v>46</v>
      </c>
      <c r="J50" s="176" t="str">
        <f t="shared" si="1"/>
        <v/>
      </c>
      <c r="K50" s="173">
        <f t="shared" si="6"/>
        <v>0.17361111111111105</v>
      </c>
    </row>
    <row r="51" spans="1:11" ht="36" customHeight="1" x14ac:dyDescent="0.3">
      <c r="A51" s="217"/>
      <c r="B51" s="215" t="s">
        <v>234</v>
      </c>
      <c r="C51" s="216"/>
      <c r="D51" s="115"/>
      <c r="E51" s="105" t="str">
        <f t="shared" si="3"/>
        <v/>
      </c>
      <c r="F51" s="180">
        <f t="shared" si="4"/>
        <v>0</v>
      </c>
      <c r="G51" s="117">
        <f t="shared" si="0"/>
        <v>0</v>
      </c>
      <c r="H51" s="153">
        <f t="shared" si="5"/>
        <v>27.5</v>
      </c>
      <c r="I51" s="220" t="s">
        <v>56</v>
      </c>
      <c r="J51" s="176" t="str">
        <f t="shared" si="1"/>
        <v/>
      </c>
      <c r="K51" s="173" t="str">
        <f t="shared" si="6"/>
        <v/>
      </c>
    </row>
    <row r="52" spans="1:11" ht="36" hidden="1" customHeight="1" x14ac:dyDescent="0.3">
      <c r="A52" s="169"/>
      <c r="B52" s="196"/>
      <c r="C52" s="210"/>
      <c r="D52" s="115" t="str">
        <f t="shared" si="2"/>
        <v>X</v>
      </c>
      <c r="E52" s="105" t="str">
        <f t="shared" si="3"/>
        <v/>
      </c>
      <c r="F52" s="180">
        <f t="shared" si="4"/>
        <v>0</v>
      </c>
      <c r="G52" s="117">
        <f t="shared" si="0"/>
        <v>0</v>
      </c>
      <c r="H52" s="153">
        <f t="shared" si="5"/>
        <v>27.5</v>
      </c>
      <c r="I52" s="158"/>
      <c r="J52" s="176" t="str">
        <f t="shared" si="1"/>
        <v/>
      </c>
      <c r="K52" s="173">
        <f t="shared" si="6"/>
        <v>0</v>
      </c>
    </row>
    <row r="53" spans="1:11" ht="36" hidden="1" customHeight="1" x14ac:dyDescent="0.3">
      <c r="A53" s="169"/>
      <c r="B53" s="196"/>
      <c r="C53" s="210"/>
      <c r="D53" s="115" t="str">
        <f t="shared" si="2"/>
        <v>X</v>
      </c>
      <c r="E53" s="105" t="str">
        <f t="shared" si="3"/>
        <v/>
      </c>
      <c r="F53" s="180">
        <f t="shared" si="4"/>
        <v>0</v>
      </c>
      <c r="G53" s="117">
        <f t="shared" si="0"/>
        <v>0</v>
      </c>
      <c r="H53" s="153">
        <f t="shared" si="5"/>
        <v>27.5</v>
      </c>
      <c r="I53" s="158"/>
      <c r="J53" s="176" t="str">
        <f t="shared" si="1"/>
        <v/>
      </c>
      <c r="K53" s="173">
        <f t="shared" si="6"/>
        <v>0</v>
      </c>
    </row>
    <row r="54" spans="1:11" ht="36" hidden="1" customHeight="1" x14ac:dyDescent="0.3">
      <c r="A54" s="169"/>
      <c r="B54" s="196"/>
      <c r="C54" s="210"/>
      <c r="D54" s="115" t="str">
        <f t="shared" si="2"/>
        <v>X</v>
      </c>
      <c r="E54" s="105" t="str">
        <f t="shared" si="3"/>
        <v/>
      </c>
      <c r="F54" s="180">
        <f t="shared" si="4"/>
        <v>0</v>
      </c>
      <c r="G54" s="117">
        <f t="shared" si="0"/>
        <v>0</v>
      </c>
      <c r="H54" s="153">
        <f t="shared" si="5"/>
        <v>27.5</v>
      </c>
      <c r="I54" s="158"/>
      <c r="J54" s="176" t="str">
        <f t="shared" si="1"/>
        <v/>
      </c>
      <c r="K54" s="173">
        <f t="shared" si="6"/>
        <v>0</v>
      </c>
    </row>
    <row r="55" spans="1:11" ht="36" hidden="1" customHeight="1" x14ac:dyDescent="0.3">
      <c r="A55" s="169"/>
      <c r="B55" s="196"/>
      <c r="C55" s="210"/>
      <c r="D55" s="115" t="str">
        <f t="shared" si="2"/>
        <v>X</v>
      </c>
      <c r="E55" s="105" t="str">
        <f t="shared" si="3"/>
        <v/>
      </c>
      <c r="F55" s="180">
        <f t="shared" si="4"/>
        <v>0</v>
      </c>
      <c r="G55" s="117">
        <f t="shared" si="0"/>
        <v>0</v>
      </c>
      <c r="H55" s="153">
        <f t="shared" si="5"/>
        <v>27.5</v>
      </c>
      <c r="I55" s="158"/>
      <c r="J55" s="176" t="str">
        <f t="shared" si="1"/>
        <v/>
      </c>
      <c r="K55" s="173">
        <f t="shared" si="6"/>
        <v>0</v>
      </c>
    </row>
    <row r="56" spans="1:11" ht="36" hidden="1" customHeight="1" x14ac:dyDescent="0.3">
      <c r="A56" s="170"/>
      <c r="B56" s="196"/>
      <c r="C56" s="210"/>
      <c r="D56" s="115" t="str">
        <f t="shared" si="2"/>
        <v>X</v>
      </c>
      <c r="E56" s="105" t="str">
        <f t="shared" si="3"/>
        <v/>
      </c>
      <c r="F56" s="180">
        <f t="shared" si="4"/>
        <v>0</v>
      </c>
      <c r="G56" s="117">
        <f t="shared" si="0"/>
        <v>0</v>
      </c>
      <c r="H56" s="153">
        <f t="shared" si="5"/>
        <v>27.5</v>
      </c>
      <c r="I56" s="158"/>
      <c r="J56" s="176" t="str">
        <f t="shared" si="1"/>
        <v/>
      </c>
      <c r="K56" s="173">
        <f t="shared" si="6"/>
        <v>0</v>
      </c>
    </row>
    <row r="57" spans="1:11" ht="36" hidden="1" customHeight="1" x14ac:dyDescent="0.3">
      <c r="A57" s="168"/>
      <c r="B57" s="196"/>
      <c r="C57" s="210"/>
      <c r="D57" s="115" t="str">
        <f t="shared" si="2"/>
        <v>X</v>
      </c>
      <c r="E57" s="105" t="str">
        <f t="shared" si="3"/>
        <v/>
      </c>
      <c r="F57" s="180">
        <f t="shared" si="4"/>
        <v>0</v>
      </c>
      <c r="G57" s="117">
        <f t="shared" si="0"/>
        <v>0</v>
      </c>
      <c r="H57" s="153">
        <f t="shared" si="5"/>
        <v>27.5</v>
      </c>
      <c r="I57" s="158"/>
      <c r="J57" s="176" t="str">
        <f t="shared" si="1"/>
        <v/>
      </c>
      <c r="K57" s="173">
        <f t="shared" si="6"/>
        <v>0</v>
      </c>
    </row>
    <row r="58" spans="1:11" ht="36" hidden="1" customHeight="1" x14ac:dyDescent="0.3">
      <c r="A58" s="169"/>
      <c r="B58" s="196"/>
      <c r="C58" s="210"/>
      <c r="D58" s="115" t="str">
        <f t="shared" si="2"/>
        <v>X</v>
      </c>
      <c r="E58" s="105" t="str">
        <f t="shared" si="3"/>
        <v/>
      </c>
      <c r="F58" s="180">
        <f t="shared" si="4"/>
        <v>0</v>
      </c>
      <c r="G58" s="117">
        <f t="shared" si="0"/>
        <v>0</v>
      </c>
      <c r="H58" s="153">
        <f t="shared" si="5"/>
        <v>27.5</v>
      </c>
      <c r="I58" s="158"/>
      <c r="J58" s="176" t="str">
        <f t="shared" si="1"/>
        <v/>
      </c>
      <c r="K58" s="173">
        <f t="shared" si="6"/>
        <v>0</v>
      </c>
    </row>
    <row r="59" spans="1:11" ht="36" hidden="1" customHeight="1" x14ac:dyDescent="0.3">
      <c r="A59" s="169"/>
      <c r="B59" s="196"/>
      <c r="C59" s="210"/>
      <c r="D59" s="115" t="str">
        <f t="shared" si="2"/>
        <v>X</v>
      </c>
      <c r="E59" s="105" t="str">
        <f t="shared" si="3"/>
        <v/>
      </c>
      <c r="F59" s="180">
        <f t="shared" si="4"/>
        <v>0</v>
      </c>
      <c r="G59" s="117">
        <f t="shared" si="0"/>
        <v>0</v>
      </c>
      <c r="H59" s="153">
        <f t="shared" si="5"/>
        <v>27.5</v>
      </c>
      <c r="I59" s="158"/>
      <c r="J59" s="176" t="str">
        <f t="shared" si="1"/>
        <v/>
      </c>
      <c r="K59" s="173">
        <f t="shared" si="6"/>
        <v>0</v>
      </c>
    </row>
    <row r="60" spans="1:11" ht="36" hidden="1" customHeight="1" x14ac:dyDescent="0.3">
      <c r="A60" s="169"/>
      <c r="B60" s="196"/>
      <c r="C60" s="210"/>
      <c r="D60" s="115" t="str">
        <f t="shared" si="2"/>
        <v>X</v>
      </c>
      <c r="E60" s="105" t="str">
        <f t="shared" si="3"/>
        <v/>
      </c>
      <c r="F60" s="180">
        <f t="shared" si="4"/>
        <v>0</v>
      </c>
      <c r="G60" s="117">
        <f t="shared" si="0"/>
        <v>0</v>
      </c>
      <c r="H60" s="153">
        <f t="shared" si="5"/>
        <v>27.5</v>
      </c>
      <c r="I60" s="158"/>
      <c r="J60" s="176" t="str">
        <f t="shared" si="1"/>
        <v/>
      </c>
      <c r="K60" s="173">
        <f t="shared" si="6"/>
        <v>0</v>
      </c>
    </row>
    <row r="61" spans="1:11" ht="36" hidden="1" customHeight="1" x14ac:dyDescent="0.3">
      <c r="A61" s="169"/>
      <c r="B61" s="196"/>
      <c r="C61" s="210"/>
      <c r="D61" s="115" t="str">
        <f t="shared" si="2"/>
        <v>X</v>
      </c>
      <c r="E61" s="105" t="str">
        <f t="shared" si="3"/>
        <v/>
      </c>
      <c r="F61" s="180">
        <f t="shared" si="4"/>
        <v>0</v>
      </c>
      <c r="G61" s="117">
        <f t="shared" si="0"/>
        <v>0</v>
      </c>
      <c r="H61" s="153">
        <f t="shared" si="5"/>
        <v>27.5</v>
      </c>
      <c r="I61" s="158"/>
      <c r="J61" s="176" t="str">
        <f t="shared" si="1"/>
        <v/>
      </c>
      <c r="K61" s="173">
        <f t="shared" si="6"/>
        <v>0</v>
      </c>
    </row>
    <row r="62" spans="1:11" ht="36" hidden="1" customHeight="1" x14ac:dyDescent="0.3">
      <c r="A62" s="169"/>
      <c r="B62" s="196"/>
      <c r="C62" s="210"/>
      <c r="D62" s="115" t="str">
        <f t="shared" si="2"/>
        <v>X</v>
      </c>
      <c r="E62" s="105" t="str">
        <f t="shared" si="3"/>
        <v/>
      </c>
      <c r="F62" s="180">
        <f t="shared" si="4"/>
        <v>0</v>
      </c>
      <c r="G62" s="117">
        <f t="shared" si="0"/>
        <v>0</v>
      </c>
      <c r="H62" s="153">
        <f t="shared" si="5"/>
        <v>27.5</v>
      </c>
      <c r="I62" s="158"/>
      <c r="J62" s="176" t="str">
        <f t="shared" si="1"/>
        <v/>
      </c>
      <c r="K62" s="173">
        <f t="shared" si="6"/>
        <v>0</v>
      </c>
    </row>
    <row r="63" spans="1:11" ht="36" hidden="1" customHeight="1" x14ac:dyDescent="0.3">
      <c r="A63" s="169"/>
      <c r="B63" s="196"/>
      <c r="C63" s="210"/>
      <c r="D63" s="115" t="str">
        <f t="shared" si="2"/>
        <v>X</v>
      </c>
      <c r="E63" s="105" t="str">
        <f t="shared" si="3"/>
        <v/>
      </c>
      <c r="F63" s="180">
        <f t="shared" si="4"/>
        <v>0</v>
      </c>
      <c r="G63" s="117">
        <f t="shared" si="0"/>
        <v>0</v>
      </c>
      <c r="H63" s="153">
        <f t="shared" si="5"/>
        <v>27.5</v>
      </c>
      <c r="I63" s="158"/>
      <c r="J63" s="176" t="str">
        <f t="shared" si="1"/>
        <v/>
      </c>
      <c r="K63" s="173">
        <f t="shared" si="6"/>
        <v>0</v>
      </c>
    </row>
    <row r="64" spans="1:11" ht="36" hidden="1" customHeight="1" x14ac:dyDescent="0.3">
      <c r="A64" s="169"/>
      <c r="B64" s="196"/>
      <c r="C64" s="210"/>
      <c r="D64" s="115" t="str">
        <f t="shared" si="2"/>
        <v>X</v>
      </c>
      <c r="E64" s="105" t="str">
        <f t="shared" si="3"/>
        <v/>
      </c>
      <c r="F64" s="180">
        <f t="shared" si="4"/>
        <v>0</v>
      </c>
      <c r="G64" s="117">
        <f t="shared" si="0"/>
        <v>0</v>
      </c>
      <c r="H64" s="153">
        <f t="shared" si="5"/>
        <v>27.5</v>
      </c>
      <c r="I64" s="158"/>
      <c r="J64" s="176" t="str">
        <f t="shared" si="1"/>
        <v/>
      </c>
      <c r="K64" s="173">
        <f t="shared" si="6"/>
        <v>0</v>
      </c>
    </row>
    <row r="65" spans="1:11" ht="36" hidden="1" customHeight="1" x14ac:dyDescent="0.3">
      <c r="A65" s="169"/>
      <c r="B65" s="196"/>
      <c r="C65" s="210"/>
      <c r="D65" s="115" t="str">
        <f t="shared" si="2"/>
        <v>X</v>
      </c>
      <c r="E65" s="105" t="str">
        <f t="shared" si="3"/>
        <v/>
      </c>
      <c r="F65" s="180">
        <f t="shared" si="4"/>
        <v>0</v>
      </c>
      <c r="G65" s="117">
        <f t="shared" si="0"/>
        <v>0</v>
      </c>
      <c r="H65" s="153">
        <f t="shared" si="5"/>
        <v>27.5</v>
      </c>
      <c r="I65" s="158"/>
      <c r="J65" s="176" t="str">
        <f t="shared" si="1"/>
        <v/>
      </c>
      <c r="K65" s="173">
        <f t="shared" si="6"/>
        <v>0</v>
      </c>
    </row>
    <row r="66" spans="1:11" ht="36" hidden="1" customHeight="1" x14ac:dyDescent="0.3">
      <c r="A66" s="169"/>
      <c r="B66" s="196"/>
      <c r="C66" s="210"/>
      <c r="D66" s="115" t="str">
        <f t="shared" si="2"/>
        <v>X</v>
      </c>
      <c r="E66" s="105" t="str">
        <f t="shared" si="3"/>
        <v/>
      </c>
      <c r="F66" s="180">
        <f t="shared" si="4"/>
        <v>0</v>
      </c>
      <c r="G66" s="117">
        <f t="shared" si="0"/>
        <v>0</v>
      </c>
      <c r="H66" s="153">
        <f t="shared" si="5"/>
        <v>27.5</v>
      </c>
      <c r="I66" s="158"/>
      <c r="J66" s="176" t="str">
        <f t="shared" si="1"/>
        <v/>
      </c>
      <c r="K66" s="173">
        <f t="shared" si="6"/>
        <v>0</v>
      </c>
    </row>
    <row r="67" spans="1:11" ht="36" hidden="1" customHeight="1" x14ac:dyDescent="0.3">
      <c r="A67" s="169"/>
      <c r="B67" s="196"/>
      <c r="C67" s="210"/>
      <c r="D67" s="115" t="str">
        <f t="shared" si="2"/>
        <v>X</v>
      </c>
      <c r="E67" s="105" t="str">
        <f t="shared" si="3"/>
        <v/>
      </c>
      <c r="F67" s="180">
        <f t="shared" si="4"/>
        <v>0</v>
      </c>
      <c r="G67" s="117">
        <f t="shared" si="0"/>
        <v>0</v>
      </c>
      <c r="H67" s="153">
        <f t="shared" si="5"/>
        <v>27.5</v>
      </c>
      <c r="I67" s="158"/>
      <c r="J67" s="176" t="str">
        <f t="shared" si="1"/>
        <v/>
      </c>
      <c r="K67" s="173">
        <f t="shared" si="6"/>
        <v>0</v>
      </c>
    </row>
    <row r="68" spans="1:11" ht="36" hidden="1" customHeight="1" x14ac:dyDescent="0.3">
      <c r="A68" s="169"/>
      <c r="B68" s="196"/>
      <c r="C68" s="210"/>
      <c r="D68" s="115" t="str">
        <f t="shared" si="2"/>
        <v>X</v>
      </c>
      <c r="E68" s="105" t="str">
        <f t="shared" si="3"/>
        <v/>
      </c>
      <c r="F68" s="180">
        <f t="shared" si="4"/>
        <v>0</v>
      </c>
      <c r="G68" s="117">
        <f t="shared" si="0"/>
        <v>0</v>
      </c>
      <c r="H68" s="153">
        <f t="shared" si="5"/>
        <v>27.5</v>
      </c>
      <c r="I68" s="158"/>
      <c r="J68" s="176" t="str">
        <f t="shared" si="1"/>
        <v/>
      </c>
      <c r="K68" s="173">
        <f t="shared" si="6"/>
        <v>0</v>
      </c>
    </row>
    <row r="69" spans="1:11" ht="36" hidden="1" customHeight="1" x14ac:dyDescent="0.3">
      <c r="A69" s="169"/>
      <c r="B69" s="196"/>
      <c r="C69" s="210"/>
      <c r="D69" s="115" t="str">
        <f t="shared" si="2"/>
        <v>X</v>
      </c>
      <c r="E69" s="105" t="str">
        <f t="shared" si="3"/>
        <v/>
      </c>
      <c r="F69" s="180">
        <f t="shared" si="4"/>
        <v>0</v>
      </c>
      <c r="G69" s="117">
        <f t="shared" si="0"/>
        <v>0</v>
      </c>
      <c r="H69" s="153">
        <f t="shared" si="5"/>
        <v>27.5</v>
      </c>
      <c r="I69" s="158"/>
      <c r="J69" s="176" t="str">
        <f t="shared" si="1"/>
        <v/>
      </c>
      <c r="K69" s="173">
        <f t="shared" si="6"/>
        <v>0</v>
      </c>
    </row>
    <row r="70" spans="1:11" ht="36" hidden="1" customHeight="1" x14ac:dyDescent="0.3">
      <c r="A70" s="170"/>
      <c r="B70" s="196"/>
      <c r="C70" s="210"/>
      <c r="D70" s="115" t="str">
        <f t="shared" si="2"/>
        <v>X</v>
      </c>
      <c r="E70" s="105" t="str">
        <f t="shared" si="3"/>
        <v/>
      </c>
      <c r="F70" s="180">
        <f t="shared" si="4"/>
        <v>0</v>
      </c>
      <c r="G70" s="117">
        <f t="shared" si="0"/>
        <v>0</v>
      </c>
      <c r="H70" s="153">
        <f t="shared" si="5"/>
        <v>27.5</v>
      </c>
      <c r="I70" s="158"/>
      <c r="J70" s="176" t="str">
        <f t="shared" si="1"/>
        <v/>
      </c>
      <c r="K70" s="173">
        <f t="shared" si="6"/>
        <v>0</v>
      </c>
    </row>
    <row r="71" spans="1:11" ht="36" hidden="1" customHeight="1" x14ac:dyDescent="0.3">
      <c r="A71" s="168"/>
      <c r="B71" s="196"/>
      <c r="C71" s="210"/>
      <c r="D71" s="115" t="str">
        <f t="shared" si="2"/>
        <v>X</v>
      </c>
      <c r="E71" s="105" t="str">
        <f t="shared" si="3"/>
        <v/>
      </c>
      <c r="F71" s="180">
        <f t="shared" si="4"/>
        <v>0</v>
      </c>
      <c r="G71" s="117">
        <f t="shared" si="0"/>
        <v>0</v>
      </c>
      <c r="H71" s="153">
        <f t="shared" si="5"/>
        <v>27.5</v>
      </c>
      <c r="I71" s="158"/>
      <c r="J71" s="176" t="str">
        <f t="shared" si="1"/>
        <v/>
      </c>
      <c r="K71" s="173">
        <f t="shared" si="6"/>
        <v>0</v>
      </c>
    </row>
    <row r="72" spans="1:11" ht="36" hidden="1" customHeight="1" x14ac:dyDescent="0.3">
      <c r="A72" s="169"/>
      <c r="B72" s="196"/>
      <c r="C72" s="210"/>
      <c r="D72" s="115" t="str">
        <f t="shared" si="2"/>
        <v>X</v>
      </c>
      <c r="E72" s="105" t="str">
        <f t="shared" si="3"/>
        <v/>
      </c>
      <c r="F72" s="180">
        <f t="shared" si="4"/>
        <v>0</v>
      </c>
      <c r="G72" s="117">
        <f t="shared" si="0"/>
        <v>0</v>
      </c>
      <c r="H72" s="153">
        <f t="shared" si="5"/>
        <v>27.5</v>
      </c>
      <c r="I72" s="158"/>
      <c r="J72" s="176" t="str">
        <f t="shared" si="1"/>
        <v/>
      </c>
      <c r="K72" s="173">
        <f t="shared" si="6"/>
        <v>0</v>
      </c>
    </row>
    <row r="73" spans="1:11" ht="36" hidden="1" customHeight="1" x14ac:dyDescent="0.3">
      <c r="A73" s="169"/>
      <c r="B73" s="196"/>
      <c r="C73" s="210"/>
      <c r="D73" s="115" t="str">
        <f t="shared" si="2"/>
        <v>X</v>
      </c>
      <c r="E73" s="105" t="str">
        <f t="shared" si="3"/>
        <v/>
      </c>
      <c r="F73" s="180">
        <f t="shared" si="4"/>
        <v>0</v>
      </c>
      <c r="G73" s="117">
        <f t="shared" si="0"/>
        <v>0</v>
      </c>
      <c r="H73" s="153">
        <f t="shared" si="5"/>
        <v>27.5</v>
      </c>
      <c r="I73" s="158"/>
      <c r="J73" s="176" t="str">
        <f t="shared" si="1"/>
        <v/>
      </c>
      <c r="K73" s="173">
        <f t="shared" si="6"/>
        <v>0</v>
      </c>
    </row>
    <row r="74" spans="1:11" ht="36" hidden="1" customHeight="1" x14ac:dyDescent="0.3">
      <c r="A74" s="169"/>
      <c r="B74" s="196"/>
      <c r="C74" s="210"/>
      <c r="D74" s="115" t="str">
        <f t="shared" si="2"/>
        <v>X</v>
      </c>
      <c r="E74" s="105" t="str">
        <f t="shared" si="3"/>
        <v/>
      </c>
      <c r="F74" s="180">
        <f t="shared" si="4"/>
        <v>0</v>
      </c>
      <c r="G74" s="117">
        <f t="shared" si="0"/>
        <v>0</v>
      </c>
      <c r="H74" s="153">
        <f t="shared" si="5"/>
        <v>27.5</v>
      </c>
      <c r="I74" s="158"/>
      <c r="J74" s="176" t="str">
        <f t="shared" si="1"/>
        <v/>
      </c>
      <c r="K74" s="173">
        <f t="shared" si="6"/>
        <v>0</v>
      </c>
    </row>
    <row r="75" spans="1:11" ht="36" hidden="1" customHeight="1" x14ac:dyDescent="0.3">
      <c r="A75" s="169"/>
      <c r="B75" s="196"/>
      <c r="C75" s="210"/>
      <c r="D75" s="115" t="str">
        <f t="shared" si="2"/>
        <v>X</v>
      </c>
      <c r="E75" s="105" t="str">
        <f t="shared" si="3"/>
        <v/>
      </c>
      <c r="F75" s="180">
        <f t="shared" si="4"/>
        <v>0</v>
      </c>
      <c r="G75" s="117">
        <f t="shared" si="0"/>
        <v>0</v>
      </c>
      <c r="H75" s="153">
        <f t="shared" si="5"/>
        <v>27.5</v>
      </c>
      <c r="I75" s="158"/>
      <c r="J75" s="176" t="str">
        <f t="shared" si="1"/>
        <v/>
      </c>
      <c r="K75" s="173">
        <f t="shared" si="6"/>
        <v>0</v>
      </c>
    </row>
    <row r="76" spans="1:11" ht="36" hidden="1" customHeight="1" x14ac:dyDescent="0.3">
      <c r="A76" s="169"/>
      <c r="B76" s="196"/>
      <c r="C76" s="210"/>
      <c r="D76" s="115" t="str">
        <f t="shared" si="2"/>
        <v>X</v>
      </c>
      <c r="E76" s="105" t="str">
        <f t="shared" si="3"/>
        <v/>
      </c>
      <c r="F76" s="180">
        <f t="shared" si="4"/>
        <v>0</v>
      </c>
      <c r="G76" s="117">
        <f t="shared" si="0"/>
        <v>0</v>
      </c>
      <c r="H76" s="153">
        <f t="shared" si="5"/>
        <v>27.5</v>
      </c>
      <c r="I76" s="158"/>
      <c r="J76" s="176" t="str">
        <f t="shared" si="1"/>
        <v/>
      </c>
      <c r="K76" s="173">
        <f t="shared" si="6"/>
        <v>0</v>
      </c>
    </row>
    <row r="77" spans="1:11" ht="36" hidden="1" customHeight="1" x14ac:dyDescent="0.3">
      <c r="A77" s="169"/>
      <c r="B77" s="196"/>
      <c r="C77" s="210"/>
      <c r="D77" s="115" t="str">
        <f t="shared" si="2"/>
        <v>X</v>
      </c>
      <c r="E77" s="105" t="str">
        <f t="shared" si="3"/>
        <v/>
      </c>
      <c r="F77" s="180">
        <f t="shared" si="4"/>
        <v>0</v>
      </c>
      <c r="G77" s="117">
        <f t="shared" si="0"/>
        <v>0</v>
      </c>
      <c r="H77" s="153">
        <f t="shared" si="5"/>
        <v>27.5</v>
      </c>
      <c r="I77" s="158"/>
      <c r="J77" s="176" t="str">
        <f t="shared" si="1"/>
        <v/>
      </c>
      <c r="K77" s="173">
        <f t="shared" si="6"/>
        <v>0</v>
      </c>
    </row>
    <row r="78" spans="1:11" ht="36" hidden="1" customHeight="1" x14ac:dyDescent="0.3">
      <c r="A78" s="169"/>
      <c r="B78" s="196"/>
      <c r="C78" s="210"/>
      <c r="D78" s="115" t="str">
        <f t="shared" si="2"/>
        <v>X</v>
      </c>
      <c r="E78" s="105" t="str">
        <f t="shared" si="3"/>
        <v/>
      </c>
      <c r="F78" s="180">
        <f t="shared" si="4"/>
        <v>0</v>
      </c>
      <c r="G78" s="117">
        <f t="shared" si="0"/>
        <v>0</v>
      </c>
      <c r="H78" s="153">
        <f t="shared" si="5"/>
        <v>27.5</v>
      </c>
      <c r="I78" s="158"/>
      <c r="J78" s="176" t="str">
        <f t="shared" si="1"/>
        <v/>
      </c>
      <c r="K78" s="173">
        <f t="shared" si="6"/>
        <v>0</v>
      </c>
    </row>
    <row r="79" spans="1:11" ht="36" hidden="1" customHeight="1" x14ac:dyDescent="0.3">
      <c r="A79" s="170"/>
      <c r="B79" s="196"/>
      <c r="C79" s="210"/>
      <c r="D79" s="115" t="str">
        <f t="shared" si="2"/>
        <v>X</v>
      </c>
      <c r="E79" s="105" t="str">
        <f t="shared" si="3"/>
        <v/>
      </c>
      <c r="F79" s="180">
        <f t="shared" si="4"/>
        <v>0</v>
      </c>
      <c r="G79" s="117">
        <f t="shared" si="0"/>
        <v>0</v>
      </c>
      <c r="H79" s="153">
        <f t="shared" si="5"/>
        <v>27.5</v>
      </c>
      <c r="I79" s="158"/>
      <c r="J79" s="176" t="str">
        <f t="shared" si="1"/>
        <v/>
      </c>
      <c r="K79" s="173">
        <f t="shared" si="6"/>
        <v>0</v>
      </c>
    </row>
    <row r="80" spans="1:11" ht="33.75" customHeight="1" x14ac:dyDescent="0.3">
      <c r="A80" s="123"/>
      <c r="B80" s="332" t="s">
        <v>33</v>
      </c>
      <c r="C80" s="332"/>
      <c r="D80" s="332"/>
      <c r="E80" s="332"/>
      <c r="F80" s="332"/>
      <c r="G80" s="332"/>
      <c r="H80" s="124">
        <f>H51</f>
        <v>27.5</v>
      </c>
      <c r="I80" s="125"/>
      <c r="J80" s="177">
        <f>SUM(J23:J79)</f>
        <v>1.1944444444444442</v>
      </c>
      <c r="K80" s="173">
        <f>SUM(K23:K79)</f>
        <v>1.1458333333333335</v>
      </c>
    </row>
    <row r="81" spans="1:9" ht="33.75" customHeight="1" x14ac:dyDescent="0.3">
      <c r="A81" s="123"/>
      <c r="B81" s="332" t="s">
        <v>616</v>
      </c>
      <c r="C81" s="332"/>
      <c r="D81" s="332"/>
      <c r="E81" s="332"/>
      <c r="F81" s="332"/>
      <c r="G81" s="332"/>
      <c r="H81" s="126">
        <v>72</v>
      </c>
      <c r="I81" s="125"/>
    </row>
    <row r="82" spans="1:9" ht="33.75" customHeight="1" x14ac:dyDescent="0.3">
      <c r="A82" s="123"/>
      <c r="B82" s="326" t="s">
        <v>617</v>
      </c>
      <c r="C82" s="326"/>
      <c r="D82" s="326"/>
      <c r="E82" s="326"/>
      <c r="F82" s="326"/>
      <c r="G82" s="326"/>
      <c r="H82" s="126">
        <f>IF(H81="","",IF(H80&lt;=H81,H81-H80,0))</f>
        <v>44.5</v>
      </c>
      <c r="I82" s="155"/>
    </row>
    <row r="83" spans="1:9" ht="33.75" customHeight="1" x14ac:dyDescent="0.3">
      <c r="A83" s="123"/>
      <c r="B83" s="326" t="s">
        <v>618</v>
      </c>
      <c r="C83" s="326"/>
      <c r="D83" s="326"/>
      <c r="E83" s="326"/>
      <c r="F83" s="326"/>
      <c r="G83" s="326"/>
      <c r="H83" s="126">
        <f>IF(H80&gt;H81,H80-H81,0)</f>
        <v>0</v>
      </c>
      <c r="I83" s="125"/>
    </row>
    <row r="84" spans="1:9" ht="33.75" customHeight="1" x14ac:dyDescent="0.3">
      <c r="A84" s="123"/>
      <c r="B84" s="326" t="s">
        <v>619</v>
      </c>
      <c r="C84" s="326"/>
      <c r="D84" s="326"/>
      <c r="E84" s="326"/>
      <c r="F84" s="326"/>
      <c r="G84" s="326"/>
      <c r="H84" s="154">
        <f>IF(H81="","",IF(H82&gt;H83,ROUND(H82*$B$15*$B$13/24,0),""))</f>
        <v>56734719</v>
      </c>
      <c r="I84" s="125"/>
    </row>
    <row r="85" spans="1:9" ht="33.75" customHeight="1" x14ac:dyDescent="0.3">
      <c r="A85" s="123"/>
      <c r="B85" s="327" t="s">
        <v>620</v>
      </c>
      <c r="C85" s="328"/>
      <c r="D85" s="328"/>
      <c r="E85" s="328"/>
      <c r="F85" s="328"/>
      <c r="G85" s="329"/>
      <c r="H85" s="127" t="str">
        <f>IF(H83&gt;H82,ROUND(H83*$B$17*$B$13/24,0),"")</f>
        <v/>
      </c>
      <c r="I85" s="125"/>
    </row>
    <row r="86" spans="1:9" ht="33.75" customHeight="1" x14ac:dyDescent="0.3">
      <c r="A86" s="330"/>
      <c r="B86" s="330"/>
      <c r="C86" s="330"/>
      <c r="D86" s="330"/>
      <c r="E86" s="330"/>
      <c r="F86" s="330"/>
      <c r="G86" s="330"/>
      <c r="H86" s="330"/>
      <c r="I86" s="330"/>
    </row>
  </sheetData>
  <mergeCells count="17">
    <mergeCell ref="B84:G84"/>
    <mergeCell ref="B85:G85"/>
    <mergeCell ref="A86:I86"/>
    <mergeCell ref="J21:J22"/>
    <mergeCell ref="K21:K22"/>
    <mergeCell ref="B80:G80"/>
    <mergeCell ref="B81:G81"/>
    <mergeCell ref="B82:G82"/>
    <mergeCell ref="B83:G8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79">
    <cfRule type="expression" dxfId="24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925C-1EE1-4D3F-A8C9-570CB3CF85EA}">
  <sheetPr>
    <tabColor rgb="FFFF0000"/>
  </sheetPr>
  <dimension ref="A1:K53"/>
  <sheetViews>
    <sheetView topLeftCell="A43" zoomScale="55" zoomScaleNormal="55" workbookViewId="0">
      <selection activeCell="I56" sqref="I5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09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32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44746.597222222219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44745</v>
      </c>
      <c r="C9" s="104">
        <f>INDEX('TONG HOP'!$B$9:$W$110,MATCH(E3,'TONG HOP'!$B$9:$B$110,0),MATCH(C10,'TONG HOP'!$B$9:$W$9,0))</f>
        <v>44746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44747.291666666664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16886.810000000001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44748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22100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44749.333333333336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777</v>
      </c>
      <c r="B23" s="215" t="s">
        <v>273</v>
      </c>
      <c r="C23" s="216"/>
      <c r="D23" s="115"/>
      <c r="E23" s="105"/>
      <c r="F23" s="180">
        <f>IF(C23-B23=1,24,(IF(D23="X",HOUR(C23-B23),0)))</f>
        <v>0</v>
      </c>
      <c r="G23" s="166">
        <f t="shared" ref="G23:G46" si="0">IF(D23="X",MINUTE(C23-B23),0)</f>
        <v>0</v>
      </c>
      <c r="H23" s="166">
        <f>(F23+G23/60)+H22</f>
        <v>0</v>
      </c>
      <c r="I23" s="214" t="s">
        <v>783</v>
      </c>
      <c r="J23" s="175" t="str">
        <f t="shared" ref="J23:J46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273</v>
      </c>
      <c r="C24" s="28" t="s">
        <v>196</v>
      </c>
      <c r="D24" s="115"/>
      <c r="E24" s="105"/>
      <c r="F24" s="180">
        <f t="shared" ref="F24:F46" si="2">IF(C24-B24=1,24,(IF(D24="X",HOUR(C24-B24),0)))</f>
        <v>0</v>
      </c>
      <c r="G24" s="166">
        <f t="shared" si="0"/>
        <v>0</v>
      </c>
      <c r="H24" s="166">
        <f t="shared" ref="H24:H46" si="3">(F24+G24/60)+H23</f>
        <v>0</v>
      </c>
      <c r="I24" s="24" t="s">
        <v>784</v>
      </c>
      <c r="J24" s="175" t="str">
        <f t="shared" si="1"/>
        <v/>
      </c>
      <c r="K24" s="173" t="str">
        <f t="shared" ref="K24:K46" si="4">IF(D24="x",(C24-B24),"")</f>
        <v/>
      </c>
    </row>
    <row r="25" spans="1:11" ht="36" customHeight="1" x14ac:dyDescent="0.3">
      <c r="A25" s="30"/>
      <c r="B25" s="28" t="s">
        <v>196</v>
      </c>
      <c r="C25" s="28" t="s">
        <v>28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769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217" t="s">
        <v>778</v>
      </c>
      <c r="B26" s="28" t="s">
        <v>29</v>
      </c>
      <c r="C26" s="28" t="s">
        <v>396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24" t="s">
        <v>769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217"/>
      <c r="B27" s="28" t="s">
        <v>396</v>
      </c>
      <c r="C27" s="28" t="s">
        <v>112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18" t="s">
        <v>785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217"/>
      <c r="B28" s="28" t="s">
        <v>715</v>
      </c>
      <c r="C28" s="28" t="s">
        <v>862</v>
      </c>
      <c r="D28" s="115" t="str">
        <f t="shared" ref="D28" si="5">IF(E28="","X","")</f>
        <v/>
      </c>
      <c r="E28" s="105" t="str">
        <f t="shared" ref="E28" si="6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f t="shared" ref="F28" si="7">IF(C28-B28=1,24,(IF(D28="X",HOUR(C28-B28),0)))</f>
        <v>0</v>
      </c>
      <c r="G28" s="117">
        <f t="shared" ref="G28" si="8">IF(D28="X",MINUTE(C28-B28),0)</f>
        <v>0</v>
      </c>
      <c r="H28" s="153">
        <f t="shared" ref="H28" si="9">(F28+G28/60)+H27</f>
        <v>0</v>
      </c>
      <c r="I28" s="18" t="s">
        <v>863</v>
      </c>
      <c r="J28" s="176">
        <f t="shared" ref="J28" si="10">IF(E28="x",(C28-B28),"")</f>
        <v>4.166666666666663E-2</v>
      </c>
      <c r="K28" s="173" t="str">
        <f t="shared" ref="K28" si="11">IF(D28="x",(C28-B28),"")</f>
        <v/>
      </c>
    </row>
    <row r="29" spans="1:11" ht="36" customHeight="1" x14ac:dyDescent="0.3">
      <c r="A29" s="217"/>
      <c r="B29" s="28" t="s">
        <v>112</v>
      </c>
      <c r="C29" s="28" t="s">
        <v>320</v>
      </c>
      <c r="D29" s="115" t="str">
        <f t="shared" ref="D29:D45" si="12">IF(E29="","X","")</f>
        <v>X</v>
      </c>
      <c r="E29" s="105" t="str">
        <f t="shared" ref="E29:E46" si="13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/>
      </c>
      <c r="F29" s="180">
        <f t="shared" si="2"/>
        <v>15</v>
      </c>
      <c r="G29" s="117">
        <f t="shared" si="0"/>
        <v>30</v>
      </c>
      <c r="H29" s="153">
        <f>(F29+G29/60)+H27</f>
        <v>15.5</v>
      </c>
      <c r="I29" s="25" t="s">
        <v>786</v>
      </c>
      <c r="J29" s="176" t="str">
        <f t="shared" si="1"/>
        <v/>
      </c>
      <c r="K29" s="173">
        <f t="shared" si="4"/>
        <v>0.64583333333333326</v>
      </c>
    </row>
    <row r="30" spans="1:11" ht="36" customHeight="1" x14ac:dyDescent="0.3">
      <c r="A30" s="217"/>
      <c r="B30" s="28" t="s">
        <v>320</v>
      </c>
      <c r="C30" s="236" t="s">
        <v>28</v>
      </c>
      <c r="D30" s="115" t="str">
        <f t="shared" si="12"/>
        <v>X</v>
      </c>
      <c r="E30" s="105" t="str">
        <f t="shared" si="13"/>
        <v/>
      </c>
      <c r="F30" s="180">
        <f t="shared" si="2"/>
        <v>0</v>
      </c>
      <c r="G30" s="117">
        <f t="shared" si="0"/>
        <v>30</v>
      </c>
      <c r="H30" s="153">
        <f t="shared" si="3"/>
        <v>16</v>
      </c>
      <c r="I30" s="17" t="s">
        <v>309</v>
      </c>
      <c r="J30" s="176" t="str">
        <f t="shared" si="1"/>
        <v/>
      </c>
      <c r="K30" s="173">
        <f t="shared" si="4"/>
        <v>2.083333333333337E-2</v>
      </c>
    </row>
    <row r="31" spans="1:11" ht="36" customHeight="1" x14ac:dyDescent="0.3">
      <c r="A31" s="42" t="s">
        <v>779</v>
      </c>
      <c r="B31" s="232" t="s">
        <v>29</v>
      </c>
      <c r="C31" s="233"/>
      <c r="D31" s="115"/>
      <c r="E31" s="105" t="str">
        <f t="shared" si="13"/>
        <v/>
      </c>
      <c r="F31" s="180">
        <f t="shared" si="2"/>
        <v>0</v>
      </c>
      <c r="G31" s="117">
        <f t="shared" si="0"/>
        <v>0</v>
      </c>
      <c r="H31" s="153">
        <f t="shared" si="3"/>
        <v>16</v>
      </c>
      <c r="I31" s="214" t="s">
        <v>444</v>
      </c>
      <c r="J31" s="176" t="str">
        <f t="shared" si="1"/>
        <v/>
      </c>
      <c r="K31" s="173" t="str">
        <f t="shared" si="4"/>
        <v/>
      </c>
    </row>
    <row r="32" spans="1:11" ht="36" customHeight="1" x14ac:dyDescent="0.3">
      <c r="A32" s="30"/>
      <c r="B32" s="28" t="s">
        <v>29</v>
      </c>
      <c r="C32" s="28" t="s">
        <v>781</v>
      </c>
      <c r="D32" s="115" t="str">
        <f t="shared" si="12"/>
        <v>X</v>
      </c>
      <c r="E32" s="105" t="str">
        <f t="shared" si="13"/>
        <v/>
      </c>
      <c r="F32" s="180">
        <f t="shared" si="2"/>
        <v>5</v>
      </c>
      <c r="G32" s="117">
        <f t="shared" si="0"/>
        <v>10</v>
      </c>
      <c r="H32" s="153">
        <f t="shared" si="3"/>
        <v>21.166666666666668</v>
      </c>
      <c r="I32" s="24" t="s">
        <v>445</v>
      </c>
      <c r="J32" s="176" t="str">
        <f t="shared" si="1"/>
        <v/>
      </c>
      <c r="K32" s="173">
        <f t="shared" si="4"/>
        <v>0.21527777777777779</v>
      </c>
    </row>
    <row r="33" spans="1:11" ht="36" customHeight="1" x14ac:dyDescent="0.3">
      <c r="A33" s="30"/>
      <c r="B33" s="28" t="s">
        <v>781</v>
      </c>
      <c r="C33" s="19" t="s">
        <v>75</v>
      </c>
      <c r="D33" s="115" t="str">
        <f t="shared" si="12"/>
        <v>X</v>
      </c>
      <c r="E33" s="105" t="str">
        <f t="shared" si="13"/>
        <v/>
      </c>
      <c r="F33" s="180">
        <f t="shared" si="2"/>
        <v>0</v>
      </c>
      <c r="G33" s="117">
        <f t="shared" si="0"/>
        <v>50</v>
      </c>
      <c r="H33" s="153">
        <f t="shared" si="3"/>
        <v>22</v>
      </c>
      <c r="I33" s="24" t="s">
        <v>47</v>
      </c>
      <c r="J33" s="176" t="str">
        <f t="shared" si="1"/>
        <v/>
      </c>
      <c r="K33" s="173">
        <f t="shared" si="4"/>
        <v>3.472222222222221E-2</v>
      </c>
    </row>
    <row r="34" spans="1:11" ht="36" customHeight="1" x14ac:dyDescent="0.3">
      <c r="A34" s="30"/>
      <c r="B34" s="19" t="s">
        <v>75</v>
      </c>
      <c r="C34" s="28" t="s">
        <v>340</v>
      </c>
      <c r="D34" s="115" t="str">
        <f t="shared" si="12"/>
        <v>X</v>
      </c>
      <c r="E34" s="105" t="str">
        <f t="shared" si="13"/>
        <v/>
      </c>
      <c r="F34" s="180">
        <f t="shared" si="2"/>
        <v>0</v>
      </c>
      <c r="G34" s="117">
        <f t="shared" si="0"/>
        <v>50</v>
      </c>
      <c r="H34" s="153">
        <f t="shared" si="3"/>
        <v>22.833333333333332</v>
      </c>
      <c r="I34" s="24" t="s">
        <v>787</v>
      </c>
      <c r="J34" s="176" t="str">
        <f t="shared" si="1"/>
        <v/>
      </c>
      <c r="K34" s="173">
        <f t="shared" si="4"/>
        <v>3.472222222222221E-2</v>
      </c>
    </row>
    <row r="35" spans="1:11" ht="36" customHeight="1" x14ac:dyDescent="0.3">
      <c r="A35" s="30"/>
      <c r="B35" s="28" t="s">
        <v>340</v>
      </c>
      <c r="C35" s="28" t="s">
        <v>65</v>
      </c>
      <c r="D35" s="115" t="str">
        <f t="shared" si="12"/>
        <v>X</v>
      </c>
      <c r="E35" s="105" t="str">
        <f t="shared" si="13"/>
        <v/>
      </c>
      <c r="F35" s="180">
        <f t="shared" si="2"/>
        <v>2</v>
      </c>
      <c r="G35" s="117">
        <f t="shared" si="0"/>
        <v>10</v>
      </c>
      <c r="H35" s="153">
        <f t="shared" si="3"/>
        <v>25</v>
      </c>
      <c r="I35" s="24" t="s">
        <v>445</v>
      </c>
      <c r="J35" s="176" t="str">
        <f t="shared" si="1"/>
        <v/>
      </c>
      <c r="K35" s="173">
        <f t="shared" si="4"/>
        <v>9.027777777777779E-2</v>
      </c>
    </row>
    <row r="36" spans="1:11" ht="36" customHeight="1" x14ac:dyDescent="0.3">
      <c r="A36" s="30"/>
      <c r="B36" s="28" t="s">
        <v>65</v>
      </c>
      <c r="C36" s="28" t="s">
        <v>150</v>
      </c>
      <c r="D36" s="115" t="str">
        <f t="shared" si="12"/>
        <v/>
      </c>
      <c r="E36" s="105" t="str">
        <f t="shared" si="13"/>
        <v>X</v>
      </c>
      <c r="F36" s="180">
        <f t="shared" si="2"/>
        <v>0</v>
      </c>
      <c r="G36" s="117">
        <f t="shared" si="0"/>
        <v>0</v>
      </c>
      <c r="H36" s="153">
        <f t="shared" si="3"/>
        <v>25</v>
      </c>
      <c r="I36" s="24" t="s">
        <v>355</v>
      </c>
      <c r="J36" s="176">
        <f t="shared" si="1"/>
        <v>4.1666666666666685E-2</v>
      </c>
      <c r="K36" s="173" t="str">
        <f t="shared" si="4"/>
        <v/>
      </c>
    </row>
    <row r="37" spans="1:11" ht="36" customHeight="1" x14ac:dyDescent="0.3">
      <c r="A37" s="30"/>
      <c r="B37" s="28" t="s">
        <v>150</v>
      </c>
      <c r="C37" s="28" t="s">
        <v>187</v>
      </c>
      <c r="D37" s="115" t="str">
        <f t="shared" si="12"/>
        <v>X</v>
      </c>
      <c r="E37" s="105" t="str">
        <f t="shared" si="13"/>
        <v/>
      </c>
      <c r="F37" s="180">
        <f t="shared" si="2"/>
        <v>1</v>
      </c>
      <c r="G37" s="117">
        <f t="shared" si="0"/>
        <v>10</v>
      </c>
      <c r="H37" s="153">
        <f t="shared" si="3"/>
        <v>26.166666666666668</v>
      </c>
      <c r="I37" s="24" t="s">
        <v>445</v>
      </c>
      <c r="J37" s="176" t="str">
        <f t="shared" si="1"/>
        <v/>
      </c>
      <c r="K37" s="173">
        <f t="shared" si="4"/>
        <v>4.8611111111111049E-2</v>
      </c>
    </row>
    <row r="38" spans="1:11" ht="36" customHeight="1" x14ac:dyDescent="0.3">
      <c r="A38" s="30"/>
      <c r="B38" s="28" t="s">
        <v>187</v>
      </c>
      <c r="C38" s="28" t="s">
        <v>255</v>
      </c>
      <c r="D38" s="115" t="str">
        <f t="shared" si="12"/>
        <v/>
      </c>
      <c r="E38" s="105" t="str">
        <f t="shared" si="13"/>
        <v>X</v>
      </c>
      <c r="F38" s="180">
        <f t="shared" si="2"/>
        <v>0</v>
      </c>
      <c r="G38" s="117">
        <f t="shared" si="0"/>
        <v>0</v>
      </c>
      <c r="H38" s="153">
        <f t="shared" si="3"/>
        <v>26.166666666666668</v>
      </c>
      <c r="I38" s="24" t="s">
        <v>355</v>
      </c>
      <c r="J38" s="176">
        <f t="shared" si="1"/>
        <v>0.15972222222222227</v>
      </c>
      <c r="K38" s="173" t="str">
        <f t="shared" si="4"/>
        <v/>
      </c>
    </row>
    <row r="39" spans="1:11" ht="36" customHeight="1" x14ac:dyDescent="0.3">
      <c r="A39" s="30"/>
      <c r="B39" s="28" t="s">
        <v>255</v>
      </c>
      <c r="C39" s="28" t="s">
        <v>59</v>
      </c>
      <c r="D39" s="115" t="str">
        <f t="shared" si="12"/>
        <v>X</v>
      </c>
      <c r="E39" s="105" t="str">
        <f t="shared" si="13"/>
        <v/>
      </c>
      <c r="F39" s="180">
        <f t="shared" si="2"/>
        <v>6</v>
      </c>
      <c r="G39" s="117">
        <f t="shared" si="0"/>
        <v>30</v>
      </c>
      <c r="H39" s="153">
        <f t="shared" si="3"/>
        <v>32.666666666666671</v>
      </c>
      <c r="I39" s="24" t="s">
        <v>445</v>
      </c>
      <c r="J39" s="176" t="str">
        <f t="shared" si="1"/>
        <v/>
      </c>
      <c r="K39" s="173">
        <f t="shared" si="4"/>
        <v>0.27083333333333337</v>
      </c>
    </row>
    <row r="40" spans="1:11" ht="36" customHeight="1" x14ac:dyDescent="0.3">
      <c r="A40" s="30"/>
      <c r="B40" s="28" t="s">
        <v>59</v>
      </c>
      <c r="C40" s="28" t="s">
        <v>32</v>
      </c>
      <c r="D40" s="115" t="str">
        <f t="shared" si="12"/>
        <v>X</v>
      </c>
      <c r="E40" s="105" t="str">
        <f t="shared" si="13"/>
        <v/>
      </c>
      <c r="F40" s="180">
        <f t="shared" si="2"/>
        <v>0</v>
      </c>
      <c r="G40" s="117">
        <f t="shared" si="0"/>
        <v>30</v>
      </c>
      <c r="H40" s="153">
        <f t="shared" si="3"/>
        <v>33.166666666666671</v>
      </c>
      <c r="I40" s="24" t="s">
        <v>47</v>
      </c>
      <c r="J40" s="176" t="str">
        <f t="shared" si="1"/>
        <v/>
      </c>
      <c r="K40" s="173">
        <f t="shared" si="4"/>
        <v>2.0833333333333259E-2</v>
      </c>
    </row>
    <row r="41" spans="1:11" ht="36" customHeight="1" x14ac:dyDescent="0.3">
      <c r="A41" s="30"/>
      <c r="B41" s="28" t="s">
        <v>32</v>
      </c>
      <c r="C41" s="28" t="s">
        <v>120</v>
      </c>
      <c r="D41" s="115" t="str">
        <f t="shared" si="12"/>
        <v>X</v>
      </c>
      <c r="E41" s="105" t="str">
        <f t="shared" si="13"/>
        <v/>
      </c>
      <c r="F41" s="180">
        <f t="shared" si="2"/>
        <v>0</v>
      </c>
      <c r="G41" s="117">
        <f t="shared" si="0"/>
        <v>30</v>
      </c>
      <c r="H41" s="153">
        <f t="shared" si="3"/>
        <v>33.666666666666671</v>
      </c>
      <c r="I41" s="24" t="s">
        <v>101</v>
      </c>
      <c r="J41" s="176" t="str">
        <f t="shared" si="1"/>
        <v/>
      </c>
      <c r="K41" s="173">
        <f t="shared" si="4"/>
        <v>2.083333333333337E-2</v>
      </c>
    </row>
    <row r="42" spans="1:11" ht="36" customHeight="1" x14ac:dyDescent="0.3">
      <c r="A42" s="43"/>
      <c r="B42" s="28" t="s">
        <v>120</v>
      </c>
      <c r="C42" s="28" t="s">
        <v>28</v>
      </c>
      <c r="D42" s="115" t="str">
        <f t="shared" si="12"/>
        <v>X</v>
      </c>
      <c r="E42" s="105" t="str">
        <f t="shared" si="13"/>
        <v/>
      </c>
      <c r="F42" s="180">
        <f t="shared" si="2"/>
        <v>1</v>
      </c>
      <c r="G42" s="117">
        <f t="shared" si="0"/>
        <v>30</v>
      </c>
      <c r="H42" s="153">
        <f t="shared" si="3"/>
        <v>35.166666666666671</v>
      </c>
      <c r="I42" s="24" t="s">
        <v>445</v>
      </c>
      <c r="J42" s="176" t="str">
        <f t="shared" si="1"/>
        <v/>
      </c>
      <c r="K42" s="173">
        <f t="shared" si="4"/>
        <v>6.25E-2</v>
      </c>
    </row>
    <row r="43" spans="1:11" ht="36" customHeight="1" x14ac:dyDescent="0.3">
      <c r="A43" s="42" t="s">
        <v>780</v>
      </c>
      <c r="B43" s="28" t="s">
        <v>29</v>
      </c>
      <c r="C43" s="28" t="s">
        <v>782</v>
      </c>
      <c r="D43" s="115" t="str">
        <f t="shared" si="12"/>
        <v>X</v>
      </c>
      <c r="E43" s="105" t="str">
        <f t="shared" si="13"/>
        <v/>
      </c>
      <c r="F43" s="180">
        <f t="shared" si="2"/>
        <v>5</v>
      </c>
      <c r="G43" s="117">
        <f t="shared" si="0"/>
        <v>20</v>
      </c>
      <c r="H43" s="153">
        <f t="shared" si="3"/>
        <v>40.500000000000007</v>
      </c>
      <c r="I43" s="24" t="s">
        <v>445</v>
      </c>
      <c r="J43" s="176" t="str">
        <f t="shared" si="1"/>
        <v/>
      </c>
      <c r="K43" s="173">
        <f t="shared" si="4"/>
        <v>0.22222222222222221</v>
      </c>
    </row>
    <row r="44" spans="1:11" ht="36" customHeight="1" x14ac:dyDescent="0.3">
      <c r="A44" s="30"/>
      <c r="B44" s="28" t="s">
        <v>782</v>
      </c>
      <c r="C44" s="28" t="s">
        <v>75</v>
      </c>
      <c r="D44" s="115" t="str">
        <f t="shared" si="12"/>
        <v>X</v>
      </c>
      <c r="E44" s="105" t="str">
        <f t="shared" si="13"/>
        <v/>
      </c>
      <c r="F44" s="180">
        <f t="shared" si="2"/>
        <v>0</v>
      </c>
      <c r="G44" s="117">
        <f t="shared" si="0"/>
        <v>40</v>
      </c>
      <c r="H44" s="153">
        <f t="shared" si="3"/>
        <v>41.166666666666671</v>
      </c>
      <c r="I44" s="24" t="s">
        <v>47</v>
      </c>
      <c r="J44" s="176" t="str">
        <f t="shared" si="1"/>
        <v/>
      </c>
      <c r="K44" s="173">
        <f t="shared" si="4"/>
        <v>2.777777777777779E-2</v>
      </c>
    </row>
    <row r="45" spans="1:11" ht="36" customHeight="1" x14ac:dyDescent="0.3">
      <c r="A45" s="30"/>
      <c r="B45" s="28" t="s">
        <v>75</v>
      </c>
      <c r="C45" s="28" t="s">
        <v>112</v>
      </c>
      <c r="D45" s="115" t="str">
        <f t="shared" si="12"/>
        <v>X</v>
      </c>
      <c r="E45" s="105" t="str">
        <f t="shared" si="13"/>
        <v/>
      </c>
      <c r="F45" s="180">
        <f t="shared" si="2"/>
        <v>2</v>
      </c>
      <c r="G45" s="117">
        <f t="shared" si="0"/>
        <v>0</v>
      </c>
      <c r="H45" s="153">
        <f t="shared" si="3"/>
        <v>43.166666666666671</v>
      </c>
      <c r="I45" s="24" t="s">
        <v>445</v>
      </c>
      <c r="J45" s="176" t="str">
        <f t="shared" si="1"/>
        <v/>
      </c>
      <c r="K45" s="173">
        <f t="shared" si="4"/>
        <v>8.3333333333333315E-2</v>
      </c>
    </row>
    <row r="46" spans="1:11" ht="36" customHeight="1" x14ac:dyDescent="0.3">
      <c r="A46" s="30"/>
      <c r="B46" s="215" t="s">
        <v>112</v>
      </c>
      <c r="C46" s="216"/>
      <c r="D46" s="115"/>
      <c r="E46" s="105" t="str">
        <f t="shared" si="13"/>
        <v/>
      </c>
      <c r="F46" s="180">
        <f t="shared" si="2"/>
        <v>0</v>
      </c>
      <c r="G46" s="117">
        <f t="shared" si="0"/>
        <v>0</v>
      </c>
      <c r="H46" s="153">
        <f t="shared" si="3"/>
        <v>43.166666666666671</v>
      </c>
      <c r="I46" s="18" t="s">
        <v>103</v>
      </c>
      <c r="J46" s="176" t="str">
        <f t="shared" si="1"/>
        <v/>
      </c>
      <c r="K46" s="173" t="str">
        <f t="shared" si="4"/>
        <v/>
      </c>
    </row>
    <row r="47" spans="1:11" ht="33.75" customHeight="1" x14ac:dyDescent="0.3">
      <c r="A47" s="123"/>
      <c r="B47" s="332" t="s">
        <v>33</v>
      </c>
      <c r="C47" s="332"/>
      <c r="D47" s="332"/>
      <c r="E47" s="332"/>
      <c r="F47" s="332"/>
      <c r="G47" s="332"/>
      <c r="H47" s="124">
        <f>H46</f>
        <v>43.166666666666671</v>
      </c>
      <c r="I47" s="125"/>
      <c r="J47" s="177">
        <f>SUM(J23:J46)</f>
        <v>0.24305555555555558</v>
      </c>
      <c r="K47" s="173">
        <f>SUM(K23:K46)</f>
        <v>1.7986111111111109</v>
      </c>
    </row>
    <row r="48" spans="1:11" ht="33.75" customHeight="1" x14ac:dyDescent="0.3">
      <c r="A48" s="123"/>
      <c r="B48" s="332" t="s">
        <v>616</v>
      </c>
      <c r="C48" s="332"/>
      <c r="D48" s="332"/>
      <c r="E48" s="332"/>
      <c r="F48" s="332"/>
      <c r="G48" s="332"/>
      <c r="H48" s="126">
        <v>72</v>
      </c>
      <c r="I48" s="125"/>
    </row>
    <row r="49" spans="1:9" ht="33.75" customHeight="1" x14ac:dyDescent="0.3">
      <c r="A49" s="123"/>
      <c r="B49" s="326" t="s">
        <v>617</v>
      </c>
      <c r="C49" s="326"/>
      <c r="D49" s="326"/>
      <c r="E49" s="326"/>
      <c r="F49" s="326"/>
      <c r="G49" s="326"/>
      <c r="H49" s="126">
        <f>IF(H48="","",IF(H47&lt;=H48,H48-H47,0))</f>
        <v>28.833333333333329</v>
      </c>
      <c r="I49" s="155"/>
    </row>
    <row r="50" spans="1:9" ht="33.75" customHeight="1" x14ac:dyDescent="0.3">
      <c r="A50" s="123"/>
      <c r="B50" s="326" t="s">
        <v>618</v>
      </c>
      <c r="C50" s="326"/>
      <c r="D50" s="326"/>
      <c r="E50" s="326"/>
      <c r="F50" s="326"/>
      <c r="G50" s="326"/>
      <c r="H50" s="126">
        <f>IF(H47&gt;H48,H47-H48,0)</f>
        <v>0</v>
      </c>
      <c r="I50" s="125"/>
    </row>
    <row r="51" spans="1:9" ht="33.75" customHeight="1" x14ac:dyDescent="0.3">
      <c r="A51" s="123"/>
      <c r="B51" s="326" t="s">
        <v>619</v>
      </c>
      <c r="C51" s="326"/>
      <c r="D51" s="326"/>
      <c r="E51" s="326"/>
      <c r="F51" s="326"/>
      <c r="G51" s="326"/>
      <c r="H51" s="154">
        <f>IF(H48="","",IF(H49&gt;H50,ROUND(H49*$B$15*$B$13/24,0),""))</f>
        <v>39826042</v>
      </c>
      <c r="I51" s="125"/>
    </row>
    <row r="52" spans="1:9" ht="33.75" customHeight="1" x14ac:dyDescent="0.3">
      <c r="A52" s="123"/>
      <c r="B52" s="327" t="s">
        <v>620</v>
      </c>
      <c r="C52" s="328"/>
      <c r="D52" s="328"/>
      <c r="E52" s="328"/>
      <c r="F52" s="328"/>
      <c r="G52" s="329"/>
      <c r="H52" s="127" t="str">
        <f>IF(H50&gt;H49,ROUND(H50*$B$17*$B$13/24,0),"")</f>
        <v/>
      </c>
      <c r="I52" s="125"/>
    </row>
    <row r="53" spans="1:9" ht="33.75" customHeight="1" x14ac:dyDescent="0.3">
      <c r="A53" s="330"/>
      <c r="B53" s="330"/>
      <c r="C53" s="330"/>
      <c r="D53" s="330"/>
      <c r="E53" s="330"/>
      <c r="F53" s="330"/>
      <c r="G53" s="330"/>
      <c r="H53" s="330"/>
      <c r="I53" s="330"/>
    </row>
  </sheetData>
  <mergeCells count="17">
    <mergeCell ref="B51:G51"/>
    <mergeCell ref="B52:G52"/>
    <mergeCell ref="A53:I53"/>
    <mergeCell ref="J21:J22"/>
    <mergeCell ref="K21:K22"/>
    <mergeCell ref="B47:G47"/>
    <mergeCell ref="B48:G48"/>
    <mergeCell ref="B49:G49"/>
    <mergeCell ref="B50:G50"/>
    <mergeCell ref="A1:I1"/>
    <mergeCell ref="F15:G15"/>
    <mergeCell ref="A21:A22"/>
    <mergeCell ref="B21:C21"/>
    <mergeCell ref="D21:E21"/>
    <mergeCell ref="F21:G21"/>
    <mergeCell ref="H21:H22"/>
    <mergeCell ref="I21:I22"/>
  </mergeCells>
  <phoneticPr fontId="42" type="noConversion"/>
  <conditionalFormatting sqref="B23:I46">
    <cfRule type="expression" dxfId="23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6C89-DF12-4E57-9053-C996CF121947}">
  <sheetPr>
    <tabColor rgb="FFFF0000"/>
  </sheetPr>
  <dimension ref="A1:O60"/>
  <sheetViews>
    <sheetView topLeftCell="A45" zoomScale="55" zoomScaleNormal="55" workbookViewId="0">
      <selection activeCell="D25" sqref="D25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08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31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44740.833333333336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44740</v>
      </c>
      <c r="C9" s="104">
        <f>INDEX('TONG HOP'!$B$9:$W$110,MATCH(E3,'TONG HOP'!$B$9:$B$110,0),MATCH(C10,'TONG HOP'!$B$9:$W$9,0))</f>
        <v>44741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44741.291666666664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16792.22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44742.715277777781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22095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44744.329861111109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5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5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5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5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5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5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  <c r="O22" s="85">
        <v>0</v>
      </c>
    </row>
    <row r="23" spans="1:15" ht="36" customHeight="1" x14ac:dyDescent="0.3">
      <c r="A23" s="42" t="s">
        <v>758</v>
      </c>
      <c r="B23" s="215" t="s">
        <v>57</v>
      </c>
      <c r="C23" s="216"/>
      <c r="D23" s="115"/>
      <c r="E23" s="105"/>
      <c r="F23" s="180">
        <f>IF(C23-B23=1,24,(IF(D23="X",HOUR(C23-B23),0)))</f>
        <v>0</v>
      </c>
      <c r="G23" s="166">
        <f t="shared" ref="G23:G53" si="0">IF(D23="X",MINUTE(C23-B23),0)</f>
        <v>0</v>
      </c>
      <c r="H23" s="153">
        <f t="shared" ref="H23:H30" si="1">(F23+G23/60)+H22</f>
        <v>0</v>
      </c>
      <c r="I23" s="214" t="s">
        <v>767</v>
      </c>
      <c r="J23" s="175" t="str">
        <f t="shared" ref="J23:J53" si="2">IF(E23="x",(C23-B23),"")</f>
        <v/>
      </c>
      <c r="K23" s="173" t="str">
        <f>IF(D23="x",(C23-B23),"")</f>
        <v/>
      </c>
      <c r="M23" s="180">
        <v>0</v>
      </c>
      <c r="N23" s="166">
        <v>0</v>
      </c>
      <c r="O23" s="235">
        <f>(M23+N23/60)+O22</f>
        <v>0</v>
      </c>
    </row>
    <row r="24" spans="1:15" ht="36" customHeight="1" x14ac:dyDescent="0.3">
      <c r="A24" s="30"/>
      <c r="B24" s="19" t="s">
        <v>57</v>
      </c>
      <c r="C24" s="19" t="s">
        <v>28</v>
      </c>
      <c r="D24" s="115"/>
      <c r="E24" s="105"/>
      <c r="F24" s="180">
        <f t="shared" ref="F24:F53" si="3">IF(C24-B24=1,24,(IF(D24="X",HOUR(C24-B24),0)))</f>
        <v>0</v>
      </c>
      <c r="G24" s="166">
        <f t="shared" si="0"/>
        <v>0</v>
      </c>
      <c r="H24" s="153">
        <f t="shared" si="1"/>
        <v>0</v>
      </c>
      <c r="I24" s="25" t="s">
        <v>768</v>
      </c>
      <c r="J24" s="175" t="str">
        <f t="shared" si="2"/>
        <v/>
      </c>
      <c r="K24" s="173" t="str">
        <f t="shared" ref="K24:K53" si="4">IF(D24="x",(C24-B24),"")</f>
        <v/>
      </c>
      <c r="M24" s="180">
        <v>0</v>
      </c>
      <c r="N24" s="166">
        <v>0</v>
      </c>
      <c r="O24" s="235">
        <f t="shared" ref="O24:O52" si="5">(M24+N24/60)+O23</f>
        <v>0</v>
      </c>
    </row>
    <row r="25" spans="1:15" ht="36" customHeight="1" x14ac:dyDescent="0.3">
      <c r="A25" s="42" t="s">
        <v>759</v>
      </c>
      <c r="B25" s="19" t="s">
        <v>29</v>
      </c>
      <c r="C25" s="19" t="s">
        <v>31</v>
      </c>
      <c r="D25" s="115"/>
      <c r="E25" s="105"/>
      <c r="F25" s="180">
        <f t="shared" si="3"/>
        <v>0</v>
      </c>
      <c r="G25" s="166">
        <f t="shared" si="0"/>
        <v>0</v>
      </c>
      <c r="H25" s="153">
        <f t="shared" si="1"/>
        <v>0</v>
      </c>
      <c r="I25" s="25" t="s">
        <v>768</v>
      </c>
      <c r="J25" s="175" t="str">
        <f t="shared" si="2"/>
        <v/>
      </c>
      <c r="K25" s="173" t="str">
        <f t="shared" si="4"/>
        <v/>
      </c>
      <c r="M25" s="180">
        <v>0</v>
      </c>
      <c r="N25" s="166">
        <v>0</v>
      </c>
      <c r="O25" s="235">
        <f t="shared" si="5"/>
        <v>0</v>
      </c>
    </row>
    <row r="26" spans="1:15" ht="36" customHeight="1" x14ac:dyDescent="0.3">
      <c r="A26" s="30"/>
      <c r="B26" s="211" t="s">
        <v>715</v>
      </c>
      <c r="C26" s="19" t="s">
        <v>776</v>
      </c>
      <c r="D26" s="115" t="str">
        <f t="shared" ref="D26" si="6">IF(E26="","X","")</f>
        <v/>
      </c>
      <c r="E26" s="105" t="str">
        <f t="shared" ref="E26" si="7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180">
        <f t="shared" ref="F26" si="8">IF(C26-B26=1,24,(IF(D26="X",HOUR(C26-B26),0)))</f>
        <v>0</v>
      </c>
      <c r="G26" s="166">
        <f t="shared" ref="G26" si="9">IF(D26="X",MINUTE(C26-B26),0)</f>
        <v>0</v>
      </c>
      <c r="H26" s="153">
        <f t="shared" si="1"/>
        <v>0</v>
      </c>
      <c r="I26" s="25" t="s">
        <v>768</v>
      </c>
      <c r="J26" s="175">
        <f t="shared" ref="J26" si="10">IF(E26="x",(C26-B26),"")</f>
        <v>1.388888888888884E-2</v>
      </c>
      <c r="K26" s="173" t="str">
        <f t="shared" ref="K26" si="11">IF(D26="x",(C26-B26),"")</f>
        <v/>
      </c>
      <c r="M26" s="180">
        <v>0</v>
      </c>
      <c r="N26" s="166">
        <v>0</v>
      </c>
      <c r="O26" s="235">
        <f t="shared" si="5"/>
        <v>0</v>
      </c>
    </row>
    <row r="27" spans="1:15" ht="36" customHeight="1" x14ac:dyDescent="0.3">
      <c r="A27" s="43"/>
      <c r="B27" s="19" t="s">
        <v>397</v>
      </c>
      <c r="C27" s="19" t="s">
        <v>28</v>
      </c>
      <c r="D27" s="115" t="str">
        <f t="shared" ref="D27:D52" si="12">IF(E27="","X","")</f>
        <v/>
      </c>
      <c r="E27" s="105" t="str">
        <f t="shared" ref="E27:E53" si="13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>X</v>
      </c>
      <c r="F27" s="180">
        <f t="shared" si="3"/>
        <v>0</v>
      </c>
      <c r="G27" s="166">
        <f t="shared" si="0"/>
        <v>0</v>
      </c>
      <c r="H27" s="153">
        <f t="shared" si="1"/>
        <v>0</v>
      </c>
      <c r="I27" s="25" t="s">
        <v>769</v>
      </c>
      <c r="J27" s="175">
        <f t="shared" si="2"/>
        <v>0.69444444444444442</v>
      </c>
      <c r="K27" s="173" t="str">
        <f t="shared" si="4"/>
        <v/>
      </c>
      <c r="M27" s="180">
        <v>0</v>
      </c>
      <c r="N27" s="166">
        <v>0</v>
      </c>
      <c r="O27" s="235">
        <f t="shared" si="5"/>
        <v>0</v>
      </c>
    </row>
    <row r="28" spans="1:15" ht="36" customHeight="1" x14ac:dyDescent="0.3">
      <c r="A28" s="42" t="s">
        <v>760</v>
      </c>
      <c r="B28" s="19" t="s">
        <v>29</v>
      </c>
      <c r="C28" s="19" t="s">
        <v>68</v>
      </c>
      <c r="D28" s="115" t="str">
        <f t="shared" si="12"/>
        <v/>
      </c>
      <c r="E28" s="105" t="str">
        <f t="shared" si="13"/>
        <v>X</v>
      </c>
      <c r="F28" s="180">
        <f t="shared" si="3"/>
        <v>0</v>
      </c>
      <c r="G28" s="117">
        <f t="shared" si="0"/>
        <v>0</v>
      </c>
      <c r="H28" s="153">
        <f t="shared" si="1"/>
        <v>0</v>
      </c>
      <c r="I28" s="25" t="s">
        <v>769</v>
      </c>
      <c r="J28" s="176">
        <f t="shared" si="2"/>
        <v>0.5</v>
      </c>
      <c r="K28" s="173" t="str">
        <f t="shared" si="4"/>
        <v/>
      </c>
      <c r="M28" s="180">
        <v>0</v>
      </c>
      <c r="N28" s="117">
        <v>0</v>
      </c>
      <c r="O28" s="235">
        <f t="shared" si="5"/>
        <v>0</v>
      </c>
    </row>
    <row r="29" spans="1:15" ht="36" customHeight="1" x14ac:dyDescent="0.3">
      <c r="A29" s="30"/>
      <c r="B29" s="19" t="s">
        <v>68</v>
      </c>
      <c r="C29" s="19" t="s">
        <v>107</v>
      </c>
      <c r="D29" s="115" t="str">
        <f t="shared" si="12"/>
        <v/>
      </c>
      <c r="E29" s="105" t="str">
        <f t="shared" si="13"/>
        <v>X</v>
      </c>
      <c r="F29" s="180">
        <f t="shared" si="3"/>
        <v>0</v>
      </c>
      <c r="G29" s="117">
        <f t="shared" si="0"/>
        <v>0</v>
      </c>
      <c r="H29" s="153">
        <f t="shared" si="1"/>
        <v>0</v>
      </c>
      <c r="I29" s="18" t="s">
        <v>770</v>
      </c>
      <c r="J29" s="176">
        <f t="shared" si="2"/>
        <v>0.11805555555555558</v>
      </c>
      <c r="K29" s="173" t="str">
        <f t="shared" si="4"/>
        <v/>
      </c>
      <c r="M29" s="180">
        <v>0</v>
      </c>
      <c r="N29" s="117">
        <v>0</v>
      </c>
      <c r="O29" s="235">
        <f t="shared" si="5"/>
        <v>0</v>
      </c>
    </row>
    <row r="30" spans="1:15" ht="36" customHeight="1" x14ac:dyDescent="0.3">
      <c r="A30" s="30"/>
      <c r="B30" s="19" t="s">
        <v>107</v>
      </c>
      <c r="C30" s="19" t="s">
        <v>148</v>
      </c>
      <c r="D30" s="115" t="str">
        <f t="shared" si="12"/>
        <v/>
      </c>
      <c r="E30" s="105" t="str">
        <f t="shared" si="13"/>
        <v>X</v>
      </c>
      <c r="F30" s="180">
        <f t="shared" si="3"/>
        <v>0</v>
      </c>
      <c r="G30" s="117">
        <f t="shared" si="0"/>
        <v>0</v>
      </c>
      <c r="H30" s="153">
        <f t="shared" si="1"/>
        <v>0</v>
      </c>
      <c r="I30" s="25" t="s">
        <v>771</v>
      </c>
      <c r="J30" s="176">
        <f t="shared" si="2"/>
        <v>6.944444444444442E-2</v>
      </c>
      <c r="K30" s="173" t="str">
        <f t="shared" si="4"/>
        <v/>
      </c>
      <c r="M30" s="180">
        <v>0</v>
      </c>
      <c r="N30" s="117">
        <v>0</v>
      </c>
      <c r="O30" s="235">
        <f t="shared" si="5"/>
        <v>0</v>
      </c>
    </row>
    <row r="31" spans="1:15" ht="36" customHeight="1" x14ac:dyDescent="0.3">
      <c r="A31" s="30"/>
      <c r="B31" s="19" t="s">
        <v>148</v>
      </c>
      <c r="C31" s="19" t="s">
        <v>109</v>
      </c>
      <c r="D31" s="115" t="str">
        <f t="shared" si="12"/>
        <v>X</v>
      </c>
      <c r="E31" s="105" t="str">
        <f t="shared" si="13"/>
        <v/>
      </c>
      <c r="F31" s="180">
        <f t="shared" si="3"/>
        <v>0</v>
      </c>
      <c r="G31" s="117">
        <f t="shared" si="0"/>
        <v>40</v>
      </c>
      <c r="H31" s="153">
        <f t="shared" ref="H31:H42" si="14">(F31+G31/60)+H30</f>
        <v>0.66666666666666663</v>
      </c>
      <c r="I31" s="25" t="s">
        <v>393</v>
      </c>
      <c r="J31" s="176" t="str">
        <f t="shared" si="2"/>
        <v/>
      </c>
      <c r="K31" s="173">
        <f t="shared" si="4"/>
        <v>2.777777777777779E-2</v>
      </c>
      <c r="M31" s="180">
        <v>0</v>
      </c>
      <c r="N31" s="117">
        <v>40</v>
      </c>
      <c r="O31" s="235">
        <f t="shared" si="5"/>
        <v>0.66666666666666663</v>
      </c>
    </row>
    <row r="32" spans="1:15" ht="36" customHeight="1" x14ac:dyDescent="0.3">
      <c r="A32" s="30"/>
      <c r="B32" s="215" t="s">
        <v>109</v>
      </c>
      <c r="C32" s="216"/>
      <c r="D32" s="115"/>
      <c r="E32" s="105" t="str">
        <f t="shared" si="13"/>
        <v/>
      </c>
      <c r="F32" s="180">
        <f t="shared" si="3"/>
        <v>0</v>
      </c>
      <c r="G32" s="117">
        <f t="shared" si="0"/>
        <v>0</v>
      </c>
      <c r="H32" s="153">
        <f t="shared" si="14"/>
        <v>0.66666666666666663</v>
      </c>
      <c r="I32" s="18" t="s">
        <v>394</v>
      </c>
      <c r="J32" s="176" t="str">
        <f t="shared" si="2"/>
        <v/>
      </c>
      <c r="K32" s="173" t="str">
        <f t="shared" si="4"/>
        <v/>
      </c>
      <c r="M32" s="180">
        <v>0</v>
      </c>
      <c r="N32" s="117">
        <v>0</v>
      </c>
      <c r="O32" s="235">
        <f t="shared" si="5"/>
        <v>0.66666666666666663</v>
      </c>
    </row>
    <row r="33" spans="1:15" ht="36" customHeight="1" x14ac:dyDescent="0.3">
      <c r="A33" s="30"/>
      <c r="B33" s="19" t="s">
        <v>109</v>
      </c>
      <c r="C33" s="19" t="s">
        <v>230</v>
      </c>
      <c r="D33" s="115" t="str">
        <f t="shared" si="12"/>
        <v>X</v>
      </c>
      <c r="E33" s="105" t="str">
        <f t="shared" si="13"/>
        <v/>
      </c>
      <c r="F33" s="180">
        <f t="shared" si="3"/>
        <v>1</v>
      </c>
      <c r="G33" s="117">
        <f t="shared" si="0"/>
        <v>0</v>
      </c>
      <c r="H33" s="153">
        <f t="shared" si="14"/>
        <v>1.6666666666666665</v>
      </c>
      <c r="I33" s="17" t="s">
        <v>46</v>
      </c>
      <c r="J33" s="176" t="str">
        <f t="shared" si="2"/>
        <v/>
      </c>
      <c r="K33" s="173">
        <f t="shared" si="4"/>
        <v>4.1666666666666741E-2</v>
      </c>
      <c r="M33" s="180">
        <v>1</v>
      </c>
      <c r="N33" s="117">
        <v>0</v>
      </c>
      <c r="O33" s="235">
        <f t="shared" si="5"/>
        <v>1.6666666666666665</v>
      </c>
    </row>
    <row r="34" spans="1:15" ht="36" customHeight="1" x14ac:dyDescent="0.3">
      <c r="A34" s="30"/>
      <c r="B34" s="19" t="s">
        <v>230</v>
      </c>
      <c r="C34" s="19" t="s">
        <v>173</v>
      </c>
      <c r="D34" s="115" t="str">
        <f t="shared" si="12"/>
        <v/>
      </c>
      <c r="E34" s="105" t="str">
        <f t="shared" si="13"/>
        <v>X</v>
      </c>
      <c r="F34" s="180">
        <f t="shared" si="3"/>
        <v>0</v>
      </c>
      <c r="G34" s="117">
        <f t="shared" si="0"/>
        <v>0</v>
      </c>
      <c r="H34" s="153">
        <f t="shared" si="14"/>
        <v>1.6666666666666665</v>
      </c>
      <c r="I34" s="17" t="s">
        <v>355</v>
      </c>
      <c r="J34" s="176">
        <f t="shared" si="2"/>
        <v>4.8611111111110938E-2</v>
      </c>
      <c r="K34" s="173" t="str">
        <f t="shared" si="4"/>
        <v/>
      </c>
      <c r="M34" s="180">
        <v>0</v>
      </c>
      <c r="N34" s="117">
        <v>0</v>
      </c>
      <c r="O34" s="235">
        <f t="shared" si="5"/>
        <v>1.6666666666666665</v>
      </c>
    </row>
    <row r="35" spans="1:15" ht="36" customHeight="1" x14ac:dyDescent="0.3">
      <c r="A35" s="30"/>
      <c r="B35" s="19" t="s">
        <v>173</v>
      </c>
      <c r="C35" s="19" t="s">
        <v>73</v>
      </c>
      <c r="D35" s="115" t="str">
        <f t="shared" si="12"/>
        <v>X</v>
      </c>
      <c r="E35" s="105" t="str">
        <f t="shared" si="13"/>
        <v/>
      </c>
      <c r="F35" s="180">
        <f t="shared" si="3"/>
        <v>3</v>
      </c>
      <c r="G35" s="117">
        <f t="shared" si="0"/>
        <v>40</v>
      </c>
      <c r="H35" s="153">
        <f t="shared" si="14"/>
        <v>5.333333333333333</v>
      </c>
      <c r="I35" s="17" t="s">
        <v>46</v>
      </c>
      <c r="J35" s="176" t="str">
        <f t="shared" si="2"/>
        <v/>
      </c>
      <c r="K35" s="173">
        <f t="shared" si="4"/>
        <v>0.1527777777777779</v>
      </c>
      <c r="M35" s="180">
        <v>3</v>
      </c>
      <c r="N35" s="117">
        <v>40</v>
      </c>
      <c r="O35" s="235">
        <f t="shared" si="5"/>
        <v>5.333333333333333</v>
      </c>
    </row>
    <row r="36" spans="1:15" ht="36" customHeight="1" x14ac:dyDescent="0.3">
      <c r="A36" s="43"/>
      <c r="B36" s="19" t="s">
        <v>73</v>
      </c>
      <c r="C36" s="19" t="s">
        <v>28</v>
      </c>
      <c r="D36" s="115" t="str">
        <f t="shared" si="12"/>
        <v>X</v>
      </c>
      <c r="E36" s="105" t="str">
        <f t="shared" si="13"/>
        <v/>
      </c>
      <c r="F36" s="180">
        <f t="shared" si="3"/>
        <v>1</v>
      </c>
      <c r="G36" s="117">
        <f t="shared" si="0"/>
        <v>0</v>
      </c>
      <c r="H36" s="153">
        <f t="shared" si="14"/>
        <v>6.333333333333333</v>
      </c>
      <c r="I36" s="17" t="s">
        <v>772</v>
      </c>
      <c r="J36" s="176" t="str">
        <f t="shared" si="2"/>
        <v/>
      </c>
      <c r="K36" s="173">
        <f t="shared" si="4"/>
        <v>4.166666666666663E-2</v>
      </c>
      <c r="M36" s="180">
        <v>1</v>
      </c>
      <c r="N36" s="117">
        <v>0</v>
      </c>
      <c r="O36" s="235">
        <f t="shared" si="5"/>
        <v>6.333333333333333</v>
      </c>
    </row>
    <row r="37" spans="1:15" ht="36" customHeight="1" x14ac:dyDescent="0.3">
      <c r="A37" s="217" t="s">
        <v>761</v>
      </c>
      <c r="B37" s="19" t="s">
        <v>29</v>
      </c>
      <c r="C37" s="19" t="s">
        <v>232</v>
      </c>
      <c r="D37" s="115" t="str">
        <f t="shared" si="12"/>
        <v>X</v>
      </c>
      <c r="E37" s="105" t="str">
        <f t="shared" si="13"/>
        <v/>
      </c>
      <c r="F37" s="180">
        <f t="shared" si="3"/>
        <v>0</v>
      </c>
      <c r="G37" s="117">
        <f t="shared" si="0"/>
        <v>30</v>
      </c>
      <c r="H37" s="153">
        <f t="shared" si="14"/>
        <v>6.833333333333333</v>
      </c>
      <c r="I37" s="17" t="s">
        <v>772</v>
      </c>
      <c r="J37" s="176" t="str">
        <f t="shared" si="2"/>
        <v/>
      </c>
      <c r="K37" s="173">
        <f t="shared" si="4"/>
        <v>2.0833333333333332E-2</v>
      </c>
      <c r="M37" s="180">
        <v>0</v>
      </c>
      <c r="N37" s="117">
        <v>30</v>
      </c>
      <c r="O37" s="235">
        <f t="shared" si="5"/>
        <v>6.833333333333333</v>
      </c>
    </row>
    <row r="38" spans="1:15" ht="36" customHeight="1" x14ac:dyDescent="0.3">
      <c r="A38" s="217"/>
      <c r="B38" s="19" t="s">
        <v>232</v>
      </c>
      <c r="C38" s="19" t="s">
        <v>360</v>
      </c>
      <c r="D38" s="115" t="str">
        <f t="shared" si="12"/>
        <v>X</v>
      </c>
      <c r="E38" s="105" t="str">
        <f t="shared" si="13"/>
        <v/>
      </c>
      <c r="F38" s="180">
        <f t="shared" si="3"/>
        <v>3</v>
      </c>
      <c r="G38" s="117">
        <f t="shared" si="0"/>
        <v>50</v>
      </c>
      <c r="H38" s="153">
        <f t="shared" si="14"/>
        <v>10.666666666666666</v>
      </c>
      <c r="I38" s="17" t="s">
        <v>46</v>
      </c>
      <c r="J38" s="176" t="str">
        <f t="shared" si="2"/>
        <v/>
      </c>
      <c r="K38" s="173">
        <f t="shared" si="4"/>
        <v>0.15972222222222221</v>
      </c>
      <c r="M38" s="180">
        <v>3</v>
      </c>
      <c r="N38" s="117">
        <v>50</v>
      </c>
      <c r="O38" s="235">
        <f t="shared" si="5"/>
        <v>10.666666666666666</v>
      </c>
    </row>
    <row r="39" spans="1:15" ht="36" customHeight="1" x14ac:dyDescent="0.3">
      <c r="A39" s="217"/>
      <c r="B39" s="19" t="s">
        <v>360</v>
      </c>
      <c r="C39" s="19" t="s">
        <v>192</v>
      </c>
      <c r="D39" s="115" t="str">
        <f t="shared" si="12"/>
        <v>X</v>
      </c>
      <c r="E39" s="105" t="str">
        <f t="shared" si="13"/>
        <v/>
      </c>
      <c r="F39" s="180">
        <f t="shared" si="3"/>
        <v>0</v>
      </c>
      <c r="G39" s="117">
        <f t="shared" si="0"/>
        <v>30</v>
      </c>
      <c r="H39" s="153">
        <f t="shared" si="14"/>
        <v>11.166666666666666</v>
      </c>
      <c r="I39" s="17" t="s">
        <v>773</v>
      </c>
      <c r="J39" s="176" t="str">
        <f t="shared" si="2"/>
        <v/>
      </c>
      <c r="K39" s="173">
        <f t="shared" si="4"/>
        <v>2.0833333333333315E-2</v>
      </c>
      <c r="M39" s="180">
        <v>0</v>
      </c>
      <c r="N39" s="117">
        <v>30</v>
      </c>
      <c r="O39" s="235">
        <f t="shared" si="5"/>
        <v>11.166666666666666</v>
      </c>
    </row>
    <row r="40" spans="1:15" ht="36" customHeight="1" x14ac:dyDescent="0.3">
      <c r="A40" s="217"/>
      <c r="B40" s="19" t="s">
        <v>192</v>
      </c>
      <c r="C40" s="19" t="s">
        <v>30</v>
      </c>
      <c r="D40" s="115" t="str">
        <f t="shared" si="12"/>
        <v>X</v>
      </c>
      <c r="E40" s="105" t="str">
        <f t="shared" si="13"/>
        <v/>
      </c>
      <c r="F40" s="180">
        <f t="shared" si="3"/>
        <v>0</v>
      </c>
      <c r="G40" s="117">
        <f t="shared" si="0"/>
        <v>40</v>
      </c>
      <c r="H40" s="153">
        <f t="shared" si="14"/>
        <v>11.833333333333332</v>
      </c>
      <c r="I40" s="17" t="s">
        <v>46</v>
      </c>
      <c r="J40" s="176" t="str">
        <f t="shared" si="2"/>
        <v/>
      </c>
      <c r="K40" s="173">
        <f t="shared" si="4"/>
        <v>2.777777777777779E-2</v>
      </c>
      <c r="M40" s="180">
        <v>0</v>
      </c>
      <c r="N40" s="117">
        <v>40</v>
      </c>
      <c r="O40" s="235">
        <f t="shared" si="5"/>
        <v>11.833333333333332</v>
      </c>
    </row>
    <row r="41" spans="1:15" ht="36" customHeight="1" x14ac:dyDescent="0.3">
      <c r="A41" s="217"/>
      <c r="B41" s="19" t="s">
        <v>30</v>
      </c>
      <c r="C41" s="19" t="s">
        <v>64</v>
      </c>
      <c r="D41" s="115" t="str">
        <f t="shared" si="12"/>
        <v>X</v>
      </c>
      <c r="E41" s="105" t="str">
        <f t="shared" si="13"/>
        <v/>
      </c>
      <c r="F41" s="180">
        <f t="shared" si="3"/>
        <v>1</v>
      </c>
      <c r="G41" s="117">
        <f t="shared" si="0"/>
        <v>0</v>
      </c>
      <c r="H41" s="153">
        <f t="shared" si="14"/>
        <v>12.833333333333332</v>
      </c>
      <c r="I41" s="17" t="s">
        <v>47</v>
      </c>
      <c r="J41" s="176" t="str">
        <f t="shared" si="2"/>
        <v/>
      </c>
      <c r="K41" s="173">
        <f t="shared" si="4"/>
        <v>4.1666666666666657E-2</v>
      </c>
      <c r="M41" s="180">
        <v>1</v>
      </c>
      <c r="N41" s="117">
        <v>0</v>
      </c>
      <c r="O41" s="235">
        <f t="shared" si="5"/>
        <v>12.833333333333332</v>
      </c>
    </row>
    <row r="42" spans="1:15" ht="36" customHeight="1" x14ac:dyDescent="0.3">
      <c r="A42" s="217"/>
      <c r="B42" s="19" t="s">
        <v>64</v>
      </c>
      <c r="C42" s="19" t="s">
        <v>65</v>
      </c>
      <c r="D42" s="115" t="str">
        <f t="shared" si="12"/>
        <v>X</v>
      </c>
      <c r="E42" s="105" t="str">
        <f t="shared" si="13"/>
        <v/>
      </c>
      <c r="F42" s="180">
        <f t="shared" si="3"/>
        <v>2</v>
      </c>
      <c r="G42" s="117">
        <f t="shared" si="0"/>
        <v>30</v>
      </c>
      <c r="H42" s="153">
        <f t="shared" si="14"/>
        <v>15.333333333333332</v>
      </c>
      <c r="I42" s="17" t="s">
        <v>46</v>
      </c>
      <c r="J42" s="176" t="str">
        <f t="shared" si="2"/>
        <v/>
      </c>
      <c r="K42" s="173">
        <f t="shared" si="4"/>
        <v>0.10416666666666669</v>
      </c>
      <c r="M42" s="180">
        <v>2</v>
      </c>
      <c r="N42" s="117">
        <v>30</v>
      </c>
      <c r="O42" s="235">
        <f t="shared" si="5"/>
        <v>15.333333333333332</v>
      </c>
    </row>
    <row r="43" spans="1:15" ht="36" customHeight="1" x14ac:dyDescent="0.3">
      <c r="A43" s="217"/>
      <c r="B43" s="19" t="s">
        <v>65</v>
      </c>
      <c r="C43" s="19" t="s">
        <v>150</v>
      </c>
      <c r="D43" s="115" t="str">
        <f t="shared" si="12"/>
        <v>X</v>
      </c>
      <c r="E43" s="105" t="str">
        <f t="shared" si="13"/>
        <v/>
      </c>
      <c r="F43" s="180">
        <f t="shared" si="3"/>
        <v>1</v>
      </c>
      <c r="G43" s="117">
        <f t="shared" si="0"/>
        <v>0</v>
      </c>
      <c r="H43" s="153">
        <f t="shared" ref="H43:H46" si="15">(F43+G43/60)+H42</f>
        <v>16.333333333333332</v>
      </c>
      <c r="I43" s="17" t="s">
        <v>774</v>
      </c>
      <c r="J43" s="176" t="str">
        <f t="shared" si="2"/>
        <v/>
      </c>
      <c r="K43" s="173">
        <f t="shared" si="4"/>
        <v>4.1666666666666685E-2</v>
      </c>
      <c r="M43" s="180">
        <v>1</v>
      </c>
      <c r="N43" s="117">
        <v>0</v>
      </c>
      <c r="O43" s="235">
        <f t="shared" si="5"/>
        <v>16.333333333333332</v>
      </c>
    </row>
    <row r="44" spans="1:15" ht="36" customHeight="1" x14ac:dyDescent="0.3">
      <c r="A44" s="217"/>
      <c r="B44" s="19" t="s">
        <v>150</v>
      </c>
      <c r="C44" s="19" t="s">
        <v>763</v>
      </c>
      <c r="D44" s="115" t="str">
        <f t="shared" si="12"/>
        <v>X</v>
      </c>
      <c r="E44" s="105" t="str">
        <f t="shared" si="13"/>
        <v/>
      </c>
      <c r="F44" s="180">
        <f t="shared" si="3"/>
        <v>2</v>
      </c>
      <c r="G44" s="117">
        <f t="shared" si="0"/>
        <v>50</v>
      </c>
      <c r="H44" s="153">
        <f>(F44+G44/60)+H43</f>
        <v>19.166666666666664</v>
      </c>
      <c r="I44" s="17" t="s">
        <v>46</v>
      </c>
      <c r="J44" s="176" t="str">
        <f t="shared" si="2"/>
        <v/>
      </c>
      <c r="K44" s="173">
        <f t="shared" si="4"/>
        <v>0.11805555555555552</v>
      </c>
      <c r="M44" s="180">
        <v>2</v>
      </c>
      <c r="N44" s="117">
        <v>50</v>
      </c>
      <c r="O44" s="235">
        <f t="shared" si="5"/>
        <v>19.166666666666664</v>
      </c>
    </row>
    <row r="45" spans="1:15" ht="36" customHeight="1" x14ac:dyDescent="0.3">
      <c r="A45" s="217"/>
      <c r="B45" s="19" t="s">
        <v>763</v>
      </c>
      <c r="C45" s="19" t="s">
        <v>764</v>
      </c>
      <c r="D45" s="115" t="str">
        <f t="shared" si="12"/>
        <v>X</v>
      </c>
      <c r="E45" s="105" t="str">
        <f t="shared" si="13"/>
        <v/>
      </c>
      <c r="F45" s="180">
        <f t="shared" si="3"/>
        <v>0</v>
      </c>
      <c r="G45" s="117">
        <f t="shared" si="0"/>
        <v>30</v>
      </c>
      <c r="H45" s="153">
        <f>(F45+G45/60)+H44</f>
        <v>19.666666666666664</v>
      </c>
      <c r="I45" s="17" t="s">
        <v>775</v>
      </c>
      <c r="J45" s="176" t="str">
        <f t="shared" si="2"/>
        <v/>
      </c>
      <c r="K45" s="173">
        <f t="shared" si="4"/>
        <v>2.083333333333337E-2</v>
      </c>
      <c r="M45" s="180">
        <v>0</v>
      </c>
      <c r="N45" s="117">
        <v>30</v>
      </c>
      <c r="O45" s="235">
        <f t="shared" si="5"/>
        <v>19.666666666666664</v>
      </c>
    </row>
    <row r="46" spans="1:15" ht="36" customHeight="1" x14ac:dyDescent="0.3">
      <c r="A46" s="217"/>
      <c r="B46" s="19" t="s">
        <v>764</v>
      </c>
      <c r="C46" s="19" t="s">
        <v>261</v>
      </c>
      <c r="D46" s="115" t="str">
        <f t="shared" si="12"/>
        <v/>
      </c>
      <c r="E46" s="105" t="str">
        <f t="shared" si="13"/>
        <v>X</v>
      </c>
      <c r="F46" s="180">
        <f t="shared" si="3"/>
        <v>0</v>
      </c>
      <c r="G46" s="117">
        <f t="shared" si="0"/>
        <v>0</v>
      </c>
      <c r="H46" s="153">
        <f t="shared" si="15"/>
        <v>19.666666666666664</v>
      </c>
      <c r="I46" s="17" t="s">
        <v>355</v>
      </c>
      <c r="J46" s="176">
        <f t="shared" si="2"/>
        <v>0.17361111111111105</v>
      </c>
      <c r="K46" s="173" t="str">
        <f t="shared" si="4"/>
        <v/>
      </c>
      <c r="M46" s="180">
        <v>0</v>
      </c>
      <c r="N46" s="117">
        <v>0</v>
      </c>
      <c r="O46" s="235">
        <f t="shared" si="5"/>
        <v>19.666666666666664</v>
      </c>
    </row>
    <row r="47" spans="1:15" ht="36" customHeight="1" x14ac:dyDescent="0.3">
      <c r="A47" s="217"/>
      <c r="B47" s="19" t="s">
        <v>261</v>
      </c>
      <c r="C47" s="19" t="s">
        <v>125</v>
      </c>
      <c r="D47" s="115" t="str">
        <f t="shared" si="12"/>
        <v>X</v>
      </c>
      <c r="E47" s="105" t="str">
        <f t="shared" si="13"/>
        <v/>
      </c>
      <c r="F47" s="180">
        <f t="shared" si="3"/>
        <v>3</v>
      </c>
      <c r="G47" s="117">
        <f t="shared" si="0"/>
        <v>0</v>
      </c>
      <c r="H47" s="153">
        <f t="shared" ref="H47:H53" si="16">(F47+G47/60)+H46</f>
        <v>22.666666666666664</v>
      </c>
      <c r="I47" s="17" t="s">
        <v>46</v>
      </c>
      <c r="J47" s="176" t="str">
        <f t="shared" si="2"/>
        <v/>
      </c>
      <c r="K47" s="173">
        <f t="shared" si="4"/>
        <v>0.125</v>
      </c>
      <c r="M47" s="180">
        <v>3</v>
      </c>
      <c r="N47" s="117">
        <v>0</v>
      </c>
      <c r="O47" s="235">
        <f t="shared" si="5"/>
        <v>22.666666666666664</v>
      </c>
    </row>
    <row r="48" spans="1:15" ht="36" customHeight="1" x14ac:dyDescent="0.3">
      <c r="A48" s="217"/>
      <c r="B48" s="19" t="s">
        <v>125</v>
      </c>
      <c r="C48" s="19" t="s">
        <v>765</v>
      </c>
      <c r="D48" s="115" t="str">
        <f t="shared" si="12"/>
        <v/>
      </c>
      <c r="E48" s="105" t="str">
        <f t="shared" si="13"/>
        <v>X</v>
      </c>
      <c r="F48" s="180">
        <f t="shared" si="3"/>
        <v>0</v>
      </c>
      <c r="G48" s="117">
        <f t="shared" si="0"/>
        <v>0</v>
      </c>
      <c r="H48" s="153">
        <f t="shared" si="16"/>
        <v>22.666666666666664</v>
      </c>
      <c r="I48" s="17" t="s">
        <v>355</v>
      </c>
      <c r="J48" s="176">
        <f t="shared" si="2"/>
        <v>0.11805555555555558</v>
      </c>
      <c r="K48" s="173" t="str">
        <f t="shared" si="4"/>
        <v/>
      </c>
      <c r="M48" s="180">
        <v>0</v>
      </c>
      <c r="N48" s="117">
        <v>0</v>
      </c>
      <c r="O48" s="235">
        <f t="shared" si="5"/>
        <v>22.666666666666664</v>
      </c>
    </row>
    <row r="49" spans="1:15" ht="36" customHeight="1" x14ac:dyDescent="0.3">
      <c r="A49" s="217"/>
      <c r="B49" s="19" t="s">
        <v>765</v>
      </c>
      <c r="C49" s="19" t="s">
        <v>28</v>
      </c>
      <c r="D49" s="115" t="str">
        <f t="shared" si="12"/>
        <v>X</v>
      </c>
      <c r="E49" s="105" t="str">
        <f t="shared" si="13"/>
        <v/>
      </c>
      <c r="F49" s="180">
        <f t="shared" si="3"/>
        <v>0</v>
      </c>
      <c r="G49" s="117">
        <f t="shared" si="0"/>
        <v>40</v>
      </c>
      <c r="H49" s="153">
        <f t="shared" si="16"/>
        <v>23.333333333333332</v>
      </c>
      <c r="I49" s="17" t="s">
        <v>46</v>
      </c>
      <c r="J49" s="176" t="str">
        <f t="shared" si="2"/>
        <v/>
      </c>
      <c r="K49" s="173">
        <f t="shared" si="4"/>
        <v>2.777777777777779E-2</v>
      </c>
      <c r="M49" s="180">
        <v>0</v>
      </c>
      <c r="N49" s="117">
        <v>40</v>
      </c>
      <c r="O49" s="235">
        <f t="shared" si="5"/>
        <v>23.333333333333332</v>
      </c>
    </row>
    <row r="50" spans="1:15" ht="36" customHeight="1" x14ac:dyDescent="0.3">
      <c r="A50" s="42" t="s">
        <v>762</v>
      </c>
      <c r="B50" s="19" t="s">
        <v>29</v>
      </c>
      <c r="C50" s="19" t="s">
        <v>708</v>
      </c>
      <c r="D50" s="115" t="str">
        <f t="shared" si="12"/>
        <v>X</v>
      </c>
      <c r="E50" s="105" t="str">
        <f t="shared" si="13"/>
        <v/>
      </c>
      <c r="F50" s="180">
        <f t="shared" si="3"/>
        <v>3</v>
      </c>
      <c r="G50" s="117">
        <f t="shared" si="0"/>
        <v>40</v>
      </c>
      <c r="H50" s="153">
        <f t="shared" si="16"/>
        <v>27</v>
      </c>
      <c r="I50" s="17" t="s">
        <v>46</v>
      </c>
      <c r="J50" s="176" t="str">
        <f t="shared" si="2"/>
        <v/>
      </c>
      <c r="K50" s="173">
        <f>IF(D50="x",(C50-B50),"")</f>
        <v>0.15277777777777776</v>
      </c>
      <c r="M50" s="180">
        <v>3</v>
      </c>
      <c r="N50" s="117">
        <v>40</v>
      </c>
      <c r="O50" s="235">
        <f t="shared" si="5"/>
        <v>27</v>
      </c>
    </row>
    <row r="51" spans="1:15" ht="36" customHeight="1" x14ac:dyDescent="0.3">
      <c r="A51" s="30"/>
      <c r="B51" s="19" t="s">
        <v>708</v>
      </c>
      <c r="C51" s="19" t="s">
        <v>233</v>
      </c>
      <c r="D51" s="115" t="str">
        <f t="shared" si="12"/>
        <v>X</v>
      </c>
      <c r="E51" s="105" t="str">
        <f t="shared" si="13"/>
        <v/>
      </c>
      <c r="F51" s="180">
        <f t="shared" si="3"/>
        <v>0</v>
      </c>
      <c r="G51" s="117">
        <f t="shared" si="0"/>
        <v>50</v>
      </c>
      <c r="H51" s="153">
        <f t="shared" si="16"/>
        <v>27.833333333333332</v>
      </c>
      <c r="I51" s="17" t="s">
        <v>447</v>
      </c>
      <c r="J51" s="176" t="str">
        <f t="shared" si="2"/>
        <v/>
      </c>
      <c r="K51" s="173">
        <f t="shared" si="4"/>
        <v>3.4722222222222238E-2</v>
      </c>
      <c r="M51" s="180">
        <v>0</v>
      </c>
      <c r="N51" s="117">
        <v>50</v>
      </c>
      <c r="O51" s="235">
        <f t="shared" si="5"/>
        <v>27.833333333333332</v>
      </c>
    </row>
    <row r="52" spans="1:15" ht="36" customHeight="1" x14ac:dyDescent="0.3">
      <c r="A52" s="30"/>
      <c r="B52" s="19" t="s">
        <v>233</v>
      </c>
      <c r="C52" s="19" t="s">
        <v>766</v>
      </c>
      <c r="D52" s="115" t="str">
        <f t="shared" si="12"/>
        <v>X</v>
      </c>
      <c r="E52" s="105" t="str">
        <f t="shared" si="13"/>
        <v/>
      </c>
      <c r="F52" s="180">
        <f t="shared" si="3"/>
        <v>3</v>
      </c>
      <c r="G52" s="117">
        <f t="shared" si="0"/>
        <v>25</v>
      </c>
      <c r="H52" s="153">
        <f t="shared" si="16"/>
        <v>31.25</v>
      </c>
      <c r="I52" s="17" t="s">
        <v>46</v>
      </c>
      <c r="J52" s="176" t="str">
        <f t="shared" si="2"/>
        <v/>
      </c>
      <c r="K52" s="173">
        <f>IF(D52="x",(C52-B52),"")</f>
        <v>0.1423611111111111</v>
      </c>
      <c r="M52" s="180">
        <v>3</v>
      </c>
      <c r="N52" s="117">
        <v>25</v>
      </c>
      <c r="O52" s="235">
        <f t="shared" si="5"/>
        <v>31.25</v>
      </c>
    </row>
    <row r="53" spans="1:15" ht="36" customHeight="1" x14ac:dyDescent="0.3">
      <c r="A53" s="30"/>
      <c r="B53" s="215" t="s">
        <v>766</v>
      </c>
      <c r="C53" s="216"/>
      <c r="D53" s="115"/>
      <c r="E53" s="105" t="str">
        <f t="shared" si="13"/>
        <v/>
      </c>
      <c r="F53" s="180">
        <f t="shared" si="3"/>
        <v>0</v>
      </c>
      <c r="G53" s="117">
        <f t="shared" si="0"/>
        <v>0</v>
      </c>
      <c r="H53" s="153">
        <f t="shared" si="16"/>
        <v>31.25</v>
      </c>
      <c r="I53" s="18" t="s">
        <v>56</v>
      </c>
      <c r="J53" s="176" t="str">
        <f t="shared" si="2"/>
        <v/>
      </c>
      <c r="K53" s="173" t="str">
        <f t="shared" si="4"/>
        <v/>
      </c>
    </row>
    <row r="54" spans="1:15" ht="33.75" customHeight="1" x14ac:dyDescent="0.3">
      <c r="A54" s="123"/>
      <c r="B54" s="332" t="s">
        <v>33</v>
      </c>
      <c r="C54" s="332"/>
      <c r="D54" s="332"/>
      <c r="E54" s="332"/>
      <c r="F54" s="332"/>
      <c r="G54" s="332"/>
      <c r="H54" s="124">
        <f>H53</f>
        <v>31.25</v>
      </c>
      <c r="I54" s="125"/>
      <c r="J54" s="177">
        <f>SUM(J23:J53)</f>
        <v>1.7361111111111109</v>
      </c>
      <c r="K54" s="173">
        <f>SUM(K23:K53)</f>
        <v>1.3020833333333337</v>
      </c>
    </row>
    <row r="55" spans="1:15" ht="33.75" customHeight="1" x14ac:dyDescent="0.3">
      <c r="A55" s="123"/>
      <c r="B55" s="332" t="s">
        <v>616</v>
      </c>
      <c r="C55" s="332"/>
      <c r="D55" s="332"/>
      <c r="E55" s="332"/>
      <c r="F55" s="332"/>
      <c r="G55" s="332"/>
      <c r="H55" s="126">
        <v>72</v>
      </c>
      <c r="I55" s="125"/>
    </row>
    <row r="56" spans="1:15" ht="33.75" customHeight="1" x14ac:dyDescent="0.3">
      <c r="A56" s="123"/>
      <c r="B56" s="326" t="s">
        <v>617</v>
      </c>
      <c r="C56" s="326"/>
      <c r="D56" s="326"/>
      <c r="E56" s="326"/>
      <c r="F56" s="326"/>
      <c r="G56" s="326"/>
      <c r="H56" s="126">
        <f>IF(H55="","",IF(H54&lt;=H55,H55-H54,0))</f>
        <v>40.75</v>
      </c>
      <c r="I56" s="155"/>
      <c r="J56" s="172">
        <f>J54+K54</f>
        <v>3.0381944444444446</v>
      </c>
    </row>
    <row r="57" spans="1:15" ht="33.75" customHeight="1" x14ac:dyDescent="0.3">
      <c r="A57" s="123"/>
      <c r="B57" s="326" t="s">
        <v>618</v>
      </c>
      <c r="C57" s="326"/>
      <c r="D57" s="326"/>
      <c r="E57" s="326"/>
      <c r="F57" s="326"/>
      <c r="G57" s="326"/>
      <c r="H57" s="126">
        <f>IF(H54&gt;H55,H54-H55,0)</f>
        <v>0</v>
      </c>
      <c r="I57" s="125"/>
    </row>
    <row r="58" spans="1:15" ht="33.75" customHeight="1" x14ac:dyDescent="0.3">
      <c r="A58" s="123"/>
      <c r="B58" s="326" t="s">
        <v>619</v>
      </c>
      <c r="C58" s="326"/>
      <c r="D58" s="326"/>
      <c r="E58" s="326"/>
      <c r="F58" s="326"/>
      <c r="G58" s="326"/>
      <c r="H58" s="154">
        <f>IF(H55="","",IF(H56&gt;H57,ROUND(H56*$B$15*$B$13/24,0),""))</f>
        <v>56273203</v>
      </c>
      <c r="I58" s="125"/>
    </row>
    <row r="59" spans="1:15" ht="33.75" customHeight="1" x14ac:dyDescent="0.3">
      <c r="A59" s="123"/>
      <c r="B59" s="327" t="s">
        <v>620</v>
      </c>
      <c r="C59" s="328"/>
      <c r="D59" s="328"/>
      <c r="E59" s="328"/>
      <c r="F59" s="328"/>
      <c r="G59" s="329"/>
      <c r="H59" s="127" t="str">
        <f>IF(H57&gt;H56,ROUND(H57*$B$17*$B$13/24,0),"")</f>
        <v/>
      </c>
      <c r="I59" s="125"/>
    </row>
    <row r="60" spans="1:15" ht="33.75" customHeight="1" x14ac:dyDescent="0.3">
      <c r="A60" s="330"/>
      <c r="B60" s="330"/>
      <c r="C60" s="330"/>
      <c r="D60" s="330"/>
      <c r="E60" s="330"/>
      <c r="F60" s="330"/>
      <c r="G60" s="330"/>
      <c r="H60" s="330"/>
      <c r="I60" s="330"/>
    </row>
  </sheetData>
  <mergeCells count="17">
    <mergeCell ref="B58:G58"/>
    <mergeCell ref="B59:G59"/>
    <mergeCell ref="A60:I60"/>
    <mergeCell ref="J21:J22"/>
    <mergeCell ref="K21:K22"/>
    <mergeCell ref="B54:G54"/>
    <mergeCell ref="B55:G55"/>
    <mergeCell ref="B56:G56"/>
    <mergeCell ref="B57:G57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53">
    <cfRule type="expression" dxfId="22" priority="2">
      <formula>$E23="x"</formula>
    </cfRule>
  </conditionalFormatting>
  <conditionalFormatting sqref="M23:N52">
    <cfRule type="expression" dxfId="21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2704-9E02-4DF9-9655-9699D5302B1C}">
  <sheetPr>
    <tabColor rgb="FFFF0000"/>
  </sheetPr>
  <dimension ref="A1:K53"/>
  <sheetViews>
    <sheetView topLeftCell="A13" zoomScale="55" zoomScaleNormal="55" workbookViewId="0">
      <selection activeCell="H47" sqref="H47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04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30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44736.572916666664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44740</v>
      </c>
      <c r="C9" s="104">
        <f>INDEX('TONG HOP'!$B$9:$W$110,MATCH(E3,'TONG HOP'!$B$9:$B$110,0),MATCH(C10,'TONG HOP'!$B$9:$W$9,0))</f>
        <v>44741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44737.638888888891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16488.3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44737.638888888891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21500.7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44738.444444444445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745</v>
      </c>
      <c r="B23" s="232" t="s">
        <v>404</v>
      </c>
      <c r="C23" s="233"/>
      <c r="D23" s="115"/>
      <c r="E23" s="105"/>
      <c r="F23" s="180">
        <f>IF(C23-B23=1,24,(IF(D23="X",HOUR(C23-B23),0)))</f>
        <v>0</v>
      </c>
      <c r="G23" s="166">
        <f t="shared" ref="G23:G46" si="0">IF(D23="X",MINUTE(C23-B23),0)</f>
        <v>0</v>
      </c>
      <c r="H23" s="166">
        <f>(F23+G23/60)+H22</f>
        <v>0</v>
      </c>
      <c r="I23" s="214" t="s">
        <v>749</v>
      </c>
      <c r="J23" s="175" t="str">
        <f t="shared" ref="J23:J46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404</v>
      </c>
      <c r="C24" s="28" t="s">
        <v>28</v>
      </c>
      <c r="D24" s="115"/>
      <c r="E24" s="105"/>
      <c r="F24" s="180">
        <f t="shared" ref="F24:F46" si="2">IF(C24-B24=1,24,(IF(D24="X",HOUR(C24-B24),0)))</f>
        <v>0</v>
      </c>
      <c r="G24" s="166">
        <f t="shared" si="0"/>
        <v>0</v>
      </c>
      <c r="H24" s="166">
        <f t="shared" ref="H24:H46" si="3">(F24+G24/60)+H23</f>
        <v>0</v>
      </c>
      <c r="I24" s="24" t="s">
        <v>750</v>
      </c>
      <c r="J24" s="175" t="str">
        <f t="shared" si="1"/>
        <v/>
      </c>
      <c r="K24" s="173" t="str">
        <f t="shared" ref="K24:K46" si="4">IF(D24="x",(C24-B24),"")</f>
        <v/>
      </c>
    </row>
    <row r="25" spans="1:11" ht="36" customHeight="1" x14ac:dyDescent="0.3">
      <c r="A25" s="229" t="s">
        <v>746</v>
      </c>
      <c r="B25" s="19" t="s">
        <v>29</v>
      </c>
      <c r="C25" s="28" t="s">
        <v>31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750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230"/>
      <c r="B26" s="28" t="s">
        <v>31</v>
      </c>
      <c r="C26" s="28" t="s">
        <v>65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17" t="s">
        <v>136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230"/>
      <c r="B27" s="28" t="s">
        <v>65</v>
      </c>
      <c r="C27" s="28" t="s">
        <v>150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24" t="s">
        <v>750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230"/>
      <c r="B28" s="28" t="s">
        <v>150</v>
      </c>
      <c r="C28" s="28" t="s">
        <v>707</v>
      </c>
      <c r="D28" s="115"/>
      <c r="E28" s="105"/>
      <c r="F28" s="180">
        <f t="shared" si="2"/>
        <v>0</v>
      </c>
      <c r="G28" s="117">
        <f t="shared" si="0"/>
        <v>0</v>
      </c>
      <c r="H28" s="153">
        <f t="shared" si="3"/>
        <v>0</v>
      </c>
      <c r="I28" s="18" t="s">
        <v>751</v>
      </c>
      <c r="J28" s="176" t="str">
        <f t="shared" si="1"/>
        <v/>
      </c>
      <c r="K28" s="173" t="str">
        <f t="shared" si="4"/>
        <v/>
      </c>
    </row>
    <row r="29" spans="1:11" ht="36" customHeight="1" x14ac:dyDescent="0.3">
      <c r="A29" s="230"/>
      <c r="B29" s="28" t="s">
        <v>707</v>
      </c>
      <c r="C29" s="28" t="s">
        <v>107</v>
      </c>
      <c r="D29" s="115"/>
      <c r="E29" s="105"/>
      <c r="F29" s="180">
        <f t="shared" si="2"/>
        <v>0</v>
      </c>
      <c r="G29" s="117">
        <f t="shared" si="0"/>
        <v>0</v>
      </c>
      <c r="H29" s="153">
        <f t="shared" si="3"/>
        <v>0</v>
      </c>
      <c r="I29" s="25" t="s">
        <v>752</v>
      </c>
      <c r="J29" s="176" t="str">
        <f t="shared" si="1"/>
        <v/>
      </c>
      <c r="K29" s="173" t="str">
        <f t="shared" si="4"/>
        <v/>
      </c>
    </row>
    <row r="30" spans="1:11" ht="36" customHeight="1" x14ac:dyDescent="0.3">
      <c r="A30" s="230"/>
      <c r="B30" s="28" t="s">
        <v>107</v>
      </c>
      <c r="C30" s="28" t="s">
        <v>231</v>
      </c>
      <c r="D30" s="115"/>
      <c r="E30" s="105"/>
      <c r="F30" s="180">
        <f t="shared" si="2"/>
        <v>0</v>
      </c>
      <c r="G30" s="117">
        <f t="shared" si="0"/>
        <v>0</v>
      </c>
      <c r="H30" s="153">
        <f t="shared" si="3"/>
        <v>0</v>
      </c>
      <c r="I30" s="17" t="s">
        <v>7</v>
      </c>
      <c r="J30" s="176" t="str">
        <f t="shared" si="1"/>
        <v/>
      </c>
      <c r="K30" s="173" t="str">
        <f t="shared" si="4"/>
        <v/>
      </c>
    </row>
    <row r="31" spans="1:11" ht="36" customHeight="1" x14ac:dyDescent="0.3">
      <c r="A31" s="230"/>
      <c r="B31" s="234" t="s">
        <v>231</v>
      </c>
      <c r="C31" s="216"/>
      <c r="D31" s="115"/>
      <c r="E31" s="105"/>
      <c r="F31" s="180">
        <f t="shared" si="2"/>
        <v>0</v>
      </c>
      <c r="G31" s="117">
        <f t="shared" si="0"/>
        <v>0</v>
      </c>
      <c r="H31" s="153">
        <f t="shared" si="3"/>
        <v>0</v>
      </c>
      <c r="I31" s="220" t="s">
        <v>410</v>
      </c>
      <c r="J31" s="176" t="str">
        <f t="shared" si="1"/>
        <v/>
      </c>
      <c r="K31" s="173" t="str">
        <f t="shared" si="4"/>
        <v/>
      </c>
    </row>
    <row r="32" spans="1:11" ht="36" customHeight="1" x14ac:dyDescent="0.3">
      <c r="A32" s="230"/>
      <c r="B32" s="28" t="s">
        <v>231</v>
      </c>
      <c r="C32" s="28" t="s">
        <v>125</v>
      </c>
      <c r="D32" s="115" t="str">
        <f t="shared" ref="D32:D45" si="5">IF(E32="","X","")</f>
        <v>X</v>
      </c>
      <c r="E32" s="105" t="str">
        <f t="shared" ref="E32:E46" si="6">IF(COUNTIF(I32,"*mưa*"),"X",IF(COUNTIF(I32,"*gió*"),"X",IF(COUNTIF(I32,"*thủy triều*"),"X",IF(COUNTIF(I32,"*hoa tiêu*"),"X",IF(COUNTIF(I32,"*thời tiết xấu*"),"X",IF(COUNTIF(I32,"*sóng to gió lớn*"),"X",IF(COUNTIF(I32,"*căng dây*"),"X",IF(COUNTIF(I32,"*giám định*"),"X",""))))))))</f>
        <v/>
      </c>
      <c r="F32" s="180">
        <f t="shared" si="2"/>
        <v>5</v>
      </c>
      <c r="G32" s="117">
        <f t="shared" si="0"/>
        <v>10</v>
      </c>
      <c r="H32" s="153">
        <f t="shared" si="3"/>
        <v>5.166666666666667</v>
      </c>
      <c r="I32" s="17" t="s">
        <v>411</v>
      </c>
      <c r="J32" s="176" t="str">
        <f t="shared" si="1"/>
        <v/>
      </c>
      <c r="K32" s="173">
        <f t="shared" si="4"/>
        <v>0.21527777777777768</v>
      </c>
    </row>
    <row r="33" spans="1:11" ht="36" customHeight="1" x14ac:dyDescent="0.3">
      <c r="A33" s="230"/>
      <c r="B33" s="28" t="s">
        <v>125</v>
      </c>
      <c r="C33" s="28" t="s">
        <v>158</v>
      </c>
      <c r="D33" s="115" t="str">
        <f t="shared" si="5"/>
        <v>X</v>
      </c>
      <c r="E33" s="105" t="str">
        <f t="shared" si="6"/>
        <v/>
      </c>
      <c r="F33" s="180">
        <f t="shared" si="2"/>
        <v>0</v>
      </c>
      <c r="G33" s="117">
        <f t="shared" si="0"/>
        <v>30</v>
      </c>
      <c r="H33" s="153">
        <f t="shared" si="3"/>
        <v>5.666666666666667</v>
      </c>
      <c r="I33" s="17" t="s">
        <v>753</v>
      </c>
      <c r="J33" s="176" t="str">
        <f t="shared" si="1"/>
        <v/>
      </c>
      <c r="K33" s="173">
        <f t="shared" si="4"/>
        <v>2.083333333333337E-2</v>
      </c>
    </row>
    <row r="34" spans="1:11" ht="36" customHeight="1" x14ac:dyDescent="0.3">
      <c r="A34" s="230"/>
      <c r="B34" s="28" t="s">
        <v>158</v>
      </c>
      <c r="C34" s="28" t="s">
        <v>161</v>
      </c>
      <c r="D34" s="115" t="str">
        <f t="shared" si="5"/>
        <v>X</v>
      </c>
      <c r="E34" s="105" t="str">
        <f t="shared" si="6"/>
        <v/>
      </c>
      <c r="F34" s="180">
        <f t="shared" si="2"/>
        <v>0</v>
      </c>
      <c r="G34" s="117">
        <f t="shared" si="0"/>
        <v>10</v>
      </c>
      <c r="H34" s="153">
        <f t="shared" si="3"/>
        <v>5.8333333333333339</v>
      </c>
      <c r="I34" s="17" t="s">
        <v>411</v>
      </c>
      <c r="J34" s="176" t="str">
        <f t="shared" si="1"/>
        <v/>
      </c>
      <c r="K34" s="173">
        <f t="shared" si="4"/>
        <v>6.9444444444445308E-3</v>
      </c>
    </row>
    <row r="35" spans="1:11" ht="36" customHeight="1" x14ac:dyDescent="0.3">
      <c r="A35" s="230"/>
      <c r="B35" s="28" t="s">
        <v>161</v>
      </c>
      <c r="C35" s="28" t="s">
        <v>32</v>
      </c>
      <c r="D35" s="115" t="str">
        <f t="shared" si="5"/>
        <v>X</v>
      </c>
      <c r="E35" s="105" t="str">
        <f t="shared" si="6"/>
        <v/>
      </c>
      <c r="F35" s="180">
        <f t="shared" si="2"/>
        <v>0</v>
      </c>
      <c r="G35" s="117">
        <f t="shared" si="0"/>
        <v>50</v>
      </c>
      <c r="H35" s="153">
        <f t="shared" si="3"/>
        <v>6.666666666666667</v>
      </c>
      <c r="I35" s="17" t="s">
        <v>754</v>
      </c>
      <c r="J35" s="176" t="str">
        <f t="shared" si="1"/>
        <v/>
      </c>
      <c r="K35" s="173">
        <f t="shared" si="4"/>
        <v>3.4722222222222099E-2</v>
      </c>
    </row>
    <row r="36" spans="1:11" ht="36" customHeight="1" x14ac:dyDescent="0.3">
      <c r="A36" s="230"/>
      <c r="B36" s="28" t="s">
        <v>32</v>
      </c>
      <c r="C36" s="28" t="s">
        <v>121</v>
      </c>
      <c r="D36" s="115" t="str">
        <f t="shared" si="5"/>
        <v/>
      </c>
      <c r="E36" s="105" t="str">
        <f t="shared" si="6"/>
        <v>X</v>
      </c>
      <c r="F36" s="180">
        <f t="shared" si="2"/>
        <v>0</v>
      </c>
      <c r="G36" s="117">
        <f t="shared" si="0"/>
        <v>0</v>
      </c>
      <c r="H36" s="153">
        <f t="shared" si="3"/>
        <v>6.666666666666667</v>
      </c>
      <c r="I36" s="17" t="s">
        <v>755</v>
      </c>
      <c r="J36" s="176">
        <f t="shared" si="1"/>
        <v>3.472222222222221E-2</v>
      </c>
      <c r="K36" s="173" t="str">
        <f t="shared" si="4"/>
        <v/>
      </c>
    </row>
    <row r="37" spans="1:11" ht="36" customHeight="1" x14ac:dyDescent="0.3">
      <c r="A37" s="231"/>
      <c r="B37" s="28" t="s">
        <v>121</v>
      </c>
      <c r="C37" s="28" t="s">
        <v>28</v>
      </c>
      <c r="D37" s="115" t="str">
        <f t="shared" si="5"/>
        <v>X</v>
      </c>
      <c r="E37" s="105" t="str">
        <f t="shared" si="6"/>
        <v/>
      </c>
      <c r="F37" s="180">
        <f t="shared" si="2"/>
        <v>1</v>
      </c>
      <c r="G37" s="117">
        <f t="shared" si="0"/>
        <v>10</v>
      </c>
      <c r="H37" s="153">
        <f t="shared" si="3"/>
        <v>7.8333333333333339</v>
      </c>
      <c r="I37" s="17" t="s">
        <v>411</v>
      </c>
      <c r="J37" s="176" t="str">
        <f t="shared" si="1"/>
        <v/>
      </c>
      <c r="K37" s="173">
        <f t="shared" si="4"/>
        <v>4.861111111111116E-2</v>
      </c>
    </row>
    <row r="38" spans="1:11" ht="36" customHeight="1" x14ac:dyDescent="0.3">
      <c r="A38" s="229" t="s">
        <v>747</v>
      </c>
      <c r="B38" s="28" t="s">
        <v>29</v>
      </c>
      <c r="C38" s="28" t="s">
        <v>177</v>
      </c>
      <c r="D38" s="115" t="str">
        <f t="shared" si="5"/>
        <v>X</v>
      </c>
      <c r="E38" s="105" t="str">
        <f t="shared" si="6"/>
        <v/>
      </c>
      <c r="F38" s="180">
        <f t="shared" si="2"/>
        <v>2</v>
      </c>
      <c r="G38" s="117">
        <f t="shared" si="0"/>
        <v>10</v>
      </c>
      <c r="H38" s="153">
        <f t="shared" si="3"/>
        <v>10</v>
      </c>
      <c r="I38" s="17" t="s">
        <v>411</v>
      </c>
      <c r="J38" s="176" t="str">
        <f t="shared" si="1"/>
        <v/>
      </c>
      <c r="K38" s="173">
        <f t="shared" si="4"/>
        <v>9.0277777777777776E-2</v>
      </c>
    </row>
    <row r="39" spans="1:11" ht="36" customHeight="1" x14ac:dyDescent="0.3">
      <c r="A39" s="230"/>
      <c r="B39" s="28" t="s">
        <v>177</v>
      </c>
      <c r="C39" s="28" t="s">
        <v>178</v>
      </c>
      <c r="D39" s="115" t="str">
        <f t="shared" si="5"/>
        <v>X</v>
      </c>
      <c r="E39" s="105" t="str">
        <f t="shared" si="6"/>
        <v/>
      </c>
      <c r="F39" s="180">
        <f t="shared" si="2"/>
        <v>0</v>
      </c>
      <c r="G39" s="117">
        <f t="shared" si="0"/>
        <v>40</v>
      </c>
      <c r="H39" s="153">
        <f t="shared" si="3"/>
        <v>10.666666666666666</v>
      </c>
      <c r="I39" s="17" t="s">
        <v>756</v>
      </c>
      <c r="J39" s="176" t="str">
        <f t="shared" si="1"/>
        <v/>
      </c>
      <c r="K39" s="173">
        <f t="shared" si="4"/>
        <v>2.777777777777779E-2</v>
      </c>
    </row>
    <row r="40" spans="1:11" ht="36" customHeight="1" x14ac:dyDescent="0.3">
      <c r="A40" s="230"/>
      <c r="B40" s="28" t="s">
        <v>178</v>
      </c>
      <c r="C40" s="28" t="s">
        <v>30</v>
      </c>
      <c r="D40" s="115" t="str">
        <f t="shared" si="5"/>
        <v>X</v>
      </c>
      <c r="E40" s="105" t="str">
        <f t="shared" si="6"/>
        <v/>
      </c>
      <c r="F40" s="180">
        <f t="shared" si="2"/>
        <v>2</v>
      </c>
      <c r="G40" s="117">
        <f t="shared" si="0"/>
        <v>40</v>
      </c>
      <c r="H40" s="153">
        <f t="shared" si="3"/>
        <v>13.333333333333332</v>
      </c>
      <c r="I40" s="17" t="s">
        <v>411</v>
      </c>
      <c r="J40" s="176" t="str">
        <f t="shared" si="1"/>
        <v/>
      </c>
      <c r="K40" s="173">
        <f t="shared" si="4"/>
        <v>0.11111111111111109</v>
      </c>
    </row>
    <row r="41" spans="1:11" ht="36" customHeight="1" x14ac:dyDescent="0.3">
      <c r="A41" s="230"/>
      <c r="B41" s="28" t="s">
        <v>30</v>
      </c>
      <c r="C41" s="28" t="s">
        <v>75</v>
      </c>
      <c r="D41" s="115" t="str">
        <f t="shared" si="5"/>
        <v>X</v>
      </c>
      <c r="E41" s="105" t="str">
        <f t="shared" si="6"/>
        <v/>
      </c>
      <c r="F41" s="180">
        <f t="shared" si="2"/>
        <v>0</v>
      </c>
      <c r="G41" s="117">
        <f t="shared" si="0"/>
        <v>30</v>
      </c>
      <c r="H41" s="153">
        <f t="shared" si="3"/>
        <v>13.833333333333332</v>
      </c>
      <c r="I41" s="17" t="s">
        <v>412</v>
      </c>
      <c r="J41" s="176" t="str">
        <f t="shared" si="1"/>
        <v/>
      </c>
      <c r="K41" s="173">
        <f t="shared" si="4"/>
        <v>2.0833333333333343E-2</v>
      </c>
    </row>
    <row r="42" spans="1:11" ht="36" customHeight="1" x14ac:dyDescent="0.3">
      <c r="A42" s="230"/>
      <c r="B42" s="28" t="s">
        <v>75</v>
      </c>
      <c r="C42" s="28" t="s">
        <v>31</v>
      </c>
      <c r="D42" s="115" t="str">
        <f t="shared" si="5"/>
        <v/>
      </c>
      <c r="E42" s="105" t="str">
        <f t="shared" si="6"/>
        <v>X</v>
      </c>
      <c r="F42" s="180">
        <f t="shared" si="2"/>
        <v>0</v>
      </c>
      <c r="G42" s="117">
        <f t="shared" si="0"/>
        <v>0</v>
      </c>
      <c r="H42" s="153">
        <f t="shared" si="3"/>
        <v>13.833333333333332</v>
      </c>
      <c r="I42" s="17" t="s">
        <v>755</v>
      </c>
      <c r="J42" s="176">
        <f t="shared" si="1"/>
        <v>4.1666666666666685E-2</v>
      </c>
      <c r="K42" s="173" t="str">
        <f t="shared" si="4"/>
        <v/>
      </c>
    </row>
    <row r="43" spans="1:11" ht="36" customHeight="1" x14ac:dyDescent="0.3">
      <c r="A43" s="230"/>
      <c r="B43" s="28" t="s">
        <v>31</v>
      </c>
      <c r="C43" s="28" t="s">
        <v>397</v>
      </c>
      <c r="D43" s="115" t="str">
        <f t="shared" si="5"/>
        <v>X</v>
      </c>
      <c r="E43" s="105" t="str">
        <f t="shared" si="6"/>
        <v/>
      </c>
      <c r="F43" s="180">
        <f t="shared" si="2"/>
        <v>0</v>
      </c>
      <c r="G43" s="117">
        <f t="shared" si="0"/>
        <v>20</v>
      </c>
      <c r="H43" s="153">
        <f t="shared" si="3"/>
        <v>14.166666666666666</v>
      </c>
      <c r="I43" s="17" t="s">
        <v>411</v>
      </c>
      <c r="J43" s="176" t="str">
        <f t="shared" si="1"/>
        <v/>
      </c>
      <c r="K43" s="173">
        <f t="shared" si="4"/>
        <v>1.388888888888884E-2</v>
      </c>
    </row>
    <row r="44" spans="1:11" ht="36" customHeight="1" x14ac:dyDescent="0.3">
      <c r="A44" s="230"/>
      <c r="B44" s="28" t="s">
        <v>397</v>
      </c>
      <c r="C44" s="28" t="s">
        <v>419</v>
      </c>
      <c r="D44" s="115" t="str">
        <f t="shared" si="5"/>
        <v>X</v>
      </c>
      <c r="E44" s="105" t="str">
        <f t="shared" si="6"/>
        <v/>
      </c>
      <c r="F44" s="180">
        <f t="shared" si="2"/>
        <v>1</v>
      </c>
      <c r="G44" s="117">
        <f t="shared" si="0"/>
        <v>0</v>
      </c>
      <c r="H44" s="153">
        <f t="shared" si="3"/>
        <v>15.166666666666666</v>
      </c>
      <c r="I44" s="17" t="s">
        <v>757</v>
      </c>
      <c r="J44" s="176" t="str">
        <f t="shared" si="1"/>
        <v/>
      </c>
      <c r="K44" s="173">
        <f t="shared" si="4"/>
        <v>4.1666666666666741E-2</v>
      </c>
    </row>
    <row r="45" spans="1:11" ht="36" customHeight="1" x14ac:dyDescent="0.3">
      <c r="A45" s="230"/>
      <c r="B45" s="28" t="s">
        <v>419</v>
      </c>
      <c r="C45" s="28" t="s">
        <v>748</v>
      </c>
      <c r="D45" s="115" t="str">
        <f t="shared" si="5"/>
        <v>X</v>
      </c>
      <c r="E45" s="105" t="str">
        <f t="shared" si="6"/>
        <v/>
      </c>
      <c r="F45" s="180">
        <f t="shared" si="2"/>
        <v>2</v>
      </c>
      <c r="G45" s="117">
        <f t="shared" si="0"/>
        <v>20</v>
      </c>
      <c r="H45" s="153">
        <f t="shared" si="3"/>
        <v>17.5</v>
      </c>
      <c r="I45" s="17" t="s">
        <v>416</v>
      </c>
      <c r="J45" s="176" t="str">
        <f t="shared" si="1"/>
        <v/>
      </c>
      <c r="K45" s="173">
        <f t="shared" si="4"/>
        <v>9.7222222222222154E-2</v>
      </c>
    </row>
    <row r="46" spans="1:11" ht="36" customHeight="1" x14ac:dyDescent="0.3">
      <c r="A46" s="230"/>
      <c r="B46" s="215" t="s">
        <v>748</v>
      </c>
      <c r="C46" s="216"/>
      <c r="D46" s="115"/>
      <c r="E46" s="105" t="str">
        <f t="shared" si="6"/>
        <v/>
      </c>
      <c r="F46" s="180">
        <f t="shared" si="2"/>
        <v>0</v>
      </c>
      <c r="G46" s="117">
        <f t="shared" si="0"/>
        <v>0</v>
      </c>
      <c r="H46" s="153">
        <f t="shared" si="3"/>
        <v>17.5</v>
      </c>
      <c r="I46" s="18" t="s">
        <v>56</v>
      </c>
      <c r="J46" s="176" t="str">
        <f t="shared" si="1"/>
        <v/>
      </c>
      <c r="K46" s="173" t="str">
        <f t="shared" si="4"/>
        <v/>
      </c>
    </row>
    <row r="47" spans="1:11" ht="33.75" customHeight="1" x14ac:dyDescent="0.3">
      <c r="A47" s="123"/>
      <c r="B47" s="332" t="s">
        <v>33</v>
      </c>
      <c r="C47" s="332"/>
      <c r="D47" s="332"/>
      <c r="E47" s="332"/>
      <c r="F47" s="332"/>
      <c r="G47" s="332"/>
      <c r="H47" s="124">
        <f>H46</f>
        <v>17.5</v>
      </c>
      <c r="I47" s="125"/>
      <c r="J47" s="177">
        <f>SUM(J23:J46)</f>
        <v>7.6388888888888895E-2</v>
      </c>
      <c r="K47" s="173">
        <f>SUM(K23:K46)</f>
        <v>0.72916666666666652</v>
      </c>
    </row>
    <row r="48" spans="1:11" ht="33.75" customHeight="1" x14ac:dyDescent="0.3">
      <c r="A48" s="123"/>
      <c r="B48" s="332" t="s">
        <v>616</v>
      </c>
      <c r="C48" s="332"/>
      <c r="D48" s="332"/>
      <c r="E48" s="332"/>
      <c r="F48" s="332"/>
      <c r="G48" s="332"/>
      <c r="H48" s="126">
        <v>72</v>
      </c>
      <c r="I48" s="125"/>
    </row>
    <row r="49" spans="1:9" ht="33.75" customHeight="1" x14ac:dyDescent="0.3">
      <c r="A49" s="123"/>
      <c r="B49" s="326" t="s">
        <v>617</v>
      </c>
      <c r="C49" s="326"/>
      <c r="D49" s="326"/>
      <c r="E49" s="326"/>
      <c r="F49" s="326"/>
      <c r="G49" s="326"/>
      <c r="H49" s="126">
        <f>IF(H48="","",IF(H47&lt;=H48,H48-H47,0))</f>
        <v>54.5</v>
      </c>
      <c r="I49" s="155"/>
    </row>
    <row r="50" spans="1:9" ht="33.75" customHeight="1" x14ac:dyDescent="0.3">
      <c r="A50" s="123"/>
      <c r="B50" s="326" t="s">
        <v>618</v>
      </c>
      <c r="C50" s="326"/>
      <c r="D50" s="326"/>
      <c r="E50" s="326"/>
      <c r="F50" s="326"/>
      <c r="G50" s="326"/>
      <c r="H50" s="126">
        <f>IF(H47&gt;H48,H47-H48,0)</f>
        <v>0</v>
      </c>
      <c r="I50" s="125"/>
    </row>
    <row r="51" spans="1:9" ht="33.75" customHeight="1" x14ac:dyDescent="0.3">
      <c r="A51" s="123"/>
      <c r="B51" s="326" t="s">
        <v>619</v>
      </c>
      <c r="C51" s="326"/>
      <c r="D51" s="326"/>
      <c r="E51" s="326"/>
      <c r="F51" s="326"/>
      <c r="G51" s="326"/>
      <c r="H51" s="154">
        <f>IF(H48="","",IF(H49&gt;H50,ROUND(H49*$B$15*$B$13/24,0),""))</f>
        <v>73236759</v>
      </c>
      <c r="I51" s="125"/>
    </row>
    <row r="52" spans="1:9" ht="33.75" customHeight="1" x14ac:dyDescent="0.3">
      <c r="A52" s="123"/>
      <c r="B52" s="327" t="s">
        <v>620</v>
      </c>
      <c r="C52" s="328"/>
      <c r="D52" s="328"/>
      <c r="E52" s="328"/>
      <c r="F52" s="328"/>
      <c r="G52" s="329"/>
      <c r="H52" s="127" t="str">
        <f>IF(H50&gt;H49,ROUND(H50*$B$17*$B$13/24,0),"")</f>
        <v/>
      </c>
      <c r="I52" s="125"/>
    </row>
    <row r="53" spans="1:9" ht="33.75" customHeight="1" x14ac:dyDescent="0.3">
      <c r="A53" s="330"/>
      <c r="B53" s="330"/>
      <c r="C53" s="330"/>
      <c r="D53" s="330"/>
      <c r="E53" s="330"/>
      <c r="F53" s="330"/>
      <c r="G53" s="330"/>
      <c r="H53" s="330"/>
      <c r="I53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51:G51"/>
    <mergeCell ref="B52:G52"/>
    <mergeCell ref="A53:I53"/>
    <mergeCell ref="J21:J22"/>
    <mergeCell ref="K21:K22"/>
    <mergeCell ref="B47:G47"/>
    <mergeCell ref="B48:G48"/>
    <mergeCell ref="B49:G49"/>
    <mergeCell ref="B50:G50"/>
  </mergeCells>
  <conditionalFormatting sqref="B23:I46">
    <cfRule type="expression" dxfId="20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EB17-5180-4900-BD05-72522D1DDDCE}">
  <sheetPr>
    <tabColor rgb="FFFF0000"/>
  </sheetPr>
  <dimension ref="A1:K59"/>
  <sheetViews>
    <sheetView topLeftCell="A43" zoomScale="55" zoomScaleNormal="55" workbookViewId="0">
      <selection activeCell="H57" sqref="H57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29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44731.291666666664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44730</v>
      </c>
      <c r="C9" s="104">
        <f>INDEX('TONG HOP'!$B$9:$W$110,MATCH(E3,'TONG HOP'!$B$9:$B$110,0),MATCH(C10,'TONG HOP'!$B$9:$W$9,0))</f>
        <v>44731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44731.541666666664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16880.080000000002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44732.277777777781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44733.347222222219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718</v>
      </c>
      <c r="B23" s="215" t="s">
        <v>31</v>
      </c>
      <c r="C23" s="216"/>
      <c r="D23" s="115"/>
      <c r="E23" s="105"/>
      <c r="F23" s="180">
        <f>IF(C23-B23=1,24,(IF(D23="X",HOUR(C23-B23),0)))</f>
        <v>0</v>
      </c>
      <c r="G23" s="166">
        <f t="shared" ref="G23:G52" si="0">IF(D23="X",MINUTE(C23-B23),0)</f>
        <v>0</v>
      </c>
      <c r="H23" s="166">
        <f>(F23+G23/60)+H22</f>
        <v>0</v>
      </c>
      <c r="I23" s="214" t="s">
        <v>733</v>
      </c>
      <c r="J23" s="175" t="str">
        <f t="shared" ref="J23:J52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31</v>
      </c>
      <c r="C24" s="41" t="s">
        <v>150</v>
      </c>
      <c r="D24" s="115"/>
      <c r="E24" s="105"/>
      <c r="F24" s="180">
        <f t="shared" ref="F24:F52" si="2">IF(C24-B24=1,24,(IF(D24="X",HOUR(C24-B24),0)))</f>
        <v>0</v>
      </c>
      <c r="G24" s="166">
        <f t="shared" si="0"/>
        <v>0</v>
      </c>
      <c r="H24" s="166">
        <f t="shared" ref="H24:H52" si="3">(F24+G24/60)+H23</f>
        <v>0</v>
      </c>
      <c r="I24" s="24" t="s">
        <v>734</v>
      </c>
      <c r="J24" s="175" t="str">
        <f t="shared" si="1"/>
        <v/>
      </c>
      <c r="K24" s="173" t="str">
        <f t="shared" ref="K24:K52" si="4">IF(D24="x",(C24-B24),"")</f>
        <v/>
      </c>
    </row>
    <row r="25" spans="1:11" ht="36" customHeight="1" x14ac:dyDescent="0.3">
      <c r="A25" s="217"/>
      <c r="B25" s="41" t="s">
        <v>150</v>
      </c>
      <c r="C25" s="41" t="s">
        <v>68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43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217"/>
      <c r="B26" s="41" t="s">
        <v>68</v>
      </c>
      <c r="C26" s="189">
        <v>0.54166666666666663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24" t="s">
        <v>734</v>
      </c>
      <c r="J26" s="175" t="str">
        <f t="shared" si="1"/>
        <v/>
      </c>
      <c r="K26" s="173" t="str">
        <f t="shared" si="4"/>
        <v/>
      </c>
    </row>
    <row r="27" spans="1:11" s="223" customFormat="1" ht="36" customHeight="1" x14ac:dyDescent="0.3">
      <c r="A27" s="225"/>
      <c r="B27" s="226">
        <v>0.54166666666666663</v>
      </c>
      <c r="C27" s="226">
        <v>0.59375</v>
      </c>
      <c r="D27" s="183" t="str">
        <f t="shared" ref="D27" si="5">IF(E27="","X","")</f>
        <v>X</v>
      </c>
      <c r="E27" s="222" t="str">
        <f t="shared" ref="E27" si="6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/>
      </c>
      <c r="F27" s="192">
        <f t="shared" ref="F27" si="7">IF(C27-B27=1,24,(IF(D27="X",HOUR(C27-B27),0)))</f>
        <v>1</v>
      </c>
      <c r="G27" s="171">
        <f t="shared" ref="G27" si="8">IF(D27="X",MINUTE(C27-B27),0)</f>
        <v>15</v>
      </c>
      <c r="H27" s="166">
        <f t="shared" si="3"/>
        <v>1.25</v>
      </c>
      <c r="I27" s="26" t="s">
        <v>734</v>
      </c>
      <c r="J27" s="175" t="str">
        <f t="shared" si="1"/>
        <v/>
      </c>
      <c r="K27" s="173">
        <f t="shared" si="4"/>
        <v>5.208333333333337E-2</v>
      </c>
    </row>
    <row r="28" spans="1:11" ht="36" customHeight="1" x14ac:dyDescent="0.3">
      <c r="A28" s="217"/>
      <c r="B28" s="41" t="s">
        <v>687</v>
      </c>
      <c r="C28" s="41" t="s">
        <v>188</v>
      </c>
      <c r="D28" s="115" t="str">
        <f t="shared" ref="D28:D51" si="9">IF(E28="","X","")</f>
        <v/>
      </c>
      <c r="E28" s="105" t="str">
        <f t="shared" ref="E28:E52" si="10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f t="shared" si="2"/>
        <v>0</v>
      </c>
      <c r="G28" s="117">
        <f t="shared" si="0"/>
        <v>0</v>
      </c>
      <c r="H28" s="166">
        <f t="shared" si="3"/>
        <v>1.25</v>
      </c>
      <c r="I28" s="224" t="s">
        <v>735</v>
      </c>
      <c r="J28" s="175">
        <f t="shared" si="1"/>
        <v>5.208333333333337E-2</v>
      </c>
      <c r="K28" s="173" t="str">
        <f t="shared" si="4"/>
        <v/>
      </c>
    </row>
    <row r="29" spans="1:11" ht="36" customHeight="1" x14ac:dyDescent="0.3">
      <c r="A29" s="217"/>
      <c r="B29" s="41" t="s">
        <v>188</v>
      </c>
      <c r="C29" s="41" t="s">
        <v>149</v>
      </c>
      <c r="D29" s="115" t="str">
        <f t="shared" si="9"/>
        <v>X</v>
      </c>
      <c r="E29" s="105" t="str">
        <f t="shared" si="10"/>
        <v/>
      </c>
      <c r="F29" s="180">
        <f t="shared" si="2"/>
        <v>2</v>
      </c>
      <c r="G29" s="117">
        <f t="shared" si="0"/>
        <v>30</v>
      </c>
      <c r="H29" s="153">
        <f>(F29+G29/60)+H28</f>
        <v>3.75</v>
      </c>
      <c r="I29" s="24" t="s">
        <v>734</v>
      </c>
      <c r="J29" s="176" t="str">
        <f t="shared" si="1"/>
        <v/>
      </c>
      <c r="K29" s="173">
        <f t="shared" si="4"/>
        <v>0.10416666666666663</v>
      </c>
    </row>
    <row r="30" spans="1:11" ht="36" customHeight="1" x14ac:dyDescent="0.3">
      <c r="A30" s="217"/>
      <c r="B30" s="41" t="s">
        <v>149</v>
      </c>
      <c r="C30" s="41" t="s">
        <v>72</v>
      </c>
      <c r="D30" s="115" t="str">
        <f t="shared" si="9"/>
        <v/>
      </c>
      <c r="E30" s="105" t="str">
        <f t="shared" si="10"/>
        <v>X</v>
      </c>
      <c r="F30" s="180">
        <f t="shared" si="2"/>
        <v>0</v>
      </c>
      <c r="G30" s="117">
        <f t="shared" si="0"/>
        <v>0</v>
      </c>
      <c r="H30" s="153">
        <f>(F30+G30/60)+H29</f>
        <v>3.75</v>
      </c>
      <c r="I30" s="18" t="s">
        <v>736</v>
      </c>
      <c r="J30" s="176">
        <f t="shared" si="1"/>
        <v>4.166666666666663E-2</v>
      </c>
      <c r="K30" s="173" t="str">
        <f t="shared" si="4"/>
        <v/>
      </c>
    </row>
    <row r="31" spans="1:11" ht="36" customHeight="1" x14ac:dyDescent="0.3">
      <c r="A31" s="217"/>
      <c r="B31" s="41" t="s">
        <v>72</v>
      </c>
      <c r="C31" s="41" t="s">
        <v>28</v>
      </c>
      <c r="D31" s="115" t="str">
        <f t="shared" si="9"/>
        <v>X</v>
      </c>
      <c r="E31" s="105" t="str">
        <f t="shared" si="10"/>
        <v/>
      </c>
      <c r="F31" s="180">
        <f t="shared" si="2"/>
        <v>5</v>
      </c>
      <c r="G31" s="117">
        <f t="shared" si="0"/>
        <v>0</v>
      </c>
      <c r="H31" s="153">
        <f>(F31+G31/60)+H30</f>
        <v>8.75</v>
      </c>
      <c r="I31" s="24" t="s">
        <v>737</v>
      </c>
      <c r="J31" s="176" t="str">
        <f t="shared" si="1"/>
        <v/>
      </c>
      <c r="K31" s="173">
        <f t="shared" si="4"/>
        <v>0.20833333333333337</v>
      </c>
    </row>
    <row r="32" spans="1:11" ht="36" customHeight="1" x14ac:dyDescent="0.3">
      <c r="A32" s="217" t="s">
        <v>719</v>
      </c>
      <c r="B32" s="41" t="s">
        <v>29</v>
      </c>
      <c r="C32" s="41" t="s">
        <v>75</v>
      </c>
      <c r="D32" s="115" t="str">
        <f t="shared" si="9"/>
        <v>X</v>
      </c>
      <c r="E32" s="105" t="str">
        <f t="shared" si="10"/>
        <v/>
      </c>
      <c r="F32" s="180">
        <f t="shared" si="2"/>
        <v>6</v>
      </c>
      <c r="G32" s="117">
        <f t="shared" si="0"/>
        <v>0</v>
      </c>
      <c r="H32" s="153">
        <f>(F32+G32/60)+H31</f>
        <v>14.75</v>
      </c>
      <c r="I32" s="24" t="s">
        <v>737</v>
      </c>
      <c r="J32" s="176" t="str">
        <f t="shared" si="1"/>
        <v/>
      </c>
      <c r="K32" s="173">
        <f t="shared" si="4"/>
        <v>0.25</v>
      </c>
    </row>
    <row r="33" spans="1:11" ht="36" customHeight="1" x14ac:dyDescent="0.3">
      <c r="A33" s="217"/>
      <c r="B33" s="41" t="s">
        <v>75</v>
      </c>
      <c r="C33" s="19" t="s">
        <v>396</v>
      </c>
      <c r="D33" s="115" t="str">
        <f t="shared" si="9"/>
        <v>X</v>
      </c>
      <c r="E33" s="105" t="str">
        <f t="shared" si="10"/>
        <v/>
      </c>
      <c r="F33" s="180">
        <f t="shared" si="2"/>
        <v>0</v>
      </c>
      <c r="G33" s="117">
        <f t="shared" si="0"/>
        <v>40</v>
      </c>
      <c r="H33" s="153">
        <f t="shared" si="3"/>
        <v>15.416666666666666</v>
      </c>
      <c r="I33" s="17" t="s">
        <v>309</v>
      </c>
      <c r="J33" s="176" t="str">
        <f t="shared" si="1"/>
        <v/>
      </c>
      <c r="K33" s="173">
        <f t="shared" si="4"/>
        <v>2.777777777777779E-2</v>
      </c>
    </row>
    <row r="34" spans="1:11" ht="36" customHeight="1" x14ac:dyDescent="0.3">
      <c r="A34" s="217"/>
      <c r="B34" s="215" t="s">
        <v>396</v>
      </c>
      <c r="C34" s="216"/>
      <c r="D34" s="115"/>
      <c r="E34" s="105" t="str">
        <f t="shared" si="10"/>
        <v/>
      </c>
      <c r="F34" s="180">
        <f t="shared" si="2"/>
        <v>0</v>
      </c>
      <c r="G34" s="117">
        <f t="shared" si="0"/>
        <v>0</v>
      </c>
      <c r="H34" s="153">
        <f t="shared" si="3"/>
        <v>15.416666666666666</v>
      </c>
      <c r="I34" s="18" t="s">
        <v>45</v>
      </c>
      <c r="J34" s="176" t="str">
        <f t="shared" si="1"/>
        <v/>
      </c>
      <c r="K34" s="173" t="str">
        <f t="shared" si="4"/>
        <v/>
      </c>
    </row>
    <row r="35" spans="1:11" ht="36" customHeight="1" x14ac:dyDescent="0.3">
      <c r="A35" s="217"/>
      <c r="B35" s="19" t="s">
        <v>396</v>
      </c>
      <c r="C35" s="19" t="s">
        <v>721</v>
      </c>
      <c r="D35" s="115" t="str">
        <f t="shared" si="9"/>
        <v>X</v>
      </c>
      <c r="E35" s="105" t="str">
        <f t="shared" si="10"/>
        <v/>
      </c>
      <c r="F35" s="180">
        <f t="shared" si="2"/>
        <v>3</v>
      </c>
      <c r="G35" s="117">
        <f t="shared" si="0"/>
        <v>25</v>
      </c>
      <c r="H35" s="153">
        <f t="shared" si="3"/>
        <v>18.833333333333332</v>
      </c>
      <c r="I35" s="17" t="s">
        <v>46</v>
      </c>
      <c r="J35" s="176" t="str">
        <f t="shared" si="1"/>
        <v/>
      </c>
      <c r="K35" s="173">
        <f t="shared" si="4"/>
        <v>0.1423611111111111</v>
      </c>
    </row>
    <row r="36" spans="1:11" ht="36" customHeight="1" x14ac:dyDescent="0.3">
      <c r="A36" s="217"/>
      <c r="B36" s="19" t="s">
        <v>721</v>
      </c>
      <c r="C36" s="19" t="s">
        <v>124</v>
      </c>
      <c r="D36" s="115" t="str">
        <f t="shared" si="9"/>
        <v>X</v>
      </c>
      <c r="E36" s="105" t="str">
        <f t="shared" si="10"/>
        <v/>
      </c>
      <c r="F36" s="180">
        <f t="shared" si="2"/>
        <v>0</v>
      </c>
      <c r="G36" s="117">
        <f t="shared" si="0"/>
        <v>25</v>
      </c>
      <c r="H36" s="153">
        <f t="shared" si="3"/>
        <v>19.25</v>
      </c>
      <c r="I36" s="17" t="s">
        <v>738</v>
      </c>
      <c r="J36" s="176" t="str">
        <f t="shared" si="1"/>
        <v/>
      </c>
      <c r="K36" s="173">
        <f t="shared" si="4"/>
        <v>1.7361111111111105E-2</v>
      </c>
    </row>
    <row r="37" spans="1:11" ht="36" customHeight="1" x14ac:dyDescent="0.3">
      <c r="A37" s="217"/>
      <c r="B37" s="19" t="s">
        <v>124</v>
      </c>
      <c r="C37" s="19" t="s">
        <v>26</v>
      </c>
      <c r="D37" s="115" t="str">
        <f t="shared" si="9"/>
        <v>X</v>
      </c>
      <c r="E37" s="105" t="str">
        <f t="shared" si="10"/>
        <v/>
      </c>
      <c r="F37" s="180">
        <f t="shared" si="2"/>
        <v>0</v>
      </c>
      <c r="G37" s="117">
        <f t="shared" si="0"/>
        <v>30</v>
      </c>
      <c r="H37" s="153">
        <f t="shared" si="3"/>
        <v>19.75</v>
      </c>
      <c r="I37" s="17" t="s">
        <v>739</v>
      </c>
      <c r="J37" s="176" t="str">
        <f t="shared" si="1"/>
        <v/>
      </c>
      <c r="K37" s="173">
        <f t="shared" si="4"/>
        <v>2.0833333333333315E-2</v>
      </c>
    </row>
    <row r="38" spans="1:11" ht="36" customHeight="1" x14ac:dyDescent="0.3">
      <c r="A38" s="217"/>
      <c r="B38" s="19" t="s">
        <v>26</v>
      </c>
      <c r="C38" s="19" t="s">
        <v>69</v>
      </c>
      <c r="D38" s="115" t="str">
        <f t="shared" si="9"/>
        <v>X</v>
      </c>
      <c r="E38" s="105" t="str">
        <f t="shared" si="10"/>
        <v/>
      </c>
      <c r="F38" s="180">
        <f t="shared" si="2"/>
        <v>2</v>
      </c>
      <c r="G38" s="117">
        <f t="shared" si="0"/>
        <v>30</v>
      </c>
      <c r="H38" s="153">
        <f t="shared" si="3"/>
        <v>22.25</v>
      </c>
      <c r="I38" s="17" t="s">
        <v>46</v>
      </c>
      <c r="J38" s="176" t="str">
        <f t="shared" si="1"/>
        <v/>
      </c>
      <c r="K38" s="173">
        <f t="shared" si="4"/>
        <v>0.10416666666666669</v>
      </c>
    </row>
    <row r="39" spans="1:11" ht="36" customHeight="1" x14ac:dyDescent="0.3">
      <c r="A39" s="217"/>
      <c r="B39" s="19" t="s">
        <v>69</v>
      </c>
      <c r="C39" s="19" t="s">
        <v>115</v>
      </c>
      <c r="D39" s="115" t="str">
        <f t="shared" si="9"/>
        <v>X</v>
      </c>
      <c r="E39" s="105" t="str">
        <f t="shared" si="10"/>
        <v/>
      </c>
      <c r="F39" s="180">
        <f t="shared" si="2"/>
        <v>1</v>
      </c>
      <c r="G39" s="117">
        <f t="shared" si="0"/>
        <v>0</v>
      </c>
      <c r="H39" s="153">
        <f t="shared" si="3"/>
        <v>23.25</v>
      </c>
      <c r="I39" s="17" t="s">
        <v>47</v>
      </c>
      <c r="J39" s="176" t="str">
        <f t="shared" si="1"/>
        <v/>
      </c>
      <c r="K39" s="173">
        <f t="shared" si="4"/>
        <v>4.166666666666663E-2</v>
      </c>
    </row>
    <row r="40" spans="1:11" ht="36" customHeight="1" x14ac:dyDescent="0.3">
      <c r="A40" s="217"/>
      <c r="B40" s="19" t="s">
        <v>115</v>
      </c>
      <c r="C40" s="19" t="s">
        <v>160</v>
      </c>
      <c r="D40" s="115" t="str">
        <f t="shared" si="9"/>
        <v>X</v>
      </c>
      <c r="E40" s="105" t="str">
        <f t="shared" si="10"/>
        <v/>
      </c>
      <c r="F40" s="180">
        <f t="shared" si="2"/>
        <v>2</v>
      </c>
      <c r="G40" s="117">
        <f t="shared" si="0"/>
        <v>30</v>
      </c>
      <c r="H40" s="153">
        <f t="shared" si="3"/>
        <v>25.75</v>
      </c>
      <c r="I40" s="17" t="s">
        <v>46</v>
      </c>
      <c r="J40" s="176" t="str">
        <f t="shared" si="1"/>
        <v/>
      </c>
      <c r="K40" s="173">
        <f t="shared" si="4"/>
        <v>0.10416666666666674</v>
      </c>
    </row>
    <row r="41" spans="1:11" ht="36" customHeight="1" x14ac:dyDescent="0.3">
      <c r="A41" s="217"/>
      <c r="B41" s="19" t="s">
        <v>160</v>
      </c>
      <c r="C41" s="19" t="s">
        <v>658</v>
      </c>
      <c r="D41" s="115" t="str">
        <f t="shared" si="9"/>
        <v>X</v>
      </c>
      <c r="E41" s="105" t="str">
        <f t="shared" si="10"/>
        <v/>
      </c>
      <c r="F41" s="180">
        <f t="shared" si="2"/>
        <v>1</v>
      </c>
      <c r="G41" s="117">
        <f t="shared" si="0"/>
        <v>20</v>
      </c>
      <c r="H41" s="153">
        <f t="shared" si="3"/>
        <v>27.083333333333332</v>
      </c>
      <c r="I41" s="17" t="s">
        <v>740</v>
      </c>
      <c r="J41" s="176" t="str">
        <f t="shared" si="1"/>
        <v/>
      </c>
      <c r="K41" s="173">
        <f t="shared" si="4"/>
        <v>5.5555555555555469E-2</v>
      </c>
    </row>
    <row r="42" spans="1:11" ht="36" customHeight="1" x14ac:dyDescent="0.3">
      <c r="A42" s="217"/>
      <c r="B42" s="19" t="s">
        <v>658</v>
      </c>
      <c r="C42" s="19" t="s">
        <v>59</v>
      </c>
      <c r="D42" s="115" t="str">
        <f t="shared" si="9"/>
        <v>X</v>
      </c>
      <c r="E42" s="105" t="str">
        <f t="shared" si="10"/>
        <v/>
      </c>
      <c r="F42" s="180">
        <f t="shared" si="2"/>
        <v>3</v>
      </c>
      <c r="G42" s="117">
        <f t="shared" si="0"/>
        <v>10</v>
      </c>
      <c r="H42" s="153">
        <f t="shared" si="3"/>
        <v>30.25</v>
      </c>
      <c r="I42" s="17" t="s">
        <v>46</v>
      </c>
      <c r="J42" s="176" t="str">
        <f t="shared" si="1"/>
        <v/>
      </c>
      <c r="K42" s="173">
        <f t="shared" si="4"/>
        <v>0.13194444444444453</v>
      </c>
    </row>
    <row r="43" spans="1:11" ht="36" customHeight="1" x14ac:dyDescent="0.3">
      <c r="A43" s="217"/>
      <c r="B43" s="19" t="s">
        <v>59</v>
      </c>
      <c r="C43" s="19" t="s">
        <v>32</v>
      </c>
      <c r="D43" s="115" t="str">
        <f t="shared" si="9"/>
        <v>X</v>
      </c>
      <c r="E43" s="105" t="str">
        <f t="shared" si="10"/>
        <v/>
      </c>
      <c r="F43" s="180">
        <f t="shared" si="2"/>
        <v>0</v>
      </c>
      <c r="G43" s="117">
        <f t="shared" si="0"/>
        <v>30</v>
      </c>
      <c r="H43" s="153">
        <f t="shared" si="3"/>
        <v>30.75</v>
      </c>
      <c r="I43" s="17" t="s">
        <v>47</v>
      </c>
      <c r="J43" s="176" t="str">
        <f t="shared" si="1"/>
        <v/>
      </c>
      <c r="K43" s="173">
        <f t="shared" si="4"/>
        <v>2.0833333333333259E-2</v>
      </c>
    </row>
    <row r="44" spans="1:11" ht="36" customHeight="1" x14ac:dyDescent="0.3">
      <c r="A44" s="217"/>
      <c r="B44" s="19" t="s">
        <v>32</v>
      </c>
      <c r="C44" s="19" t="s">
        <v>28</v>
      </c>
      <c r="D44" s="115" t="str">
        <f t="shared" si="9"/>
        <v>X</v>
      </c>
      <c r="E44" s="105" t="str">
        <f t="shared" si="10"/>
        <v/>
      </c>
      <c r="F44" s="180">
        <f t="shared" si="2"/>
        <v>2</v>
      </c>
      <c r="G44" s="117">
        <f t="shared" si="0"/>
        <v>0</v>
      </c>
      <c r="H44" s="153">
        <f t="shared" si="3"/>
        <v>32.75</v>
      </c>
      <c r="I44" s="17" t="s">
        <v>46</v>
      </c>
      <c r="J44" s="176" t="str">
        <f t="shared" si="1"/>
        <v/>
      </c>
      <c r="K44" s="173">
        <f t="shared" si="4"/>
        <v>8.333333333333337E-2</v>
      </c>
    </row>
    <row r="45" spans="1:11" ht="36" customHeight="1" x14ac:dyDescent="0.3">
      <c r="A45" s="42" t="s">
        <v>732</v>
      </c>
      <c r="B45" s="19" t="s">
        <v>29</v>
      </c>
      <c r="C45" s="19" t="s">
        <v>686</v>
      </c>
      <c r="D45" s="115" t="str">
        <f t="shared" si="9"/>
        <v>X</v>
      </c>
      <c r="E45" s="105" t="str">
        <f t="shared" si="10"/>
        <v/>
      </c>
      <c r="F45" s="180">
        <f t="shared" si="2"/>
        <v>0</v>
      </c>
      <c r="G45" s="117">
        <f t="shared" si="0"/>
        <v>55</v>
      </c>
      <c r="H45" s="153">
        <f t="shared" si="3"/>
        <v>33.666666666666664</v>
      </c>
      <c r="I45" s="17" t="s">
        <v>46</v>
      </c>
      <c r="J45" s="176" t="str">
        <f t="shared" si="1"/>
        <v/>
      </c>
      <c r="K45" s="173">
        <f t="shared" si="4"/>
        <v>3.8194444444444441E-2</v>
      </c>
    </row>
    <row r="46" spans="1:11" ht="36" customHeight="1" x14ac:dyDescent="0.3">
      <c r="A46" s="30"/>
      <c r="B46" s="19" t="s">
        <v>686</v>
      </c>
      <c r="C46" s="19" t="s">
        <v>154</v>
      </c>
      <c r="D46" s="115" t="str">
        <f t="shared" si="9"/>
        <v>X</v>
      </c>
      <c r="E46" s="105" t="str">
        <f t="shared" si="10"/>
        <v/>
      </c>
      <c r="F46" s="180">
        <f t="shared" si="2"/>
        <v>0</v>
      </c>
      <c r="G46" s="117">
        <f t="shared" si="0"/>
        <v>25</v>
      </c>
      <c r="H46" s="153">
        <f t="shared" si="3"/>
        <v>34.083333333333329</v>
      </c>
      <c r="I46" s="17" t="s">
        <v>741</v>
      </c>
      <c r="J46" s="176" t="str">
        <f t="shared" si="1"/>
        <v/>
      </c>
      <c r="K46" s="173">
        <f t="shared" si="4"/>
        <v>1.7361111111111112E-2</v>
      </c>
    </row>
    <row r="47" spans="1:11" ht="36" customHeight="1" x14ac:dyDescent="0.3">
      <c r="A47" s="30"/>
      <c r="B47" s="19" t="s">
        <v>154</v>
      </c>
      <c r="C47" s="19" t="s">
        <v>180</v>
      </c>
      <c r="D47" s="115" t="str">
        <f t="shared" si="9"/>
        <v>X</v>
      </c>
      <c r="E47" s="105" t="str">
        <f t="shared" si="10"/>
        <v/>
      </c>
      <c r="F47" s="180">
        <f t="shared" si="2"/>
        <v>2</v>
      </c>
      <c r="G47" s="117">
        <f t="shared" si="0"/>
        <v>10</v>
      </c>
      <c r="H47" s="153">
        <f t="shared" si="3"/>
        <v>36.249999999999993</v>
      </c>
      <c r="I47" s="17" t="s">
        <v>46</v>
      </c>
      <c r="J47" s="176" t="str">
        <f t="shared" si="1"/>
        <v/>
      </c>
      <c r="K47" s="173">
        <f t="shared" si="4"/>
        <v>9.027777777777779E-2</v>
      </c>
    </row>
    <row r="48" spans="1:11" ht="36" customHeight="1" x14ac:dyDescent="0.3">
      <c r="A48" s="30"/>
      <c r="B48" s="19" t="s">
        <v>180</v>
      </c>
      <c r="C48" s="19" t="s">
        <v>128</v>
      </c>
      <c r="D48" s="115" t="str">
        <f t="shared" si="9"/>
        <v>X</v>
      </c>
      <c r="E48" s="105" t="str">
        <f t="shared" si="10"/>
        <v/>
      </c>
      <c r="F48" s="180">
        <f t="shared" si="2"/>
        <v>2</v>
      </c>
      <c r="G48" s="117">
        <f t="shared" si="0"/>
        <v>50</v>
      </c>
      <c r="H48" s="153">
        <f t="shared" si="3"/>
        <v>39.083333333333329</v>
      </c>
      <c r="I48" s="17" t="s">
        <v>447</v>
      </c>
      <c r="J48" s="176" t="str">
        <f t="shared" si="1"/>
        <v/>
      </c>
      <c r="K48" s="173">
        <f t="shared" si="4"/>
        <v>0.11805555555555555</v>
      </c>
    </row>
    <row r="49" spans="1:11" ht="36" customHeight="1" x14ac:dyDescent="0.3">
      <c r="A49" s="30"/>
      <c r="B49" s="19" t="s">
        <v>128</v>
      </c>
      <c r="C49" s="19" t="s">
        <v>396</v>
      </c>
      <c r="D49" s="115" t="str">
        <f t="shared" si="9"/>
        <v>X</v>
      </c>
      <c r="E49" s="105" t="str">
        <f t="shared" si="10"/>
        <v/>
      </c>
      <c r="F49" s="180">
        <f t="shared" si="2"/>
        <v>0</v>
      </c>
      <c r="G49" s="117">
        <f t="shared" si="0"/>
        <v>20</v>
      </c>
      <c r="H49" s="153">
        <f t="shared" si="3"/>
        <v>39.416666666666664</v>
      </c>
      <c r="I49" s="17" t="s">
        <v>46</v>
      </c>
      <c r="J49" s="176" t="str">
        <f t="shared" si="1"/>
        <v/>
      </c>
      <c r="K49" s="173">
        <f t="shared" si="4"/>
        <v>1.3888888888888895E-2</v>
      </c>
    </row>
    <row r="50" spans="1:11" ht="36" customHeight="1" x14ac:dyDescent="0.3">
      <c r="A50" s="30"/>
      <c r="B50" s="19" t="s">
        <v>396</v>
      </c>
      <c r="C50" s="19" t="s">
        <v>31</v>
      </c>
      <c r="D50" s="115" t="str">
        <f t="shared" si="9"/>
        <v>X</v>
      </c>
      <c r="E50" s="105" t="str">
        <f t="shared" si="10"/>
        <v/>
      </c>
      <c r="F50" s="180">
        <f t="shared" si="2"/>
        <v>0</v>
      </c>
      <c r="G50" s="117">
        <f t="shared" si="0"/>
        <v>20</v>
      </c>
      <c r="H50" s="153">
        <f t="shared" si="3"/>
        <v>39.75</v>
      </c>
      <c r="I50" s="17" t="s">
        <v>742</v>
      </c>
      <c r="J50" s="176" t="str">
        <f t="shared" si="1"/>
        <v/>
      </c>
      <c r="K50" s="173">
        <f t="shared" si="4"/>
        <v>1.3888888888888895E-2</v>
      </c>
    </row>
    <row r="51" spans="1:11" ht="36" customHeight="1" x14ac:dyDescent="0.3">
      <c r="A51" s="30"/>
      <c r="B51" s="19" t="s">
        <v>31</v>
      </c>
      <c r="C51" s="19" t="s">
        <v>419</v>
      </c>
      <c r="D51" s="115" t="str">
        <f t="shared" si="9"/>
        <v>X</v>
      </c>
      <c r="E51" s="105" t="str">
        <f t="shared" si="10"/>
        <v/>
      </c>
      <c r="F51" s="180">
        <f t="shared" si="2"/>
        <v>1</v>
      </c>
      <c r="G51" s="117">
        <f t="shared" si="0"/>
        <v>20</v>
      </c>
      <c r="H51" s="153">
        <f t="shared" si="3"/>
        <v>41.083333333333336</v>
      </c>
      <c r="I51" s="17" t="s">
        <v>46</v>
      </c>
      <c r="J51" s="176" t="str">
        <f t="shared" si="1"/>
        <v/>
      </c>
      <c r="K51" s="173">
        <f t="shared" si="4"/>
        <v>5.555555555555558E-2</v>
      </c>
    </row>
    <row r="52" spans="1:11" ht="36" customHeight="1" x14ac:dyDescent="0.3">
      <c r="A52" s="43"/>
      <c r="B52" s="215" t="s">
        <v>419</v>
      </c>
      <c r="C52" s="216"/>
      <c r="D52" s="115"/>
      <c r="E52" s="105" t="str">
        <f t="shared" si="10"/>
        <v/>
      </c>
      <c r="F52" s="180">
        <f t="shared" si="2"/>
        <v>0</v>
      </c>
      <c r="G52" s="117">
        <f t="shared" si="0"/>
        <v>0</v>
      </c>
      <c r="H52" s="153">
        <f t="shared" si="3"/>
        <v>41.083333333333336</v>
      </c>
      <c r="I52" s="18" t="s">
        <v>103</v>
      </c>
      <c r="J52" s="176" t="str">
        <f t="shared" si="1"/>
        <v/>
      </c>
      <c r="K52" s="173" t="str">
        <f t="shared" si="4"/>
        <v/>
      </c>
    </row>
    <row r="53" spans="1:11" ht="33.75" customHeight="1" x14ac:dyDescent="0.3">
      <c r="A53" s="123"/>
      <c r="B53" s="332" t="s">
        <v>33</v>
      </c>
      <c r="C53" s="332"/>
      <c r="D53" s="332"/>
      <c r="E53" s="332"/>
      <c r="F53" s="332"/>
      <c r="G53" s="332"/>
      <c r="H53" s="124">
        <f>H52</f>
        <v>41.083333333333336</v>
      </c>
      <c r="I53" s="125"/>
      <c r="J53" s="177">
        <f>SUM(J23:J52)</f>
        <v>9.375E-2</v>
      </c>
      <c r="K53" s="173">
        <f>SUM(K23:K52)</f>
        <v>1.7118055555555558</v>
      </c>
    </row>
    <row r="54" spans="1:11" ht="33.75" customHeight="1" x14ac:dyDescent="0.3">
      <c r="A54" s="123"/>
      <c r="B54" s="332" t="s">
        <v>616</v>
      </c>
      <c r="C54" s="332"/>
      <c r="D54" s="332"/>
      <c r="E54" s="332"/>
      <c r="F54" s="332"/>
      <c r="G54" s="332"/>
      <c r="H54" s="126">
        <v>72</v>
      </c>
      <c r="I54" s="125"/>
    </row>
    <row r="55" spans="1:11" ht="33.75" customHeight="1" x14ac:dyDescent="0.3">
      <c r="A55" s="123"/>
      <c r="B55" s="326" t="s">
        <v>617</v>
      </c>
      <c r="C55" s="326"/>
      <c r="D55" s="326"/>
      <c r="E55" s="326"/>
      <c r="F55" s="326"/>
      <c r="G55" s="326"/>
      <c r="H55" s="126">
        <f>IF(H54="","",IF(H53&lt;=H54,H54-H53,0))</f>
        <v>30.916666666666664</v>
      </c>
      <c r="I55" s="155"/>
    </row>
    <row r="56" spans="1:11" ht="33.75" customHeight="1" x14ac:dyDescent="0.3">
      <c r="A56" s="123"/>
      <c r="B56" s="326" t="s">
        <v>618</v>
      </c>
      <c r="C56" s="326"/>
      <c r="D56" s="326"/>
      <c r="E56" s="326"/>
      <c r="F56" s="326"/>
      <c r="G56" s="326"/>
      <c r="H56" s="126">
        <f>IF(H53&gt;H54,H53-H54,0)</f>
        <v>0</v>
      </c>
      <c r="I56" s="125"/>
    </row>
    <row r="57" spans="1:11" ht="33.75" customHeight="1" x14ac:dyDescent="0.3">
      <c r="A57" s="123"/>
      <c r="B57" s="326" t="s">
        <v>619</v>
      </c>
      <c r="C57" s="326"/>
      <c r="D57" s="326"/>
      <c r="E57" s="326"/>
      <c r="F57" s="326"/>
      <c r="G57" s="326"/>
      <c r="H57" s="154">
        <f>IF(H54="","",IF(H55&gt;H56,ROUND(H55*$B$15*$B$13/24,0),""))</f>
        <v>42746156</v>
      </c>
      <c r="I57" s="125"/>
    </row>
    <row r="58" spans="1:11" ht="33.75" customHeight="1" x14ac:dyDescent="0.3">
      <c r="A58" s="123"/>
      <c r="B58" s="327" t="s">
        <v>620</v>
      </c>
      <c r="C58" s="328"/>
      <c r="D58" s="328"/>
      <c r="E58" s="328"/>
      <c r="F58" s="328"/>
      <c r="G58" s="329"/>
      <c r="H58" s="127" t="str">
        <f>IF(H56&gt;H55,ROUND(H56*$B$17*$B$13/24,0),"")</f>
        <v/>
      </c>
      <c r="I58" s="125"/>
    </row>
    <row r="59" spans="1:11" ht="33.75" customHeight="1" x14ac:dyDescent="0.3">
      <c r="A59" s="330"/>
      <c r="B59" s="330"/>
      <c r="C59" s="330"/>
      <c r="D59" s="330"/>
      <c r="E59" s="330"/>
      <c r="F59" s="330"/>
      <c r="G59" s="330"/>
      <c r="H59" s="330"/>
      <c r="I59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57:G57"/>
    <mergeCell ref="B58:G58"/>
    <mergeCell ref="A59:I59"/>
    <mergeCell ref="J21:J22"/>
    <mergeCell ref="K21:K22"/>
    <mergeCell ref="B53:G53"/>
    <mergeCell ref="B54:G54"/>
    <mergeCell ref="B55:G55"/>
    <mergeCell ref="B56:G56"/>
  </mergeCells>
  <conditionalFormatting sqref="B23:I52">
    <cfRule type="expression" dxfId="19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BF9F-453C-4342-B33F-8F7A4A8F811E}">
  <sheetPr>
    <tabColor rgb="FFFF0000"/>
  </sheetPr>
  <dimension ref="A1:K61"/>
  <sheetViews>
    <sheetView topLeftCell="A48" zoomScale="55" zoomScaleNormal="55" workbookViewId="0">
      <selection activeCell="E53" sqref="E53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05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28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44730.736111111109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44738</v>
      </c>
      <c r="C9" s="104">
        <f>INDEX('TONG HOP'!$B$9:$W$110,MATCH(E3,'TONG HOP'!$B$9:$B$110,0),MATCH(C10,'TONG HOP'!$B$9:$W$9,0))</f>
        <v>44739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44731.729166666664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16286.96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44731.729166666664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21497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44732.854166666664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714</v>
      </c>
      <c r="B23" s="215" t="s">
        <v>449</v>
      </c>
      <c r="C23" s="216"/>
      <c r="D23" s="115"/>
      <c r="E23" s="105"/>
      <c r="F23" s="180">
        <f>IF(C23-B23=1,24,(IF(D23="X",HOUR(C23-B23),0)))</f>
        <v>0</v>
      </c>
      <c r="G23" s="166">
        <f t="shared" ref="G23:G54" si="0">IF(D23="X",MINUTE(C23-B23),0)</f>
        <v>0</v>
      </c>
      <c r="H23" s="166">
        <f>(F23+G23/60)+H22</f>
        <v>0</v>
      </c>
      <c r="I23" s="214" t="s">
        <v>723</v>
      </c>
      <c r="J23" s="175" t="str">
        <f t="shared" ref="J23:J54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449</v>
      </c>
      <c r="C24" s="28" t="s">
        <v>28</v>
      </c>
      <c r="D24" s="115"/>
      <c r="E24" s="105"/>
      <c r="F24" s="180">
        <f t="shared" ref="F24:F54" si="2">IF(C24-B24=1,24,(IF(D24="X",HOUR(C24-B24),0)))</f>
        <v>0</v>
      </c>
      <c r="G24" s="166">
        <f t="shared" si="0"/>
        <v>0</v>
      </c>
      <c r="H24" s="166">
        <f t="shared" ref="H24:H54" si="3">(F24+G24/60)+H23</f>
        <v>0</v>
      </c>
      <c r="I24" s="24" t="s">
        <v>724</v>
      </c>
      <c r="J24" s="175" t="str">
        <f t="shared" si="1"/>
        <v/>
      </c>
      <c r="K24" s="173" t="str">
        <f t="shared" ref="K24:K54" si="4">IF(D24="x",(C24-B24),"")</f>
        <v/>
      </c>
    </row>
    <row r="25" spans="1:11" ht="36" customHeight="1" x14ac:dyDescent="0.3">
      <c r="A25" s="42" t="s">
        <v>718</v>
      </c>
      <c r="B25" s="19" t="s">
        <v>29</v>
      </c>
      <c r="C25" s="28" t="s">
        <v>129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724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30"/>
      <c r="B26" s="28" t="s">
        <v>129</v>
      </c>
      <c r="C26" s="28" t="s">
        <v>157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24" t="s">
        <v>725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30"/>
      <c r="B27" s="28" t="s">
        <v>157</v>
      </c>
      <c r="C27" s="28" t="s">
        <v>273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24" t="s">
        <v>724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30"/>
      <c r="B28" s="28" t="s">
        <v>273</v>
      </c>
      <c r="C28" s="28" t="s">
        <v>720</v>
      </c>
      <c r="D28" s="115"/>
      <c r="E28" s="105"/>
      <c r="F28" s="180">
        <f t="shared" si="2"/>
        <v>0</v>
      </c>
      <c r="G28" s="117">
        <f t="shared" si="0"/>
        <v>0</v>
      </c>
      <c r="H28" s="153">
        <f t="shared" si="3"/>
        <v>0</v>
      </c>
      <c r="I28" s="220" t="s">
        <v>726</v>
      </c>
      <c r="J28" s="176" t="str">
        <f t="shared" si="1"/>
        <v/>
      </c>
      <c r="K28" s="173" t="str">
        <f t="shared" si="4"/>
        <v/>
      </c>
    </row>
    <row r="29" spans="1:11" ht="36" customHeight="1" x14ac:dyDescent="0.3">
      <c r="A29" s="30"/>
      <c r="B29" s="28" t="s">
        <v>720</v>
      </c>
      <c r="C29" s="28" t="s">
        <v>261</v>
      </c>
      <c r="D29" s="115"/>
      <c r="E29" s="105"/>
      <c r="F29" s="180">
        <f t="shared" si="2"/>
        <v>0</v>
      </c>
      <c r="G29" s="117">
        <f t="shared" si="0"/>
        <v>0</v>
      </c>
      <c r="H29" s="153">
        <f t="shared" si="3"/>
        <v>0</v>
      </c>
      <c r="I29" s="17" t="s">
        <v>309</v>
      </c>
      <c r="J29" s="176" t="str">
        <f t="shared" si="1"/>
        <v/>
      </c>
      <c r="K29" s="173" t="str">
        <f t="shared" si="4"/>
        <v/>
      </c>
    </row>
    <row r="30" spans="1:11" ht="36" customHeight="1" x14ac:dyDescent="0.3">
      <c r="A30" s="30"/>
      <c r="B30" s="234" t="s">
        <v>261</v>
      </c>
      <c r="C30" s="216"/>
      <c r="D30" s="115"/>
      <c r="E30" s="105"/>
      <c r="F30" s="180">
        <f t="shared" si="2"/>
        <v>0</v>
      </c>
      <c r="G30" s="117">
        <f t="shared" si="0"/>
        <v>0</v>
      </c>
      <c r="H30" s="153">
        <f t="shared" si="3"/>
        <v>0</v>
      </c>
      <c r="I30" s="18" t="s">
        <v>45</v>
      </c>
      <c r="J30" s="176" t="str">
        <f t="shared" si="1"/>
        <v/>
      </c>
      <c r="K30" s="173" t="str">
        <f t="shared" si="4"/>
        <v/>
      </c>
    </row>
    <row r="31" spans="1:11" ht="36" customHeight="1" x14ac:dyDescent="0.3">
      <c r="A31" s="30"/>
      <c r="B31" s="28" t="s">
        <v>261</v>
      </c>
      <c r="C31" s="28" t="s">
        <v>172</v>
      </c>
      <c r="D31" s="115" t="str">
        <f t="shared" ref="D31:D53" si="5">IF(E31="","X","")</f>
        <v>X</v>
      </c>
      <c r="E31" s="105"/>
      <c r="F31" s="180">
        <f t="shared" si="2"/>
        <v>1</v>
      </c>
      <c r="G31" s="117">
        <f t="shared" si="0"/>
        <v>0</v>
      </c>
      <c r="H31" s="153">
        <f t="shared" si="3"/>
        <v>1</v>
      </c>
      <c r="I31" s="17" t="s">
        <v>46</v>
      </c>
      <c r="J31" s="176" t="str">
        <f t="shared" si="1"/>
        <v/>
      </c>
      <c r="K31" s="173">
        <f t="shared" si="4"/>
        <v>4.1666666666666741E-2</v>
      </c>
    </row>
    <row r="32" spans="1:11" ht="36" customHeight="1" x14ac:dyDescent="0.3">
      <c r="A32" s="30"/>
      <c r="B32" s="28" t="s">
        <v>172</v>
      </c>
      <c r="C32" s="28" t="s">
        <v>72</v>
      </c>
      <c r="D32" s="115" t="str">
        <f t="shared" si="5"/>
        <v>X</v>
      </c>
      <c r="E32" s="105"/>
      <c r="F32" s="180">
        <f t="shared" si="2"/>
        <v>0</v>
      </c>
      <c r="G32" s="117">
        <f t="shared" si="0"/>
        <v>30</v>
      </c>
      <c r="H32" s="153">
        <f t="shared" si="3"/>
        <v>1.5</v>
      </c>
      <c r="I32" s="25" t="s">
        <v>727</v>
      </c>
      <c r="J32" s="176" t="str">
        <f t="shared" si="1"/>
        <v/>
      </c>
      <c r="K32" s="173">
        <f t="shared" si="4"/>
        <v>2.0833333333333259E-2</v>
      </c>
    </row>
    <row r="33" spans="1:11" ht="36" customHeight="1" x14ac:dyDescent="0.3">
      <c r="A33" s="30"/>
      <c r="B33" s="28" t="s">
        <v>72</v>
      </c>
      <c r="C33" s="28" t="s">
        <v>59</v>
      </c>
      <c r="D33" s="115" t="str">
        <f t="shared" si="5"/>
        <v>X</v>
      </c>
      <c r="E33" s="105"/>
      <c r="F33" s="180">
        <f t="shared" si="2"/>
        <v>2</v>
      </c>
      <c r="G33" s="117">
        <f t="shared" si="0"/>
        <v>30</v>
      </c>
      <c r="H33" s="153">
        <f t="shared" si="3"/>
        <v>4</v>
      </c>
      <c r="I33" s="17" t="s">
        <v>46</v>
      </c>
      <c r="J33" s="176" t="str">
        <f t="shared" si="1"/>
        <v/>
      </c>
      <c r="K33" s="173">
        <f t="shared" si="4"/>
        <v>0.10416666666666674</v>
      </c>
    </row>
    <row r="34" spans="1:11" ht="36" customHeight="1" x14ac:dyDescent="0.3">
      <c r="A34" s="30"/>
      <c r="B34" s="28" t="s">
        <v>59</v>
      </c>
      <c r="C34" s="28" t="s">
        <v>32</v>
      </c>
      <c r="D34" s="115" t="str">
        <f t="shared" si="5"/>
        <v>X</v>
      </c>
      <c r="E34" s="105"/>
      <c r="F34" s="180">
        <f t="shared" si="2"/>
        <v>0</v>
      </c>
      <c r="G34" s="117">
        <f t="shared" si="0"/>
        <v>30</v>
      </c>
      <c r="H34" s="153">
        <f t="shared" si="3"/>
        <v>4.5</v>
      </c>
      <c r="I34" s="25" t="s">
        <v>47</v>
      </c>
      <c r="J34" s="176" t="str">
        <f t="shared" si="1"/>
        <v/>
      </c>
      <c r="K34" s="173">
        <f t="shared" si="4"/>
        <v>2.0833333333333259E-2</v>
      </c>
    </row>
    <row r="35" spans="1:11" ht="36" customHeight="1" x14ac:dyDescent="0.3">
      <c r="A35" s="30"/>
      <c r="B35" s="28" t="s">
        <v>32</v>
      </c>
      <c r="C35" s="28" t="s">
        <v>63</v>
      </c>
      <c r="D35" s="115" t="str">
        <f t="shared" si="5"/>
        <v>X</v>
      </c>
      <c r="E35" s="105"/>
      <c r="F35" s="180">
        <f t="shared" si="2"/>
        <v>0</v>
      </c>
      <c r="G35" s="117">
        <f t="shared" si="0"/>
        <v>20</v>
      </c>
      <c r="H35" s="153">
        <f t="shared" si="3"/>
        <v>4.833333333333333</v>
      </c>
      <c r="I35" s="25" t="s">
        <v>194</v>
      </c>
      <c r="J35" s="176" t="str">
        <f t="shared" si="1"/>
        <v/>
      </c>
      <c r="K35" s="173">
        <f t="shared" si="4"/>
        <v>1.388888888888884E-2</v>
      </c>
    </row>
    <row r="36" spans="1:11" ht="36" customHeight="1" x14ac:dyDescent="0.3">
      <c r="A36" s="30"/>
      <c r="B36" s="28" t="s">
        <v>63</v>
      </c>
      <c r="C36" s="28" t="s">
        <v>121</v>
      </c>
      <c r="D36" s="115" t="str">
        <f t="shared" si="5"/>
        <v>X</v>
      </c>
      <c r="E36" s="105"/>
      <c r="F36" s="180">
        <f t="shared" si="2"/>
        <v>0</v>
      </c>
      <c r="G36" s="117">
        <f t="shared" si="0"/>
        <v>30</v>
      </c>
      <c r="H36" s="153">
        <f t="shared" si="3"/>
        <v>5.333333333333333</v>
      </c>
      <c r="I36" s="25" t="s">
        <v>728</v>
      </c>
      <c r="J36" s="176" t="str">
        <f t="shared" si="1"/>
        <v/>
      </c>
      <c r="K36" s="173">
        <f t="shared" si="4"/>
        <v>2.083333333333337E-2</v>
      </c>
    </row>
    <row r="37" spans="1:11" ht="36" customHeight="1" x14ac:dyDescent="0.3">
      <c r="A37" s="30"/>
      <c r="B37" s="28" t="s">
        <v>121</v>
      </c>
      <c r="C37" s="28" t="s">
        <v>28</v>
      </c>
      <c r="D37" s="115" t="str">
        <f t="shared" si="5"/>
        <v>X</v>
      </c>
      <c r="E37" s="105"/>
      <c r="F37" s="180">
        <f t="shared" si="2"/>
        <v>1</v>
      </c>
      <c r="G37" s="117">
        <f t="shared" si="0"/>
        <v>10</v>
      </c>
      <c r="H37" s="153">
        <f t="shared" si="3"/>
        <v>6.5</v>
      </c>
      <c r="I37" s="17" t="s">
        <v>46</v>
      </c>
      <c r="J37" s="176" t="str">
        <f t="shared" si="1"/>
        <v/>
      </c>
      <c r="K37" s="173">
        <f t="shared" si="4"/>
        <v>4.861111111111116E-2</v>
      </c>
    </row>
    <row r="38" spans="1:11" ht="36" customHeight="1" x14ac:dyDescent="0.3">
      <c r="A38" s="42" t="s">
        <v>719</v>
      </c>
      <c r="B38" s="28" t="s">
        <v>29</v>
      </c>
      <c r="C38" s="28" t="s">
        <v>708</v>
      </c>
      <c r="D38" s="115" t="str">
        <f t="shared" si="5"/>
        <v>X</v>
      </c>
      <c r="E38" s="105"/>
      <c r="F38" s="180">
        <f t="shared" si="2"/>
        <v>3</v>
      </c>
      <c r="G38" s="117">
        <f t="shared" si="0"/>
        <v>40</v>
      </c>
      <c r="H38" s="153">
        <f t="shared" si="3"/>
        <v>10.166666666666666</v>
      </c>
      <c r="I38" s="17" t="s">
        <v>46</v>
      </c>
      <c r="J38" s="176" t="str">
        <f t="shared" si="1"/>
        <v/>
      </c>
      <c r="K38" s="173">
        <f t="shared" si="4"/>
        <v>0.15277777777777776</v>
      </c>
    </row>
    <row r="39" spans="1:11" ht="36" customHeight="1" x14ac:dyDescent="0.3">
      <c r="A39" s="30"/>
      <c r="B39" s="28" t="s">
        <v>708</v>
      </c>
      <c r="C39" s="28" t="s">
        <v>191</v>
      </c>
      <c r="D39" s="115" t="str">
        <f t="shared" si="5"/>
        <v>X</v>
      </c>
      <c r="E39" s="105"/>
      <c r="F39" s="180">
        <f t="shared" si="2"/>
        <v>0</v>
      </c>
      <c r="G39" s="117">
        <f t="shared" si="0"/>
        <v>30</v>
      </c>
      <c r="H39" s="153">
        <f t="shared" si="3"/>
        <v>10.666666666666666</v>
      </c>
      <c r="I39" s="25" t="s">
        <v>193</v>
      </c>
      <c r="J39" s="176" t="str">
        <f t="shared" si="1"/>
        <v/>
      </c>
      <c r="K39" s="173">
        <f t="shared" si="4"/>
        <v>2.083333333333337E-2</v>
      </c>
    </row>
    <row r="40" spans="1:11" ht="36" customHeight="1" x14ac:dyDescent="0.3">
      <c r="A40" s="30"/>
      <c r="B40" s="28" t="s">
        <v>191</v>
      </c>
      <c r="C40" s="28" t="s">
        <v>30</v>
      </c>
      <c r="D40" s="115" t="str">
        <f t="shared" si="5"/>
        <v>X</v>
      </c>
      <c r="E40" s="105"/>
      <c r="F40" s="180">
        <f t="shared" si="2"/>
        <v>1</v>
      </c>
      <c r="G40" s="117">
        <f t="shared" si="0"/>
        <v>20</v>
      </c>
      <c r="H40" s="153">
        <f t="shared" si="3"/>
        <v>12</v>
      </c>
      <c r="I40" s="17" t="s">
        <v>46</v>
      </c>
      <c r="J40" s="176" t="str">
        <f t="shared" si="1"/>
        <v/>
      </c>
      <c r="K40" s="173">
        <f t="shared" si="4"/>
        <v>5.5555555555555525E-2</v>
      </c>
    </row>
    <row r="41" spans="1:11" ht="36" customHeight="1" x14ac:dyDescent="0.3">
      <c r="A41" s="30"/>
      <c r="B41" s="28" t="s">
        <v>30</v>
      </c>
      <c r="C41" s="28" t="s">
        <v>75</v>
      </c>
      <c r="D41" s="115" t="str">
        <f t="shared" si="5"/>
        <v>X</v>
      </c>
      <c r="E41" s="105"/>
      <c r="F41" s="180">
        <f t="shared" si="2"/>
        <v>0</v>
      </c>
      <c r="G41" s="117">
        <f t="shared" si="0"/>
        <v>30</v>
      </c>
      <c r="H41" s="153">
        <f t="shared" si="3"/>
        <v>12.5</v>
      </c>
      <c r="I41" s="25" t="s">
        <v>47</v>
      </c>
      <c r="J41" s="176" t="str">
        <f t="shared" si="1"/>
        <v/>
      </c>
      <c r="K41" s="173">
        <f t="shared" si="4"/>
        <v>2.0833333333333343E-2</v>
      </c>
    </row>
    <row r="42" spans="1:11" ht="36" customHeight="1" x14ac:dyDescent="0.3">
      <c r="A42" s="30"/>
      <c r="B42" s="28" t="s">
        <v>75</v>
      </c>
      <c r="C42" s="28" t="s">
        <v>396</v>
      </c>
      <c r="D42" s="115" t="str">
        <f t="shared" si="5"/>
        <v>X</v>
      </c>
      <c r="E42" s="105"/>
      <c r="F42" s="180">
        <f t="shared" si="2"/>
        <v>0</v>
      </c>
      <c r="G42" s="117">
        <f t="shared" si="0"/>
        <v>40</v>
      </c>
      <c r="H42" s="153">
        <f t="shared" si="3"/>
        <v>13.166666666666666</v>
      </c>
      <c r="I42" s="25" t="s">
        <v>194</v>
      </c>
      <c r="J42" s="176" t="str">
        <f t="shared" si="1"/>
        <v/>
      </c>
      <c r="K42" s="173">
        <f t="shared" si="4"/>
        <v>2.777777777777779E-2</v>
      </c>
    </row>
    <row r="43" spans="1:11" ht="36" customHeight="1" x14ac:dyDescent="0.3">
      <c r="A43" s="30"/>
      <c r="B43" s="28" t="s">
        <v>396</v>
      </c>
      <c r="C43" s="28" t="s">
        <v>721</v>
      </c>
      <c r="D43" s="115" t="str">
        <f t="shared" si="5"/>
        <v>X</v>
      </c>
      <c r="E43" s="105"/>
      <c r="F43" s="180">
        <f t="shared" si="2"/>
        <v>3</v>
      </c>
      <c r="G43" s="117">
        <f t="shared" si="0"/>
        <v>25</v>
      </c>
      <c r="H43" s="153">
        <f t="shared" si="3"/>
        <v>16.583333333333332</v>
      </c>
      <c r="I43" s="17" t="s">
        <v>46</v>
      </c>
      <c r="J43" s="176" t="str">
        <f t="shared" si="1"/>
        <v/>
      </c>
      <c r="K43" s="173">
        <f t="shared" si="4"/>
        <v>0.1423611111111111</v>
      </c>
    </row>
    <row r="44" spans="1:11" ht="36" customHeight="1" x14ac:dyDescent="0.3">
      <c r="A44" s="30"/>
      <c r="B44" s="28" t="s">
        <v>721</v>
      </c>
      <c r="C44" s="28" t="s">
        <v>66</v>
      </c>
      <c r="D44" s="115" t="str">
        <f t="shared" si="5"/>
        <v>X</v>
      </c>
      <c r="E44" s="105"/>
      <c r="F44" s="180">
        <f t="shared" si="2"/>
        <v>0</v>
      </c>
      <c r="G44" s="117">
        <f t="shared" si="0"/>
        <v>45</v>
      </c>
      <c r="H44" s="153">
        <f t="shared" si="3"/>
        <v>17.333333333333332</v>
      </c>
      <c r="I44" s="25" t="s">
        <v>279</v>
      </c>
      <c r="J44" s="176" t="str">
        <f t="shared" si="1"/>
        <v/>
      </c>
      <c r="K44" s="173">
        <f t="shared" si="4"/>
        <v>3.125E-2</v>
      </c>
    </row>
    <row r="45" spans="1:11" ht="36" customHeight="1" x14ac:dyDescent="0.3">
      <c r="A45" s="30"/>
      <c r="B45" s="28" t="s">
        <v>66</v>
      </c>
      <c r="C45" s="28" t="s">
        <v>159</v>
      </c>
      <c r="D45" s="115" t="str">
        <f t="shared" si="5"/>
        <v>X</v>
      </c>
      <c r="E45" s="105"/>
      <c r="F45" s="180">
        <f t="shared" si="2"/>
        <v>1</v>
      </c>
      <c r="G45" s="117">
        <f t="shared" si="0"/>
        <v>50</v>
      </c>
      <c r="H45" s="153">
        <f t="shared" si="3"/>
        <v>19.166666666666664</v>
      </c>
      <c r="I45" s="17" t="s">
        <v>46</v>
      </c>
      <c r="J45" s="176" t="str">
        <f t="shared" si="1"/>
        <v/>
      </c>
      <c r="K45" s="173">
        <f t="shared" si="4"/>
        <v>7.6388888888888895E-2</v>
      </c>
    </row>
    <row r="46" spans="1:11" ht="36" customHeight="1" x14ac:dyDescent="0.3">
      <c r="A46" s="30"/>
      <c r="B46" s="28" t="s">
        <v>159</v>
      </c>
      <c r="C46" s="28" t="s">
        <v>115</v>
      </c>
      <c r="D46" s="115" t="str">
        <f t="shared" si="5"/>
        <v>X</v>
      </c>
      <c r="E46" s="105"/>
      <c r="F46" s="180">
        <f t="shared" si="2"/>
        <v>1</v>
      </c>
      <c r="G46" s="117">
        <f t="shared" si="0"/>
        <v>50</v>
      </c>
      <c r="H46" s="153">
        <f t="shared" si="3"/>
        <v>20.999999999999996</v>
      </c>
      <c r="I46" s="25" t="s">
        <v>369</v>
      </c>
      <c r="J46" s="176" t="str">
        <f t="shared" si="1"/>
        <v/>
      </c>
      <c r="K46" s="173">
        <f t="shared" si="4"/>
        <v>7.638888888888884E-2</v>
      </c>
    </row>
    <row r="47" spans="1:11" ht="36" customHeight="1" x14ac:dyDescent="0.3">
      <c r="A47" s="43"/>
      <c r="B47" s="28" t="s">
        <v>115</v>
      </c>
      <c r="C47" s="28" t="s">
        <v>108</v>
      </c>
      <c r="D47" s="115" t="str">
        <f t="shared" si="5"/>
        <v>X</v>
      </c>
      <c r="E47" s="105"/>
      <c r="F47" s="180">
        <f t="shared" si="2"/>
        <v>1</v>
      </c>
      <c r="G47" s="117">
        <f t="shared" si="0"/>
        <v>20</v>
      </c>
      <c r="H47" s="153">
        <f t="shared" si="3"/>
        <v>22.333333333333329</v>
      </c>
      <c r="I47" s="17" t="s">
        <v>46</v>
      </c>
      <c r="J47" s="176" t="str">
        <f t="shared" si="1"/>
        <v/>
      </c>
      <c r="K47" s="173">
        <f t="shared" si="4"/>
        <v>5.555555555555558E-2</v>
      </c>
    </row>
    <row r="48" spans="1:11" ht="36" customHeight="1" x14ac:dyDescent="0.3">
      <c r="A48" s="42" t="s">
        <v>719</v>
      </c>
      <c r="B48" s="28" t="s">
        <v>108</v>
      </c>
      <c r="C48" s="28" t="s">
        <v>148</v>
      </c>
      <c r="D48" s="115" t="str">
        <f t="shared" si="5"/>
        <v>X</v>
      </c>
      <c r="E48" s="105"/>
      <c r="F48" s="180">
        <f t="shared" si="2"/>
        <v>0</v>
      </c>
      <c r="G48" s="117">
        <f t="shared" si="0"/>
        <v>40</v>
      </c>
      <c r="H48" s="153">
        <f t="shared" si="3"/>
        <v>22.999999999999996</v>
      </c>
      <c r="I48" s="25" t="s">
        <v>729</v>
      </c>
      <c r="J48" s="176" t="str">
        <f t="shared" si="1"/>
        <v/>
      </c>
      <c r="K48" s="173">
        <f t="shared" si="4"/>
        <v>2.777777777777779E-2</v>
      </c>
    </row>
    <row r="49" spans="1:11" ht="36" customHeight="1" x14ac:dyDescent="0.3">
      <c r="A49" s="30"/>
      <c r="B49" s="28" t="s">
        <v>148</v>
      </c>
      <c r="C49" s="28" t="s">
        <v>160</v>
      </c>
      <c r="D49" s="115" t="str">
        <f t="shared" si="5"/>
        <v>X</v>
      </c>
      <c r="E49" s="105"/>
      <c r="F49" s="180">
        <f t="shared" si="2"/>
        <v>0</v>
      </c>
      <c r="G49" s="117">
        <f t="shared" si="0"/>
        <v>30</v>
      </c>
      <c r="H49" s="153">
        <f t="shared" si="3"/>
        <v>23.499999999999996</v>
      </c>
      <c r="I49" s="17" t="s">
        <v>46</v>
      </c>
      <c r="J49" s="176" t="str">
        <f t="shared" si="1"/>
        <v/>
      </c>
      <c r="K49" s="173">
        <f t="shared" si="4"/>
        <v>2.083333333333337E-2</v>
      </c>
    </row>
    <row r="50" spans="1:11" ht="36" customHeight="1" x14ac:dyDescent="0.3">
      <c r="A50" s="30"/>
      <c r="B50" s="28" t="s">
        <v>160</v>
      </c>
      <c r="C50" s="28" t="s">
        <v>261</v>
      </c>
      <c r="D50" s="115" t="str">
        <f t="shared" si="5"/>
        <v>X</v>
      </c>
      <c r="E50" s="105"/>
      <c r="F50" s="180">
        <f t="shared" si="2"/>
        <v>0</v>
      </c>
      <c r="G50" s="117">
        <f t="shared" si="0"/>
        <v>30</v>
      </c>
      <c r="H50" s="153">
        <f t="shared" si="3"/>
        <v>23.999999999999996</v>
      </c>
      <c r="I50" s="25" t="s">
        <v>730</v>
      </c>
      <c r="J50" s="176" t="str">
        <f t="shared" si="1"/>
        <v/>
      </c>
      <c r="K50" s="173">
        <f t="shared" si="4"/>
        <v>2.0833333333333259E-2</v>
      </c>
    </row>
    <row r="51" spans="1:11" ht="36" customHeight="1" x14ac:dyDescent="0.3">
      <c r="A51" s="30"/>
      <c r="B51" s="28" t="s">
        <v>261</v>
      </c>
      <c r="C51" s="28" t="s">
        <v>722</v>
      </c>
      <c r="D51" s="115" t="str">
        <f t="shared" si="5"/>
        <v>X</v>
      </c>
      <c r="E51" s="105"/>
      <c r="F51" s="180">
        <f t="shared" si="2"/>
        <v>1</v>
      </c>
      <c r="G51" s="117">
        <f t="shared" si="0"/>
        <v>20</v>
      </c>
      <c r="H51" s="153">
        <f t="shared" si="3"/>
        <v>25.333333333333329</v>
      </c>
      <c r="I51" s="17" t="s">
        <v>46</v>
      </c>
      <c r="J51" s="176" t="str">
        <f t="shared" si="1"/>
        <v/>
      </c>
      <c r="K51" s="173">
        <f t="shared" si="4"/>
        <v>5.555555555555558E-2</v>
      </c>
    </row>
    <row r="52" spans="1:11" ht="36" customHeight="1" x14ac:dyDescent="0.3">
      <c r="A52" s="30"/>
      <c r="B52" s="28" t="s">
        <v>722</v>
      </c>
      <c r="C52" s="28" t="s">
        <v>173</v>
      </c>
      <c r="D52" s="115" t="str">
        <f t="shared" si="5"/>
        <v>X</v>
      </c>
      <c r="E52" s="105"/>
      <c r="F52" s="180">
        <f t="shared" si="2"/>
        <v>0</v>
      </c>
      <c r="G52" s="117">
        <f t="shared" si="0"/>
        <v>30</v>
      </c>
      <c r="H52" s="153">
        <f t="shared" si="3"/>
        <v>25.833333333333329</v>
      </c>
      <c r="I52" s="25" t="s">
        <v>731</v>
      </c>
      <c r="J52" s="176" t="str">
        <f t="shared" si="1"/>
        <v/>
      </c>
      <c r="K52" s="173">
        <f t="shared" si="4"/>
        <v>2.0833333333333259E-2</v>
      </c>
    </row>
    <row r="53" spans="1:11" ht="36" customHeight="1" x14ac:dyDescent="0.3">
      <c r="A53" s="30"/>
      <c r="B53" s="28" t="s">
        <v>173</v>
      </c>
      <c r="C53" s="28" t="s">
        <v>125</v>
      </c>
      <c r="D53" s="115" t="str">
        <f t="shared" si="5"/>
        <v>X</v>
      </c>
      <c r="E53" s="105"/>
      <c r="F53" s="180">
        <f t="shared" si="2"/>
        <v>1</v>
      </c>
      <c r="G53" s="117">
        <f t="shared" si="0"/>
        <v>10</v>
      </c>
      <c r="H53" s="153">
        <f t="shared" si="3"/>
        <v>26.999999999999996</v>
      </c>
      <c r="I53" s="17" t="s">
        <v>46</v>
      </c>
      <c r="J53" s="176" t="str">
        <f t="shared" si="1"/>
        <v/>
      </c>
      <c r="K53" s="173">
        <f t="shared" si="4"/>
        <v>4.861111111111116E-2</v>
      </c>
    </row>
    <row r="54" spans="1:11" ht="36" customHeight="1" x14ac:dyDescent="0.3">
      <c r="A54" s="30"/>
      <c r="B54" s="215" t="s">
        <v>125</v>
      </c>
      <c r="C54" s="216"/>
      <c r="D54" s="115"/>
      <c r="E54" s="105" t="str">
        <f t="shared" ref="E54" si="6">IF(COUNTIF(I54,"*mưa*"),"X",IF(COUNTIF(I54,"*gió*"),"X",IF(COUNTIF(I54,"*thủy triều*"),"X",IF(COUNTIF(I54,"*hoa tiêu*"),"X",IF(COUNTIF(I54,"*thời tiết xấu*"),"X",IF(COUNTIF(I54,"*sóng to gió lớn*"),"X",IF(COUNTIF(I54,"*căng dây*"),"X",IF(COUNTIF(I54,"*giám định*"),"X",""))))))))</f>
        <v/>
      </c>
      <c r="F54" s="180">
        <f t="shared" si="2"/>
        <v>0</v>
      </c>
      <c r="G54" s="117">
        <f t="shared" si="0"/>
        <v>0</v>
      </c>
      <c r="H54" s="153">
        <f t="shared" si="3"/>
        <v>26.999999999999996</v>
      </c>
      <c r="I54" s="220" t="s">
        <v>103</v>
      </c>
      <c r="J54" s="176" t="str">
        <f t="shared" si="1"/>
        <v/>
      </c>
      <c r="K54" s="173" t="str">
        <f t="shared" si="4"/>
        <v/>
      </c>
    </row>
    <row r="55" spans="1:11" ht="33.75" customHeight="1" x14ac:dyDescent="0.3">
      <c r="A55" s="123"/>
      <c r="B55" s="332" t="s">
        <v>33</v>
      </c>
      <c r="C55" s="332"/>
      <c r="D55" s="332"/>
      <c r="E55" s="332"/>
      <c r="F55" s="332"/>
      <c r="G55" s="332"/>
      <c r="H55" s="124">
        <f>H54</f>
        <v>26.999999999999996</v>
      </c>
      <c r="I55" s="125"/>
      <c r="J55" s="177">
        <f>SUM(J23:J54)</f>
        <v>0</v>
      </c>
      <c r="K55" s="173">
        <f>SUM(K23:K54)</f>
        <v>1.125</v>
      </c>
    </row>
    <row r="56" spans="1:11" ht="33.75" customHeight="1" x14ac:dyDescent="0.3">
      <c r="A56" s="123"/>
      <c r="B56" s="332" t="s">
        <v>616</v>
      </c>
      <c r="C56" s="332"/>
      <c r="D56" s="332"/>
      <c r="E56" s="332"/>
      <c r="F56" s="332"/>
      <c r="G56" s="332"/>
      <c r="H56" s="126">
        <v>72</v>
      </c>
      <c r="I56" s="125"/>
    </row>
    <row r="57" spans="1:11" ht="33.75" customHeight="1" x14ac:dyDescent="0.3">
      <c r="A57" s="123"/>
      <c r="B57" s="326" t="s">
        <v>617</v>
      </c>
      <c r="C57" s="326"/>
      <c r="D57" s="326"/>
      <c r="E57" s="326"/>
      <c r="F57" s="326"/>
      <c r="G57" s="326"/>
      <c r="H57" s="126">
        <f>IF(H56="","",IF(H55&lt;=H56,H56-H55,0))</f>
        <v>45</v>
      </c>
      <c r="I57" s="155"/>
    </row>
    <row r="58" spans="1:11" ht="33.75" customHeight="1" x14ac:dyDescent="0.3">
      <c r="A58" s="123"/>
      <c r="B58" s="326" t="s">
        <v>618</v>
      </c>
      <c r="C58" s="326"/>
      <c r="D58" s="326"/>
      <c r="E58" s="326"/>
      <c r="F58" s="326"/>
      <c r="G58" s="326"/>
      <c r="H58" s="126">
        <f>IF(H55&gt;H56,H55-H56,0)</f>
        <v>0</v>
      </c>
      <c r="I58" s="125"/>
    </row>
    <row r="59" spans="1:11" ht="33.75" customHeight="1" x14ac:dyDescent="0.3">
      <c r="A59" s="123"/>
      <c r="B59" s="326" t="s">
        <v>619</v>
      </c>
      <c r="C59" s="326"/>
      <c r="D59" s="326"/>
      <c r="E59" s="326"/>
      <c r="F59" s="326"/>
      <c r="G59" s="326"/>
      <c r="H59" s="154">
        <f>IF(H56="","",IF(H57&gt;H58,ROUND(H57*$B$15*$B$13/24,0),""))</f>
        <v>60460313</v>
      </c>
      <c r="I59" s="125"/>
    </row>
    <row r="60" spans="1:11" ht="33.75" customHeight="1" x14ac:dyDescent="0.3">
      <c r="A60" s="123"/>
      <c r="B60" s="327" t="s">
        <v>620</v>
      </c>
      <c r="C60" s="328"/>
      <c r="D60" s="328"/>
      <c r="E60" s="328"/>
      <c r="F60" s="328"/>
      <c r="G60" s="329"/>
      <c r="H60" s="127" t="str">
        <f>IF(H58&gt;H57,ROUND(H58*$B$17*$B$13/24,0),"")</f>
        <v/>
      </c>
      <c r="I60" s="125"/>
    </row>
    <row r="61" spans="1:11" ht="33.75" customHeight="1" x14ac:dyDescent="0.3">
      <c r="A61" s="330"/>
      <c r="B61" s="330"/>
      <c r="C61" s="330"/>
      <c r="D61" s="330"/>
      <c r="E61" s="330"/>
      <c r="F61" s="330"/>
      <c r="G61" s="330"/>
      <c r="H61" s="330"/>
      <c r="I61" s="330"/>
    </row>
  </sheetData>
  <mergeCells count="17">
    <mergeCell ref="B59:G59"/>
    <mergeCell ref="B60:G60"/>
    <mergeCell ref="A61:I61"/>
    <mergeCell ref="J21:J22"/>
    <mergeCell ref="K21:K22"/>
    <mergeCell ref="B55:G55"/>
    <mergeCell ref="B56:G56"/>
    <mergeCell ref="B57:G57"/>
    <mergeCell ref="B58:G58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54">
    <cfRule type="expression" dxfId="18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3063-B7AE-435B-8405-9466815C4819}">
  <sheetPr>
    <tabColor rgb="FFFF0000"/>
  </sheetPr>
  <dimension ref="A1:K46"/>
  <sheetViews>
    <sheetView topLeftCell="A37" zoomScale="55" zoomScaleNormal="55" workbookViewId="0">
      <selection activeCell="E51" sqref="E51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07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27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44728.770833333336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44728</v>
      </c>
      <c r="C9" s="104">
        <f>INDEX('TONG HOP'!$B$9:$W$110,MATCH(E3,'TONG HOP'!$B$9:$B$110,0),MATCH(C10,'TONG HOP'!$B$9:$W$9,0))</f>
        <v>44729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44729.291666666664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16975.71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44729.631944444445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20399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44730.194444444445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712</v>
      </c>
      <c r="B23" s="215" t="s">
        <v>172</v>
      </c>
      <c r="C23" s="216"/>
      <c r="D23" s="115"/>
      <c r="E23" s="105"/>
      <c r="F23" s="180">
        <f>IF(C23-B23=1,24,(IF(D23="X",HOUR(C23-B23),0)))</f>
        <v>0</v>
      </c>
      <c r="G23" s="166">
        <f t="shared" ref="G23:G39" si="0">IF(D23="X",MINUTE(C23-B23),0)</f>
        <v>0</v>
      </c>
      <c r="H23" s="166">
        <f>(F23+G23/60)+H22</f>
        <v>0</v>
      </c>
      <c r="I23" s="214" t="s">
        <v>709</v>
      </c>
      <c r="J23" s="175" t="str">
        <f t="shared" ref="J23:J39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172</v>
      </c>
      <c r="C24" s="19" t="s">
        <v>28</v>
      </c>
      <c r="D24" s="115"/>
      <c r="E24" s="105"/>
      <c r="F24" s="180">
        <f t="shared" ref="F24:F39" si="2">IF(C24-B24=1,24,(IF(D24="X",HOUR(C24-B24),0)))</f>
        <v>0</v>
      </c>
      <c r="G24" s="166">
        <f t="shared" si="0"/>
        <v>0</v>
      </c>
      <c r="H24" s="166">
        <f t="shared" ref="H24:H39" si="3">(F24+G24/60)+H23</f>
        <v>0</v>
      </c>
      <c r="I24" s="24" t="s">
        <v>710</v>
      </c>
      <c r="J24" s="175" t="str">
        <f t="shared" si="1"/>
        <v/>
      </c>
      <c r="K24" s="173" t="str">
        <f t="shared" ref="K24:K39" si="4">IF(D24="x",(C24-B24),"")</f>
        <v/>
      </c>
    </row>
    <row r="25" spans="1:11" ht="36" customHeight="1" x14ac:dyDescent="0.3">
      <c r="A25" s="42" t="s">
        <v>713</v>
      </c>
      <c r="B25" s="19" t="s">
        <v>29</v>
      </c>
      <c r="C25" s="19" t="s">
        <v>715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710</v>
      </c>
      <c r="J25" s="175" t="str">
        <f t="shared" si="1"/>
        <v/>
      </c>
      <c r="K25" s="173" t="str">
        <f t="shared" si="4"/>
        <v/>
      </c>
    </row>
    <row r="26" spans="1:11" s="223" customFormat="1" ht="36" customHeight="1" x14ac:dyDescent="0.3">
      <c r="A26" s="221"/>
      <c r="B26" s="20" t="s">
        <v>715</v>
      </c>
      <c r="C26" s="20" t="s">
        <v>707</v>
      </c>
      <c r="D26" s="183" t="str">
        <f t="shared" ref="D26" si="5">IF(E26="","X","")</f>
        <v/>
      </c>
      <c r="E26" s="105" t="str">
        <f t="shared" ref="E26:E39" si="6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192">
        <f t="shared" ref="F26:F27" si="7">IF(C26-B26=1,24,(IF(D26="X",HOUR(C26-B26),0)))</f>
        <v>0</v>
      </c>
      <c r="G26" s="171">
        <f t="shared" ref="G26:G27" si="8">IF(D26="X",MINUTE(C26-B26),0)</f>
        <v>0</v>
      </c>
      <c r="H26" s="171">
        <f t="shared" ref="H26:H27" si="9">(F26+G26/60)+H25</f>
        <v>0</v>
      </c>
      <c r="I26" s="26" t="s">
        <v>716</v>
      </c>
      <c r="J26" s="175">
        <f t="shared" si="1"/>
        <v>0.18055555555555558</v>
      </c>
      <c r="K26" s="185"/>
    </row>
    <row r="27" spans="1:11" ht="36" customHeight="1" x14ac:dyDescent="0.3">
      <c r="A27" s="30"/>
      <c r="B27" s="19" t="s">
        <v>707</v>
      </c>
      <c r="C27" s="19" t="s">
        <v>27</v>
      </c>
      <c r="D27" s="115" t="str">
        <f t="shared" ref="D27:D38" si="10">IF(E27="","X","")</f>
        <v/>
      </c>
      <c r="E27" s="105" t="str">
        <f t="shared" si="6"/>
        <v>X</v>
      </c>
      <c r="F27" s="180">
        <f t="shared" si="7"/>
        <v>0</v>
      </c>
      <c r="G27" s="166">
        <f t="shared" si="8"/>
        <v>0</v>
      </c>
      <c r="H27" s="166">
        <f t="shared" si="9"/>
        <v>0</v>
      </c>
      <c r="I27" s="17" t="s">
        <v>136</v>
      </c>
      <c r="J27" s="175">
        <f t="shared" si="1"/>
        <v>6.9444444444444364E-2</v>
      </c>
      <c r="K27" s="173" t="str">
        <f t="shared" si="4"/>
        <v/>
      </c>
    </row>
    <row r="28" spans="1:11" ht="36" customHeight="1" x14ac:dyDescent="0.3">
      <c r="A28" s="30"/>
      <c r="B28" s="19" t="s">
        <v>27</v>
      </c>
      <c r="C28" s="19" t="s">
        <v>273</v>
      </c>
      <c r="D28" s="115" t="str">
        <f t="shared" si="10"/>
        <v/>
      </c>
      <c r="E28" s="105" t="str">
        <f t="shared" si="6"/>
        <v>X</v>
      </c>
      <c r="F28" s="180">
        <f t="shared" si="2"/>
        <v>0</v>
      </c>
      <c r="G28" s="117">
        <f t="shared" si="0"/>
        <v>0</v>
      </c>
      <c r="H28" s="153">
        <f t="shared" si="3"/>
        <v>0</v>
      </c>
      <c r="I28" s="18" t="s">
        <v>711</v>
      </c>
      <c r="J28" s="176">
        <f t="shared" si="1"/>
        <v>5.555555555555558E-2</v>
      </c>
      <c r="K28" s="173" t="str">
        <f t="shared" si="4"/>
        <v/>
      </c>
    </row>
    <row r="29" spans="1:11" ht="36" customHeight="1" x14ac:dyDescent="0.3">
      <c r="A29" s="30"/>
      <c r="B29" s="19" t="s">
        <v>273</v>
      </c>
      <c r="C29" s="19" t="s">
        <v>62</v>
      </c>
      <c r="D29" s="115" t="str">
        <f t="shared" si="10"/>
        <v>X</v>
      </c>
      <c r="E29" s="105" t="str">
        <f t="shared" si="6"/>
        <v/>
      </c>
      <c r="F29" s="180">
        <f t="shared" si="2"/>
        <v>0</v>
      </c>
      <c r="G29" s="117">
        <f t="shared" si="0"/>
        <v>50</v>
      </c>
      <c r="H29" s="153">
        <f t="shared" si="3"/>
        <v>0.83333333333333337</v>
      </c>
      <c r="I29" s="17" t="s">
        <v>7</v>
      </c>
      <c r="J29" s="176" t="str">
        <f t="shared" si="1"/>
        <v/>
      </c>
      <c r="K29" s="173">
        <f t="shared" si="4"/>
        <v>3.472222222222221E-2</v>
      </c>
    </row>
    <row r="30" spans="1:11" ht="36" customHeight="1" x14ac:dyDescent="0.3">
      <c r="A30" s="30"/>
      <c r="B30" s="215" t="s">
        <v>62</v>
      </c>
      <c r="C30" s="216"/>
      <c r="D30" s="115"/>
      <c r="E30" s="105" t="str">
        <f t="shared" si="6"/>
        <v/>
      </c>
      <c r="F30" s="180">
        <f t="shared" si="2"/>
        <v>0</v>
      </c>
      <c r="G30" s="117">
        <f t="shared" si="0"/>
        <v>0</v>
      </c>
      <c r="H30" s="153">
        <f t="shared" si="3"/>
        <v>0.83333333333333337</v>
      </c>
      <c r="I30" s="18" t="s">
        <v>45</v>
      </c>
      <c r="J30" s="176" t="str">
        <f t="shared" si="1"/>
        <v/>
      </c>
      <c r="K30" s="173" t="str">
        <f t="shared" si="4"/>
        <v/>
      </c>
    </row>
    <row r="31" spans="1:11" ht="36" customHeight="1" x14ac:dyDescent="0.3">
      <c r="A31" s="30"/>
      <c r="B31" s="19" t="s">
        <v>62</v>
      </c>
      <c r="C31" s="19" t="s">
        <v>235</v>
      </c>
      <c r="D31" s="115" t="str">
        <f t="shared" si="10"/>
        <v>X</v>
      </c>
      <c r="E31" s="105" t="str">
        <f t="shared" si="6"/>
        <v/>
      </c>
      <c r="F31" s="180">
        <f t="shared" si="2"/>
        <v>6</v>
      </c>
      <c r="G31" s="117">
        <f t="shared" si="0"/>
        <v>10</v>
      </c>
      <c r="H31" s="153">
        <f t="shared" si="3"/>
        <v>7</v>
      </c>
      <c r="I31" s="17" t="s">
        <v>46</v>
      </c>
      <c r="J31" s="176" t="str">
        <f t="shared" si="1"/>
        <v/>
      </c>
      <c r="K31" s="173">
        <f t="shared" si="4"/>
        <v>0.25694444444444442</v>
      </c>
    </row>
    <row r="32" spans="1:11" ht="36" customHeight="1" x14ac:dyDescent="0.3">
      <c r="A32" s="30"/>
      <c r="B32" s="19" t="s">
        <v>235</v>
      </c>
      <c r="C32" s="19" t="s">
        <v>120</v>
      </c>
      <c r="D32" s="115" t="str">
        <f t="shared" si="10"/>
        <v>X</v>
      </c>
      <c r="E32" s="105" t="str">
        <f t="shared" si="6"/>
        <v/>
      </c>
      <c r="F32" s="180">
        <f t="shared" si="2"/>
        <v>1</v>
      </c>
      <c r="G32" s="117">
        <f t="shared" si="0"/>
        <v>10</v>
      </c>
      <c r="H32" s="153">
        <f t="shared" si="3"/>
        <v>8.1666666666666661</v>
      </c>
      <c r="I32" s="17" t="s">
        <v>47</v>
      </c>
      <c r="J32" s="176" t="str">
        <f t="shared" si="1"/>
        <v/>
      </c>
      <c r="K32" s="173">
        <f t="shared" si="4"/>
        <v>4.861111111111116E-2</v>
      </c>
    </row>
    <row r="33" spans="1:11" ht="36" customHeight="1" x14ac:dyDescent="0.3">
      <c r="A33" s="43"/>
      <c r="B33" s="19" t="s">
        <v>120</v>
      </c>
      <c r="C33" s="19" t="s">
        <v>28</v>
      </c>
      <c r="D33" s="115" t="str">
        <f t="shared" si="10"/>
        <v>X</v>
      </c>
      <c r="E33" s="105" t="str">
        <f t="shared" si="6"/>
        <v/>
      </c>
      <c r="F33" s="180">
        <f t="shared" si="2"/>
        <v>1</v>
      </c>
      <c r="G33" s="117">
        <f t="shared" si="0"/>
        <v>30</v>
      </c>
      <c r="H33" s="153">
        <f t="shared" si="3"/>
        <v>9.6666666666666661</v>
      </c>
      <c r="I33" s="17" t="s">
        <v>46</v>
      </c>
      <c r="J33" s="176" t="str">
        <f t="shared" si="1"/>
        <v/>
      </c>
      <c r="K33" s="173">
        <f t="shared" si="4"/>
        <v>6.25E-2</v>
      </c>
    </row>
    <row r="34" spans="1:11" ht="36" customHeight="1" x14ac:dyDescent="0.3">
      <c r="A34" s="42" t="s">
        <v>714</v>
      </c>
      <c r="B34" s="19" t="s">
        <v>29</v>
      </c>
      <c r="C34" s="19" t="s">
        <v>122</v>
      </c>
      <c r="D34" s="115" t="str">
        <f t="shared" si="10"/>
        <v>X</v>
      </c>
      <c r="E34" s="105" t="str">
        <f t="shared" si="6"/>
        <v/>
      </c>
      <c r="F34" s="180">
        <f t="shared" si="2"/>
        <v>1</v>
      </c>
      <c r="G34" s="117">
        <f t="shared" si="0"/>
        <v>50</v>
      </c>
      <c r="H34" s="153">
        <f t="shared" si="3"/>
        <v>11.5</v>
      </c>
      <c r="I34" s="17" t="s">
        <v>46</v>
      </c>
      <c r="J34" s="176" t="str">
        <f t="shared" si="1"/>
        <v/>
      </c>
      <c r="K34" s="173">
        <f t="shared" si="4"/>
        <v>7.6388888888888895E-2</v>
      </c>
    </row>
    <row r="35" spans="1:11" ht="36" customHeight="1" x14ac:dyDescent="0.3">
      <c r="A35" s="30"/>
      <c r="B35" s="19" t="s">
        <v>122</v>
      </c>
      <c r="C35" s="19" t="s">
        <v>178</v>
      </c>
      <c r="D35" s="115" t="str">
        <f t="shared" si="10"/>
        <v>X</v>
      </c>
      <c r="E35" s="105" t="str">
        <f t="shared" si="6"/>
        <v/>
      </c>
      <c r="F35" s="180">
        <f t="shared" si="2"/>
        <v>1</v>
      </c>
      <c r="G35" s="117">
        <f t="shared" si="0"/>
        <v>0</v>
      </c>
      <c r="H35" s="153">
        <f t="shared" si="3"/>
        <v>12.5</v>
      </c>
      <c r="I35" s="17" t="s">
        <v>316</v>
      </c>
      <c r="J35" s="176" t="str">
        <f t="shared" si="1"/>
        <v/>
      </c>
      <c r="K35" s="173">
        <f t="shared" si="4"/>
        <v>4.1666666666666671E-2</v>
      </c>
    </row>
    <row r="36" spans="1:11" ht="36" customHeight="1" x14ac:dyDescent="0.3">
      <c r="A36" s="30"/>
      <c r="B36" s="19" t="s">
        <v>178</v>
      </c>
      <c r="C36" s="19" t="s">
        <v>708</v>
      </c>
      <c r="D36" s="115" t="str">
        <f t="shared" si="10"/>
        <v>X</v>
      </c>
      <c r="E36" s="105" t="str">
        <f t="shared" si="6"/>
        <v/>
      </c>
      <c r="F36" s="180">
        <f t="shared" si="2"/>
        <v>0</v>
      </c>
      <c r="G36" s="117">
        <f t="shared" si="0"/>
        <v>50</v>
      </c>
      <c r="H36" s="153">
        <f t="shared" si="3"/>
        <v>13.333333333333334</v>
      </c>
      <c r="I36" s="17" t="s">
        <v>46</v>
      </c>
      <c r="J36" s="176" t="str">
        <f t="shared" si="1"/>
        <v/>
      </c>
      <c r="K36" s="173">
        <f t="shared" si="4"/>
        <v>3.4722222222222196E-2</v>
      </c>
    </row>
    <row r="37" spans="1:11" ht="36" customHeight="1" x14ac:dyDescent="0.3">
      <c r="A37" s="30"/>
      <c r="B37" s="19" t="s">
        <v>708</v>
      </c>
      <c r="C37" s="19" t="s">
        <v>191</v>
      </c>
      <c r="D37" s="115" t="str">
        <f t="shared" si="10"/>
        <v>X</v>
      </c>
      <c r="E37" s="105" t="str">
        <f t="shared" si="6"/>
        <v/>
      </c>
      <c r="F37" s="180">
        <f t="shared" si="2"/>
        <v>0</v>
      </c>
      <c r="G37" s="117">
        <f t="shared" si="0"/>
        <v>30</v>
      </c>
      <c r="H37" s="153">
        <f t="shared" si="3"/>
        <v>13.833333333333334</v>
      </c>
      <c r="I37" s="17" t="s">
        <v>54</v>
      </c>
      <c r="J37" s="176" t="str">
        <f t="shared" si="1"/>
        <v/>
      </c>
      <c r="K37" s="173">
        <f t="shared" si="4"/>
        <v>2.083333333333337E-2</v>
      </c>
    </row>
    <row r="38" spans="1:11" ht="36" customHeight="1" x14ac:dyDescent="0.3">
      <c r="A38" s="30"/>
      <c r="B38" s="19" t="s">
        <v>191</v>
      </c>
      <c r="C38" s="19" t="s">
        <v>74</v>
      </c>
      <c r="D38" s="115" t="str">
        <f t="shared" si="10"/>
        <v>X</v>
      </c>
      <c r="E38" s="105" t="str">
        <f t="shared" si="6"/>
        <v/>
      </c>
      <c r="F38" s="180">
        <f t="shared" si="2"/>
        <v>0</v>
      </c>
      <c r="G38" s="117">
        <f t="shared" si="0"/>
        <v>30</v>
      </c>
      <c r="H38" s="153">
        <f t="shared" si="3"/>
        <v>14.333333333333334</v>
      </c>
      <c r="I38" s="17" t="s">
        <v>46</v>
      </c>
      <c r="J38" s="176" t="str">
        <f t="shared" si="1"/>
        <v/>
      </c>
      <c r="K38" s="173">
        <f t="shared" si="4"/>
        <v>2.0833333333333315E-2</v>
      </c>
    </row>
    <row r="39" spans="1:11" ht="36" customHeight="1" x14ac:dyDescent="0.3">
      <c r="A39" s="30"/>
      <c r="B39" s="215" t="s">
        <v>74</v>
      </c>
      <c r="C39" s="216"/>
      <c r="D39" s="115"/>
      <c r="E39" s="105" t="str">
        <f t="shared" si="6"/>
        <v/>
      </c>
      <c r="F39" s="180">
        <f t="shared" si="2"/>
        <v>0</v>
      </c>
      <c r="G39" s="117">
        <f t="shared" si="0"/>
        <v>0</v>
      </c>
      <c r="H39" s="153">
        <f t="shared" si="3"/>
        <v>14.333333333333334</v>
      </c>
      <c r="I39" s="220" t="s">
        <v>56</v>
      </c>
      <c r="J39" s="176" t="str">
        <f t="shared" si="1"/>
        <v/>
      </c>
      <c r="K39" s="173" t="str">
        <f t="shared" si="4"/>
        <v/>
      </c>
    </row>
    <row r="40" spans="1:11" ht="33.75" customHeight="1" x14ac:dyDescent="0.3">
      <c r="A40" s="123"/>
      <c r="B40" s="332" t="s">
        <v>33</v>
      </c>
      <c r="C40" s="332"/>
      <c r="D40" s="332"/>
      <c r="E40" s="332"/>
      <c r="F40" s="332"/>
      <c r="G40" s="332"/>
      <c r="H40" s="124">
        <f>H39</f>
        <v>14.333333333333334</v>
      </c>
      <c r="I40" s="125"/>
      <c r="J40" s="177">
        <f>SUM(J23:J39)</f>
        <v>0.30555555555555552</v>
      </c>
      <c r="K40" s="173">
        <f>SUM(K23:K39)</f>
        <v>0.59722222222222232</v>
      </c>
    </row>
    <row r="41" spans="1:11" ht="33.75" customHeight="1" x14ac:dyDescent="0.3">
      <c r="A41" s="123"/>
      <c r="B41" s="332" t="s">
        <v>616</v>
      </c>
      <c r="C41" s="332"/>
      <c r="D41" s="332"/>
      <c r="E41" s="332"/>
      <c r="F41" s="332"/>
      <c r="G41" s="332"/>
      <c r="H41" s="126">
        <v>72</v>
      </c>
      <c r="I41" s="125"/>
    </row>
    <row r="42" spans="1:11" ht="33.75" customHeight="1" x14ac:dyDescent="0.3">
      <c r="A42" s="123"/>
      <c r="B42" s="326" t="s">
        <v>617</v>
      </c>
      <c r="C42" s="326"/>
      <c r="D42" s="326"/>
      <c r="E42" s="326"/>
      <c r="F42" s="326"/>
      <c r="G42" s="326"/>
      <c r="H42" s="126">
        <f>IF(H41="","",IF(H40&lt;=H41,H41-H40,0))</f>
        <v>57.666666666666664</v>
      </c>
      <c r="I42" s="155"/>
    </row>
    <row r="43" spans="1:11" ht="33.75" customHeight="1" x14ac:dyDescent="0.3">
      <c r="A43" s="123"/>
      <c r="B43" s="326" t="s">
        <v>618</v>
      </c>
      <c r="C43" s="326"/>
      <c r="D43" s="326"/>
      <c r="E43" s="326"/>
      <c r="F43" s="326"/>
      <c r="G43" s="326"/>
      <c r="H43" s="126">
        <f>IF(H40&gt;H41,H40-H41,0)</f>
        <v>0</v>
      </c>
      <c r="I43" s="125"/>
    </row>
    <row r="44" spans="1:11" ht="33.75" customHeight="1" x14ac:dyDescent="0.3">
      <c r="A44" s="123"/>
      <c r="B44" s="326" t="s">
        <v>619</v>
      </c>
      <c r="C44" s="326"/>
      <c r="D44" s="326"/>
      <c r="E44" s="326"/>
      <c r="F44" s="326"/>
      <c r="G44" s="326"/>
      <c r="H44" s="154">
        <f>IF(H41="","",IF(H42&gt;H43,ROUND(H42*$B$15*$B$13/24,0),""))</f>
        <v>73521396</v>
      </c>
      <c r="I44" s="125"/>
    </row>
    <row r="45" spans="1:11" ht="33.75" customHeight="1" x14ac:dyDescent="0.3">
      <c r="A45" s="123"/>
      <c r="B45" s="327" t="s">
        <v>620</v>
      </c>
      <c r="C45" s="328"/>
      <c r="D45" s="328"/>
      <c r="E45" s="328"/>
      <c r="F45" s="328"/>
      <c r="G45" s="329"/>
      <c r="H45" s="127" t="str">
        <f>IF(H43&gt;H42,ROUND(H43*$B$17*$B$13/24,0),"")</f>
        <v/>
      </c>
      <c r="I45" s="125"/>
    </row>
    <row r="46" spans="1:11" ht="33.75" customHeight="1" x14ac:dyDescent="0.3">
      <c r="A46" s="330"/>
      <c r="B46" s="330"/>
      <c r="C46" s="330"/>
      <c r="D46" s="330"/>
      <c r="E46" s="330"/>
      <c r="F46" s="330"/>
      <c r="G46" s="330"/>
      <c r="H46" s="330"/>
      <c r="I46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44:G44"/>
    <mergeCell ref="B45:G45"/>
    <mergeCell ref="A46:I46"/>
    <mergeCell ref="J21:J22"/>
    <mergeCell ref="K21:K22"/>
    <mergeCell ref="B40:G40"/>
    <mergeCell ref="B41:G41"/>
    <mergeCell ref="B42:G42"/>
    <mergeCell ref="B43:G43"/>
  </mergeCells>
  <conditionalFormatting sqref="B23:I39">
    <cfRule type="expression" dxfId="17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251B-B0D6-4D41-97FF-B5F0D619A65E}">
  <sheetPr>
    <tabColor rgb="FFFF0000"/>
  </sheetPr>
  <dimension ref="A1:K50"/>
  <sheetViews>
    <sheetView topLeftCell="A12" zoomScale="55" zoomScaleNormal="55" workbookViewId="0">
      <selection activeCell="E25" sqref="E25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09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26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44716.177083333336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44715</v>
      </c>
      <c r="C9" s="104">
        <f>INDEX('TONG HOP'!$B$9:$W$110,MATCH(E3,'TONG HOP'!$B$9:$B$110,0),MATCH(C10,'TONG HOP'!$B$9:$W$9,0))</f>
        <v>44716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44716.541666666664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16950.86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44717.625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22100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44718.229166666664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695</v>
      </c>
      <c r="B23" s="215" t="s">
        <v>418</v>
      </c>
      <c r="C23" s="216"/>
      <c r="D23" s="115"/>
      <c r="E23" s="105"/>
      <c r="F23" s="180">
        <f>IF(C23-B23=1,24,(IF(D23="X",HOUR(C23-B23),0)))</f>
        <v>0</v>
      </c>
      <c r="G23" s="166">
        <f t="shared" ref="G23:G43" si="0">IF(D23="X",MINUTE(C23-B23),0)</f>
        <v>0</v>
      </c>
      <c r="H23" s="166">
        <f>(F23+G23/60)+H22</f>
        <v>0</v>
      </c>
      <c r="I23" s="214" t="s">
        <v>698</v>
      </c>
      <c r="J23" s="175" t="str">
        <f t="shared" ref="J23:J43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418</v>
      </c>
      <c r="C24" s="28" t="s">
        <v>157</v>
      </c>
      <c r="D24" s="115"/>
      <c r="E24" s="105"/>
      <c r="F24" s="180">
        <f t="shared" ref="F24:F43" si="2">IF(C24-B24=1,24,(IF(D24="X",HOUR(C24-B24),0)))</f>
        <v>0</v>
      </c>
      <c r="G24" s="166">
        <f t="shared" si="0"/>
        <v>0</v>
      </c>
      <c r="H24" s="166">
        <f t="shared" ref="H24:H43" si="3">(F24+G24/60)+H23</f>
        <v>0</v>
      </c>
      <c r="I24" s="24" t="s">
        <v>699</v>
      </c>
      <c r="J24" s="175" t="str">
        <f t="shared" si="1"/>
        <v/>
      </c>
      <c r="K24" s="173" t="str">
        <f t="shared" ref="K24:K43" si="4">IF(D24="x",(C24-B24),"")</f>
        <v/>
      </c>
    </row>
    <row r="25" spans="1:11" ht="36" customHeight="1" x14ac:dyDescent="0.3">
      <c r="A25" s="30"/>
      <c r="B25" s="28" t="s">
        <v>157</v>
      </c>
      <c r="C25" s="28" t="s">
        <v>26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136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30"/>
      <c r="B26" s="28" t="s">
        <v>26</v>
      </c>
      <c r="C26" s="28" t="s">
        <v>27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24" t="s">
        <v>700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30"/>
      <c r="B27" s="211" t="s">
        <v>27</v>
      </c>
      <c r="C27" s="28" t="s">
        <v>61</v>
      </c>
      <c r="D27" s="115" t="str">
        <f t="shared" ref="D27" si="5">IF(E27="","X","")</f>
        <v>X</v>
      </c>
      <c r="E27" s="105" t="str">
        <f t="shared" ref="E27" si="6">IF(COUNTIF(I27,"*mưa*"),"X",IF(COUNTIF(I27,"*gió*"),"X",IF(COUNTIF(I27,"*thủy triều*"),"X",IF(COUNTIF(I27,"*hoa tiêu*"),"X",IF(COUNTIF(I27,"*thời tiết xấu*"),"X",IF(COUNTIF(I27,"*sóng to gió lớn*"),"X",IF(COUNTIF(I27,"*căng dây*"),"X",IF(COUNTIF(I27,"*giám định*"),"X",""))))))))</f>
        <v/>
      </c>
      <c r="F27" s="180">
        <f t="shared" ref="F27" si="7">IF(C27-B27=1,24,(IF(D27="X",HOUR(C27-B27),0)))</f>
        <v>1</v>
      </c>
      <c r="G27" s="33">
        <f t="shared" ref="G27" si="8">IF(D27="X",MINUTE(C27-B27),0)</f>
        <v>40</v>
      </c>
      <c r="H27" s="219">
        <f t="shared" ref="H27" si="9">(F27+G27/60)+H26</f>
        <v>1.6666666666666665</v>
      </c>
      <c r="I27" s="24" t="s">
        <v>700</v>
      </c>
      <c r="J27" s="176" t="str">
        <f t="shared" ref="J27:J28" si="10">IF(E27="x",(C27-B27),"")</f>
        <v/>
      </c>
      <c r="K27" s="173">
        <f t="shared" ref="K27:K28" si="11">IF(D27="x",(C27-B27),"")</f>
        <v>6.944444444444442E-2</v>
      </c>
    </row>
    <row r="28" spans="1:11" ht="36" customHeight="1" x14ac:dyDescent="0.3">
      <c r="A28" s="30"/>
      <c r="B28" s="28" t="s">
        <v>61</v>
      </c>
      <c r="C28" s="28" t="s">
        <v>188</v>
      </c>
      <c r="D28" s="115" t="str">
        <f t="shared" ref="D28:D42" si="12">IF(E28="","X","")</f>
        <v/>
      </c>
      <c r="E28" s="105" t="str">
        <f t="shared" ref="E28:E43" si="13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f t="shared" si="2"/>
        <v>0</v>
      </c>
      <c r="G28" s="117">
        <f t="shared" si="0"/>
        <v>0</v>
      </c>
      <c r="H28" s="153">
        <f>(F28+G28/60)+H27</f>
        <v>1.6666666666666665</v>
      </c>
      <c r="I28" s="18" t="s">
        <v>701</v>
      </c>
      <c r="J28" s="176">
        <f t="shared" si="10"/>
        <v>3.4722222222222321E-2</v>
      </c>
      <c r="K28" s="173" t="str">
        <f t="shared" si="11"/>
        <v/>
      </c>
    </row>
    <row r="29" spans="1:11" ht="36" customHeight="1" x14ac:dyDescent="0.3">
      <c r="A29" s="43"/>
      <c r="B29" s="28" t="s">
        <v>188</v>
      </c>
      <c r="C29" s="28" t="s">
        <v>28</v>
      </c>
      <c r="D29" s="115" t="str">
        <f t="shared" si="12"/>
        <v>X</v>
      </c>
      <c r="E29" s="105" t="str">
        <f t="shared" si="13"/>
        <v/>
      </c>
      <c r="F29" s="180">
        <f t="shared" si="2"/>
        <v>8</v>
      </c>
      <c r="G29" s="117">
        <f t="shared" si="0"/>
        <v>30</v>
      </c>
      <c r="H29" s="153">
        <f>(F29+G29/60)+H28</f>
        <v>10.166666666666666</v>
      </c>
      <c r="I29" s="24" t="s">
        <v>702</v>
      </c>
      <c r="J29" s="176" t="str">
        <f t="shared" si="1"/>
        <v/>
      </c>
      <c r="K29" s="173">
        <f t="shared" si="4"/>
        <v>0.35416666666666663</v>
      </c>
    </row>
    <row r="30" spans="1:11" ht="36" customHeight="1" x14ac:dyDescent="0.3">
      <c r="A30" s="42" t="s">
        <v>696</v>
      </c>
      <c r="B30" s="28" t="s">
        <v>29</v>
      </c>
      <c r="C30" s="28" t="s">
        <v>124</v>
      </c>
      <c r="D30" s="115" t="str">
        <f t="shared" si="12"/>
        <v>X</v>
      </c>
      <c r="E30" s="105" t="str">
        <f t="shared" si="13"/>
        <v/>
      </c>
      <c r="F30" s="180">
        <f t="shared" si="2"/>
        <v>10</v>
      </c>
      <c r="G30" s="117">
        <f t="shared" si="0"/>
        <v>30</v>
      </c>
      <c r="H30" s="153">
        <f t="shared" si="3"/>
        <v>20.666666666666664</v>
      </c>
      <c r="I30" s="24" t="s">
        <v>702</v>
      </c>
      <c r="J30" s="176" t="str">
        <f t="shared" si="1"/>
        <v/>
      </c>
      <c r="K30" s="173">
        <f t="shared" si="4"/>
        <v>0.4375</v>
      </c>
    </row>
    <row r="31" spans="1:11" ht="36" customHeight="1" x14ac:dyDescent="0.3">
      <c r="A31" s="30"/>
      <c r="B31" s="28" t="s">
        <v>124</v>
      </c>
      <c r="C31" s="28" t="s">
        <v>67</v>
      </c>
      <c r="D31" s="115" t="str">
        <f t="shared" si="12"/>
        <v/>
      </c>
      <c r="E31" s="105" t="str">
        <f t="shared" si="13"/>
        <v>X</v>
      </c>
      <c r="F31" s="180">
        <f t="shared" si="2"/>
        <v>0</v>
      </c>
      <c r="G31" s="117">
        <f t="shared" si="0"/>
        <v>0</v>
      </c>
      <c r="H31" s="153">
        <f t="shared" si="3"/>
        <v>20.666666666666664</v>
      </c>
      <c r="I31" s="18" t="s">
        <v>703</v>
      </c>
      <c r="J31" s="176">
        <f t="shared" si="1"/>
        <v>4.1666666666666685E-2</v>
      </c>
      <c r="K31" s="173" t="str">
        <f t="shared" si="4"/>
        <v/>
      </c>
    </row>
    <row r="32" spans="1:11" ht="36" customHeight="1" x14ac:dyDescent="0.3">
      <c r="A32" s="30"/>
      <c r="B32" s="28" t="s">
        <v>67</v>
      </c>
      <c r="C32" s="28" t="s">
        <v>68</v>
      </c>
      <c r="D32" s="115" t="str">
        <f t="shared" si="12"/>
        <v>X</v>
      </c>
      <c r="E32" s="105" t="str">
        <f t="shared" si="13"/>
        <v/>
      </c>
      <c r="F32" s="180">
        <f t="shared" si="2"/>
        <v>0</v>
      </c>
      <c r="G32" s="117">
        <f t="shared" si="0"/>
        <v>30</v>
      </c>
      <c r="H32" s="153">
        <f t="shared" si="3"/>
        <v>21.166666666666664</v>
      </c>
      <c r="I32" s="17" t="s">
        <v>309</v>
      </c>
      <c r="J32" s="176" t="str">
        <f t="shared" si="1"/>
        <v/>
      </c>
      <c r="K32" s="173">
        <f t="shared" si="4"/>
        <v>2.0833333333333315E-2</v>
      </c>
    </row>
    <row r="33" spans="1:11" ht="36" customHeight="1" x14ac:dyDescent="0.3">
      <c r="A33" s="30"/>
      <c r="B33" s="215" t="s">
        <v>68</v>
      </c>
      <c r="C33" s="216"/>
      <c r="D33" s="115"/>
      <c r="E33" s="105" t="str">
        <f t="shared" si="13"/>
        <v/>
      </c>
      <c r="F33" s="180">
        <f t="shared" si="2"/>
        <v>0</v>
      </c>
      <c r="G33" s="117">
        <f t="shared" si="0"/>
        <v>0</v>
      </c>
      <c r="H33" s="153">
        <f t="shared" si="3"/>
        <v>21.166666666666664</v>
      </c>
      <c r="I33" s="214" t="s">
        <v>444</v>
      </c>
      <c r="J33" s="176" t="str">
        <f t="shared" si="1"/>
        <v/>
      </c>
      <c r="K33" s="173" t="str">
        <f t="shared" si="4"/>
        <v/>
      </c>
    </row>
    <row r="34" spans="1:11" ht="36" customHeight="1" x14ac:dyDescent="0.3">
      <c r="A34" s="30"/>
      <c r="B34" s="28" t="s">
        <v>68</v>
      </c>
      <c r="C34" s="28" t="s">
        <v>261</v>
      </c>
      <c r="D34" s="115" t="str">
        <f t="shared" si="12"/>
        <v>X</v>
      </c>
      <c r="E34" s="105" t="str">
        <f t="shared" si="13"/>
        <v/>
      </c>
      <c r="F34" s="180">
        <f t="shared" si="2"/>
        <v>5</v>
      </c>
      <c r="G34" s="117">
        <f t="shared" si="0"/>
        <v>30</v>
      </c>
      <c r="H34" s="153">
        <f t="shared" si="3"/>
        <v>26.666666666666664</v>
      </c>
      <c r="I34" s="24" t="s">
        <v>445</v>
      </c>
      <c r="J34" s="176" t="str">
        <f t="shared" si="1"/>
        <v/>
      </c>
      <c r="K34" s="173">
        <f t="shared" si="4"/>
        <v>0.22916666666666663</v>
      </c>
    </row>
    <row r="35" spans="1:11" ht="36" customHeight="1" x14ac:dyDescent="0.3">
      <c r="A35" s="30"/>
      <c r="B35" s="28" t="s">
        <v>261</v>
      </c>
      <c r="C35" s="28" t="s">
        <v>172</v>
      </c>
      <c r="D35" s="115" t="str">
        <f t="shared" si="12"/>
        <v>X</v>
      </c>
      <c r="E35" s="105" t="str">
        <f t="shared" si="13"/>
        <v/>
      </c>
      <c r="F35" s="180">
        <f t="shared" si="2"/>
        <v>1</v>
      </c>
      <c r="G35" s="117">
        <f t="shared" si="0"/>
        <v>0</v>
      </c>
      <c r="H35" s="153">
        <f t="shared" si="3"/>
        <v>27.666666666666664</v>
      </c>
      <c r="I35" s="25" t="s">
        <v>704</v>
      </c>
      <c r="J35" s="176" t="str">
        <f t="shared" si="1"/>
        <v/>
      </c>
      <c r="K35" s="173">
        <f t="shared" si="4"/>
        <v>4.1666666666666741E-2</v>
      </c>
    </row>
    <row r="36" spans="1:11" ht="36" customHeight="1" x14ac:dyDescent="0.3">
      <c r="A36" s="30"/>
      <c r="B36" s="28" t="s">
        <v>172</v>
      </c>
      <c r="C36" s="28" t="s">
        <v>59</v>
      </c>
      <c r="D36" s="115" t="str">
        <f t="shared" si="12"/>
        <v>X</v>
      </c>
      <c r="E36" s="105" t="str">
        <f t="shared" si="13"/>
        <v/>
      </c>
      <c r="F36" s="180">
        <f t="shared" si="2"/>
        <v>3</v>
      </c>
      <c r="G36" s="117">
        <f t="shared" si="0"/>
        <v>0</v>
      </c>
      <c r="H36" s="153">
        <f t="shared" si="3"/>
        <v>30.666666666666664</v>
      </c>
      <c r="I36" s="24" t="s">
        <v>445</v>
      </c>
      <c r="J36" s="176" t="str">
        <f t="shared" si="1"/>
        <v/>
      </c>
      <c r="K36" s="173">
        <f t="shared" si="4"/>
        <v>0.125</v>
      </c>
    </row>
    <row r="37" spans="1:11" ht="36" customHeight="1" x14ac:dyDescent="0.3">
      <c r="A37" s="30"/>
      <c r="B37" s="28" t="s">
        <v>59</v>
      </c>
      <c r="C37" s="28" t="s">
        <v>63</v>
      </c>
      <c r="D37" s="115" t="str">
        <f t="shared" si="12"/>
        <v>X</v>
      </c>
      <c r="E37" s="105" t="str">
        <f t="shared" si="13"/>
        <v/>
      </c>
      <c r="F37" s="180">
        <f t="shared" si="2"/>
        <v>0</v>
      </c>
      <c r="G37" s="117">
        <f t="shared" si="0"/>
        <v>50</v>
      </c>
      <c r="H37" s="153">
        <f t="shared" si="3"/>
        <v>31.499999999999996</v>
      </c>
      <c r="I37" s="24" t="s">
        <v>47</v>
      </c>
      <c r="J37" s="176" t="str">
        <f t="shared" si="1"/>
        <v/>
      </c>
      <c r="K37" s="173">
        <f t="shared" si="4"/>
        <v>3.4722222222222099E-2</v>
      </c>
    </row>
    <row r="38" spans="1:11" ht="36" customHeight="1" x14ac:dyDescent="0.3">
      <c r="A38" s="43"/>
      <c r="B38" s="28" t="s">
        <v>63</v>
      </c>
      <c r="C38" s="28" t="s">
        <v>28</v>
      </c>
      <c r="D38" s="115" t="str">
        <f t="shared" si="12"/>
        <v>X</v>
      </c>
      <c r="E38" s="105" t="str">
        <f t="shared" si="13"/>
        <v/>
      </c>
      <c r="F38" s="180">
        <f t="shared" si="2"/>
        <v>1</v>
      </c>
      <c r="G38" s="117">
        <f t="shared" si="0"/>
        <v>40</v>
      </c>
      <c r="H38" s="153">
        <f t="shared" si="3"/>
        <v>33.166666666666664</v>
      </c>
      <c r="I38" s="24" t="s">
        <v>445</v>
      </c>
      <c r="J38" s="176" t="str">
        <f t="shared" si="1"/>
        <v/>
      </c>
      <c r="K38" s="173">
        <f t="shared" si="4"/>
        <v>6.9444444444444531E-2</v>
      </c>
    </row>
    <row r="39" spans="1:11" ht="36" customHeight="1" x14ac:dyDescent="0.3">
      <c r="A39" s="42" t="s">
        <v>697</v>
      </c>
      <c r="B39" s="28" t="s">
        <v>29</v>
      </c>
      <c r="C39" s="28" t="s">
        <v>186</v>
      </c>
      <c r="D39" s="115" t="str">
        <f t="shared" si="12"/>
        <v>X</v>
      </c>
      <c r="E39" s="105" t="str">
        <f t="shared" si="13"/>
        <v/>
      </c>
      <c r="F39" s="180">
        <f t="shared" si="2"/>
        <v>1</v>
      </c>
      <c r="G39" s="117">
        <f t="shared" si="0"/>
        <v>30</v>
      </c>
      <c r="H39" s="153">
        <f t="shared" si="3"/>
        <v>34.666666666666664</v>
      </c>
      <c r="I39" s="24" t="s">
        <v>445</v>
      </c>
      <c r="J39" s="176" t="str">
        <f t="shared" si="1"/>
        <v/>
      </c>
      <c r="K39" s="173">
        <f t="shared" si="4"/>
        <v>6.25E-2</v>
      </c>
    </row>
    <row r="40" spans="1:11" ht="36" customHeight="1" x14ac:dyDescent="0.3">
      <c r="A40" s="30"/>
      <c r="B40" s="28" t="s">
        <v>186</v>
      </c>
      <c r="C40" s="28" t="s">
        <v>123</v>
      </c>
      <c r="D40" s="115" t="str">
        <f t="shared" si="12"/>
        <v>X</v>
      </c>
      <c r="E40" s="105" t="str">
        <f t="shared" si="13"/>
        <v/>
      </c>
      <c r="F40" s="180">
        <f t="shared" si="2"/>
        <v>0</v>
      </c>
      <c r="G40" s="117">
        <f t="shared" si="0"/>
        <v>50</v>
      </c>
      <c r="H40" s="153">
        <f t="shared" si="3"/>
        <v>35.5</v>
      </c>
      <c r="I40" s="24" t="s">
        <v>101</v>
      </c>
      <c r="J40" s="176" t="str">
        <f t="shared" si="1"/>
        <v/>
      </c>
      <c r="K40" s="173">
        <f t="shared" si="4"/>
        <v>3.4722222222222224E-2</v>
      </c>
    </row>
    <row r="41" spans="1:11" ht="36" customHeight="1" x14ac:dyDescent="0.3">
      <c r="A41" s="30"/>
      <c r="B41" s="28" t="s">
        <v>123</v>
      </c>
      <c r="C41" s="28" t="s">
        <v>178</v>
      </c>
      <c r="D41" s="115" t="str">
        <f t="shared" si="12"/>
        <v>X</v>
      </c>
      <c r="E41" s="105" t="str">
        <f t="shared" si="13"/>
        <v/>
      </c>
      <c r="F41" s="180">
        <f t="shared" si="2"/>
        <v>0</v>
      </c>
      <c r="G41" s="117">
        <f t="shared" si="0"/>
        <v>30</v>
      </c>
      <c r="H41" s="153">
        <f t="shared" si="3"/>
        <v>36</v>
      </c>
      <c r="I41" s="24" t="s">
        <v>227</v>
      </c>
      <c r="J41" s="176" t="str">
        <f t="shared" si="1"/>
        <v/>
      </c>
      <c r="K41" s="173">
        <f t="shared" si="4"/>
        <v>2.0833333333333343E-2</v>
      </c>
    </row>
    <row r="42" spans="1:11" ht="36" customHeight="1" x14ac:dyDescent="0.3">
      <c r="A42" s="30"/>
      <c r="B42" s="28" t="s">
        <v>178</v>
      </c>
      <c r="C42" s="28" t="s">
        <v>30</v>
      </c>
      <c r="D42" s="115" t="str">
        <f t="shared" si="12"/>
        <v>X</v>
      </c>
      <c r="E42" s="105" t="str">
        <f t="shared" si="13"/>
        <v/>
      </c>
      <c r="F42" s="180">
        <f t="shared" si="2"/>
        <v>2</v>
      </c>
      <c r="G42" s="117">
        <f t="shared" si="0"/>
        <v>40</v>
      </c>
      <c r="H42" s="153">
        <f t="shared" si="3"/>
        <v>38.666666666666664</v>
      </c>
      <c r="I42" s="24" t="s">
        <v>445</v>
      </c>
      <c r="J42" s="176" t="str">
        <f t="shared" si="1"/>
        <v/>
      </c>
      <c r="K42" s="173">
        <f t="shared" si="4"/>
        <v>0.11111111111111109</v>
      </c>
    </row>
    <row r="43" spans="1:11" ht="36" customHeight="1" x14ac:dyDescent="0.3">
      <c r="A43" s="30"/>
      <c r="B43" s="215" t="s">
        <v>30</v>
      </c>
      <c r="C43" s="216"/>
      <c r="D43" s="115"/>
      <c r="E43" s="105" t="str">
        <f t="shared" si="13"/>
        <v/>
      </c>
      <c r="F43" s="180">
        <f t="shared" si="2"/>
        <v>0</v>
      </c>
      <c r="G43" s="117">
        <f t="shared" si="0"/>
        <v>0</v>
      </c>
      <c r="H43" s="153">
        <f t="shared" si="3"/>
        <v>38.666666666666664</v>
      </c>
      <c r="I43" s="18" t="s">
        <v>103</v>
      </c>
      <c r="J43" s="176" t="str">
        <f t="shared" si="1"/>
        <v/>
      </c>
      <c r="K43" s="173" t="str">
        <f t="shared" si="4"/>
        <v/>
      </c>
    </row>
    <row r="44" spans="1:11" ht="33.75" customHeight="1" x14ac:dyDescent="0.3">
      <c r="A44" s="123"/>
      <c r="B44" s="332" t="s">
        <v>33</v>
      </c>
      <c r="C44" s="332"/>
      <c r="D44" s="332"/>
      <c r="E44" s="332"/>
      <c r="F44" s="332"/>
      <c r="G44" s="332"/>
      <c r="H44" s="124">
        <f>H43</f>
        <v>38.666666666666664</v>
      </c>
      <c r="I44" s="125"/>
      <c r="J44" s="177">
        <f>SUM(J23:J43)</f>
        <v>7.6388888888889006E-2</v>
      </c>
      <c r="K44" s="173">
        <f>SUM(K23:K43)</f>
        <v>1.6111111111111114</v>
      </c>
    </row>
    <row r="45" spans="1:11" ht="33.75" customHeight="1" x14ac:dyDescent="0.3">
      <c r="A45" s="123"/>
      <c r="B45" s="332" t="s">
        <v>616</v>
      </c>
      <c r="C45" s="332"/>
      <c r="D45" s="332"/>
      <c r="E45" s="332"/>
      <c r="F45" s="332"/>
      <c r="G45" s="332"/>
      <c r="H45" s="126">
        <v>72</v>
      </c>
      <c r="I45" s="125"/>
    </row>
    <row r="46" spans="1:11" ht="33.75" customHeight="1" x14ac:dyDescent="0.3">
      <c r="A46" s="123"/>
      <c r="B46" s="326" t="s">
        <v>617</v>
      </c>
      <c r="C46" s="326"/>
      <c r="D46" s="326"/>
      <c r="E46" s="326"/>
      <c r="F46" s="326"/>
      <c r="G46" s="326"/>
      <c r="H46" s="126">
        <f>IF(H45="","",IF(H44&lt;=H45,H45-H44,0))</f>
        <v>33.333333333333336</v>
      </c>
      <c r="I46" s="155"/>
    </row>
    <row r="47" spans="1:11" ht="33.75" customHeight="1" x14ac:dyDescent="0.3">
      <c r="A47" s="123"/>
      <c r="B47" s="326" t="s">
        <v>618</v>
      </c>
      <c r="C47" s="326"/>
      <c r="D47" s="326"/>
      <c r="E47" s="326"/>
      <c r="F47" s="326"/>
      <c r="G47" s="326"/>
      <c r="H47" s="126">
        <f>IF(H44&gt;H45,H44-H45,0)</f>
        <v>0</v>
      </c>
      <c r="I47" s="125"/>
    </row>
    <row r="48" spans="1:11" ht="33.75" customHeight="1" x14ac:dyDescent="0.3">
      <c r="A48" s="123"/>
      <c r="B48" s="326" t="s">
        <v>619</v>
      </c>
      <c r="C48" s="326"/>
      <c r="D48" s="326"/>
      <c r="E48" s="326"/>
      <c r="F48" s="326"/>
      <c r="G48" s="326"/>
      <c r="H48" s="154">
        <f>IF(H45="","",IF(H46&gt;H47,ROUND(H46*$B$15*$B$13/24,0),""))</f>
        <v>46041667</v>
      </c>
      <c r="I48" s="125"/>
    </row>
    <row r="49" spans="1:9" ht="33.75" customHeight="1" x14ac:dyDescent="0.3">
      <c r="A49" s="123"/>
      <c r="B49" s="327" t="s">
        <v>620</v>
      </c>
      <c r="C49" s="328"/>
      <c r="D49" s="328"/>
      <c r="E49" s="328"/>
      <c r="F49" s="328"/>
      <c r="G49" s="329"/>
      <c r="H49" s="127" t="str">
        <f>IF(H47&gt;H46,ROUND(H47*$B$17*$B$13/24,0),"")</f>
        <v/>
      </c>
      <c r="I49" s="125"/>
    </row>
    <row r="50" spans="1:9" ht="33.75" customHeight="1" x14ac:dyDescent="0.3">
      <c r="A50" s="330"/>
      <c r="B50" s="330"/>
      <c r="C50" s="330"/>
      <c r="D50" s="330"/>
      <c r="E50" s="330"/>
      <c r="F50" s="330"/>
      <c r="G50" s="330"/>
      <c r="H50" s="330"/>
      <c r="I50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48:G48"/>
    <mergeCell ref="B49:G49"/>
    <mergeCell ref="A50:I50"/>
    <mergeCell ref="J21:J22"/>
    <mergeCell ref="K21:K22"/>
    <mergeCell ref="B44:G44"/>
    <mergeCell ref="B45:G45"/>
    <mergeCell ref="B46:G46"/>
    <mergeCell ref="B47:G47"/>
  </mergeCells>
  <conditionalFormatting sqref="B23:I43">
    <cfRule type="expression" dxfId="16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FDAB-0B07-4BA2-928F-D1E60521A5F5}">
  <sheetPr>
    <tabColor rgb="FFFF0000"/>
  </sheetPr>
  <dimension ref="A1:K49"/>
  <sheetViews>
    <sheetView topLeftCell="A15" zoomScale="55" zoomScaleNormal="55" workbookViewId="0">
      <selection activeCell="E34" sqref="E34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06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25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44714.038194444445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44712</v>
      </c>
      <c r="C9" s="104">
        <f>INDEX('TONG HOP'!$B$9:$W$110,MATCH(E3,'TONG HOP'!$B$9:$B$110,0),MATCH(C10,'TONG HOP'!$B$9:$W$9,0))</f>
        <v>44713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16991.38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44714.680555555555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20750.8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44715.805555555555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680</v>
      </c>
      <c r="B23" s="215" t="s">
        <v>686</v>
      </c>
      <c r="C23" s="216"/>
      <c r="D23" s="115" t="str">
        <f>IF(E23="","X","")</f>
        <v/>
      </c>
      <c r="E23" s="105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180">
        <f>IF(C23-B23=1,24,(IF(D23="X",HOUR(C23-B23),0)))</f>
        <v>0</v>
      </c>
      <c r="G23" s="166">
        <f t="shared" ref="G23:G42" si="0">IF(D23="X",MINUTE(C23-B23),0)</f>
        <v>0</v>
      </c>
      <c r="H23" s="166">
        <f>(F23+G23/60)+H22</f>
        <v>0</v>
      </c>
      <c r="I23" s="214" t="s">
        <v>689</v>
      </c>
      <c r="J23" s="175">
        <f t="shared" ref="J23:J42" si="1">IF(E23="x",(C23-B23),"")</f>
        <v>-3.8194444444444441E-2</v>
      </c>
      <c r="K23" s="173" t="str">
        <f>IF(D23="x",(C23-B23),"")</f>
        <v/>
      </c>
    </row>
    <row r="24" spans="1:11" ht="36" customHeight="1" x14ac:dyDescent="0.3">
      <c r="A24" s="30"/>
      <c r="B24" s="19" t="s">
        <v>686</v>
      </c>
      <c r="C24" s="41" t="s">
        <v>124</v>
      </c>
      <c r="D24" s="115" t="str">
        <f t="shared" ref="D24:D41" si="2">IF(E24="","X","")</f>
        <v/>
      </c>
      <c r="E24" s="105" t="str">
        <f t="shared" ref="E24:E42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180">
        <f t="shared" ref="F24:F42" si="4">IF(C24-B24=1,24,(IF(D24="X",HOUR(C24-B24),0)))</f>
        <v>0</v>
      </c>
      <c r="G24" s="166">
        <f t="shared" si="0"/>
        <v>0</v>
      </c>
      <c r="H24" s="166">
        <f t="shared" ref="H24:H42" si="5">(F24+G24/60)+H23</f>
        <v>0</v>
      </c>
      <c r="I24" s="24" t="s">
        <v>690</v>
      </c>
      <c r="J24" s="175">
        <f t="shared" si="1"/>
        <v>0.39930555555555558</v>
      </c>
      <c r="K24" s="173" t="str">
        <f t="shared" ref="K24:K42" si="6">IF(D24="x",(C24-B24),"")</f>
        <v/>
      </c>
    </row>
    <row r="25" spans="1:11" ht="36" customHeight="1" x14ac:dyDescent="0.3">
      <c r="A25" s="30"/>
      <c r="B25" s="41" t="s">
        <v>124</v>
      </c>
      <c r="C25" s="41" t="s">
        <v>105</v>
      </c>
      <c r="D25" s="115" t="str">
        <f t="shared" si="2"/>
        <v/>
      </c>
      <c r="E25" s="105" t="str">
        <f t="shared" si="3"/>
        <v>X</v>
      </c>
      <c r="F25" s="180">
        <f t="shared" si="4"/>
        <v>0</v>
      </c>
      <c r="G25" s="166">
        <f t="shared" si="0"/>
        <v>0</v>
      </c>
      <c r="H25" s="166">
        <f t="shared" si="5"/>
        <v>0</v>
      </c>
      <c r="I25" s="24" t="s">
        <v>43</v>
      </c>
      <c r="J25" s="175">
        <f t="shared" si="1"/>
        <v>8.333333333333337E-2</v>
      </c>
      <c r="K25" s="173" t="str">
        <f t="shared" si="6"/>
        <v/>
      </c>
    </row>
    <row r="26" spans="1:11" ht="36" customHeight="1" x14ac:dyDescent="0.3">
      <c r="A26" s="30"/>
      <c r="B26" s="41" t="s">
        <v>105</v>
      </c>
      <c r="C26" s="41" t="s">
        <v>657</v>
      </c>
      <c r="D26" s="115" t="str">
        <f t="shared" si="2"/>
        <v>X</v>
      </c>
      <c r="E26" s="105" t="str">
        <f t="shared" si="3"/>
        <v/>
      </c>
      <c r="F26" s="180">
        <f t="shared" si="4"/>
        <v>0</v>
      </c>
      <c r="G26" s="166">
        <f t="shared" si="0"/>
        <v>45</v>
      </c>
      <c r="H26" s="166">
        <f t="shared" si="5"/>
        <v>0.75</v>
      </c>
      <c r="I26" s="24" t="s">
        <v>670</v>
      </c>
      <c r="J26" s="175" t="str">
        <f t="shared" si="1"/>
        <v/>
      </c>
      <c r="K26" s="173">
        <f t="shared" si="6"/>
        <v>3.125E-2</v>
      </c>
    </row>
    <row r="27" spans="1:11" ht="36" customHeight="1" x14ac:dyDescent="0.3">
      <c r="A27" s="30"/>
      <c r="B27" s="41" t="s">
        <v>657</v>
      </c>
      <c r="C27" s="19" t="s">
        <v>687</v>
      </c>
      <c r="D27" s="115" t="str">
        <f t="shared" si="2"/>
        <v/>
      </c>
      <c r="E27" s="105" t="str">
        <f t="shared" si="3"/>
        <v>X</v>
      </c>
      <c r="F27" s="180">
        <f t="shared" si="4"/>
        <v>0</v>
      </c>
      <c r="G27" s="117">
        <f t="shared" si="0"/>
        <v>0</v>
      </c>
      <c r="H27" s="153">
        <f t="shared" si="5"/>
        <v>0.75</v>
      </c>
      <c r="I27" s="18" t="s">
        <v>691</v>
      </c>
      <c r="J27" s="176">
        <f t="shared" si="1"/>
        <v>4.166666666666663E-2</v>
      </c>
      <c r="K27" s="173" t="str">
        <f t="shared" si="6"/>
        <v/>
      </c>
    </row>
    <row r="28" spans="1:11" ht="36" customHeight="1" x14ac:dyDescent="0.3">
      <c r="A28" s="30"/>
      <c r="B28" s="19" t="s">
        <v>687</v>
      </c>
      <c r="C28" s="19" t="s">
        <v>259</v>
      </c>
      <c r="D28" s="115" t="str">
        <f t="shared" si="2"/>
        <v>X</v>
      </c>
      <c r="E28" s="105" t="str">
        <f t="shared" si="3"/>
        <v/>
      </c>
      <c r="F28" s="180">
        <f t="shared" si="4"/>
        <v>2</v>
      </c>
      <c r="G28" s="117">
        <f t="shared" si="0"/>
        <v>5</v>
      </c>
      <c r="H28" s="153">
        <f t="shared" si="5"/>
        <v>2.8333333333333335</v>
      </c>
      <c r="I28" s="17" t="s">
        <v>309</v>
      </c>
      <c r="J28" s="176" t="str">
        <f t="shared" si="1"/>
        <v/>
      </c>
      <c r="K28" s="173">
        <f t="shared" si="6"/>
        <v>8.6805555555555469E-2</v>
      </c>
    </row>
    <row r="29" spans="1:11" ht="36" customHeight="1" x14ac:dyDescent="0.3">
      <c r="A29" s="30"/>
      <c r="B29" s="215" t="s">
        <v>259</v>
      </c>
      <c r="C29" s="216"/>
      <c r="D29" s="115"/>
      <c r="E29" s="105" t="str">
        <f t="shared" si="3"/>
        <v/>
      </c>
      <c r="F29" s="180">
        <f t="shared" si="4"/>
        <v>0</v>
      </c>
      <c r="G29" s="117">
        <f t="shared" si="0"/>
        <v>0</v>
      </c>
      <c r="H29" s="153">
        <f t="shared" si="5"/>
        <v>2.8333333333333335</v>
      </c>
      <c r="I29" s="18" t="s">
        <v>45</v>
      </c>
      <c r="J29" s="176" t="str">
        <f t="shared" si="1"/>
        <v/>
      </c>
      <c r="K29" s="173" t="str">
        <f t="shared" si="6"/>
        <v/>
      </c>
    </row>
    <row r="30" spans="1:11" ht="36" customHeight="1" x14ac:dyDescent="0.3">
      <c r="A30" s="30"/>
      <c r="B30" s="19" t="s">
        <v>259</v>
      </c>
      <c r="C30" s="19" t="s">
        <v>172</v>
      </c>
      <c r="D30" s="115" t="str">
        <f t="shared" si="2"/>
        <v>X</v>
      </c>
      <c r="E30" s="105" t="str">
        <f t="shared" si="3"/>
        <v/>
      </c>
      <c r="F30" s="180">
        <f t="shared" si="4"/>
        <v>2</v>
      </c>
      <c r="G30" s="117">
        <f t="shared" si="0"/>
        <v>10</v>
      </c>
      <c r="H30" s="153">
        <f t="shared" si="5"/>
        <v>5</v>
      </c>
      <c r="I30" s="17" t="s">
        <v>46</v>
      </c>
      <c r="J30" s="176" t="str">
        <f t="shared" si="1"/>
        <v/>
      </c>
      <c r="K30" s="173">
        <f t="shared" si="6"/>
        <v>9.0277777777777901E-2</v>
      </c>
    </row>
    <row r="31" spans="1:11" ht="36" customHeight="1" x14ac:dyDescent="0.3">
      <c r="A31" s="30"/>
      <c r="B31" s="19" t="s">
        <v>172</v>
      </c>
      <c r="C31" s="19" t="s">
        <v>173</v>
      </c>
      <c r="D31" s="115" t="str">
        <f t="shared" si="2"/>
        <v/>
      </c>
      <c r="E31" s="105" t="str">
        <f t="shared" si="3"/>
        <v>X</v>
      </c>
      <c r="F31" s="180">
        <f t="shared" si="4"/>
        <v>0</v>
      </c>
      <c r="G31" s="117">
        <f t="shared" si="0"/>
        <v>0</v>
      </c>
      <c r="H31" s="153">
        <f t="shared" si="5"/>
        <v>5</v>
      </c>
      <c r="I31" s="17" t="s">
        <v>355</v>
      </c>
      <c r="J31" s="176">
        <f t="shared" si="1"/>
        <v>3.4722222222222099E-2</v>
      </c>
      <c r="K31" s="173" t="str">
        <f t="shared" si="6"/>
        <v/>
      </c>
    </row>
    <row r="32" spans="1:11" ht="36" customHeight="1" x14ac:dyDescent="0.3">
      <c r="A32" s="43"/>
      <c r="B32" s="19" t="s">
        <v>173</v>
      </c>
      <c r="C32" s="19" t="s">
        <v>28</v>
      </c>
      <c r="D32" s="115" t="str">
        <f t="shared" si="2"/>
        <v>X</v>
      </c>
      <c r="E32" s="105" t="str">
        <f t="shared" si="3"/>
        <v/>
      </c>
      <c r="F32" s="180">
        <f t="shared" si="4"/>
        <v>4</v>
      </c>
      <c r="G32" s="117">
        <f t="shared" si="0"/>
        <v>40</v>
      </c>
      <c r="H32" s="153">
        <f t="shared" si="5"/>
        <v>9.6666666666666679</v>
      </c>
      <c r="I32" s="17" t="s">
        <v>46</v>
      </c>
      <c r="J32" s="176" t="str">
        <f t="shared" si="1"/>
        <v/>
      </c>
      <c r="K32" s="173">
        <f t="shared" si="6"/>
        <v>0.19444444444444453</v>
      </c>
    </row>
    <row r="33" spans="1:11" ht="36" customHeight="1" x14ac:dyDescent="0.3">
      <c r="A33" s="217" t="s">
        <v>685</v>
      </c>
      <c r="B33" s="19" t="s">
        <v>29</v>
      </c>
      <c r="C33" s="19" t="s">
        <v>688</v>
      </c>
      <c r="D33" s="115" t="str">
        <f t="shared" si="2"/>
        <v>X</v>
      </c>
      <c r="E33" s="105" t="str">
        <f t="shared" si="3"/>
        <v/>
      </c>
      <c r="F33" s="180">
        <f t="shared" si="4"/>
        <v>0</v>
      </c>
      <c r="G33" s="117">
        <f t="shared" si="0"/>
        <v>35</v>
      </c>
      <c r="H33" s="153">
        <f t="shared" si="5"/>
        <v>10.250000000000002</v>
      </c>
      <c r="I33" s="17" t="s">
        <v>692</v>
      </c>
      <c r="J33" s="176" t="str">
        <f t="shared" si="1"/>
        <v/>
      </c>
      <c r="K33" s="173">
        <f t="shared" si="6"/>
        <v>2.4305555555555556E-2</v>
      </c>
    </row>
    <row r="34" spans="1:11" ht="36" customHeight="1" x14ac:dyDescent="0.3">
      <c r="A34" s="217"/>
      <c r="B34" s="19" t="s">
        <v>688</v>
      </c>
      <c r="C34" s="19" t="s">
        <v>30</v>
      </c>
      <c r="D34" s="115" t="str">
        <f t="shared" si="2"/>
        <v>X</v>
      </c>
      <c r="E34" s="105" t="str">
        <f t="shared" si="3"/>
        <v/>
      </c>
      <c r="F34" s="180">
        <f t="shared" si="4"/>
        <v>4</v>
      </c>
      <c r="G34" s="117">
        <f t="shared" si="0"/>
        <v>55</v>
      </c>
      <c r="H34" s="153">
        <f t="shared" si="5"/>
        <v>15.166666666666668</v>
      </c>
      <c r="I34" s="17" t="s">
        <v>46</v>
      </c>
      <c r="J34" s="176" t="str">
        <f t="shared" si="1"/>
        <v/>
      </c>
      <c r="K34" s="173">
        <f t="shared" si="6"/>
        <v>0.2048611111111111</v>
      </c>
    </row>
    <row r="35" spans="1:11" ht="36" customHeight="1" x14ac:dyDescent="0.3">
      <c r="A35" s="217"/>
      <c r="B35" s="19" t="s">
        <v>30</v>
      </c>
      <c r="C35" s="19" t="s">
        <v>128</v>
      </c>
      <c r="D35" s="115" t="str">
        <f t="shared" si="2"/>
        <v>X</v>
      </c>
      <c r="E35" s="105" t="str">
        <f t="shared" si="3"/>
        <v/>
      </c>
      <c r="F35" s="180">
        <f t="shared" si="4"/>
        <v>0</v>
      </c>
      <c r="G35" s="117">
        <f t="shared" si="0"/>
        <v>50</v>
      </c>
      <c r="H35" s="153">
        <f t="shared" si="5"/>
        <v>16</v>
      </c>
      <c r="I35" s="17" t="s">
        <v>47</v>
      </c>
      <c r="J35" s="176" t="str">
        <f t="shared" si="1"/>
        <v/>
      </c>
      <c r="K35" s="173">
        <f t="shared" si="6"/>
        <v>3.4722222222222238E-2</v>
      </c>
    </row>
    <row r="36" spans="1:11" ht="36" customHeight="1" x14ac:dyDescent="0.3">
      <c r="A36" s="217"/>
      <c r="B36" s="19" t="s">
        <v>128</v>
      </c>
      <c r="C36" s="19" t="s">
        <v>76</v>
      </c>
      <c r="D36" s="115" t="str">
        <f t="shared" si="2"/>
        <v>X</v>
      </c>
      <c r="E36" s="105" t="str">
        <f t="shared" si="3"/>
        <v/>
      </c>
      <c r="F36" s="180">
        <f t="shared" si="4"/>
        <v>2</v>
      </c>
      <c r="G36" s="117">
        <f t="shared" si="0"/>
        <v>30</v>
      </c>
      <c r="H36" s="153">
        <f t="shared" si="5"/>
        <v>18.5</v>
      </c>
      <c r="I36" s="17" t="s">
        <v>46</v>
      </c>
      <c r="J36" s="176" t="str">
        <f t="shared" si="1"/>
        <v/>
      </c>
      <c r="K36" s="173">
        <f t="shared" si="6"/>
        <v>0.10416666666666669</v>
      </c>
    </row>
    <row r="37" spans="1:11" ht="36" customHeight="1" x14ac:dyDescent="0.3">
      <c r="A37" s="217"/>
      <c r="B37" s="19" t="s">
        <v>76</v>
      </c>
      <c r="C37" s="19" t="s">
        <v>244</v>
      </c>
      <c r="D37" s="115" t="str">
        <f t="shared" si="2"/>
        <v>X</v>
      </c>
      <c r="E37" s="105" t="str">
        <f t="shared" si="3"/>
        <v/>
      </c>
      <c r="F37" s="180">
        <f t="shared" si="4"/>
        <v>0</v>
      </c>
      <c r="G37" s="117">
        <f t="shared" si="0"/>
        <v>30</v>
      </c>
      <c r="H37" s="153">
        <f t="shared" si="5"/>
        <v>19</v>
      </c>
      <c r="I37" s="17" t="s">
        <v>693</v>
      </c>
      <c r="J37" s="176" t="str">
        <f t="shared" si="1"/>
        <v/>
      </c>
      <c r="K37" s="173">
        <f t="shared" si="6"/>
        <v>2.0833333333333315E-2</v>
      </c>
    </row>
    <row r="38" spans="1:11" ht="36" customHeight="1" x14ac:dyDescent="0.3">
      <c r="A38" s="217"/>
      <c r="B38" s="19" t="s">
        <v>244</v>
      </c>
      <c r="C38" s="19" t="s">
        <v>295</v>
      </c>
      <c r="D38" s="115" t="str">
        <f t="shared" si="2"/>
        <v/>
      </c>
      <c r="E38" s="105" t="str">
        <f t="shared" si="3"/>
        <v>X</v>
      </c>
      <c r="F38" s="180">
        <f t="shared" si="4"/>
        <v>0</v>
      </c>
      <c r="G38" s="117">
        <f t="shared" si="0"/>
        <v>0</v>
      </c>
      <c r="H38" s="153">
        <f t="shared" si="5"/>
        <v>19</v>
      </c>
      <c r="I38" s="17" t="s">
        <v>355</v>
      </c>
      <c r="J38" s="176">
        <f t="shared" si="1"/>
        <v>0.12500000000000006</v>
      </c>
      <c r="K38" s="173" t="str">
        <f t="shared" si="6"/>
        <v/>
      </c>
    </row>
    <row r="39" spans="1:11" ht="36" customHeight="1" x14ac:dyDescent="0.3">
      <c r="A39" s="217"/>
      <c r="B39" s="19" t="s">
        <v>295</v>
      </c>
      <c r="C39" s="19" t="s">
        <v>151</v>
      </c>
      <c r="D39" s="115" t="str">
        <f t="shared" si="2"/>
        <v>X</v>
      </c>
      <c r="E39" s="105" t="str">
        <f t="shared" si="3"/>
        <v/>
      </c>
      <c r="F39" s="180">
        <f t="shared" si="4"/>
        <v>0</v>
      </c>
      <c r="G39" s="117">
        <f t="shared" si="0"/>
        <v>50</v>
      </c>
      <c r="H39" s="153">
        <f t="shared" si="5"/>
        <v>19.833333333333332</v>
      </c>
      <c r="I39" s="17" t="s">
        <v>46</v>
      </c>
      <c r="J39" s="176" t="str">
        <f t="shared" si="1"/>
        <v/>
      </c>
      <c r="K39" s="173">
        <f t="shared" si="6"/>
        <v>3.4722222222222099E-2</v>
      </c>
    </row>
    <row r="40" spans="1:11" ht="36" customHeight="1" x14ac:dyDescent="0.3">
      <c r="A40" s="217"/>
      <c r="B40" s="19" t="s">
        <v>151</v>
      </c>
      <c r="C40" s="19" t="s">
        <v>152</v>
      </c>
      <c r="D40" s="115" t="str">
        <f t="shared" si="2"/>
        <v>X</v>
      </c>
      <c r="E40" s="105" t="str">
        <f t="shared" si="3"/>
        <v/>
      </c>
      <c r="F40" s="180">
        <f t="shared" si="4"/>
        <v>0</v>
      </c>
      <c r="G40" s="117">
        <f t="shared" si="0"/>
        <v>30</v>
      </c>
      <c r="H40" s="153">
        <f t="shared" si="5"/>
        <v>20.333333333333332</v>
      </c>
      <c r="I40" s="17" t="s">
        <v>694</v>
      </c>
      <c r="J40" s="176" t="str">
        <f t="shared" si="1"/>
        <v/>
      </c>
      <c r="K40" s="173">
        <f t="shared" si="6"/>
        <v>2.083333333333337E-2</v>
      </c>
    </row>
    <row r="41" spans="1:11" ht="36" customHeight="1" x14ac:dyDescent="0.3">
      <c r="A41" s="217"/>
      <c r="B41" s="19" t="s">
        <v>152</v>
      </c>
      <c r="C41" s="19" t="s">
        <v>173</v>
      </c>
      <c r="D41" s="115" t="str">
        <f t="shared" si="2"/>
        <v>X</v>
      </c>
      <c r="E41" s="105" t="str">
        <f t="shared" si="3"/>
        <v/>
      </c>
      <c r="F41" s="180">
        <f t="shared" si="4"/>
        <v>5</v>
      </c>
      <c r="G41" s="117">
        <f t="shared" si="0"/>
        <v>40</v>
      </c>
      <c r="H41" s="153">
        <f t="shared" si="5"/>
        <v>26</v>
      </c>
      <c r="I41" s="17" t="s">
        <v>46</v>
      </c>
      <c r="J41" s="176" t="str">
        <f t="shared" si="1"/>
        <v/>
      </c>
      <c r="K41" s="173">
        <f t="shared" si="6"/>
        <v>0.23611111111111105</v>
      </c>
    </row>
    <row r="42" spans="1:11" ht="36" customHeight="1" x14ac:dyDescent="0.3">
      <c r="A42" s="217"/>
      <c r="B42" s="215" t="s">
        <v>173</v>
      </c>
      <c r="C42" s="216"/>
      <c r="D42" s="115"/>
      <c r="E42" s="105" t="str">
        <f t="shared" si="3"/>
        <v/>
      </c>
      <c r="F42" s="180">
        <f t="shared" si="4"/>
        <v>0</v>
      </c>
      <c r="G42" s="117">
        <f t="shared" si="0"/>
        <v>0</v>
      </c>
      <c r="H42" s="153">
        <f t="shared" si="5"/>
        <v>26</v>
      </c>
      <c r="I42" s="18" t="s">
        <v>103</v>
      </c>
      <c r="J42" s="176" t="str">
        <f t="shared" si="1"/>
        <v/>
      </c>
      <c r="K42" s="173" t="str">
        <f t="shared" si="6"/>
        <v/>
      </c>
    </row>
    <row r="43" spans="1:11" ht="33.75" customHeight="1" x14ac:dyDescent="0.3">
      <c r="A43" s="123"/>
      <c r="B43" s="332" t="s">
        <v>33</v>
      </c>
      <c r="C43" s="332"/>
      <c r="D43" s="332"/>
      <c r="E43" s="332"/>
      <c r="F43" s="332"/>
      <c r="G43" s="332"/>
      <c r="H43" s="124">
        <f>H42</f>
        <v>26</v>
      </c>
      <c r="I43" s="125"/>
      <c r="J43" s="177">
        <f>SUM(J23:J42)</f>
        <v>0.64583333333333326</v>
      </c>
      <c r="K43" s="173">
        <f>SUM(K23:K42)</f>
        <v>1.0833333333333333</v>
      </c>
    </row>
    <row r="44" spans="1:11" ht="33.75" customHeight="1" x14ac:dyDescent="0.3">
      <c r="A44" s="123"/>
      <c r="B44" s="332" t="s">
        <v>616</v>
      </c>
      <c r="C44" s="332"/>
      <c r="D44" s="332"/>
      <c r="E44" s="332"/>
      <c r="F44" s="332"/>
      <c r="G44" s="332"/>
      <c r="H44" s="126">
        <v>72</v>
      </c>
      <c r="I44" s="125"/>
    </row>
    <row r="45" spans="1:11" ht="33.75" customHeight="1" x14ac:dyDescent="0.3">
      <c r="A45" s="123"/>
      <c r="B45" s="326" t="s">
        <v>617</v>
      </c>
      <c r="C45" s="326"/>
      <c r="D45" s="326"/>
      <c r="E45" s="326"/>
      <c r="F45" s="326"/>
      <c r="G45" s="326"/>
      <c r="H45" s="126">
        <f>IF(H44="","",IF(H43&lt;=H44,H44-H43,0))</f>
        <v>46</v>
      </c>
      <c r="I45" s="155"/>
    </row>
    <row r="46" spans="1:11" ht="33.75" customHeight="1" x14ac:dyDescent="0.3">
      <c r="A46" s="123"/>
      <c r="B46" s="326" t="s">
        <v>618</v>
      </c>
      <c r="C46" s="326"/>
      <c r="D46" s="326"/>
      <c r="E46" s="326"/>
      <c r="F46" s="326"/>
      <c r="G46" s="326"/>
      <c r="H46" s="126">
        <f>IF(H43&gt;H44,H43-H44,0)</f>
        <v>0</v>
      </c>
      <c r="I46" s="125"/>
    </row>
    <row r="47" spans="1:11" ht="33.75" customHeight="1" x14ac:dyDescent="0.3">
      <c r="A47" s="123"/>
      <c r="B47" s="326" t="s">
        <v>619</v>
      </c>
      <c r="C47" s="326"/>
      <c r="D47" s="326"/>
      <c r="E47" s="326"/>
      <c r="F47" s="326"/>
      <c r="G47" s="326"/>
      <c r="H47" s="154">
        <f>IF(H44="","",IF(H45&gt;H46,ROUND(H45*$B$15*$B$13/24,0),""))</f>
        <v>59658550</v>
      </c>
      <c r="I47" s="125"/>
    </row>
    <row r="48" spans="1:11" ht="33.75" customHeight="1" x14ac:dyDescent="0.3">
      <c r="A48" s="123"/>
      <c r="B48" s="327" t="s">
        <v>620</v>
      </c>
      <c r="C48" s="328"/>
      <c r="D48" s="328"/>
      <c r="E48" s="328"/>
      <c r="F48" s="328"/>
      <c r="G48" s="329"/>
      <c r="H48" s="127" t="str">
        <f>IF(H46&gt;H45,ROUND(H46*$B$17*$B$13/24,0),"")</f>
        <v/>
      </c>
      <c r="I48" s="125"/>
    </row>
    <row r="49" spans="1:9" ht="33.75" customHeight="1" x14ac:dyDescent="0.3">
      <c r="A49" s="330"/>
      <c r="B49" s="330"/>
      <c r="C49" s="330"/>
      <c r="D49" s="330"/>
      <c r="E49" s="330"/>
      <c r="F49" s="330"/>
      <c r="G49" s="330"/>
      <c r="H49" s="330"/>
      <c r="I49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47:G47"/>
    <mergeCell ref="B48:G48"/>
    <mergeCell ref="A49:I49"/>
    <mergeCell ref="J21:J22"/>
    <mergeCell ref="K21:K22"/>
    <mergeCell ref="B43:G43"/>
    <mergeCell ref="B44:G44"/>
    <mergeCell ref="B45:G45"/>
    <mergeCell ref="B46:G46"/>
  </mergeCells>
  <conditionalFormatting sqref="B23:I42">
    <cfRule type="expression" dxfId="1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EB80-D3D2-4ABB-97C2-CC595CB91DF2}">
  <sheetPr>
    <tabColor rgb="FFFF0000"/>
  </sheetPr>
  <dimension ref="A1:K86"/>
  <sheetViews>
    <sheetView topLeftCell="A4" zoomScale="55" zoomScaleNormal="55" workbookViewId="0">
      <selection activeCell="I15" sqref="I15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24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44712.583333333336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 t="str">
        <f>INDEX('TONG HOP'!$B$9:$W$110,MATCH(E3,'TONG HOP'!$B$9:$B$110,0),MATCH(B10,'TONG HOP'!$B$9:$W$9,0))</f>
        <v>Ko có KH</v>
      </c>
      <c r="C9" s="104">
        <f>INDEX('TONG HOP'!$B$9:$W$110,MATCH(E3,'TONG HOP'!$B$9:$B$110,0),MATCH(C10,'TONG HOP'!$B$9:$W$9,0))</f>
        <v>0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Ko có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16850.89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44713.597222222219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44714.569444444445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678</v>
      </c>
      <c r="B23" s="215" t="s">
        <v>70</v>
      </c>
      <c r="C23" s="216"/>
      <c r="D23" s="115" t="str">
        <f>IF(E23="","X","")</f>
        <v/>
      </c>
      <c r="E23" s="105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180">
        <f>IF(C23-B23=1,24,(IF(D23="X",HOUR(C23-B23),0)))</f>
        <v>0</v>
      </c>
      <c r="G23" s="166">
        <f t="shared" ref="G23:G79" si="0">IF(D23="X",MINUTE(C23-B23),0)</f>
        <v>0</v>
      </c>
      <c r="H23" s="166">
        <f>(F23+G23/60)+H22</f>
        <v>0</v>
      </c>
      <c r="I23" s="214" t="s">
        <v>682</v>
      </c>
      <c r="J23" s="175">
        <f t="shared" ref="J23:J79" si="1">IF(E23="x",(C23-B23),"")</f>
        <v>-0.58333333333333337</v>
      </c>
      <c r="K23" s="173" t="str">
        <f>IF(D23="x",(C23-B23),"")</f>
        <v/>
      </c>
    </row>
    <row r="24" spans="1:11" ht="36" customHeight="1" x14ac:dyDescent="0.3">
      <c r="A24" s="217"/>
      <c r="B24" s="19" t="s">
        <v>70</v>
      </c>
      <c r="C24" s="41" t="s">
        <v>255</v>
      </c>
      <c r="D24" s="115" t="str">
        <f t="shared" ref="D24:D79" si="2">IF(E24="","X","")</f>
        <v/>
      </c>
      <c r="E24" s="105" t="str">
        <f t="shared" ref="E24:E79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180">
        <f t="shared" ref="F24:F79" si="4">IF(C24-B24=1,24,(IF(D24="X",HOUR(C24-B24),0)))</f>
        <v>0</v>
      </c>
      <c r="G24" s="166">
        <f t="shared" si="0"/>
        <v>0</v>
      </c>
      <c r="H24" s="166">
        <f t="shared" ref="H24:H79" si="5">(F24+G24/60)+H23</f>
        <v>0</v>
      </c>
      <c r="I24" s="24" t="s">
        <v>669</v>
      </c>
      <c r="J24" s="175">
        <f t="shared" si="1"/>
        <v>4.166666666666663E-2</v>
      </c>
      <c r="K24" s="173" t="str">
        <f t="shared" ref="K24:K79" si="6">IF(D24="x",(C24-B24),"")</f>
        <v/>
      </c>
    </row>
    <row r="25" spans="1:11" ht="36" customHeight="1" x14ac:dyDescent="0.3">
      <c r="A25" s="217"/>
      <c r="B25" s="41" t="s">
        <v>255</v>
      </c>
      <c r="C25" s="41" t="s">
        <v>148</v>
      </c>
      <c r="D25" s="115" t="str">
        <f t="shared" si="2"/>
        <v/>
      </c>
      <c r="E25" s="105" t="str">
        <f t="shared" si="3"/>
        <v>X</v>
      </c>
      <c r="F25" s="180">
        <f t="shared" si="4"/>
        <v>0</v>
      </c>
      <c r="G25" s="166">
        <f t="shared" si="0"/>
        <v>0</v>
      </c>
      <c r="H25" s="166">
        <f t="shared" si="5"/>
        <v>0</v>
      </c>
      <c r="I25" s="24" t="s">
        <v>43</v>
      </c>
      <c r="J25" s="175">
        <f t="shared" si="1"/>
        <v>6.25E-2</v>
      </c>
      <c r="K25" s="173" t="str">
        <f t="shared" si="6"/>
        <v/>
      </c>
    </row>
    <row r="26" spans="1:11" ht="36" customHeight="1" x14ac:dyDescent="0.3">
      <c r="A26" s="217"/>
      <c r="B26" s="41" t="s">
        <v>148</v>
      </c>
      <c r="C26" s="41" t="s">
        <v>28</v>
      </c>
      <c r="D26" s="115" t="str">
        <f t="shared" si="2"/>
        <v>X</v>
      </c>
      <c r="E26" s="105" t="str">
        <f t="shared" si="3"/>
        <v/>
      </c>
      <c r="F26" s="180">
        <f t="shared" si="4"/>
        <v>7</v>
      </c>
      <c r="G26" s="166">
        <f t="shared" si="0"/>
        <v>30</v>
      </c>
      <c r="H26" s="166">
        <f t="shared" si="5"/>
        <v>7.5</v>
      </c>
      <c r="I26" s="24" t="s">
        <v>670</v>
      </c>
      <c r="J26" s="175" t="str">
        <f t="shared" si="1"/>
        <v/>
      </c>
      <c r="K26" s="173">
        <f t="shared" si="6"/>
        <v>0.3125</v>
      </c>
    </row>
    <row r="27" spans="1:11" ht="36" customHeight="1" x14ac:dyDescent="0.3">
      <c r="A27" s="217" t="s">
        <v>679</v>
      </c>
      <c r="B27" s="41" t="s">
        <v>29</v>
      </c>
      <c r="C27" s="41" t="s">
        <v>294</v>
      </c>
      <c r="D27" s="115" t="str">
        <f t="shared" si="2"/>
        <v>X</v>
      </c>
      <c r="E27" s="105" t="str">
        <f t="shared" si="3"/>
        <v/>
      </c>
      <c r="F27" s="180">
        <f t="shared" si="4"/>
        <v>12</v>
      </c>
      <c r="G27" s="117">
        <f t="shared" si="0"/>
        <v>15</v>
      </c>
      <c r="H27" s="153">
        <f t="shared" si="5"/>
        <v>19.75</v>
      </c>
      <c r="I27" s="24" t="s">
        <v>670</v>
      </c>
      <c r="J27" s="176" t="str">
        <f t="shared" si="1"/>
        <v/>
      </c>
      <c r="K27" s="173">
        <f t="shared" si="6"/>
        <v>0.51041666666666663</v>
      </c>
    </row>
    <row r="28" spans="1:11" ht="36" customHeight="1" x14ac:dyDescent="0.3">
      <c r="A28" s="217"/>
      <c r="B28" s="41" t="s">
        <v>294</v>
      </c>
      <c r="C28" s="19" t="s">
        <v>152</v>
      </c>
      <c r="D28" s="115" t="str">
        <f t="shared" si="2"/>
        <v/>
      </c>
      <c r="E28" s="105" t="str">
        <f t="shared" si="3"/>
        <v>X</v>
      </c>
      <c r="F28" s="180">
        <f t="shared" si="4"/>
        <v>0</v>
      </c>
      <c r="G28" s="117">
        <f t="shared" si="0"/>
        <v>0</v>
      </c>
      <c r="H28" s="153">
        <f t="shared" si="5"/>
        <v>19.75</v>
      </c>
      <c r="I28" s="18" t="s">
        <v>683</v>
      </c>
      <c r="J28" s="176">
        <f t="shared" si="1"/>
        <v>5.902777777777779E-2</v>
      </c>
      <c r="K28" s="173" t="str">
        <f t="shared" si="6"/>
        <v/>
      </c>
    </row>
    <row r="29" spans="1:11" ht="36" customHeight="1" x14ac:dyDescent="0.3">
      <c r="A29" s="217"/>
      <c r="B29" s="19" t="s">
        <v>152</v>
      </c>
      <c r="C29" s="19" t="s">
        <v>273</v>
      </c>
      <c r="D29" s="115" t="str">
        <f t="shared" si="2"/>
        <v>X</v>
      </c>
      <c r="E29" s="105" t="str">
        <f t="shared" si="3"/>
        <v/>
      </c>
      <c r="F29" s="180">
        <f t="shared" si="4"/>
        <v>0</v>
      </c>
      <c r="G29" s="117">
        <f t="shared" si="0"/>
        <v>40</v>
      </c>
      <c r="H29" s="153">
        <f t="shared" si="5"/>
        <v>20.416666666666668</v>
      </c>
      <c r="I29" s="17" t="s">
        <v>309</v>
      </c>
      <c r="J29" s="176" t="str">
        <f t="shared" si="1"/>
        <v/>
      </c>
      <c r="K29" s="173">
        <f t="shared" si="6"/>
        <v>2.777777777777779E-2</v>
      </c>
    </row>
    <row r="30" spans="1:11" ht="36" customHeight="1" x14ac:dyDescent="0.3">
      <c r="A30" s="217"/>
      <c r="B30" s="215" t="s">
        <v>273</v>
      </c>
      <c r="C30" s="216"/>
      <c r="D30" s="115" t="str">
        <f t="shared" si="2"/>
        <v>X</v>
      </c>
      <c r="E30" s="105" t="str">
        <f t="shared" si="3"/>
        <v/>
      </c>
      <c r="F30" s="180" t="e">
        <f t="shared" si="4"/>
        <v>#NUM!</v>
      </c>
      <c r="G30" s="117" t="e">
        <f t="shared" si="0"/>
        <v>#NUM!</v>
      </c>
      <c r="H30" s="153" t="e">
        <f t="shared" si="5"/>
        <v>#NUM!</v>
      </c>
      <c r="I30" s="18" t="s">
        <v>45</v>
      </c>
      <c r="J30" s="176" t="str">
        <f t="shared" si="1"/>
        <v/>
      </c>
      <c r="K30" s="173">
        <f t="shared" si="6"/>
        <v>-0.59722222222222221</v>
      </c>
    </row>
    <row r="31" spans="1:11" ht="36" customHeight="1" x14ac:dyDescent="0.3">
      <c r="A31" s="217"/>
      <c r="B31" s="19" t="s">
        <v>273</v>
      </c>
      <c r="C31" s="19" t="s">
        <v>59</v>
      </c>
      <c r="D31" s="115" t="str">
        <f t="shared" si="2"/>
        <v>X</v>
      </c>
      <c r="E31" s="105" t="str">
        <f t="shared" si="3"/>
        <v/>
      </c>
      <c r="F31" s="180">
        <f t="shared" si="4"/>
        <v>7</v>
      </c>
      <c r="G31" s="117">
        <f t="shared" si="0"/>
        <v>10</v>
      </c>
      <c r="H31" s="153" t="e">
        <f t="shared" si="5"/>
        <v>#NUM!</v>
      </c>
      <c r="I31" s="17" t="s">
        <v>46</v>
      </c>
      <c r="J31" s="176" t="str">
        <f t="shared" si="1"/>
        <v/>
      </c>
      <c r="K31" s="173">
        <f t="shared" si="6"/>
        <v>0.29861111111111116</v>
      </c>
    </row>
    <row r="32" spans="1:11" ht="36" customHeight="1" x14ac:dyDescent="0.3">
      <c r="A32" s="217"/>
      <c r="B32" s="19" t="s">
        <v>59</v>
      </c>
      <c r="C32" s="19" t="s">
        <v>63</v>
      </c>
      <c r="D32" s="115" t="str">
        <f t="shared" si="2"/>
        <v>X</v>
      </c>
      <c r="E32" s="105" t="str">
        <f t="shared" si="3"/>
        <v/>
      </c>
      <c r="F32" s="180">
        <f t="shared" si="4"/>
        <v>0</v>
      </c>
      <c r="G32" s="117">
        <f t="shared" si="0"/>
        <v>50</v>
      </c>
      <c r="H32" s="153" t="e">
        <f t="shared" si="5"/>
        <v>#NUM!</v>
      </c>
      <c r="I32" s="17" t="s">
        <v>47</v>
      </c>
      <c r="J32" s="176" t="str">
        <f t="shared" si="1"/>
        <v/>
      </c>
      <c r="K32" s="173">
        <f t="shared" si="6"/>
        <v>3.4722222222222099E-2</v>
      </c>
    </row>
    <row r="33" spans="1:11" ht="36" customHeight="1" x14ac:dyDescent="0.3">
      <c r="A33" s="217"/>
      <c r="B33" s="19" t="s">
        <v>63</v>
      </c>
      <c r="C33" s="19" t="s">
        <v>28</v>
      </c>
      <c r="D33" s="115" t="str">
        <f t="shared" si="2"/>
        <v>X</v>
      </c>
      <c r="E33" s="105" t="str">
        <f t="shared" si="3"/>
        <v/>
      </c>
      <c r="F33" s="180">
        <f t="shared" si="4"/>
        <v>1</v>
      </c>
      <c r="G33" s="117">
        <f t="shared" si="0"/>
        <v>40</v>
      </c>
      <c r="H33" s="153" t="e">
        <f t="shared" si="5"/>
        <v>#NUM!</v>
      </c>
      <c r="I33" s="17" t="s">
        <v>46</v>
      </c>
      <c r="J33" s="176" t="str">
        <f t="shared" si="1"/>
        <v/>
      </c>
      <c r="K33" s="173">
        <f t="shared" si="6"/>
        <v>6.9444444444444531E-2</v>
      </c>
    </row>
    <row r="34" spans="1:11" ht="36" customHeight="1" x14ac:dyDescent="0.3">
      <c r="A34" s="42" t="s">
        <v>680</v>
      </c>
      <c r="B34" s="19" t="s">
        <v>29</v>
      </c>
      <c r="C34" s="19" t="s">
        <v>372</v>
      </c>
      <c r="D34" s="115" t="str">
        <f t="shared" si="2"/>
        <v>X</v>
      </c>
      <c r="E34" s="105" t="str">
        <f t="shared" si="3"/>
        <v/>
      </c>
      <c r="F34" s="180">
        <f t="shared" si="4"/>
        <v>0</v>
      </c>
      <c r="G34" s="117">
        <f t="shared" si="0"/>
        <v>10</v>
      </c>
      <c r="H34" s="153" t="e">
        <f t="shared" si="5"/>
        <v>#NUM!</v>
      </c>
      <c r="I34" s="17" t="s">
        <v>46</v>
      </c>
      <c r="J34" s="176" t="str">
        <f t="shared" si="1"/>
        <v/>
      </c>
      <c r="K34" s="173">
        <f t="shared" si="6"/>
        <v>6.9444444444444441E-3</v>
      </c>
    </row>
    <row r="35" spans="1:11" ht="36" customHeight="1" x14ac:dyDescent="0.3">
      <c r="A35" s="30"/>
      <c r="B35" s="19" t="s">
        <v>372</v>
      </c>
      <c r="C35" s="19" t="s">
        <v>110</v>
      </c>
      <c r="D35" s="115" t="str">
        <f t="shared" si="2"/>
        <v>X</v>
      </c>
      <c r="E35" s="105" t="str">
        <f t="shared" si="3"/>
        <v/>
      </c>
      <c r="F35" s="180">
        <f t="shared" si="4"/>
        <v>0</v>
      </c>
      <c r="G35" s="117">
        <f t="shared" si="0"/>
        <v>30</v>
      </c>
      <c r="H35" s="153" t="e">
        <f t="shared" si="5"/>
        <v>#NUM!</v>
      </c>
      <c r="I35" s="17" t="s">
        <v>684</v>
      </c>
      <c r="J35" s="176" t="str">
        <f t="shared" si="1"/>
        <v/>
      </c>
      <c r="K35" s="173">
        <f t="shared" si="6"/>
        <v>2.0833333333333332E-2</v>
      </c>
    </row>
    <row r="36" spans="1:11" ht="36" customHeight="1" x14ac:dyDescent="0.3">
      <c r="A36" s="30"/>
      <c r="B36" s="19" t="s">
        <v>110</v>
      </c>
      <c r="C36" s="19" t="s">
        <v>681</v>
      </c>
      <c r="D36" s="115" t="str">
        <f t="shared" si="2"/>
        <v>X</v>
      </c>
      <c r="E36" s="105" t="str">
        <f t="shared" si="3"/>
        <v/>
      </c>
      <c r="F36" s="180">
        <f t="shared" si="4"/>
        <v>2</v>
      </c>
      <c r="G36" s="117">
        <f t="shared" si="0"/>
        <v>0</v>
      </c>
      <c r="H36" s="153" t="e">
        <f t="shared" si="5"/>
        <v>#NUM!</v>
      </c>
      <c r="I36" s="17" t="s">
        <v>46</v>
      </c>
      <c r="J36" s="176" t="str">
        <f t="shared" si="1"/>
        <v/>
      </c>
      <c r="K36" s="173">
        <f t="shared" si="6"/>
        <v>8.3333333333333329E-2</v>
      </c>
    </row>
    <row r="37" spans="1:11" ht="36" customHeight="1" x14ac:dyDescent="0.3">
      <c r="A37" s="30"/>
      <c r="B37" s="19" t="s">
        <v>681</v>
      </c>
      <c r="C37" s="19" t="s">
        <v>64</v>
      </c>
      <c r="D37" s="115" t="str">
        <f t="shared" si="2"/>
        <v/>
      </c>
      <c r="E37" s="105" t="str">
        <f t="shared" si="3"/>
        <v>X</v>
      </c>
      <c r="F37" s="180">
        <f t="shared" si="4"/>
        <v>0</v>
      </c>
      <c r="G37" s="117">
        <f t="shared" si="0"/>
        <v>0</v>
      </c>
      <c r="H37" s="153" t="e">
        <f t="shared" si="5"/>
        <v>#NUM!</v>
      </c>
      <c r="I37" s="17" t="s">
        <v>355</v>
      </c>
      <c r="J37" s="176">
        <f t="shared" si="1"/>
        <v>0.15972222222222221</v>
      </c>
      <c r="K37" s="173" t="str">
        <f t="shared" si="6"/>
        <v/>
      </c>
    </row>
    <row r="38" spans="1:11" ht="36" customHeight="1" x14ac:dyDescent="0.3">
      <c r="A38" s="30"/>
      <c r="B38" s="19" t="s">
        <v>64</v>
      </c>
      <c r="C38" s="19" t="s">
        <v>67</v>
      </c>
      <c r="D38" s="115" t="str">
        <f t="shared" si="2"/>
        <v>X</v>
      </c>
      <c r="E38" s="105" t="str">
        <f t="shared" si="3"/>
        <v/>
      </c>
      <c r="F38" s="180">
        <f t="shared" si="4"/>
        <v>5</v>
      </c>
      <c r="G38" s="117">
        <f t="shared" si="0"/>
        <v>0</v>
      </c>
      <c r="H38" s="153" t="e">
        <f t="shared" si="5"/>
        <v>#NUM!</v>
      </c>
      <c r="I38" s="17" t="s">
        <v>46</v>
      </c>
      <c r="J38" s="176" t="str">
        <f t="shared" si="1"/>
        <v/>
      </c>
      <c r="K38" s="173">
        <f t="shared" si="6"/>
        <v>0.20833333333333337</v>
      </c>
    </row>
    <row r="39" spans="1:11" ht="36" customHeight="1" x14ac:dyDescent="0.3">
      <c r="A39" s="30"/>
      <c r="B39" s="19" t="s">
        <v>67</v>
      </c>
      <c r="C39" s="19" t="s">
        <v>114</v>
      </c>
      <c r="D39" s="115" t="str">
        <f t="shared" si="2"/>
        <v>X</v>
      </c>
      <c r="E39" s="105" t="str">
        <f t="shared" si="3"/>
        <v/>
      </c>
      <c r="F39" s="180">
        <f t="shared" si="4"/>
        <v>0</v>
      </c>
      <c r="G39" s="117">
        <f t="shared" si="0"/>
        <v>40</v>
      </c>
      <c r="H39" s="153" t="e">
        <f t="shared" si="5"/>
        <v>#NUM!</v>
      </c>
      <c r="I39" s="17" t="s">
        <v>54</v>
      </c>
      <c r="J39" s="176" t="str">
        <f t="shared" si="1"/>
        <v/>
      </c>
      <c r="K39" s="173">
        <f t="shared" si="6"/>
        <v>2.7777777777777735E-2</v>
      </c>
    </row>
    <row r="40" spans="1:11" ht="36" customHeight="1" x14ac:dyDescent="0.3">
      <c r="A40" s="30"/>
      <c r="B40" s="19" t="s">
        <v>114</v>
      </c>
      <c r="C40" s="19" t="s">
        <v>159</v>
      </c>
      <c r="D40" s="115" t="str">
        <f t="shared" si="2"/>
        <v>X</v>
      </c>
      <c r="E40" s="105" t="str">
        <f t="shared" si="3"/>
        <v/>
      </c>
      <c r="F40" s="180">
        <f t="shared" si="4"/>
        <v>0</v>
      </c>
      <c r="G40" s="117">
        <f t="shared" si="0"/>
        <v>30</v>
      </c>
      <c r="H40" s="153" t="e">
        <f t="shared" si="5"/>
        <v>#NUM!</v>
      </c>
      <c r="I40" s="17" t="s">
        <v>46</v>
      </c>
      <c r="J40" s="176" t="str">
        <f t="shared" si="1"/>
        <v/>
      </c>
      <c r="K40" s="173">
        <f t="shared" si="6"/>
        <v>2.083333333333337E-2</v>
      </c>
    </row>
    <row r="41" spans="1:11" ht="36" customHeight="1" x14ac:dyDescent="0.3">
      <c r="A41" s="30"/>
      <c r="B41" s="215" t="s">
        <v>159</v>
      </c>
      <c r="C41" s="216"/>
      <c r="D41" s="115" t="str">
        <f t="shared" si="2"/>
        <v>X</v>
      </c>
      <c r="E41" s="105" t="str">
        <f t="shared" si="3"/>
        <v/>
      </c>
      <c r="F41" s="180" t="e">
        <f t="shared" si="4"/>
        <v>#NUM!</v>
      </c>
      <c r="G41" s="117" t="e">
        <f t="shared" si="0"/>
        <v>#NUM!</v>
      </c>
      <c r="H41" s="153" t="e">
        <f t="shared" si="5"/>
        <v>#NUM!</v>
      </c>
      <c r="I41" s="18" t="s">
        <v>103</v>
      </c>
      <c r="J41" s="176" t="str">
        <f t="shared" si="1"/>
        <v/>
      </c>
      <c r="K41" s="173">
        <f t="shared" si="6"/>
        <v>-0.52777777777777779</v>
      </c>
    </row>
    <row r="42" spans="1:11" ht="36" customHeight="1" x14ac:dyDescent="0.3">
      <c r="A42" s="169"/>
      <c r="B42" s="196"/>
      <c r="C42" s="210"/>
      <c r="D42" s="115" t="str">
        <f t="shared" si="2"/>
        <v>X</v>
      </c>
      <c r="E42" s="105" t="str">
        <f t="shared" si="3"/>
        <v/>
      </c>
      <c r="F42" s="180">
        <f t="shared" si="4"/>
        <v>0</v>
      </c>
      <c r="G42" s="117">
        <f t="shared" si="0"/>
        <v>0</v>
      </c>
      <c r="H42" s="153" t="e">
        <f t="shared" si="5"/>
        <v>#NUM!</v>
      </c>
      <c r="I42" s="158"/>
      <c r="J42" s="176" t="str">
        <f t="shared" si="1"/>
        <v/>
      </c>
      <c r="K42" s="173">
        <f t="shared" si="6"/>
        <v>0</v>
      </c>
    </row>
    <row r="43" spans="1:11" ht="36" customHeight="1" x14ac:dyDescent="0.3">
      <c r="A43" s="169"/>
      <c r="B43" s="196"/>
      <c r="C43" s="210"/>
      <c r="D43" s="115" t="str">
        <f t="shared" si="2"/>
        <v>X</v>
      </c>
      <c r="E43" s="105" t="str">
        <f t="shared" si="3"/>
        <v/>
      </c>
      <c r="F43" s="180">
        <f t="shared" si="4"/>
        <v>0</v>
      </c>
      <c r="G43" s="117">
        <f t="shared" si="0"/>
        <v>0</v>
      </c>
      <c r="H43" s="153" t="e">
        <f t="shared" si="5"/>
        <v>#NUM!</v>
      </c>
      <c r="I43" s="158"/>
      <c r="J43" s="176" t="str">
        <f t="shared" si="1"/>
        <v/>
      </c>
      <c r="K43" s="173">
        <f t="shared" si="6"/>
        <v>0</v>
      </c>
    </row>
    <row r="44" spans="1:11" ht="36" customHeight="1" x14ac:dyDescent="0.3">
      <c r="A44" s="169"/>
      <c r="B44" s="196"/>
      <c r="C44" s="210"/>
      <c r="D44" s="115" t="str">
        <f t="shared" si="2"/>
        <v>X</v>
      </c>
      <c r="E44" s="105" t="str">
        <f t="shared" si="3"/>
        <v/>
      </c>
      <c r="F44" s="180">
        <f t="shared" si="4"/>
        <v>0</v>
      </c>
      <c r="G44" s="117">
        <f t="shared" si="0"/>
        <v>0</v>
      </c>
      <c r="H44" s="153" t="e">
        <f t="shared" si="5"/>
        <v>#NUM!</v>
      </c>
      <c r="I44" s="158"/>
      <c r="J44" s="176" t="str">
        <f t="shared" si="1"/>
        <v/>
      </c>
      <c r="K44" s="173">
        <f t="shared" si="6"/>
        <v>0</v>
      </c>
    </row>
    <row r="45" spans="1:11" ht="36" customHeight="1" x14ac:dyDescent="0.3">
      <c r="A45" s="169"/>
      <c r="B45" s="196"/>
      <c r="C45" s="210"/>
      <c r="D45" s="115" t="str">
        <f t="shared" si="2"/>
        <v>X</v>
      </c>
      <c r="E45" s="105" t="str">
        <f t="shared" si="3"/>
        <v/>
      </c>
      <c r="F45" s="180">
        <f t="shared" si="4"/>
        <v>0</v>
      </c>
      <c r="G45" s="117">
        <f t="shared" si="0"/>
        <v>0</v>
      </c>
      <c r="H45" s="153" t="e">
        <f t="shared" si="5"/>
        <v>#NUM!</v>
      </c>
      <c r="I45" s="158"/>
      <c r="J45" s="176" t="str">
        <f t="shared" si="1"/>
        <v/>
      </c>
      <c r="K45" s="173">
        <f t="shared" si="6"/>
        <v>0</v>
      </c>
    </row>
    <row r="46" spans="1:11" ht="36" customHeight="1" x14ac:dyDescent="0.3">
      <c r="A46" s="169"/>
      <c r="B46" s="196"/>
      <c r="C46" s="210"/>
      <c r="D46" s="115" t="str">
        <f t="shared" si="2"/>
        <v>X</v>
      </c>
      <c r="E46" s="105" t="str">
        <f t="shared" si="3"/>
        <v/>
      </c>
      <c r="F46" s="180">
        <f t="shared" si="4"/>
        <v>0</v>
      </c>
      <c r="G46" s="117">
        <f t="shared" si="0"/>
        <v>0</v>
      </c>
      <c r="H46" s="153" t="e">
        <f t="shared" si="5"/>
        <v>#NUM!</v>
      </c>
      <c r="I46" s="158"/>
      <c r="J46" s="176" t="str">
        <f t="shared" si="1"/>
        <v/>
      </c>
      <c r="K46" s="173">
        <f t="shared" si="6"/>
        <v>0</v>
      </c>
    </row>
    <row r="47" spans="1:11" ht="36" customHeight="1" x14ac:dyDescent="0.3">
      <c r="A47" s="169"/>
      <c r="B47" s="196"/>
      <c r="C47" s="210"/>
      <c r="D47" s="115" t="str">
        <f t="shared" si="2"/>
        <v>X</v>
      </c>
      <c r="E47" s="105" t="str">
        <f t="shared" si="3"/>
        <v/>
      </c>
      <c r="F47" s="180">
        <f t="shared" si="4"/>
        <v>0</v>
      </c>
      <c r="G47" s="117">
        <f t="shared" si="0"/>
        <v>0</v>
      </c>
      <c r="H47" s="153" t="e">
        <f t="shared" si="5"/>
        <v>#NUM!</v>
      </c>
      <c r="I47" s="158"/>
      <c r="J47" s="176" t="str">
        <f t="shared" si="1"/>
        <v/>
      </c>
      <c r="K47" s="173">
        <f t="shared" si="6"/>
        <v>0</v>
      </c>
    </row>
    <row r="48" spans="1:11" ht="36" customHeight="1" x14ac:dyDescent="0.3">
      <c r="A48" s="169"/>
      <c r="B48" s="196"/>
      <c r="C48" s="210"/>
      <c r="D48" s="115" t="str">
        <f t="shared" si="2"/>
        <v>X</v>
      </c>
      <c r="E48" s="105" t="str">
        <f t="shared" si="3"/>
        <v/>
      </c>
      <c r="F48" s="180">
        <f t="shared" si="4"/>
        <v>0</v>
      </c>
      <c r="G48" s="117">
        <f t="shared" si="0"/>
        <v>0</v>
      </c>
      <c r="H48" s="153" t="e">
        <f t="shared" si="5"/>
        <v>#NUM!</v>
      </c>
      <c r="I48" s="158"/>
      <c r="J48" s="176" t="str">
        <f t="shared" si="1"/>
        <v/>
      </c>
      <c r="K48" s="173">
        <f t="shared" si="6"/>
        <v>0</v>
      </c>
    </row>
    <row r="49" spans="1:11" ht="36" customHeight="1" x14ac:dyDescent="0.3">
      <c r="A49" s="169"/>
      <c r="B49" s="196"/>
      <c r="C49" s="210"/>
      <c r="D49" s="115" t="str">
        <f t="shared" si="2"/>
        <v>X</v>
      </c>
      <c r="E49" s="105" t="str">
        <f t="shared" si="3"/>
        <v/>
      </c>
      <c r="F49" s="180">
        <f t="shared" si="4"/>
        <v>0</v>
      </c>
      <c r="G49" s="117">
        <f t="shared" si="0"/>
        <v>0</v>
      </c>
      <c r="H49" s="153" t="e">
        <f t="shared" si="5"/>
        <v>#NUM!</v>
      </c>
      <c r="I49" s="158"/>
      <c r="J49" s="176" t="str">
        <f t="shared" si="1"/>
        <v/>
      </c>
      <c r="K49" s="173">
        <f t="shared" si="6"/>
        <v>0</v>
      </c>
    </row>
    <row r="50" spans="1:11" ht="36" customHeight="1" x14ac:dyDescent="0.3">
      <c r="A50" s="169"/>
      <c r="B50" s="196"/>
      <c r="C50" s="210"/>
      <c r="D50" s="115" t="str">
        <f t="shared" si="2"/>
        <v>X</v>
      </c>
      <c r="E50" s="105" t="str">
        <f t="shared" si="3"/>
        <v/>
      </c>
      <c r="F50" s="180">
        <f t="shared" si="4"/>
        <v>0</v>
      </c>
      <c r="G50" s="117">
        <f t="shared" si="0"/>
        <v>0</v>
      </c>
      <c r="H50" s="153" t="e">
        <f t="shared" si="5"/>
        <v>#NUM!</v>
      </c>
      <c r="I50" s="158"/>
      <c r="J50" s="176" t="str">
        <f t="shared" si="1"/>
        <v/>
      </c>
      <c r="K50" s="173">
        <f t="shared" si="6"/>
        <v>0</v>
      </c>
    </row>
    <row r="51" spans="1:11" ht="36" customHeight="1" x14ac:dyDescent="0.3">
      <c r="A51" s="169"/>
      <c r="B51" s="196"/>
      <c r="C51" s="210"/>
      <c r="D51" s="115" t="str">
        <f t="shared" si="2"/>
        <v>X</v>
      </c>
      <c r="E51" s="105" t="str">
        <f t="shared" si="3"/>
        <v/>
      </c>
      <c r="F51" s="180">
        <f t="shared" si="4"/>
        <v>0</v>
      </c>
      <c r="G51" s="117">
        <f t="shared" si="0"/>
        <v>0</v>
      </c>
      <c r="H51" s="153" t="e">
        <f t="shared" si="5"/>
        <v>#NUM!</v>
      </c>
      <c r="I51" s="158"/>
      <c r="J51" s="176" t="str">
        <f t="shared" si="1"/>
        <v/>
      </c>
      <c r="K51" s="173">
        <f t="shared" si="6"/>
        <v>0</v>
      </c>
    </row>
    <row r="52" spans="1:11" ht="36" customHeight="1" x14ac:dyDescent="0.3">
      <c r="A52" s="169"/>
      <c r="B52" s="196"/>
      <c r="C52" s="210"/>
      <c r="D52" s="115" t="str">
        <f t="shared" si="2"/>
        <v>X</v>
      </c>
      <c r="E52" s="105" t="str">
        <f t="shared" si="3"/>
        <v/>
      </c>
      <c r="F52" s="180">
        <f t="shared" si="4"/>
        <v>0</v>
      </c>
      <c r="G52" s="117">
        <f t="shared" si="0"/>
        <v>0</v>
      </c>
      <c r="H52" s="153" t="e">
        <f t="shared" si="5"/>
        <v>#NUM!</v>
      </c>
      <c r="I52" s="158"/>
      <c r="J52" s="176" t="str">
        <f t="shared" si="1"/>
        <v/>
      </c>
      <c r="K52" s="173">
        <f t="shared" si="6"/>
        <v>0</v>
      </c>
    </row>
    <row r="53" spans="1:11" ht="36" customHeight="1" x14ac:dyDescent="0.3">
      <c r="A53" s="169"/>
      <c r="B53" s="196"/>
      <c r="C53" s="210"/>
      <c r="D53" s="115" t="str">
        <f t="shared" si="2"/>
        <v>X</v>
      </c>
      <c r="E53" s="105" t="str">
        <f t="shared" si="3"/>
        <v/>
      </c>
      <c r="F53" s="180">
        <f t="shared" si="4"/>
        <v>0</v>
      </c>
      <c r="G53" s="117">
        <f t="shared" si="0"/>
        <v>0</v>
      </c>
      <c r="H53" s="153" t="e">
        <f t="shared" si="5"/>
        <v>#NUM!</v>
      </c>
      <c r="I53" s="158"/>
      <c r="J53" s="176" t="str">
        <f t="shared" si="1"/>
        <v/>
      </c>
      <c r="K53" s="173">
        <f t="shared" si="6"/>
        <v>0</v>
      </c>
    </row>
    <row r="54" spans="1:11" ht="36" customHeight="1" x14ac:dyDescent="0.3">
      <c r="A54" s="169"/>
      <c r="B54" s="196"/>
      <c r="C54" s="210"/>
      <c r="D54" s="115" t="str">
        <f t="shared" si="2"/>
        <v>X</v>
      </c>
      <c r="E54" s="105" t="str">
        <f t="shared" si="3"/>
        <v/>
      </c>
      <c r="F54" s="180">
        <f t="shared" si="4"/>
        <v>0</v>
      </c>
      <c r="G54" s="117">
        <f t="shared" si="0"/>
        <v>0</v>
      </c>
      <c r="H54" s="153" t="e">
        <f t="shared" si="5"/>
        <v>#NUM!</v>
      </c>
      <c r="I54" s="158"/>
      <c r="J54" s="176" t="str">
        <f t="shared" si="1"/>
        <v/>
      </c>
      <c r="K54" s="173">
        <f t="shared" si="6"/>
        <v>0</v>
      </c>
    </row>
    <row r="55" spans="1:11" ht="36" customHeight="1" x14ac:dyDescent="0.3">
      <c r="A55" s="169"/>
      <c r="B55" s="196"/>
      <c r="C55" s="210"/>
      <c r="D55" s="115" t="str">
        <f t="shared" si="2"/>
        <v>X</v>
      </c>
      <c r="E55" s="105" t="str">
        <f t="shared" si="3"/>
        <v/>
      </c>
      <c r="F55" s="180">
        <f t="shared" si="4"/>
        <v>0</v>
      </c>
      <c r="G55" s="117">
        <f t="shared" si="0"/>
        <v>0</v>
      </c>
      <c r="H55" s="153" t="e">
        <f t="shared" si="5"/>
        <v>#NUM!</v>
      </c>
      <c r="I55" s="158"/>
      <c r="J55" s="176" t="str">
        <f t="shared" si="1"/>
        <v/>
      </c>
      <c r="K55" s="173">
        <f t="shared" si="6"/>
        <v>0</v>
      </c>
    </row>
    <row r="56" spans="1:11" ht="36" customHeight="1" x14ac:dyDescent="0.3">
      <c r="A56" s="170"/>
      <c r="B56" s="196"/>
      <c r="C56" s="210"/>
      <c r="D56" s="115" t="str">
        <f t="shared" si="2"/>
        <v>X</v>
      </c>
      <c r="E56" s="105" t="str">
        <f t="shared" si="3"/>
        <v/>
      </c>
      <c r="F56" s="180">
        <f t="shared" si="4"/>
        <v>0</v>
      </c>
      <c r="G56" s="117">
        <f t="shared" si="0"/>
        <v>0</v>
      </c>
      <c r="H56" s="153" t="e">
        <f t="shared" si="5"/>
        <v>#NUM!</v>
      </c>
      <c r="I56" s="158"/>
      <c r="J56" s="176" t="str">
        <f t="shared" si="1"/>
        <v/>
      </c>
      <c r="K56" s="173">
        <f t="shared" si="6"/>
        <v>0</v>
      </c>
    </row>
    <row r="57" spans="1:11" ht="36" customHeight="1" x14ac:dyDescent="0.3">
      <c r="A57" s="168"/>
      <c r="B57" s="196"/>
      <c r="C57" s="210"/>
      <c r="D57" s="115" t="str">
        <f t="shared" si="2"/>
        <v>X</v>
      </c>
      <c r="E57" s="105" t="str">
        <f t="shared" si="3"/>
        <v/>
      </c>
      <c r="F57" s="180">
        <f t="shared" si="4"/>
        <v>0</v>
      </c>
      <c r="G57" s="117">
        <f t="shared" si="0"/>
        <v>0</v>
      </c>
      <c r="H57" s="153" t="e">
        <f t="shared" si="5"/>
        <v>#NUM!</v>
      </c>
      <c r="I57" s="158"/>
      <c r="J57" s="176" t="str">
        <f t="shared" si="1"/>
        <v/>
      </c>
      <c r="K57" s="173">
        <f t="shared" si="6"/>
        <v>0</v>
      </c>
    </row>
    <row r="58" spans="1:11" ht="36" customHeight="1" x14ac:dyDescent="0.3">
      <c r="A58" s="169"/>
      <c r="B58" s="196"/>
      <c r="C58" s="210"/>
      <c r="D58" s="115" t="str">
        <f t="shared" si="2"/>
        <v>X</v>
      </c>
      <c r="E58" s="105" t="str">
        <f t="shared" si="3"/>
        <v/>
      </c>
      <c r="F58" s="180">
        <f t="shared" si="4"/>
        <v>0</v>
      </c>
      <c r="G58" s="117">
        <f t="shared" si="0"/>
        <v>0</v>
      </c>
      <c r="H58" s="153" t="e">
        <f t="shared" si="5"/>
        <v>#NUM!</v>
      </c>
      <c r="I58" s="158"/>
      <c r="J58" s="176" t="str">
        <f t="shared" si="1"/>
        <v/>
      </c>
      <c r="K58" s="173">
        <f t="shared" si="6"/>
        <v>0</v>
      </c>
    </row>
    <row r="59" spans="1:11" ht="36" customHeight="1" x14ac:dyDescent="0.3">
      <c r="A59" s="169"/>
      <c r="B59" s="196"/>
      <c r="C59" s="210"/>
      <c r="D59" s="115" t="str">
        <f t="shared" si="2"/>
        <v>X</v>
      </c>
      <c r="E59" s="105" t="str">
        <f t="shared" si="3"/>
        <v/>
      </c>
      <c r="F59" s="180">
        <f t="shared" si="4"/>
        <v>0</v>
      </c>
      <c r="G59" s="117">
        <f t="shared" si="0"/>
        <v>0</v>
      </c>
      <c r="H59" s="153" t="e">
        <f t="shared" si="5"/>
        <v>#NUM!</v>
      </c>
      <c r="I59" s="158"/>
      <c r="J59" s="176" t="str">
        <f t="shared" si="1"/>
        <v/>
      </c>
      <c r="K59" s="173">
        <f t="shared" si="6"/>
        <v>0</v>
      </c>
    </row>
    <row r="60" spans="1:11" ht="36" customHeight="1" x14ac:dyDescent="0.3">
      <c r="A60" s="169"/>
      <c r="B60" s="196"/>
      <c r="C60" s="210"/>
      <c r="D60" s="115" t="str">
        <f t="shared" si="2"/>
        <v>X</v>
      </c>
      <c r="E60" s="105" t="str">
        <f t="shared" si="3"/>
        <v/>
      </c>
      <c r="F60" s="180">
        <f t="shared" si="4"/>
        <v>0</v>
      </c>
      <c r="G60" s="117">
        <f t="shared" si="0"/>
        <v>0</v>
      </c>
      <c r="H60" s="153" t="e">
        <f t="shared" si="5"/>
        <v>#NUM!</v>
      </c>
      <c r="I60" s="158"/>
      <c r="J60" s="176" t="str">
        <f t="shared" si="1"/>
        <v/>
      </c>
      <c r="K60" s="173">
        <f t="shared" si="6"/>
        <v>0</v>
      </c>
    </row>
    <row r="61" spans="1:11" ht="36" customHeight="1" x14ac:dyDescent="0.3">
      <c r="A61" s="169"/>
      <c r="B61" s="196"/>
      <c r="C61" s="210"/>
      <c r="D61" s="115" t="str">
        <f t="shared" si="2"/>
        <v>X</v>
      </c>
      <c r="E61" s="105" t="str">
        <f t="shared" si="3"/>
        <v/>
      </c>
      <c r="F61" s="180">
        <f t="shared" si="4"/>
        <v>0</v>
      </c>
      <c r="G61" s="117">
        <f t="shared" si="0"/>
        <v>0</v>
      </c>
      <c r="H61" s="153" t="e">
        <f t="shared" si="5"/>
        <v>#NUM!</v>
      </c>
      <c r="I61" s="158"/>
      <c r="J61" s="176" t="str">
        <f t="shared" si="1"/>
        <v/>
      </c>
      <c r="K61" s="173">
        <f t="shared" si="6"/>
        <v>0</v>
      </c>
    </row>
    <row r="62" spans="1:11" ht="36" customHeight="1" x14ac:dyDescent="0.3">
      <c r="A62" s="169"/>
      <c r="B62" s="196"/>
      <c r="C62" s="210"/>
      <c r="D62" s="115" t="str">
        <f t="shared" si="2"/>
        <v>X</v>
      </c>
      <c r="E62" s="105" t="str">
        <f t="shared" si="3"/>
        <v/>
      </c>
      <c r="F62" s="180">
        <f t="shared" si="4"/>
        <v>0</v>
      </c>
      <c r="G62" s="117">
        <f t="shared" si="0"/>
        <v>0</v>
      </c>
      <c r="H62" s="153" t="e">
        <f t="shared" si="5"/>
        <v>#NUM!</v>
      </c>
      <c r="I62" s="158"/>
      <c r="J62" s="176" t="str">
        <f t="shared" si="1"/>
        <v/>
      </c>
      <c r="K62" s="173">
        <f t="shared" si="6"/>
        <v>0</v>
      </c>
    </row>
    <row r="63" spans="1:11" ht="36" customHeight="1" x14ac:dyDescent="0.3">
      <c r="A63" s="169"/>
      <c r="B63" s="196"/>
      <c r="C63" s="210"/>
      <c r="D63" s="115" t="str">
        <f t="shared" si="2"/>
        <v>X</v>
      </c>
      <c r="E63" s="105" t="str">
        <f t="shared" si="3"/>
        <v/>
      </c>
      <c r="F63" s="180">
        <f t="shared" si="4"/>
        <v>0</v>
      </c>
      <c r="G63" s="117">
        <f t="shared" si="0"/>
        <v>0</v>
      </c>
      <c r="H63" s="153" t="e">
        <f t="shared" si="5"/>
        <v>#NUM!</v>
      </c>
      <c r="I63" s="158"/>
      <c r="J63" s="176" t="str">
        <f t="shared" si="1"/>
        <v/>
      </c>
      <c r="K63" s="173">
        <f t="shared" si="6"/>
        <v>0</v>
      </c>
    </row>
    <row r="64" spans="1:11" ht="36" customHeight="1" x14ac:dyDescent="0.3">
      <c r="A64" s="169"/>
      <c r="B64" s="196"/>
      <c r="C64" s="210"/>
      <c r="D64" s="115" t="str">
        <f t="shared" si="2"/>
        <v>X</v>
      </c>
      <c r="E64" s="105" t="str">
        <f t="shared" si="3"/>
        <v/>
      </c>
      <c r="F64" s="180">
        <f t="shared" si="4"/>
        <v>0</v>
      </c>
      <c r="G64" s="117">
        <f t="shared" si="0"/>
        <v>0</v>
      </c>
      <c r="H64" s="153" t="e">
        <f t="shared" si="5"/>
        <v>#NUM!</v>
      </c>
      <c r="I64" s="158"/>
      <c r="J64" s="176" t="str">
        <f t="shared" si="1"/>
        <v/>
      </c>
      <c r="K64" s="173">
        <f t="shared" si="6"/>
        <v>0</v>
      </c>
    </row>
    <row r="65" spans="1:11" ht="36" customHeight="1" x14ac:dyDescent="0.3">
      <c r="A65" s="169"/>
      <c r="B65" s="196"/>
      <c r="C65" s="210"/>
      <c r="D65" s="115" t="str">
        <f t="shared" si="2"/>
        <v>X</v>
      </c>
      <c r="E65" s="105" t="str">
        <f t="shared" si="3"/>
        <v/>
      </c>
      <c r="F65" s="180">
        <f t="shared" si="4"/>
        <v>0</v>
      </c>
      <c r="G65" s="117">
        <f t="shared" si="0"/>
        <v>0</v>
      </c>
      <c r="H65" s="153" t="e">
        <f t="shared" si="5"/>
        <v>#NUM!</v>
      </c>
      <c r="I65" s="158"/>
      <c r="J65" s="176" t="str">
        <f t="shared" si="1"/>
        <v/>
      </c>
      <c r="K65" s="173">
        <f t="shared" si="6"/>
        <v>0</v>
      </c>
    </row>
    <row r="66" spans="1:11" ht="36" customHeight="1" x14ac:dyDescent="0.3">
      <c r="A66" s="169"/>
      <c r="B66" s="196"/>
      <c r="C66" s="210"/>
      <c r="D66" s="115" t="str">
        <f t="shared" si="2"/>
        <v>X</v>
      </c>
      <c r="E66" s="105" t="str">
        <f t="shared" si="3"/>
        <v/>
      </c>
      <c r="F66" s="180">
        <f t="shared" si="4"/>
        <v>0</v>
      </c>
      <c r="G66" s="117">
        <f t="shared" si="0"/>
        <v>0</v>
      </c>
      <c r="H66" s="153" t="e">
        <f t="shared" si="5"/>
        <v>#NUM!</v>
      </c>
      <c r="I66" s="158"/>
      <c r="J66" s="176" t="str">
        <f t="shared" si="1"/>
        <v/>
      </c>
      <c r="K66" s="173">
        <f t="shared" si="6"/>
        <v>0</v>
      </c>
    </row>
    <row r="67" spans="1:11" ht="36" customHeight="1" x14ac:dyDescent="0.3">
      <c r="A67" s="169"/>
      <c r="B67" s="196"/>
      <c r="C67" s="210"/>
      <c r="D67" s="115" t="str">
        <f t="shared" si="2"/>
        <v>X</v>
      </c>
      <c r="E67" s="105" t="str">
        <f t="shared" si="3"/>
        <v/>
      </c>
      <c r="F67" s="180">
        <f t="shared" si="4"/>
        <v>0</v>
      </c>
      <c r="G67" s="117">
        <f t="shared" si="0"/>
        <v>0</v>
      </c>
      <c r="H67" s="153" t="e">
        <f t="shared" si="5"/>
        <v>#NUM!</v>
      </c>
      <c r="I67" s="158"/>
      <c r="J67" s="176" t="str">
        <f t="shared" si="1"/>
        <v/>
      </c>
      <c r="K67" s="173">
        <f t="shared" si="6"/>
        <v>0</v>
      </c>
    </row>
    <row r="68" spans="1:11" ht="36" customHeight="1" x14ac:dyDescent="0.3">
      <c r="A68" s="169"/>
      <c r="B68" s="196"/>
      <c r="C68" s="210"/>
      <c r="D68" s="115" t="str">
        <f t="shared" si="2"/>
        <v>X</v>
      </c>
      <c r="E68" s="105" t="str">
        <f t="shared" si="3"/>
        <v/>
      </c>
      <c r="F68" s="180">
        <f t="shared" si="4"/>
        <v>0</v>
      </c>
      <c r="G68" s="117">
        <f t="shared" si="0"/>
        <v>0</v>
      </c>
      <c r="H68" s="153" t="e">
        <f t="shared" si="5"/>
        <v>#NUM!</v>
      </c>
      <c r="I68" s="158"/>
      <c r="J68" s="176" t="str">
        <f t="shared" si="1"/>
        <v/>
      </c>
      <c r="K68" s="173">
        <f t="shared" si="6"/>
        <v>0</v>
      </c>
    </row>
    <row r="69" spans="1:11" ht="36" customHeight="1" x14ac:dyDescent="0.3">
      <c r="A69" s="169"/>
      <c r="B69" s="196"/>
      <c r="C69" s="210"/>
      <c r="D69" s="115" t="str">
        <f t="shared" si="2"/>
        <v>X</v>
      </c>
      <c r="E69" s="105" t="str">
        <f t="shared" si="3"/>
        <v/>
      </c>
      <c r="F69" s="180">
        <f t="shared" si="4"/>
        <v>0</v>
      </c>
      <c r="G69" s="117">
        <f t="shared" si="0"/>
        <v>0</v>
      </c>
      <c r="H69" s="153" t="e">
        <f t="shared" si="5"/>
        <v>#NUM!</v>
      </c>
      <c r="I69" s="158"/>
      <c r="J69" s="176" t="str">
        <f t="shared" si="1"/>
        <v/>
      </c>
      <c r="K69" s="173">
        <f t="shared" si="6"/>
        <v>0</v>
      </c>
    </row>
    <row r="70" spans="1:11" ht="36" customHeight="1" x14ac:dyDescent="0.3">
      <c r="A70" s="170"/>
      <c r="B70" s="196"/>
      <c r="C70" s="210"/>
      <c r="D70" s="115" t="str">
        <f t="shared" si="2"/>
        <v>X</v>
      </c>
      <c r="E70" s="105" t="str">
        <f t="shared" si="3"/>
        <v/>
      </c>
      <c r="F70" s="180">
        <f t="shared" si="4"/>
        <v>0</v>
      </c>
      <c r="G70" s="117">
        <f t="shared" si="0"/>
        <v>0</v>
      </c>
      <c r="H70" s="153" t="e">
        <f t="shared" si="5"/>
        <v>#NUM!</v>
      </c>
      <c r="I70" s="158"/>
      <c r="J70" s="176" t="str">
        <f t="shared" si="1"/>
        <v/>
      </c>
      <c r="K70" s="173">
        <f t="shared" si="6"/>
        <v>0</v>
      </c>
    </row>
    <row r="71" spans="1:11" ht="36" customHeight="1" x14ac:dyDescent="0.3">
      <c r="A71" s="168"/>
      <c r="B71" s="196"/>
      <c r="C71" s="210"/>
      <c r="D71" s="115" t="str">
        <f t="shared" si="2"/>
        <v>X</v>
      </c>
      <c r="E71" s="105" t="str">
        <f t="shared" si="3"/>
        <v/>
      </c>
      <c r="F71" s="180">
        <f t="shared" si="4"/>
        <v>0</v>
      </c>
      <c r="G71" s="117">
        <f t="shared" si="0"/>
        <v>0</v>
      </c>
      <c r="H71" s="153" t="e">
        <f t="shared" si="5"/>
        <v>#NUM!</v>
      </c>
      <c r="I71" s="158"/>
      <c r="J71" s="176" t="str">
        <f t="shared" si="1"/>
        <v/>
      </c>
      <c r="K71" s="173">
        <f t="shared" si="6"/>
        <v>0</v>
      </c>
    </row>
    <row r="72" spans="1:11" ht="36" customHeight="1" x14ac:dyDescent="0.3">
      <c r="A72" s="169"/>
      <c r="B72" s="196"/>
      <c r="C72" s="210"/>
      <c r="D72" s="115" t="str">
        <f t="shared" si="2"/>
        <v>X</v>
      </c>
      <c r="E72" s="105" t="str">
        <f t="shared" si="3"/>
        <v/>
      </c>
      <c r="F72" s="180">
        <f t="shared" si="4"/>
        <v>0</v>
      </c>
      <c r="G72" s="117">
        <f t="shared" si="0"/>
        <v>0</v>
      </c>
      <c r="H72" s="153" t="e">
        <f t="shared" si="5"/>
        <v>#NUM!</v>
      </c>
      <c r="I72" s="158"/>
      <c r="J72" s="176" t="str">
        <f t="shared" si="1"/>
        <v/>
      </c>
      <c r="K72" s="173">
        <f t="shared" si="6"/>
        <v>0</v>
      </c>
    </row>
    <row r="73" spans="1:11" ht="36" customHeight="1" x14ac:dyDescent="0.3">
      <c r="A73" s="169"/>
      <c r="B73" s="196"/>
      <c r="C73" s="210"/>
      <c r="D73" s="115" t="str">
        <f t="shared" si="2"/>
        <v>X</v>
      </c>
      <c r="E73" s="105" t="str">
        <f t="shared" si="3"/>
        <v/>
      </c>
      <c r="F73" s="180">
        <f t="shared" si="4"/>
        <v>0</v>
      </c>
      <c r="G73" s="117">
        <f t="shared" si="0"/>
        <v>0</v>
      </c>
      <c r="H73" s="153" t="e">
        <f t="shared" si="5"/>
        <v>#NUM!</v>
      </c>
      <c r="I73" s="158"/>
      <c r="J73" s="176" t="str">
        <f t="shared" si="1"/>
        <v/>
      </c>
      <c r="K73" s="173">
        <f t="shared" si="6"/>
        <v>0</v>
      </c>
    </row>
    <row r="74" spans="1:11" ht="36" customHeight="1" x14ac:dyDescent="0.3">
      <c r="A74" s="169"/>
      <c r="B74" s="196"/>
      <c r="C74" s="210"/>
      <c r="D74" s="115" t="str">
        <f t="shared" si="2"/>
        <v>X</v>
      </c>
      <c r="E74" s="105" t="str">
        <f t="shared" si="3"/>
        <v/>
      </c>
      <c r="F74" s="180">
        <f t="shared" si="4"/>
        <v>0</v>
      </c>
      <c r="G74" s="117">
        <f t="shared" si="0"/>
        <v>0</v>
      </c>
      <c r="H74" s="153" t="e">
        <f t="shared" si="5"/>
        <v>#NUM!</v>
      </c>
      <c r="I74" s="158"/>
      <c r="J74" s="176" t="str">
        <f t="shared" si="1"/>
        <v/>
      </c>
      <c r="K74" s="173">
        <f t="shared" si="6"/>
        <v>0</v>
      </c>
    </row>
    <row r="75" spans="1:11" ht="36" customHeight="1" x14ac:dyDescent="0.3">
      <c r="A75" s="169"/>
      <c r="B75" s="196"/>
      <c r="C75" s="210"/>
      <c r="D75" s="115" t="str">
        <f t="shared" si="2"/>
        <v>X</v>
      </c>
      <c r="E75" s="105" t="str">
        <f t="shared" si="3"/>
        <v/>
      </c>
      <c r="F75" s="180">
        <f t="shared" si="4"/>
        <v>0</v>
      </c>
      <c r="G75" s="117">
        <f t="shared" si="0"/>
        <v>0</v>
      </c>
      <c r="H75" s="153" t="e">
        <f t="shared" si="5"/>
        <v>#NUM!</v>
      </c>
      <c r="I75" s="158"/>
      <c r="J75" s="176" t="str">
        <f t="shared" si="1"/>
        <v/>
      </c>
      <c r="K75" s="173">
        <f t="shared" si="6"/>
        <v>0</v>
      </c>
    </row>
    <row r="76" spans="1:11" ht="36" customHeight="1" x14ac:dyDescent="0.3">
      <c r="A76" s="169"/>
      <c r="B76" s="196"/>
      <c r="C76" s="210"/>
      <c r="D76" s="115" t="str">
        <f t="shared" si="2"/>
        <v>X</v>
      </c>
      <c r="E76" s="105" t="str">
        <f t="shared" si="3"/>
        <v/>
      </c>
      <c r="F76" s="180">
        <f t="shared" si="4"/>
        <v>0</v>
      </c>
      <c r="G76" s="117">
        <f t="shared" si="0"/>
        <v>0</v>
      </c>
      <c r="H76" s="153" t="e">
        <f t="shared" si="5"/>
        <v>#NUM!</v>
      </c>
      <c r="I76" s="158"/>
      <c r="J76" s="176" t="str">
        <f t="shared" si="1"/>
        <v/>
      </c>
      <c r="K76" s="173">
        <f t="shared" si="6"/>
        <v>0</v>
      </c>
    </row>
    <row r="77" spans="1:11" ht="36" customHeight="1" x14ac:dyDescent="0.3">
      <c r="A77" s="169"/>
      <c r="B77" s="196"/>
      <c r="C77" s="210"/>
      <c r="D77" s="115" t="str">
        <f t="shared" si="2"/>
        <v>X</v>
      </c>
      <c r="E77" s="105" t="str">
        <f t="shared" si="3"/>
        <v/>
      </c>
      <c r="F77" s="180">
        <f t="shared" si="4"/>
        <v>0</v>
      </c>
      <c r="G77" s="117">
        <f t="shared" si="0"/>
        <v>0</v>
      </c>
      <c r="H77" s="153" t="e">
        <f t="shared" si="5"/>
        <v>#NUM!</v>
      </c>
      <c r="I77" s="158"/>
      <c r="J77" s="176" t="str">
        <f t="shared" si="1"/>
        <v/>
      </c>
      <c r="K77" s="173">
        <f t="shared" si="6"/>
        <v>0</v>
      </c>
    </row>
    <row r="78" spans="1:11" ht="36" customHeight="1" x14ac:dyDescent="0.3">
      <c r="A78" s="169"/>
      <c r="B78" s="196"/>
      <c r="C78" s="210"/>
      <c r="D78" s="115" t="str">
        <f t="shared" si="2"/>
        <v>X</v>
      </c>
      <c r="E78" s="105" t="str">
        <f t="shared" si="3"/>
        <v/>
      </c>
      <c r="F78" s="180">
        <f t="shared" si="4"/>
        <v>0</v>
      </c>
      <c r="G78" s="117">
        <f t="shared" si="0"/>
        <v>0</v>
      </c>
      <c r="H78" s="153" t="e">
        <f t="shared" si="5"/>
        <v>#NUM!</v>
      </c>
      <c r="I78" s="158"/>
      <c r="J78" s="176" t="str">
        <f t="shared" si="1"/>
        <v/>
      </c>
      <c r="K78" s="173">
        <f t="shared" si="6"/>
        <v>0</v>
      </c>
    </row>
    <row r="79" spans="1:11" ht="36" customHeight="1" x14ac:dyDescent="0.3">
      <c r="A79" s="170"/>
      <c r="B79" s="196"/>
      <c r="C79" s="210"/>
      <c r="D79" s="115" t="str">
        <f t="shared" si="2"/>
        <v>X</v>
      </c>
      <c r="E79" s="105" t="str">
        <f t="shared" si="3"/>
        <v/>
      </c>
      <c r="F79" s="180">
        <f t="shared" si="4"/>
        <v>0</v>
      </c>
      <c r="G79" s="117">
        <f t="shared" si="0"/>
        <v>0</v>
      </c>
      <c r="H79" s="153" t="e">
        <f t="shared" si="5"/>
        <v>#NUM!</v>
      </c>
      <c r="I79" s="158"/>
      <c r="J79" s="176" t="str">
        <f t="shared" si="1"/>
        <v/>
      </c>
      <c r="K79" s="173">
        <f t="shared" si="6"/>
        <v>0</v>
      </c>
    </row>
    <row r="80" spans="1:11" ht="33.75" customHeight="1" x14ac:dyDescent="0.3">
      <c r="A80" s="123"/>
      <c r="B80" s="332" t="s">
        <v>33</v>
      </c>
      <c r="C80" s="332"/>
      <c r="D80" s="332"/>
      <c r="E80" s="332"/>
      <c r="F80" s="332"/>
      <c r="G80" s="332"/>
      <c r="H80" s="124" t="e">
        <f>H79</f>
        <v>#NUM!</v>
      </c>
      <c r="I80" s="125"/>
      <c r="J80" s="177">
        <f>SUM(J23:J79)</f>
        <v>-0.26041666666666674</v>
      </c>
      <c r="K80" s="173">
        <f>SUM(K23:K79)</f>
        <v>0.49652777777777801</v>
      </c>
    </row>
    <row r="81" spans="1:9" ht="33.75" customHeight="1" x14ac:dyDescent="0.3">
      <c r="A81" s="123"/>
      <c r="B81" s="332" t="s">
        <v>616</v>
      </c>
      <c r="C81" s="332"/>
      <c r="D81" s="332"/>
      <c r="E81" s="332"/>
      <c r="F81" s="332"/>
      <c r="G81" s="332"/>
      <c r="H81" s="126">
        <v>72</v>
      </c>
      <c r="I81" s="125"/>
    </row>
    <row r="82" spans="1:9" ht="33.75" customHeight="1" x14ac:dyDescent="0.3">
      <c r="A82" s="123"/>
      <c r="B82" s="326" t="s">
        <v>617</v>
      </c>
      <c r="C82" s="326"/>
      <c r="D82" s="326"/>
      <c r="E82" s="326"/>
      <c r="F82" s="326"/>
      <c r="G82" s="326"/>
      <c r="H82" s="126" t="e">
        <f>IF(H81="","",IF(H80&lt;=H81,H81-H80,0))</f>
        <v>#NUM!</v>
      </c>
      <c r="I82" s="155"/>
    </row>
    <row r="83" spans="1:9" ht="33.75" customHeight="1" x14ac:dyDescent="0.3">
      <c r="A83" s="123"/>
      <c r="B83" s="326" t="s">
        <v>618</v>
      </c>
      <c r="C83" s="326"/>
      <c r="D83" s="326"/>
      <c r="E83" s="326"/>
      <c r="F83" s="326"/>
      <c r="G83" s="326"/>
      <c r="H83" s="126" t="e">
        <f>IF(H80&gt;H81,H80-H81,0)</f>
        <v>#NUM!</v>
      </c>
      <c r="I83" s="125"/>
    </row>
    <row r="84" spans="1:9" ht="33.75" customHeight="1" x14ac:dyDescent="0.3">
      <c r="A84" s="123"/>
      <c r="B84" s="326" t="s">
        <v>619</v>
      </c>
      <c r="C84" s="326"/>
      <c r="D84" s="326"/>
      <c r="E84" s="326"/>
      <c r="F84" s="326"/>
      <c r="G84" s="326"/>
      <c r="H84" s="154" t="e">
        <f>IF(H81="","",IF(H82&gt;H83,ROUND(H82*$B$15*$B$13/24,0),""))</f>
        <v>#NUM!</v>
      </c>
      <c r="I84" s="125"/>
    </row>
    <row r="85" spans="1:9" ht="33.75" customHeight="1" x14ac:dyDescent="0.3">
      <c r="A85" s="123"/>
      <c r="B85" s="327" t="s">
        <v>620</v>
      </c>
      <c r="C85" s="328"/>
      <c r="D85" s="328"/>
      <c r="E85" s="328"/>
      <c r="F85" s="328"/>
      <c r="G85" s="329"/>
      <c r="H85" s="127" t="e">
        <f>IF(H83&gt;H82,ROUND(H83*$B$17*$B$13/24,0),"")</f>
        <v>#NUM!</v>
      </c>
      <c r="I85" s="125"/>
    </row>
    <row r="86" spans="1:9" ht="33.75" customHeight="1" x14ac:dyDescent="0.3">
      <c r="A86" s="330"/>
      <c r="B86" s="330"/>
      <c r="C86" s="330"/>
      <c r="D86" s="330"/>
      <c r="E86" s="330"/>
      <c r="F86" s="330"/>
      <c r="G86" s="330"/>
      <c r="H86" s="330"/>
      <c r="I86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84:G84"/>
    <mergeCell ref="B85:G85"/>
    <mergeCell ref="A86:I86"/>
    <mergeCell ref="J21:J22"/>
    <mergeCell ref="K21:K22"/>
    <mergeCell ref="B80:G80"/>
    <mergeCell ref="B81:G81"/>
    <mergeCell ref="B82:G82"/>
    <mergeCell ref="B83:G83"/>
  </mergeCells>
  <conditionalFormatting sqref="B23:I79">
    <cfRule type="expression" dxfId="14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996B-9D95-453B-8618-15B3ACD23953}">
  <sheetPr>
    <tabColor rgb="FFFF0000"/>
  </sheetPr>
  <dimension ref="A1:K54"/>
  <sheetViews>
    <sheetView zoomScale="55" zoomScaleNormal="55" workbookViewId="0">
      <selection activeCell="E26" sqref="E2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68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44886.881944444445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44888</v>
      </c>
      <c r="C9" s="104">
        <f>INDEX('TONG HOP'!$B$9:$W$110,MATCH(E3,'TONG HOP'!$B$9:$B$110,0),MATCH(C10,'TONG HOP'!$B$9:$W$9,0))</f>
        <v>44889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44887.645833333336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16883.45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44887.645833333336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44889.020833333336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1235</v>
      </c>
      <c r="B23" s="215" t="s">
        <v>161</v>
      </c>
      <c r="C23" s="216"/>
      <c r="D23" s="115"/>
      <c r="E23" s="105"/>
      <c r="F23" s="180">
        <f>IF(C23-B23=1,24,(IF(D23="X",HOUR(C23-B23),0)))</f>
        <v>0</v>
      </c>
      <c r="G23" s="166">
        <f t="shared" ref="G23:G47" si="0">IF(D23="X",MINUTE(C23-B23),0)</f>
        <v>0</v>
      </c>
      <c r="H23" s="166">
        <f>(F23+G23/60)+H22</f>
        <v>0</v>
      </c>
      <c r="I23" s="214" t="s">
        <v>1244</v>
      </c>
      <c r="J23" s="175" t="str">
        <f t="shared" ref="J23:J47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161</v>
      </c>
      <c r="C24" s="41" t="s">
        <v>28</v>
      </c>
      <c r="D24" s="115"/>
      <c r="E24" s="105"/>
      <c r="F24" s="180">
        <f t="shared" ref="F24:F47" si="2">IF(C24-B24=1,24,(IF(D24="X",HOUR(C24-B24),0)))</f>
        <v>0</v>
      </c>
      <c r="G24" s="166">
        <f t="shared" si="0"/>
        <v>0</v>
      </c>
      <c r="H24" s="166">
        <f t="shared" ref="H24:H47" si="3">(F24+G24/60)+H23</f>
        <v>0</v>
      </c>
      <c r="I24" s="17" t="s">
        <v>1245</v>
      </c>
      <c r="J24" s="175" t="str">
        <f t="shared" si="1"/>
        <v/>
      </c>
      <c r="K24" s="173" t="str">
        <f t="shared" ref="K24:K47" si="4">IF(D24="x",(C24-B24),"")</f>
        <v/>
      </c>
    </row>
    <row r="25" spans="1:11" ht="36" customHeight="1" x14ac:dyDescent="0.3">
      <c r="A25" s="42" t="s">
        <v>1241</v>
      </c>
      <c r="B25" s="19" t="s">
        <v>29</v>
      </c>
      <c r="C25" s="41" t="s">
        <v>68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17" t="s">
        <v>1245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30"/>
      <c r="B26" s="41" t="s">
        <v>68</v>
      </c>
      <c r="C26" s="189">
        <v>0.5625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18" t="s">
        <v>1246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30"/>
      <c r="B27" s="189">
        <v>0.5625</v>
      </c>
      <c r="C27" s="41" t="s">
        <v>255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17" t="s">
        <v>1025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30"/>
      <c r="B28" s="41" t="s">
        <v>255</v>
      </c>
      <c r="C28" s="41" t="s">
        <v>188</v>
      </c>
      <c r="D28" s="115"/>
      <c r="E28" s="105"/>
      <c r="F28" s="180">
        <f t="shared" si="2"/>
        <v>0</v>
      </c>
      <c r="G28" s="117">
        <f t="shared" si="0"/>
        <v>0</v>
      </c>
      <c r="H28" s="153">
        <f t="shared" si="3"/>
        <v>0</v>
      </c>
      <c r="I28" s="25" t="s">
        <v>7</v>
      </c>
      <c r="J28" s="176" t="str">
        <f t="shared" si="1"/>
        <v/>
      </c>
      <c r="K28" s="173" t="str">
        <f t="shared" si="4"/>
        <v/>
      </c>
    </row>
    <row r="29" spans="1:11" ht="36" customHeight="1" x14ac:dyDescent="0.3">
      <c r="A29" s="30"/>
      <c r="B29" s="241" t="s">
        <v>188</v>
      </c>
      <c r="C29" s="242"/>
      <c r="D29" s="115"/>
      <c r="E29" s="105" t="str">
        <f t="shared" ref="E29:E47" si="5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/>
      </c>
      <c r="F29" s="180">
        <f t="shared" si="2"/>
        <v>0</v>
      </c>
      <c r="G29" s="117">
        <f t="shared" si="0"/>
        <v>0</v>
      </c>
      <c r="H29" s="153">
        <f t="shared" si="3"/>
        <v>0</v>
      </c>
      <c r="I29" s="18" t="s">
        <v>45</v>
      </c>
      <c r="J29" s="176" t="str">
        <f t="shared" si="1"/>
        <v/>
      </c>
      <c r="K29" s="173" t="str">
        <f t="shared" si="4"/>
        <v/>
      </c>
    </row>
    <row r="30" spans="1:11" ht="36" customHeight="1" x14ac:dyDescent="0.3">
      <c r="A30" s="30"/>
      <c r="B30" s="41" t="s">
        <v>188</v>
      </c>
      <c r="C30" s="41" t="s">
        <v>172</v>
      </c>
      <c r="D30" s="115" t="str">
        <f t="shared" ref="D30:D46" si="6">IF(E30="","X","")</f>
        <v>X</v>
      </c>
      <c r="E30" s="105" t="str">
        <f t="shared" si="5"/>
        <v/>
      </c>
      <c r="F30" s="180">
        <f t="shared" si="2"/>
        <v>3</v>
      </c>
      <c r="G30" s="117">
        <f t="shared" si="0"/>
        <v>0</v>
      </c>
      <c r="H30" s="153">
        <f t="shared" si="3"/>
        <v>3</v>
      </c>
      <c r="I30" s="17" t="s">
        <v>46</v>
      </c>
      <c r="J30" s="176" t="str">
        <f t="shared" si="1"/>
        <v/>
      </c>
      <c r="K30" s="173">
        <f t="shared" si="4"/>
        <v>0.125</v>
      </c>
    </row>
    <row r="31" spans="1:11" ht="36" customHeight="1" x14ac:dyDescent="0.3">
      <c r="A31" s="30"/>
      <c r="B31" s="41" t="s">
        <v>172</v>
      </c>
      <c r="C31" s="41" t="s">
        <v>125</v>
      </c>
      <c r="D31" s="115" t="str">
        <f t="shared" si="6"/>
        <v/>
      </c>
      <c r="E31" s="105" t="str">
        <f t="shared" si="5"/>
        <v>X</v>
      </c>
      <c r="F31" s="180">
        <f t="shared" si="2"/>
        <v>0</v>
      </c>
      <c r="G31" s="117">
        <f t="shared" si="0"/>
        <v>0</v>
      </c>
      <c r="H31" s="153">
        <f t="shared" si="3"/>
        <v>3</v>
      </c>
      <c r="I31" s="17" t="s">
        <v>355</v>
      </c>
      <c r="J31" s="176">
        <f t="shared" si="1"/>
        <v>8.3333333333333259E-2</v>
      </c>
      <c r="K31" s="173" t="str">
        <f t="shared" si="4"/>
        <v/>
      </c>
    </row>
    <row r="32" spans="1:11" ht="36" customHeight="1" x14ac:dyDescent="0.3">
      <c r="A32" s="30"/>
      <c r="B32" s="41" t="s">
        <v>125</v>
      </c>
      <c r="C32" s="41" t="s">
        <v>32</v>
      </c>
      <c r="D32" s="115" t="str">
        <f t="shared" si="6"/>
        <v>X</v>
      </c>
      <c r="E32" s="105" t="str">
        <f t="shared" si="5"/>
        <v/>
      </c>
      <c r="F32" s="180">
        <f t="shared" si="2"/>
        <v>1</v>
      </c>
      <c r="G32" s="117">
        <f t="shared" si="0"/>
        <v>30</v>
      </c>
      <c r="H32" s="153">
        <f t="shared" si="3"/>
        <v>4.5</v>
      </c>
      <c r="I32" s="17" t="s">
        <v>46</v>
      </c>
      <c r="J32" s="176" t="str">
        <f t="shared" si="1"/>
        <v/>
      </c>
      <c r="K32" s="173">
        <f t="shared" si="4"/>
        <v>6.25E-2</v>
      </c>
    </row>
    <row r="33" spans="1:11" ht="36" customHeight="1" x14ac:dyDescent="0.3">
      <c r="A33" s="43"/>
      <c r="B33" s="41" t="s">
        <v>32</v>
      </c>
      <c r="C33" s="41" t="s">
        <v>28</v>
      </c>
      <c r="D33" s="115" t="str">
        <f t="shared" si="6"/>
        <v>X</v>
      </c>
      <c r="E33" s="105" t="str">
        <f t="shared" si="5"/>
        <v/>
      </c>
      <c r="F33" s="180">
        <f t="shared" si="2"/>
        <v>2</v>
      </c>
      <c r="G33" s="117">
        <f t="shared" si="0"/>
        <v>0</v>
      </c>
      <c r="H33" s="153">
        <f t="shared" si="3"/>
        <v>6.5</v>
      </c>
      <c r="I33" s="17" t="s">
        <v>46</v>
      </c>
      <c r="J33" s="176" t="str">
        <f t="shared" si="1"/>
        <v/>
      </c>
      <c r="K33" s="173">
        <f t="shared" si="4"/>
        <v>8.333333333333337E-2</v>
      </c>
    </row>
    <row r="34" spans="1:11" ht="36" customHeight="1" x14ac:dyDescent="0.3">
      <c r="A34" s="42" t="s">
        <v>1242</v>
      </c>
      <c r="B34" s="189">
        <v>0</v>
      </c>
      <c r="C34" s="41" t="s">
        <v>660</v>
      </c>
      <c r="D34" s="115" t="str">
        <f t="shared" si="6"/>
        <v>X</v>
      </c>
      <c r="E34" s="105" t="str">
        <f t="shared" si="5"/>
        <v/>
      </c>
      <c r="F34" s="180">
        <f t="shared" si="2"/>
        <v>0</v>
      </c>
      <c r="G34" s="117">
        <f t="shared" si="0"/>
        <v>50</v>
      </c>
      <c r="H34" s="153">
        <f t="shared" si="3"/>
        <v>7.333333333333333</v>
      </c>
      <c r="I34" s="17" t="s">
        <v>46</v>
      </c>
      <c r="J34" s="176" t="str">
        <f t="shared" si="1"/>
        <v/>
      </c>
      <c r="K34" s="173">
        <f t="shared" si="4"/>
        <v>3.4722222222222224E-2</v>
      </c>
    </row>
    <row r="35" spans="1:11" ht="36" customHeight="1" x14ac:dyDescent="0.3">
      <c r="A35" s="30"/>
      <c r="B35" s="41" t="s">
        <v>660</v>
      </c>
      <c r="C35" s="41" t="s">
        <v>186</v>
      </c>
      <c r="D35" s="115" t="str">
        <f t="shared" si="6"/>
        <v>X</v>
      </c>
      <c r="E35" s="105" t="str">
        <f t="shared" si="5"/>
        <v/>
      </c>
      <c r="F35" s="180">
        <f t="shared" si="2"/>
        <v>0</v>
      </c>
      <c r="G35" s="117">
        <f t="shared" si="0"/>
        <v>40</v>
      </c>
      <c r="H35" s="153">
        <f t="shared" si="3"/>
        <v>8</v>
      </c>
      <c r="I35" s="17" t="s">
        <v>1247</v>
      </c>
      <c r="J35" s="176" t="str">
        <f t="shared" si="1"/>
        <v/>
      </c>
      <c r="K35" s="173">
        <f t="shared" si="4"/>
        <v>2.7777777777777776E-2</v>
      </c>
    </row>
    <row r="36" spans="1:11" ht="36" customHeight="1" x14ac:dyDescent="0.3">
      <c r="A36" s="30"/>
      <c r="B36" s="41" t="s">
        <v>186</v>
      </c>
      <c r="C36" s="41" t="s">
        <v>123</v>
      </c>
      <c r="D36" s="115" t="str">
        <f t="shared" si="6"/>
        <v>X</v>
      </c>
      <c r="E36" s="105" t="str">
        <f t="shared" si="5"/>
        <v/>
      </c>
      <c r="F36" s="180">
        <f t="shared" si="2"/>
        <v>0</v>
      </c>
      <c r="G36" s="117">
        <f t="shared" si="0"/>
        <v>50</v>
      </c>
      <c r="H36" s="153">
        <f t="shared" si="3"/>
        <v>8.8333333333333339</v>
      </c>
      <c r="I36" s="17" t="s">
        <v>46</v>
      </c>
      <c r="J36" s="176" t="str">
        <f t="shared" si="1"/>
        <v/>
      </c>
      <c r="K36" s="173">
        <f t="shared" si="4"/>
        <v>3.4722222222222224E-2</v>
      </c>
    </row>
    <row r="37" spans="1:11" ht="36" customHeight="1" x14ac:dyDescent="0.3">
      <c r="A37" s="30"/>
      <c r="B37" s="41" t="s">
        <v>123</v>
      </c>
      <c r="C37" s="41" t="s">
        <v>178</v>
      </c>
      <c r="D37" s="115" t="str">
        <f t="shared" si="6"/>
        <v>X</v>
      </c>
      <c r="E37" s="105" t="str">
        <f t="shared" si="5"/>
        <v/>
      </c>
      <c r="F37" s="180">
        <f t="shared" si="2"/>
        <v>0</v>
      </c>
      <c r="G37" s="117">
        <f t="shared" si="0"/>
        <v>30</v>
      </c>
      <c r="H37" s="153">
        <f t="shared" si="3"/>
        <v>9.3333333333333339</v>
      </c>
      <c r="I37" s="17" t="s">
        <v>1247</v>
      </c>
      <c r="J37" s="176" t="str">
        <f t="shared" si="1"/>
        <v/>
      </c>
      <c r="K37" s="173">
        <f t="shared" si="4"/>
        <v>2.0833333333333343E-2</v>
      </c>
    </row>
    <row r="38" spans="1:11" ht="36" customHeight="1" x14ac:dyDescent="0.3">
      <c r="A38" s="30"/>
      <c r="B38" s="41" t="s">
        <v>178</v>
      </c>
      <c r="C38" s="41" t="s">
        <v>30</v>
      </c>
      <c r="D38" s="115" t="str">
        <f t="shared" si="6"/>
        <v>X</v>
      </c>
      <c r="E38" s="105" t="str">
        <f t="shared" si="5"/>
        <v/>
      </c>
      <c r="F38" s="180">
        <f t="shared" si="2"/>
        <v>2</v>
      </c>
      <c r="G38" s="117">
        <f t="shared" si="0"/>
        <v>40</v>
      </c>
      <c r="H38" s="153">
        <f t="shared" si="3"/>
        <v>12</v>
      </c>
      <c r="I38" s="17" t="s">
        <v>46</v>
      </c>
      <c r="J38" s="176" t="str">
        <f t="shared" si="1"/>
        <v/>
      </c>
      <c r="K38" s="173">
        <f t="shared" si="4"/>
        <v>0.11111111111111109</v>
      </c>
    </row>
    <row r="39" spans="1:11" ht="36" customHeight="1" x14ac:dyDescent="0.3">
      <c r="A39" s="30"/>
      <c r="B39" s="41" t="s">
        <v>30</v>
      </c>
      <c r="C39" s="41" t="s">
        <v>64</v>
      </c>
      <c r="D39" s="115" t="str">
        <f t="shared" si="6"/>
        <v>X</v>
      </c>
      <c r="E39" s="105" t="str">
        <f t="shared" si="5"/>
        <v/>
      </c>
      <c r="F39" s="180">
        <f t="shared" si="2"/>
        <v>1</v>
      </c>
      <c r="G39" s="117">
        <f t="shared" si="0"/>
        <v>0</v>
      </c>
      <c r="H39" s="153">
        <f t="shared" si="3"/>
        <v>13</v>
      </c>
      <c r="I39" s="17" t="s">
        <v>47</v>
      </c>
      <c r="J39" s="176" t="str">
        <f t="shared" si="1"/>
        <v/>
      </c>
      <c r="K39" s="173">
        <f t="shared" si="4"/>
        <v>4.1666666666666657E-2</v>
      </c>
    </row>
    <row r="40" spans="1:11" ht="36" customHeight="1" x14ac:dyDescent="0.3">
      <c r="A40" s="30"/>
      <c r="B40" s="41" t="s">
        <v>64</v>
      </c>
      <c r="C40" s="41" t="s">
        <v>129</v>
      </c>
      <c r="D40" s="115" t="str">
        <f t="shared" si="6"/>
        <v>X</v>
      </c>
      <c r="E40" s="105" t="str">
        <f t="shared" si="5"/>
        <v/>
      </c>
      <c r="F40" s="180">
        <f t="shared" si="2"/>
        <v>1</v>
      </c>
      <c r="G40" s="117">
        <f t="shared" si="0"/>
        <v>0</v>
      </c>
      <c r="H40" s="153">
        <f t="shared" si="3"/>
        <v>14</v>
      </c>
      <c r="I40" s="17" t="s">
        <v>46</v>
      </c>
      <c r="J40" s="176" t="str">
        <f t="shared" si="1"/>
        <v/>
      </c>
      <c r="K40" s="173">
        <f t="shared" si="4"/>
        <v>4.1666666666666685E-2</v>
      </c>
    </row>
    <row r="41" spans="1:11" ht="36" customHeight="1" x14ac:dyDescent="0.3">
      <c r="A41" s="30"/>
      <c r="B41" s="41" t="s">
        <v>129</v>
      </c>
      <c r="C41" s="189" t="s">
        <v>68</v>
      </c>
      <c r="D41" s="115" t="str">
        <f t="shared" si="6"/>
        <v/>
      </c>
      <c r="E41" s="105" t="str">
        <f t="shared" si="5"/>
        <v>X</v>
      </c>
      <c r="F41" s="180">
        <f t="shared" si="2"/>
        <v>0</v>
      </c>
      <c r="G41" s="117">
        <f t="shared" si="0"/>
        <v>0</v>
      </c>
      <c r="H41" s="153">
        <f t="shared" si="3"/>
        <v>14</v>
      </c>
      <c r="I41" s="17" t="s">
        <v>355</v>
      </c>
      <c r="J41" s="176">
        <f t="shared" si="1"/>
        <v>0.1875</v>
      </c>
      <c r="K41" s="173" t="str">
        <f t="shared" si="4"/>
        <v/>
      </c>
    </row>
    <row r="42" spans="1:11" ht="36" customHeight="1" x14ac:dyDescent="0.3">
      <c r="A42" s="30"/>
      <c r="B42" s="189" t="s">
        <v>68</v>
      </c>
      <c r="C42" s="41" t="s">
        <v>59</v>
      </c>
      <c r="D42" s="115" t="str">
        <f t="shared" si="6"/>
        <v>X</v>
      </c>
      <c r="E42" s="105" t="str">
        <f t="shared" si="5"/>
        <v/>
      </c>
      <c r="F42" s="180">
        <f t="shared" si="2"/>
        <v>9</v>
      </c>
      <c r="G42" s="117">
        <f t="shared" si="0"/>
        <v>30</v>
      </c>
      <c r="H42" s="153">
        <f t="shared" si="3"/>
        <v>23.5</v>
      </c>
      <c r="I42" s="17" t="s">
        <v>46</v>
      </c>
      <c r="J42" s="176" t="str">
        <f t="shared" si="1"/>
        <v/>
      </c>
      <c r="K42" s="173">
        <f t="shared" si="4"/>
        <v>0.39583333333333337</v>
      </c>
    </row>
    <row r="43" spans="1:11" ht="36" customHeight="1" x14ac:dyDescent="0.3">
      <c r="A43" s="30"/>
      <c r="B43" s="41" t="s">
        <v>59</v>
      </c>
      <c r="C43" s="41" t="s">
        <v>32</v>
      </c>
      <c r="D43" s="115" t="str">
        <f t="shared" si="6"/>
        <v>X</v>
      </c>
      <c r="E43" s="105" t="str">
        <f t="shared" si="5"/>
        <v/>
      </c>
      <c r="F43" s="180">
        <f t="shared" si="2"/>
        <v>0</v>
      </c>
      <c r="G43" s="117">
        <f t="shared" si="0"/>
        <v>30</v>
      </c>
      <c r="H43" s="153">
        <f t="shared" si="3"/>
        <v>24</v>
      </c>
      <c r="I43" s="17" t="s">
        <v>47</v>
      </c>
      <c r="J43" s="176" t="str">
        <f t="shared" si="1"/>
        <v/>
      </c>
      <c r="K43" s="173">
        <f t="shared" si="4"/>
        <v>2.0833333333333259E-2</v>
      </c>
    </row>
    <row r="44" spans="1:11" ht="36" customHeight="1" x14ac:dyDescent="0.3">
      <c r="A44" s="30"/>
      <c r="B44" s="41" t="s">
        <v>32</v>
      </c>
      <c r="C44" s="41" t="s">
        <v>120</v>
      </c>
      <c r="D44" s="115" t="str">
        <f t="shared" si="6"/>
        <v>X</v>
      </c>
      <c r="E44" s="105" t="str">
        <f t="shared" si="5"/>
        <v/>
      </c>
      <c r="F44" s="180">
        <f t="shared" si="2"/>
        <v>0</v>
      </c>
      <c r="G44" s="117">
        <f t="shared" si="0"/>
        <v>30</v>
      </c>
      <c r="H44" s="153">
        <f t="shared" si="3"/>
        <v>24.5</v>
      </c>
      <c r="I44" s="17" t="s">
        <v>194</v>
      </c>
      <c r="J44" s="176" t="str">
        <f t="shared" si="1"/>
        <v/>
      </c>
      <c r="K44" s="173">
        <f t="shared" si="4"/>
        <v>2.083333333333337E-2</v>
      </c>
    </row>
    <row r="45" spans="1:11" ht="36" customHeight="1" x14ac:dyDescent="0.3">
      <c r="A45" s="30"/>
      <c r="B45" s="41" t="s">
        <v>120</v>
      </c>
      <c r="C45" s="41" t="s">
        <v>28</v>
      </c>
      <c r="D45" s="115" t="str">
        <f t="shared" si="6"/>
        <v>X</v>
      </c>
      <c r="E45" s="105" t="str">
        <f t="shared" si="5"/>
        <v/>
      </c>
      <c r="F45" s="180">
        <f t="shared" si="2"/>
        <v>1</v>
      </c>
      <c r="G45" s="117">
        <f t="shared" si="0"/>
        <v>30</v>
      </c>
      <c r="H45" s="153">
        <f t="shared" si="3"/>
        <v>26</v>
      </c>
      <c r="I45" s="17" t="s">
        <v>46</v>
      </c>
      <c r="J45" s="176" t="str">
        <f t="shared" si="1"/>
        <v/>
      </c>
      <c r="K45" s="173">
        <f t="shared" si="4"/>
        <v>6.25E-2</v>
      </c>
    </row>
    <row r="46" spans="1:11" ht="36" customHeight="1" x14ac:dyDescent="0.3">
      <c r="A46" s="217" t="s">
        <v>1243</v>
      </c>
      <c r="B46" s="41" t="s">
        <v>29</v>
      </c>
      <c r="C46" s="189" t="s">
        <v>232</v>
      </c>
      <c r="D46" s="115" t="str">
        <f t="shared" si="6"/>
        <v>X</v>
      </c>
      <c r="E46" s="105" t="str">
        <f t="shared" si="5"/>
        <v/>
      </c>
      <c r="F46" s="180">
        <f t="shared" si="2"/>
        <v>0</v>
      </c>
      <c r="G46" s="117">
        <f t="shared" si="0"/>
        <v>30</v>
      </c>
      <c r="H46" s="153">
        <f t="shared" si="3"/>
        <v>26.5</v>
      </c>
      <c r="I46" s="17" t="s">
        <v>46</v>
      </c>
      <c r="J46" s="176" t="str">
        <f t="shared" si="1"/>
        <v/>
      </c>
      <c r="K46" s="173">
        <f t="shared" si="4"/>
        <v>2.0833333333333332E-2</v>
      </c>
    </row>
    <row r="47" spans="1:11" ht="36" customHeight="1" x14ac:dyDescent="0.3">
      <c r="A47" s="217"/>
      <c r="B47" s="215" t="s">
        <v>232</v>
      </c>
      <c r="C47" s="216"/>
      <c r="D47" s="115"/>
      <c r="E47" s="105" t="str">
        <f t="shared" si="5"/>
        <v/>
      </c>
      <c r="F47" s="180">
        <f t="shared" si="2"/>
        <v>0</v>
      </c>
      <c r="G47" s="117">
        <f t="shared" si="0"/>
        <v>0</v>
      </c>
      <c r="H47" s="153">
        <f t="shared" si="3"/>
        <v>26.5</v>
      </c>
      <c r="I47" s="18" t="s">
        <v>103</v>
      </c>
      <c r="J47" s="176" t="str">
        <f t="shared" si="1"/>
        <v/>
      </c>
      <c r="K47" s="173" t="str">
        <f t="shared" si="4"/>
        <v/>
      </c>
    </row>
    <row r="48" spans="1:11" ht="33.75" customHeight="1" x14ac:dyDescent="0.3">
      <c r="A48" s="123"/>
      <c r="B48" s="332" t="s">
        <v>33</v>
      </c>
      <c r="C48" s="332"/>
      <c r="D48" s="332"/>
      <c r="E48" s="332"/>
      <c r="F48" s="332"/>
      <c r="G48" s="332"/>
      <c r="H48" s="124">
        <f>H47</f>
        <v>26.5</v>
      </c>
      <c r="I48" s="125"/>
      <c r="J48" s="177">
        <f>SUM(J23:J47)</f>
        <v>0.27083333333333326</v>
      </c>
      <c r="K48" s="173">
        <f>SUM(K23:K47)</f>
        <v>1.1041666666666665</v>
      </c>
    </row>
    <row r="49" spans="1:9" ht="33.75" customHeight="1" x14ac:dyDescent="0.3">
      <c r="A49" s="123"/>
      <c r="B49" s="332" t="s">
        <v>616</v>
      </c>
      <c r="C49" s="332"/>
      <c r="D49" s="332"/>
      <c r="E49" s="332"/>
      <c r="F49" s="332"/>
      <c r="G49" s="332"/>
      <c r="H49" s="126">
        <v>72</v>
      </c>
      <c r="I49" s="125"/>
    </row>
    <row r="50" spans="1:9" ht="33.75" customHeight="1" x14ac:dyDescent="0.3">
      <c r="A50" s="123"/>
      <c r="B50" s="326" t="s">
        <v>617</v>
      </c>
      <c r="C50" s="326"/>
      <c r="D50" s="326"/>
      <c r="E50" s="326"/>
      <c r="F50" s="326"/>
      <c r="G50" s="326"/>
      <c r="H50" s="126">
        <f>IF(H49="","",IF(H48&lt;=H49,H49-H48,0))</f>
        <v>45.5</v>
      </c>
      <c r="I50" s="155"/>
    </row>
    <row r="51" spans="1:9" ht="33.75" customHeight="1" x14ac:dyDescent="0.3">
      <c r="A51" s="123"/>
      <c r="B51" s="326" t="s">
        <v>618</v>
      </c>
      <c r="C51" s="326"/>
      <c r="D51" s="326"/>
      <c r="E51" s="326"/>
      <c r="F51" s="326"/>
      <c r="G51" s="326"/>
      <c r="H51" s="126">
        <f>IF(H48&gt;H49,H48-H49,0)</f>
        <v>0</v>
      </c>
      <c r="I51" s="125"/>
    </row>
    <row r="52" spans="1:9" ht="33.75" customHeight="1" x14ac:dyDescent="0.3">
      <c r="A52" s="123"/>
      <c r="B52" s="326" t="s">
        <v>619</v>
      </c>
      <c r="C52" s="326"/>
      <c r="D52" s="326"/>
      <c r="E52" s="326"/>
      <c r="F52" s="326"/>
      <c r="G52" s="326"/>
      <c r="H52" s="154">
        <f>IF(H49="","",IF(H50&gt;H51,ROUND(H50*$B$15*$B$13/24,0),""))</f>
        <v>62909438</v>
      </c>
      <c r="I52" s="125"/>
    </row>
    <row r="53" spans="1:9" ht="33.75" customHeight="1" x14ac:dyDescent="0.3">
      <c r="A53" s="123"/>
      <c r="B53" s="327" t="s">
        <v>620</v>
      </c>
      <c r="C53" s="328"/>
      <c r="D53" s="328"/>
      <c r="E53" s="328"/>
      <c r="F53" s="328"/>
      <c r="G53" s="329"/>
      <c r="H53" s="127" t="str">
        <f>IF(H51&gt;H50,ROUND(H51*$B$17*$B$13/24,0),"")</f>
        <v/>
      </c>
      <c r="I53" s="125"/>
    </row>
    <row r="54" spans="1:9" ht="33.75" customHeight="1" x14ac:dyDescent="0.3">
      <c r="A54" s="330"/>
      <c r="B54" s="330"/>
      <c r="C54" s="330"/>
      <c r="D54" s="330"/>
      <c r="E54" s="330"/>
      <c r="F54" s="330"/>
      <c r="G54" s="330"/>
      <c r="H54" s="330"/>
      <c r="I54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52:G52"/>
    <mergeCell ref="B53:G53"/>
    <mergeCell ref="A54:I54"/>
    <mergeCell ref="J21:J22"/>
    <mergeCell ref="K21:K22"/>
    <mergeCell ref="B48:G48"/>
    <mergeCell ref="B49:G49"/>
    <mergeCell ref="B50:G50"/>
    <mergeCell ref="B51:G51"/>
  </mergeCells>
  <conditionalFormatting sqref="B23:I47">
    <cfRule type="expression" dxfId="81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55"/>
  <sheetViews>
    <sheetView topLeftCell="A42" zoomScale="55" zoomScaleNormal="55" workbookViewId="0">
      <selection activeCell="I58" sqref="I58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08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23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44700.208333333336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44704</v>
      </c>
      <c r="C9" s="104">
        <f>INDEX('TONG HOP'!$B$9:$W$110,MATCH(E3,'TONG HOP'!$B$9:$B$110,0),MATCH(C10,'TONG HOP'!$B$9:$W$9,0))</f>
        <v>44705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44701.402777777781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16898.89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44701.402777777781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22095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44702.375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665</v>
      </c>
      <c r="B23" s="215" t="s">
        <v>30</v>
      </c>
      <c r="C23" s="216"/>
      <c r="D23" s="115"/>
      <c r="E23" s="105"/>
      <c r="F23" s="180">
        <f>IF(C23-B23=1,24,(IF(D23="X",HOUR(C23-B23),0)))</f>
        <v>0</v>
      </c>
      <c r="G23" s="166">
        <f t="shared" ref="G23" si="0">IF(D23="X",MINUTE(C23-B23),0)</f>
        <v>0</v>
      </c>
      <c r="H23" s="166">
        <f>(F23+G23/60)+H22</f>
        <v>0</v>
      </c>
      <c r="I23" s="214" t="s">
        <v>668</v>
      </c>
      <c r="J23" s="175"/>
      <c r="K23" s="173" t="str">
        <f>IF(D23="x",(C23-B23),"")</f>
        <v/>
      </c>
    </row>
    <row r="24" spans="1:11" ht="36" customHeight="1" x14ac:dyDescent="0.3">
      <c r="A24" s="30"/>
      <c r="B24" s="19" t="s">
        <v>30</v>
      </c>
      <c r="C24" s="19" t="s">
        <v>75</v>
      </c>
      <c r="D24" s="115"/>
      <c r="E24" s="105"/>
      <c r="F24" s="180">
        <f t="shared" ref="F24:F48" si="1">IF(C24-B24=1,24,(IF(D24="X",HOUR(C24-B24),0)))</f>
        <v>0</v>
      </c>
      <c r="G24" s="166">
        <f t="shared" ref="G24:G48" si="2">IF(D24="X",MINUTE(C24-B24),0)</f>
        <v>0</v>
      </c>
      <c r="H24" s="166">
        <f t="shared" ref="H24:H48" si="3">(F24+G24/60)+H23</f>
        <v>0</v>
      </c>
      <c r="I24" s="25" t="s">
        <v>669</v>
      </c>
      <c r="J24" s="175" t="str">
        <f t="shared" ref="J24:J48" si="4">IF(E24="x",(C24-B24),"")</f>
        <v/>
      </c>
      <c r="K24" s="173" t="str">
        <f t="shared" ref="K24:K48" si="5">IF(D24="x",(C24-B24),"")</f>
        <v/>
      </c>
    </row>
    <row r="25" spans="1:11" ht="36" customHeight="1" x14ac:dyDescent="0.3">
      <c r="A25" s="30"/>
      <c r="B25" s="19" t="s">
        <v>75</v>
      </c>
      <c r="C25" s="19" t="s">
        <v>129</v>
      </c>
      <c r="D25" s="115"/>
      <c r="E25" s="105"/>
      <c r="F25" s="180">
        <f t="shared" si="1"/>
        <v>0</v>
      </c>
      <c r="G25" s="166">
        <f t="shared" si="2"/>
        <v>0</v>
      </c>
      <c r="H25" s="166">
        <f t="shared" si="3"/>
        <v>0</v>
      </c>
      <c r="I25" s="24" t="s">
        <v>43</v>
      </c>
      <c r="J25" s="175" t="str">
        <f t="shared" si="4"/>
        <v/>
      </c>
      <c r="K25" s="173" t="str">
        <f t="shared" si="5"/>
        <v/>
      </c>
    </row>
    <row r="26" spans="1:11" ht="36" customHeight="1" x14ac:dyDescent="0.3">
      <c r="A26" s="43"/>
      <c r="B26" s="19" t="s">
        <v>129</v>
      </c>
      <c r="C26" s="19" t="s">
        <v>28</v>
      </c>
      <c r="D26" s="115"/>
      <c r="E26" s="105"/>
      <c r="F26" s="180">
        <f t="shared" si="1"/>
        <v>0</v>
      </c>
      <c r="G26" s="166">
        <f t="shared" si="2"/>
        <v>0</v>
      </c>
      <c r="H26" s="166">
        <f t="shared" si="3"/>
        <v>0</v>
      </c>
      <c r="I26" s="24" t="s">
        <v>670</v>
      </c>
      <c r="J26" s="175" t="str">
        <f t="shared" si="4"/>
        <v/>
      </c>
      <c r="K26" s="173" t="str">
        <f t="shared" si="5"/>
        <v/>
      </c>
    </row>
    <row r="27" spans="1:11" ht="36" customHeight="1" x14ac:dyDescent="0.3">
      <c r="A27" s="42" t="s">
        <v>666</v>
      </c>
      <c r="B27" s="19" t="s">
        <v>29</v>
      </c>
      <c r="C27" s="19" t="s">
        <v>249</v>
      </c>
      <c r="D27" s="115"/>
      <c r="E27" s="105"/>
      <c r="F27" s="180">
        <f t="shared" si="1"/>
        <v>0</v>
      </c>
      <c r="G27" s="117">
        <f t="shared" si="2"/>
        <v>0</v>
      </c>
      <c r="H27" s="153">
        <f t="shared" si="3"/>
        <v>0</v>
      </c>
      <c r="I27" s="24" t="s">
        <v>670</v>
      </c>
      <c r="J27" s="176" t="str">
        <f t="shared" si="4"/>
        <v/>
      </c>
      <c r="K27" s="173" t="str">
        <f t="shared" si="5"/>
        <v/>
      </c>
    </row>
    <row r="28" spans="1:11" ht="36" customHeight="1" x14ac:dyDescent="0.3">
      <c r="A28" s="30"/>
      <c r="B28" s="19" t="s">
        <v>249</v>
      </c>
      <c r="C28" s="19" t="s">
        <v>31</v>
      </c>
      <c r="D28" s="115"/>
      <c r="E28" s="105"/>
      <c r="F28" s="180">
        <f t="shared" si="1"/>
        <v>0</v>
      </c>
      <c r="G28" s="117">
        <f t="shared" si="2"/>
        <v>0</v>
      </c>
      <c r="H28" s="153">
        <f t="shared" si="3"/>
        <v>0</v>
      </c>
      <c r="I28" s="18" t="s">
        <v>671</v>
      </c>
      <c r="J28" s="176" t="str">
        <f t="shared" si="4"/>
        <v/>
      </c>
      <c r="K28" s="173" t="str">
        <f t="shared" si="5"/>
        <v/>
      </c>
    </row>
    <row r="29" spans="1:11" ht="36" customHeight="1" x14ac:dyDescent="0.3">
      <c r="A29" s="30"/>
      <c r="B29" s="19" t="s">
        <v>31</v>
      </c>
      <c r="C29" s="19" t="s">
        <v>65</v>
      </c>
      <c r="D29" s="115"/>
      <c r="E29" s="105"/>
      <c r="F29" s="180">
        <f t="shared" si="1"/>
        <v>0</v>
      </c>
      <c r="G29" s="117">
        <f t="shared" si="2"/>
        <v>0</v>
      </c>
      <c r="H29" s="153">
        <f t="shared" si="3"/>
        <v>0</v>
      </c>
      <c r="I29" s="25" t="s">
        <v>672</v>
      </c>
      <c r="J29" s="176" t="str">
        <f t="shared" si="4"/>
        <v/>
      </c>
      <c r="K29" s="173" t="str">
        <f t="shared" si="5"/>
        <v/>
      </c>
    </row>
    <row r="30" spans="1:11" ht="36" customHeight="1" x14ac:dyDescent="0.3">
      <c r="A30" s="30"/>
      <c r="B30" s="19" t="s">
        <v>65</v>
      </c>
      <c r="C30" s="19" t="s">
        <v>245</v>
      </c>
      <c r="D30" s="115"/>
      <c r="E30" s="105"/>
      <c r="F30" s="180">
        <f t="shared" si="1"/>
        <v>0</v>
      </c>
      <c r="G30" s="117">
        <f t="shared" si="2"/>
        <v>0</v>
      </c>
      <c r="H30" s="153">
        <f t="shared" si="3"/>
        <v>0</v>
      </c>
      <c r="I30" s="25" t="s">
        <v>393</v>
      </c>
      <c r="J30" s="176" t="str">
        <f t="shared" si="4"/>
        <v/>
      </c>
      <c r="K30" s="173" t="str">
        <f t="shared" si="5"/>
        <v/>
      </c>
    </row>
    <row r="31" spans="1:11" ht="36" customHeight="1" x14ac:dyDescent="0.3">
      <c r="A31" s="30"/>
      <c r="B31" s="215" t="s">
        <v>245</v>
      </c>
      <c r="C31" s="216"/>
      <c r="D31" s="115"/>
      <c r="E31" s="105"/>
      <c r="F31" s="180">
        <f t="shared" si="1"/>
        <v>0</v>
      </c>
      <c r="G31" s="117">
        <f t="shared" si="2"/>
        <v>0</v>
      </c>
      <c r="H31" s="153">
        <f t="shared" si="3"/>
        <v>0</v>
      </c>
      <c r="I31" s="18" t="s">
        <v>394</v>
      </c>
      <c r="J31" s="176" t="str">
        <f t="shared" si="4"/>
        <v/>
      </c>
      <c r="K31" s="173" t="str">
        <f t="shared" si="5"/>
        <v/>
      </c>
    </row>
    <row r="32" spans="1:11" ht="36" customHeight="1" x14ac:dyDescent="0.3">
      <c r="A32" s="30"/>
      <c r="B32" s="19" t="s">
        <v>245</v>
      </c>
      <c r="C32" s="19" t="s">
        <v>69</v>
      </c>
      <c r="D32" s="115" t="str">
        <f t="shared" ref="D32:D47" si="6">IF(E32="","X","")</f>
        <v>X</v>
      </c>
      <c r="E32" s="105" t="str">
        <f t="shared" ref="E32:E48" si="7">IF(COUNTIF(I32,"*mưa*"),"X",IF(COUNTIF(I32,"*gió*"),"X",IF(COUNTIF(I32,"*thủy triều*"),"X",IF(COUNTIF(I32,"*hoa tiêu*"),"X",IF(COUNTIF(I32,"*thời tiết xấu*"),"X",IF(COUNTIF(I32,"*sóng to gió lớn*"),"X",IF(COUNTIF(I32,"*căng dây*"),"X",IF(COUNTIF(I32,"*giám định*"),"X",""))))))))</f>
        <v/>
      </c>
      <c r="F32" s="180">
        <f t="shared" si="1"/>
        <v>3</v>
      </c>
      <c r="G32" s="117">
        <f t="shared" si="2"/>
        <v>50</v>
      </c>
      <c r="H32" s="153">
        <f t="shared" si="3"/>
        <v>3.8333333333333335</v>
      </c>
      <c r="I32" s="17" t="s">
        <v>46</v>
      </c>
      <c r="J32" s="176" t="str">
        <f t="shared" si="4"/>
        <v/>
      </c>
      <c r="K32" s="173">
        <f t="shared" si="5"/>
        <v>0.15972222222222227</v>
      </c>
    </row>
    <row r="33" spans="1:11" ht="36" customHeight="1" x14ac:dyDescent="0.3">
      <c r="A33" s="30"/>
      <c r="B33" s="19" t="s">
        <v>69</v>
      </c>
      <c r="C33" s="19" t="s">
        <v>273</v>
      </c>
      <c r="D33" s="115" t="str">
        <f t="shared" si="6"/>
        <v>X</v>
      </c>
      <c r="E33" s="105" t="str">
        <f t="shared" si="7"/>
        <v/>
      </c>
      <c r="F33" s="180">
        <f t="shared" si="1"/>
        <v>0</v>
      </c>
      <c r="G33" s="117">
        <f t="shared" si="2"/>
        <v>50</v>
      </c>
      <c r="H33" s="153">
        <f t="shared" si="3"/>
        <v>4.666666666666667</v>
      </c>
      <c r="I33" s="17" t="s">
        <v>47</v>
      </c>
      <c r="J33" s="176" t="str">
        <f t="shared" si="4"/>
        <v/>
      </c>
      <c r="K33" s="173">
        <f t="shared" si="5"/>
        <v>3.472222222222221E-2</v>
      </c>
    </row>
    <row r="34" spans="1:11" ht="36" customHeight="1" x14ac:dyDescent="0.3">
      <c r="A34" s="30"/>
      <c r="B34" s="19" t="s">
        <v>273</v>
      </c>
      <c r="C34" s="19" t="s">
        <v>107</v>
      </c>
      <c r="D34" s="115" t="str">
        <f t="shared" si="6"/>
        <v>X</v>
      </c>
      <c r="E34" s="105" t="str">
        <f t="shared" si="7"/>
        <v/>
      </c>
      <c r="F34" s="180">
        <f t="shared" si="1"/>
        <v>0</v>
      </c>
      <c r="G34" s="117">
        <f t="shared" si="2"/>
        <v>30</v>
      </c>
      <c r="H34" s="153">
        <f t="shared" si="3"/>
        <v>5.166666666666667</v>
      </c>
      <c r="I34" s="17" t="s">
        <v>46</v>
      </c>
      <c r="J34" s="176" t="str">
        <f t="shared" si="4"/>
        <v/>
      </c>
      <c r="K34" s="173">
        <f t="shared" si="5"/>
        <v>2.083333333333337E-2</v>
      </c>
    </row>
    <row r="35" spans="1:11" ht="36" customHeight="1" x14ac:dyDescent="0.3">
      <c r="A35" s="30"/>
      <c r="B35" s="19" t="s">
        <v>107</v>
      </c>
      <c r="C35" s="19" t="s">
        <v>231</v>
      </c>
      <c r="D35" s="115" t="str">
        <f t="shared" si="6"/>
        <v>X</v>
      </c>
      <c r="E35" s="105" t="str">
        <f t="shared" si="7"/>
        <v/>
      </c>
      <c r="F35" s="180">
        <f t="shared" si="1"/>
        <v>0</v>
      </c>
      <c r="G35" s="117">
        <f t="shared" si="2"/>
        <v>30</v>
      </c>
      <c r="H35" s="153">
        <f t="shared" si="3"/>
        <v>5.666666666666667</v>
      </c>
      <c r="I35" s="17" t="s">
        <v>673</v>
      </c>
      <c r="J35" s="176" t="str">
        <f t="shared" si="4"/>
        <v/>
      </c>
      <c r="K35" s="173">
        <f t="shared" si="5"/>
        <v>2.083333333333337E-2</v>
      </c>
    </row>
    <row r="36" spans="1:11" ht="36" customHeight="1" x14ac:dyDescent="0.3">
      <c r="A36" s="30"/>
      <c r="B36" s="19" t="s">
        <v>231</v>
      </c>
      <c r="C36" s="19" t="s">
        <v>108</v>
      </c>
      <c r="D36" s="115" t="str">
        <f t="shared" si="6"/>
        <v/>
      </c>
      <c r="E36" s="105" t="str">
        <f t="shared" si="7"/>
        <v>X</v>
      </c>
      <c r="F36" s="180">
        <f t="shared" si="1"/>
        <v>0</v>
      </c>
      <c r="G36" s="117">
        <f t="shared" si="2"/>
        <v>0</v>
      </c>
      <c r="H36" s="153">
        <f t="shared" si="3"/>
        <v>5.666666666666667</v>
      </c>
      <c r="I36" s="17" t="s">
        <v>355</v>
      </c>
      <c r="J36" s="176">
        <f t="shared" si="4"/>
        <v>2.0833333333333259E-2</v>
      </c>
      <c r="K36" s="173" t="str">
        <f t="shared" si="5"/>
        <v/>
      </c>
    </row>
    <row r="37" spans="1:11" ht="36" customHeight="1" x14ac:dyDescent="0.3">
      <c r="A37" s="30"/>
      <c r="B37" s="19" t="s">
        <v>108</v>
      </c>
      <c r="C37" s="19" t="s">
        <v>57</v>
      </c>
      <c r="D37" s="115" t="str">
        <f t="shared" si="6"/>
        <v>X</v>
      </c>
      <c r="E37" s="105" t="str">
        <f t="shared" si="7"/>
        <v/>
      </c>
      <c r="F37" s="180">
        <f t="shared" si="1"/>
        <v>4</v>
      </c>
      <c r="G37" s="117">
        <f t="shared" si="2"/>
        <v>10</v>
      </c>
      <c r="H37" s="153">
        <f t="shared" si="3"/>
        <v>9.8333333333333339</v>
      </c>
      <c r="I37" s="17" t="s">
        <v>46</v>
      </c>
      <c r="J37" s="176" t="str">
        <f t="shared" si="4"/>
        <v/>
      </c>
      <c r="K37" s="173">
        <f t="shared" si="5"/>
        <v>0.17361111111111116</v>
      </c>
    </row>
    <row r="38" spans="1:11" ht="36" customHeight="1" x14ac:dyDescent="0.3">
      <c r="A38" s="30"/>
      <c r="B38" s="19" t="s">
        <v>57</v>
      </c>
      <c r="C38" s="19" t="s">
        <v>118</v>
      </c>
      <c r="D38" s="115" t="str">
        <f t="shared" si="6"/>
        <v>X</v>
      </c>
      <c r="E38" s="105" t="str">
        <f t="shared" si="7"/>
        <v/>
      </c>
      <c r="F38" s="180">
        <f t="shared" si="1"/>
        <v>0</v>
      </c>
      <c r="G38" s="117">
        <f t="shared" si="2"/>
        <v>10</v>
      </c>
      <c r="H38" s="153">
        <f t="shared" si="3"/>
        <v>10</v>
      </c>
      <c r="I38" s="17" t="s">
        <v>674</v>
      </c>
      <c r="J38" s="176" t="str">
        <f t="shared" si="4"/>
        <v/>
      </c>
      <c r="K38" s="173">
        <f t="shared" si="5"/>
        <v>6.9444444444444198E-3</v>
      </c>
    </row>
    <row r="39" spans="1:11" ht="36" customHeight="1" x14ac:dyDescent="0.3">
      <c r="A39" s="30"/>
      <c r="B39" s="19" t="s">
        <v>118</v>
      </c>
      <c r="C39" s="19" t="s">
        <v>59</v>
      </c>
      <c r="D39" s="115" t="str">
        <f t="shared" si="6"/>
        <v>X</v>
      </c>
      <c r="E39" s="105" t="str">
        <f t="shared" si="7"/>
        <v/>
      </c>
      <c r="F39" s="180">
        <f t="shared" si="1"/>
        <v>1</v>
      </c>
      <c r="G39" s="117">
        <f t="shared" si="2"/>
        <v>20</v>
      </c>
      <c r="H39" s="153">
        <f t="shared" si="3"/>
        <v>11.333333333333334</v>
      </c>
      <c r="I39" s="17" t="s">
        <v>46</v>
      </c>
      <c r="J39" s="176" t="str">
        <f t="shared" si="4"/>
        <v/>
      </c>
      <c r="K39" s="173">
        <f t="shared" si="5"/>
        <v>5.555555555555558E-2</v>
      </c>
    </row>
    <row r="40" spans="1:11" ht="36" customHeight="1" x14ac:dyDescent="0.3">
      <c r="A40" s="30"/>
      <c r="B40" s="19" t="s">
        <v>59</v>
      </c>
      <c r="C40" s="19" t="s">
        <v>32</v>
      </c>
      <c r="D40" s="115" t="str">
        <f t="shared" si="6"/>
        <v>X</v>
      </c>
      <c r="E40" s="105" t="str">
        <f t="shared" si="7"/>
        <v/>
      </c>
      <c r="F40" s="180">
        <f t="shared" si="1"/>
        <v>0</v>
      </c>
      <c r="G40" s="117">
        <f t="shared" si="2"/>
        <v>30</v>
      </c>
      <c r="H40" s="153">
        <f t="shared" si="3"/>
        <v>11.833333333333334</v>
      </c>
      <c r="I40" s="17" t="s">
        <v>47</v>
      </c>
      <c r="J40" s="176" t="str">
        <f t="shared" si="4"/>
        <v/>
      </c>
      <c r="K40" s="173">
        <f t="shared" si="5"/>
        <v>2.0833333333333259E-2</v>
      </c>
    </row>
    <row r="41" spans="1:11" ht="36" customHeight="1" x14ac:dyDescent="0.3">
      <c r="A41" s="30"/>
      <c r="B41" s="19" t="s">
        <v>32</v>
      </c>
      <c r="C41" s="19" t="s">
        <v>28</v>
      </c>
      <c r="D41" s="115" t="str">
        <f t="shared" si="6"/>
        <v>X</v>
      </c>
      <c r="E41" s="105" t="str">
        <f t="shared" si="7"/>
        <v/>
      </c>
      <c r="F41" s="180">
        <f t="shared" si="1"/>
        <v>2</v>
      </c>
      <c r="G41" s="117">
        <f t="shared" si="2"/>
        <v>0</v>
      </c>
      <c r="H41" s="153">
        <f t="shared" si="3"/>
        <v>13.833333333333334</v>
      </c>
      <c r="I41" s="17" t="s">
        <v>46</v>
      </c>
      <c r="J41" s="176" t="str">
        <f t="shared" si="4"/>
        <v/>
      </c>
      <c r="K41" s="173">
        <f t="shared" si="5"/>
        <v>8.333333333333337E-2</v>
      </c>
    </row>
    <row r="42" spans="1:11" ht="36" customHeight="1" x14ac:dyDescent="0.3">
      <c r="A42" s="42" t="s">
        <v>667</v>
      </c>
      <c r="B42" s="19" t="s">
        <v>29</v>
      </c>
      <c r="C42" s="19" t="s">
        <v>180</v>
      </c>
      <c r="D42" s="115" t="str">
        <f t="shared" si="6"/>
        <v>X</v>
      </c>
      <c r="E42" s="105" t="str">
        <f t="shared" si="7"/>
        <v/>
      </c>
      <c r="F42" s="180">
        <f t="shared" si="1"/>
        <v>3</v>
      </c>
      <c r="G42" s="117">
        <f t="shared" si="2"/>
        <v>30</v>
      </c>
      <c r="H42" s="153">
        <f t="shared" si="3"/>
        <v>17.333333333333336</v>
      </c>
      <c r="I42" s="17" t="s">
        <v>46</v>
      </c>
      <c r="J42" s="176" t="str">
        <f t="shared" si="4"/>
        <v/>
      </c>
      <c r="K42" s="173">
        <f t="shared" si="5"/>
        <v>0.14583333333333334</v>
      </c>
    </row>
    <row r="43" spans="1:11" ht="36" customHeight="1" x14ac:dyDescent="0.3">
      <c r="A43" s="30"/>
      <c r="B43" s="19" t="s">
        <v>180</v>
      </c>
      <c r="C43" s="19" t="s">
        <v>360</v>
      </c>
      <c r="D43" s="115" t="str">
        <f t="shared" si="6"/>
        <v>X</v>
      </c>
      <c r="E43" s="105" t="str">
        <f t="shared" si="7"/>
        <v/>
      </c>
      <c r="F43" s="180">
        <f t="shared" si="1"/>
        <v>0</v>
      </c>
      <c r="G43" s="117">
        <f t="shared" si="2"/>
        <v>50</v>
      </c>
      <c r="H43" s="153">
        <f t="shared" si="3"/>
        <v>18.166666666666668</v>
      </c>
      <c r="I43" s="17" t="s">
        <v>101</v>
      </c>
      <c r="J43" s="176" t="str">
        <f t="shared" si="4"/>
        <v/>
      </c>
      <c r="K43" s="173">
        <f t="shared" si="5"/>
        <v>3.472222222222221E-2</v>
      </c>
    </row>
    <row r="44" spans="1:11" ht="36" customHeight="1" x14ac:dyDescent="0.3">
      <c r="A44" s="30"/>
      <c r="B44" s="19" t="s">
        <v>360</v>
      </c>
      <c r="C44" s="19" t="s">
        <v>64</v>
      </c>
      <c r="D44" s="115" t="str">
        <f t="shared" si="6"/>
        <v>X</v>
      </c>
      <c r="E44" s="105" t="str">
        <f t="shared" si="7"/>
        <v/>
      </c>
      <c r="F44" s="180">
        <f t="shared" si="1"/>
        <v>2</v>
      </c>
      <c r="G44" s="117">
        <f t="shared" si="2"/>
        <v>10</v>
      </c>
      <c r="H44" s="153">
        <f t="shared" si="3"/>
        <v>20.333333333333336</v>
      </c>
      <c r="I44" s="17" t="s">
        <v>54</v>
      </c>
      <c r="J44" s="176" t="str">
        <f t="shared" si="4"/>
        <v/>
      </c>
      <c r="K44" s="173">
        <f t="shared" si="5"/>
        <v>9.0277777777777762E-2</v>
      </c>
    </row>
    <row r="45" spans="1:11" ht="36" customHeight="1" x14ac:dyDescent="0.3">
      <c r="A45" s="30"/>
      <c r="B45" s="19" t="s">
        <v>64</v>
      </c>
      <c r="C45" s="19" t="s">
        <v>129</v>
      </c>
      <c r="D45" s="115" t="str">
        <f t="shared" si="6"/>
        <v>X</v>
      </c>
      <c r="E45" s="105" t="str">
        <f t="shared" si="7"/>
        <v/>
      </c>
      <c r="F45" s="180">
        <f t="shared" si="1"/>
        <v>1</v>
      </c>
      <c r="G45" s="117">
        <f t="shared" si="2"/>
        <v>0</v>
      </c>
      <c r="H45" s="153">
        <f t="shared" si="3"/>
        <v>21.333333333333336</v>
      </c>
      <c r="I45" s="17" t="s">
        <v>46</v>
      </c>
      <c r="J45" s="176" t="str">
        <f t="shared" si="4"/>
        <v/>
      </c>
      <c r="K45" s="173">
        <f t="shared" si="5"/>
        <v>4.1666666666666685E-2</v>
      </c>
    </row>
    <row r="46" spans="1:11" ht="36" customHeight="1" x14ac:dyDescent="0.3">
      <c r="A46" s="30"/>
      <c r="B46" s="19" t="s">
        <v>129</v>
      </c>
      <c r="C46" s="19" t="s">
        <v>344</v>
      </c>
      <c r="D46" s="115" t="str">
        <f t="shared" si="6"/>
        <v>X</v>
      </c>
      <c r="E46" s="105" t="str">
        <f t="shared" si="7"/>
        <v/>
      </c>
      <c r="F46" s="180">
        <f t="shared" si="1"/>
        <v>0</v>
      </c>
      <c r="G46" s="117">
        <f t="shared" si="2"/>
        <v>40</v>
      </c>
      <c r="H46" s="153">
        <f t="shared" si="3"/>
        <v>22.000000000000004</v>
      </c>
      <c r="I46" s="17" t="s">
        <v>675</v>
      </c>
      <c r="J46" s="176" t="str">
        <f t="shared" si="4"/>
        <v/>
      </c>
      <c r="K46" s="173">
        <f t="shared" si="5"/>
        <v>2.7777777777777735E-2</v>
      </c>
    </row>
    <row r="47" spans="1:11" ht="36" customHeight="1" x14ac:dyDescent="0.3">
      <c r="A47" s="30"/>
      <c r="B47" s="19" t="s">
        <v>344</v>
      </c>
      <c r="C47" s="19" t="s">
        <v>65</v>
      </c>
      <c r="D47" s="115" t="str">
        <f t="shared" si="6"/>
        <v>X</v>
      </c>
      <c r="E47" s="105" t="str">
        <f t="shared" si="7"/>
        <v/>
      </c>
      <c r="F47" s="180">
        <f t="shared" si="1"/>
        <v>0</v>
      </c>
      <c r="G47" s="117">
        <f t="shared" si="2"/>
        <v>50</v>
      </c>
      <c r="H47" s="153">
        <f t="shared" si="3"/>
        <v>22.833333333333336</v>
      </c>
      <c r="I47" s="17" t="s">
        <v>46</v>
      </c>
      <c r="J47" s="176" t="str">
        <f t="shared" si="4"/>
        <v/>
      </c>
      <c r="K47" s="173">
        <f t="shared" si="5"/>
        <v>3.4722222222222265E-2</v>
      </c>
    </row>
    <row r="48" spans="1:11" ht="36" customHeight="1" x14ac:dyDescent="0.3">
      <c r="A48" s="30"/>
      <c r="B48" s="215" t="s">
        <v>65</v>
      </c>
      <c r="C48" s="216"/>
      <c r="D48" s="115"/>
      <c r="E48" s="105" t="str">
        <f t="shared" si="7"/>
        <v/>
      </c>
      <c r="F48" s="180">
        <f t="shared" si="1"/>
        <v>0</v>
      </c>
      <c r="G48" s="117">
        <f t="shared" si="2"/>
        <v>0</v>
      </c>
      <c r="H48" s="153">
        <f t="shared" si="3"/>
        <v>22.833333333333336</v>
      </c>
      <c r="I48" s="18" t="s">
        <v>56</v>
      </c>
      <c r="J48" s="176" t="str">
        <f t="shared" si="4"/>
        <v/>
      </c>
      <c r="K48" s="173" t="str">
        <f t="shared" si="5"/>
        <v/>
      </c>
    </row>
    <row r="49" spans="1:11" ht="33.75" customHeight="1" x14ac:dyDescent="0.3">
      <c r="A49" s="123"/>
      <c r="B49" s="332" t="s">
        <v>33</v>
      </c>
      <c r="C49" s="332"/>
      <c r="D49" s="332"/>
      <c r="E49" s="332"/>
      <c r="F49" s="332"/>
      <c r="G49" s="332"/>
      <c r="H49" s="124">
        <f>H48</f>
        <v>22.833333333333336</v>
      </c>
      <c r="I49" s="125"/>
      <c r="J49" s="177">
        <f>SUM(J23:J48)</f>
        <v>2.0833333333333259E-2</v>
      </c>
      <c r="K49" s="173">
        <f>SUM(K23:K48)</f>
        <v>0.95138888888888906</v>
      </c>
    </row>
    <row r="50" spans="1:11" ht="33.75" customHeight="1" x14ac:dyDescent="0.3">
      <c r="A50" s="123"/>
      <c r="B50" s="332" t="s">
        <v>616</v>
      </c>
      <c r="C50" s="332"/>
      <c r="D50" s="332"/>
      <c r="E50" s="332"/>
      <c r="F50" s="332"/>
      <c r="G50" s="332"/>
      <c r="H50" s="126">
        <v>72</v>
      </c>
      <c r="I50" s="125"/>
    </row>
    <row r="51" spans="1:11" ht="33.75" customHeight="1" x14ac:dyDescent="0.3">
      <c r="A51" s="123"/>
      <c r="B51" s="326" t="s">
        <v>617</v>
      </c>
      <c r="C51" s="326"/>
      <c r="D51" s="326"/>
      <c r="E51" s="326"/>
      <c r="F51" s="326"/>
      <c r="G51" s="326"/>
      <c r="H51" s="126">
        <f>IF(H50="","",IF(H49&lt;=H50,H50-H49,0))</f>
        <v>49.166666666666664</v>
      </c>
      <c r="I51" s="155"/>
    </row>
    <row r="52" spans="1:11" ht="33.75" customHeight="1" x14ac:dyDescent="0.3">
      <c r="A52" s="123"/>
      <c r="B52" s="326" t="s">
        <v>618</v>
      </c>
      <c r="C52" s="326"/>
      <c r="D52" s="326"/>
      <c r="E52" s="326"/>
      <c r="F52" s="326"/>
      <c r="G52" s="326"/>
      <c r="H52" s="126">
        <f>IF(H49&gt;H50,H49-H50,0)</f>
        <v>0</v>
      </c>
      <c r="I52" s="125"/>
    </row>
    <row r="53" spans="1:11" ht="33.75" customHeight="1" x14ac:dyDescent="0.3">
      <c r="A53" s="123"/>
      <c r="B53" s="326" t="s">
        <v>619</v>
      </c>
      <c r="C53" s="326"/>
      <c r="D53" s="326"/>
      <c r="E53" s="326"/>
      <c r="F53" s="326"/>
      <c r="G53" s="326"/>
      <c r="H53" s="154">
        <f>IF(H50="","",IF(H51&gt;H52,ROUND(H51*$B$15*$B$13/24,0),""))</f>
        <v>67896094</v>
      </c>
      <c r="I53" s="125"/>
    </row>
    <row r="54" spans="1:11" ht="33.75" customHeight="1" x14ac:dyDescent="0.3">
      <c r="A54" s="123"/>
      <c r="B54" s="327" t="s">
        <v>620</v>
      </c>
      <c r="C54" s="328"/>
      <c r="D54" s="328"/>
      <c r="E54" s="328"/>
      <c r="F54" s="328"/>
      <c r="G54" s="329"/>
      <c r="H54" s="127" t="str">
        <f>IF(H52&gt;H51,ROUND(H52*$B$17*$B$13/24,0),"")</f>
        <v/>
      </c>
      <c r="I54" s="125"/>
    </row>
    <row r="55" spans="1:11" ht="33.75" customHeight="1" x14ac:dyDescent="0.3">
      <c r="A55" s="330"/>
      <c r="B55" s="330"/>
      <c r="C55" s="330"/>
      <c r="D55" s="330"/>
      <c r="E55" s="330"/>
      <c r="F55" s="330"/>
      <c r="G55" s="330"/>
      <c r="H55" s="330"/>
      <c r="I55" s="330"/>
    </row>
  </sheetData>
  <mergeCells count="17">
    <mergeCell ref="K21:K22"/>
    <mergeCell ref="B49:G49"/>
    <mergeCell ref="B50:G50"/>
    <mergeCell ref="J21:J22"/>
    <mergeCell ref="A1:I1"/>
    <mergeCell ref="F15:G15"/>
    <mergeCell ref="A21:A22"/>
    <mergeCell ref="B21:C21"/>
    <mergeCell ref="D21:E21"/>
    <mergeCell ref="F21:G21"/>
    <mergeCell ref="H21:H22"/>
    <mergeCell ref="I21:I22"/>
    <mergeCell ref="B51:G51"/>
    <mergeCell ref="B52:G52"/>
    <mergeCell ref="B53:G53"/>
    <mergeCell ref="B54:G54"/>
    <mergeCell ref="A55:I55"/>
  </mergeCells>
  <conditionalFormatting sqref="B23:I48">
    <cfRule type="expression" dxfId="13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K52"/>
  <sheetViews>
    <sheetView topLeftCell="A19" zoomScale="55" zoomScaleNormal="55" workbookViewId="0">
      <selection activeCell="E26" sqref="E2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09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22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44693.340277777781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44693</v>
      </c>
      <c r="C9" s="104">
        <f>INDEX('TONG HOP'!$B$9:$W$110,MATCH(E3,'TONG HOP'!$B$9:$B$110,0),MATCH(C10,'TONG HOP'!$B$9:$W$9,0))</f>
        <v>44694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44693.541666666664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16839.599999999999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44694.736111111109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22100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44695.65625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333" t="s">
        <v>451</v>
      </c>
      <c r="B23" s="336" t="s">
        <v>344</v>
      </c>
      <c r="C23" s="337"/>
      <c r="D23" s="115"/>
      <c r="E23" s="105"/>
      <c r="F23" s="180">
        <f>IF(C23-B23=1,24,(IF(D23="X",HOUR(C23-B23),0)))</f>
        <v>0</v>
      </c>
      <c r="G23" s="166">
        <f t="shared" ref="G23:G45" si="0">IF(D23="X",MINUTE(C23-B23),0)</f>
        <v>0</v>
      </c>
      <c r="H23" s="166">
        <f>(F23+G23/60)+H22</f>
        <v>0</v>
      </c>
      <c r="I23" s="181" t="s">
        <v>441</v>
      </c>
      <c r="J23" s="175" t="str">
        <f t="shared" ref="J23:J45" si="1">IF(E23="x",(C23-B23),"")</f>
        <v/>
      </c>
      <c r="K23" s="173" t="str">
        <f>IF(D23="x",(C23-B23),"")</f>
        <v/>
      </c>
    </row>
    <row r="24" spans="1:11" ht="36" customHeight="1" x14ac:dyDescent="0.3">
      <c r="A24" s="334"/>
      <c r="B24" s="33" t="s">
        <v>344</v>
      </c>
      <c r="C24" s="188" t="s">
        <v>150</v>
      </c>
      <c r="D24" s="115"/>
      <c r="E24" s="196"/>
      <c r="F24" s="180">
        <f t="shared" ref="F24:F45" si="2">IF(C24-B24=1,24,(IF(D24="X",HOUR(C24-B24),0)))</f>
        <v>0</v>
      </c>
      <c r="G24" s="166">
        <f t="shared" si="0"/>
        <v>0</v>
      </c>
      <c r="H24" s="166">
        <f t="shared" ref="H24:H45" si="3">(F24+G24/60)+H23</f>
        <v>0</v>
      </c>
      <c r="I24" s="182" t="s">
        <v>133</v>
      </c>
      <c r="J24" s="175" t="str">
        <f t="shared" si="1"/>
        <v/>
      </c>
      <c r="K24" s="173" t="str">
        <f t="shared" ref="K24:K45" si="4">IF(D24="x",(C24-B24),"")</f>
        <v/>
      </c>
    </row>
    <row r="25" spans="1:11" ht="36" customHeight="1" x14ac:dyDescent="0.3">
      <c r="A25" s="334"/>
      <c r="B25" s="188" t="s">
        <v>150</v>
      </c>
      <c r="C25" s="188" t="s">
        <v>67</v>
      </c>
      <c r="D25" s="115"/>
      <c r="E25" s="196"/>
      <c r="F25" s="180">
        <f t="shared" si="2"/>
        <v>0</v>
      </c>
      <c r="G25" s="166">
        <f t="shared" si="0"/>
        <v>0</v>
      </c>
      <c r="H25" s="166">
        <f t="shared" si="3"/>
        <v>0</v>
      </c>
      <c r="I25" s="182" t="s">
        <v>136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334"/>
      <c r="B26" s="188" t="s">
        <v>67</v>
      </c>
      <c r="C26" s="188" t="s">
        <v>448</v>
      </c>
      <c r="D26" s="115"/>
      <c r="E26" s="196"/>
      <c r="F26" s="180">
        <f t="shared" si="2"/>
        <v>0</v>
      </c>
      <c r="G26" s="166">
        <f t="shared" si="0"/>
        <v>0</v>
      </c>
      <c r="H26" s="166">
        <f t="shared" si="3"/>
        <v>0</v>
      </c>
      <c r="I26" s="34" t="s">
        <v>442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334"/>
      <c r="B27" s="188" t="s">
        <v>448</v>
      </c>
      <c r="C27" s="188" t="s">
        <v>27</v>
      </c>
      <c r="D27" s="115"/>
      <c r="E27" s="190"/>
      <c r="F27" s="180">
        <f t="shared" si="2"/>
        <v>0</v>
      </c>
      <c r="G27" s="117">
        <f t="shared" si="0"/>
        <v>0</v>
      </c>
      <c r="H27" s="153">
        <f t="shared" si="3"/>
        <v>0</v>
      </c>
      <c r="I27" s="182" t="s">
        <v>133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335"/>
      <c r="B28" s="29" t="s">
        <v>27</v>
      </c>
      <c r="C28" s="29" t="s">
        <v>28</v>
      </c>
      <c r="D28" s="183" t="str">
        <f t="shared" ref="D28:D44" si="5">IF(E28="","X","")</f>
        <v>X</v>
      </c>
      <c r="E28" s="191"/>
      <c r="F28" s="192">
        <f t="shared" si="2"/>
        <v>11</v>
      </c>
      <c r="G28" s="163">
        <f t="shared" si="0"/>
        <v>0</v>
      </c>
      <c r="H28" s="164">
        <f t="shared" si="3"/>
        <v>11</v>
      </c>
      <c r="I28" s="21" t="s">
        <v>133</v>
      </c>
      <c r="J28" s="176" t="str">
        <f t="shared" si="1"/>
        <v/>
      </c>
      <c r="K28" s="173">
        <f t="shared" si="4"/>
        <v>0.45833333333333337</v>
      </c>
    </row>
    <row r="29" spans="1:11" ht="36" customHeight="1" x14ac:dyDescent="0.3">
      <c r="A29" s="333" t="s">
        <v>452</v>
      </c>
      <c r="B29" s="188" t="s">
        <v>29</v>
      </c>
      <c r="C29" s="188" t="s">
        <v>69</v>
      </c>
      <c r="D29" s="115" t="str">
        <f t="shared" si="5"/>
        <v>X</v>
      </c>
      <c r="E29" s="190"/>
      <c r="F29" s="180">
        <f t="shared" si="2"/>
        <v>13</v>
      </c>
      <c r="G29" s="117">
        <f t="shared" si="0"/>
        <v>30</v>
      </c>
      <c r="H29" s="153">
        <f t="shared" si="3"/>
        <v>24.5</v>
      </c>
      <c r="I29" s="182" t="s">
        <v>133</v>
      </c>
      <c r="J29" s="176" t="str">
        <f t="shared" si="1"/>
        <v/>
      </c>
      <c r="K29" s="173">
        <f t="shared" si="4"/>
        <v>0.5625</v>
      </c>
    </row>
    <row r="30" spans="1:11" ht="36" customHeight="1" x14ac:dyDescent="0.3">
      <c r="A30" s="334"/>
      <c r="B30" s="188" t="s">
        <v>69</v>
      </c>
      <c r="C30" s="188" t="s">
        <v>61</v>
      </c>
      <c r="D30" s="115" t="str">
        <f t="shared" si="5"/>
        <v/>
      </c>
      <c r="E30" s="190" t="s">
        <v>610</v>
      </c>
      <c r="F30" s="180">
        <f t="shared" si="2"/>
        <v>0</v>
      </c>
      <c r="G30" s="117">
        <f t="shared" si="0"/>
        <v>0</v>
      </c>
      <c r="H30" s="153">
        <f t="shared" si="3"/>
        <v>24.5</v>
      </c>
      <c r="I30" s="34" t="s">
        <v>443</v>
      </c>
      <c r="J30" s="176">
        <f t="shared" si="1"/>
        <v>4.8611111111111049E-2</v>
      </c>
      <c r="K30" s="173" t="str">
        <f t="shared" si="4"/>
        <v/>
      </c>
    </row>
    <row r="31" spans="1:11" ht="36" customHeight="1" x14ac:dyDescent="0.3">
      <c r="A31" s="334"/>
      <c r="B31" s="188" t="s">
        <v>61</v>
      </c>
      <c r="C31" s="188" t="s">
        <v>449</v>
      </c>
      <c r="D31" s="115" t="str">
        <f t="shared" si="5"/>
        <v/>
      </c>
      <c r="E31" s="190" t="s">
        <v>610</v>
      </c>
      <c r="F31" s="180">
        <f t="shared" si="2"/>
        <v>0</v>
      </c>
      <c r="G31" s="117">
        <f t="shared" si="0"/>
        <v>0</v>
      </c>
      <c r="H31" s="153">
        <f t="shared" si="3"/>
        <v>24.5</v>
      </c>
      <c r="I31" s="182" t="s">
        <v>309</v>
      </c>
      <c r="J31" s="176">
        <f t="shared" si="1"/>
        <v>0.12500000000000011</v>
      </c>
      <c r="K31" s="173" t="str">
        <f t="shared" si="4"/>
        <v/>
      </c>
    </row>
    <row r="32" spans="1:11" ht="36" customHeight="1" x14ac:dyDescent="0.3">
      <c r="A32" s="334"/>
      <c r="B32" s="336" t="s">
        <v>449</v>
      </c>
      <c r="C32" s="337"/>
      <c r="D32" s="115"/>
      <c r="E32" s="190"/>
      <c r="F32" s="180">
        <f t="shared" si="2"/>
        <v>0</v>
      </c>
      <c r="G32" s="117">
        <f t="shared" si="0"/>
        <v>0</v>
      </c>
      <c r="H32" s="153">
        <f t="shared" si="3"/>
        <v>24.5</v>
      </c>
      <c r="I32" s="181" t="s">
        <v>444</v>
      </c>
      <c r="J32" s="176" t="str">
        <f t="shared" si="1"/>
        <v/>
      </c>
      <c r="K32" s="173" t="str">
        <f t="shared" si="4"/>
        <v/>
      </c>
    </row>
    <row r="33" spans="1:11" ht="36" customHeight="1" x14ac:dyDescent="0.3">
      <c r="A33" s="334"/>
      <c r="B33" s="188" t="s">
        <v>449</v>
      </c>
      <c r="C33" s="188" t="s">
        <v>117</v>
      </c>
      <c r="D33" s="115" t="str">
        <f t="shared" si="5"/>
        <v>X</v>
      </c>
      <c r="E33" s="190"/>
      <c r="F33" s="180">
        <f t="shared" si="2"/>
        <v>2</v>
      </c>
      <c r="G33" s="117">
        <f t="shared" si="0"/>
        <v>0</v>
      </c>
      <c r="H33" s="153">
        <f t="shared" si="3"/>
        <v>26.5</v>
      </c>
      <c r="I33" s="182" t="s">
        <v>445</v>
      </c>
      <c r="J33" s="176" t="str">
        <f t="shared" si="1"/>
        <v/>
      </c>
      <c r="K33" s="173">
        <f t="shared" si="4"/>
        <v>8.333333333333337E-2</v>
      </c>
    </row>
    <row r="34" spans="1:11" ht="36" customHeight="1" x14ac:dyDescent="0.3">
      <c r="A34" s="334"/>
      <c r="B34" s="188" t="s">
        <v>117</v>
      </c>
      <c r="C34" s="188" t="s">
        <v>242</v>
      </c>
      <c r="D34" s="115" t="str">
        <f t="shared" si="5"/>
        <v/>
      </c>
      <c r="E34" s="190" t="s">
        <v>610</v>
      </c>
      <c r="F34" s="180">
        <f t="shared" si="2"/>
        <v>0</v>
      </c>
      <c r="G34" s="117">
        <f t="shared" si="0"/>
        <v>0</v>
      </c>
      <c r="H34" s="153">
        <f t="shared" si="3"/>
        <v>26.5</v>
      </c>
      <c r="I34" s="160" t="s">
        <v>355</v>
      </c>
      <c r="J34" s="176">
        <f t="shared" si="1"/>
        <v>2.7777777777777679E-2</v>
      </c>
      <c r="K34" s="173" t="str">
        <f t="shared" si="4"/>
        <v/>
      </c>
    </row>
    <row r="35" spans="1:11" ht="36" customHeight="1" x14ac:dyDescent="0.3">
      <c r="A35" s="334"/>
      <c r="B35" s="188" t="s">
        <v>242</v>
      </c>
      <c r="C35" s="188" t="s">
        <v>59</v>
      </c>
      <c r="D35" s="115" t="str">
        <f t="shared" si="5"/>
        <v>X</v>
      </c>
      <c r="E35" s="190"/>
      <c r="F35" s="180">
        <f t="shared" si="2"/>
        <v>1</v>
      </c>
      <c r="G35" s="117">
        <f t="shared" si="0"/>
        <v>10</v>
      </c>
      <c r="H35" s="153">
        <f t="shared" si="3"/>
        <v>27.666666666666668</v>
      </c>
      <c r="I35" s="182" t="s">
        <v>445</v>
      </c>
      <c r="J35" s="176" t="str">
        <f t="shared" si="1"/>
        <v/>
      </c>
      <c r="K35" s="173">
        <f t="shared" si="4"/>
        <v>4.861111111111116E-2</v>
      </c>
    </row>
    <row r="36" spans="1:11" ht="36" customHeight="1" x14ac:dyDescent="0.3">
      <c r="A36" s="334"/>
      <c r="B36" s="188" t="s">
        <v>59</v>
      </c>
      <c r="C36" s="188" t="s">
        <v>63</v>
      </c>
      <c r="D36" s="115" t="str">
        <f t="shared" si="5"/>
        <v>X</v>
      </c>
      <c r="E36" s="190"/>
      <c r="F36" s="180">
        <f t="shared" si="2"/>
        <v>0</v>
      </c>
      <c r="G36" s="117">
        <f t="shared" si="0"/>
        <v>50</v>
      </c>
      <c r="H36" s="153">
        <f t="shared" si="3"/>
        <v>28.5</v>
      </c>
      <c r="I36" s="182" t="s">
        <v>47</v>
      </c>
      <c r="J36" s="176" t="str">
        <f t="shared" si="1"/>
        <v/>
      </c>
      <c r="K36" s="173">
        <f t="shared" si="4"/>
        <v>3.4722222222222099E-2</v>
      </c>
    </row>
    <row r="37" spans="1:11" ht="36" customHeight="1" x14ac:dyDescent="0.3">
      <c r="A37" s="335"/>
      <c r="B37" s="188" t="s">
        <v>63</v>
      </c>
      <c r="C37" s="188" t="s">
        <v>28</v>
      </c>
      <c r="D37" s="115" t="str">
        <f t="shared" si="5"/>
        <v>X</v>
      </c>
      <c r="E37" s="190"/>
      <c r="F37" s="180">
        <f t="shared" si="2"/>
        <v>1</v>
      </c>
      <c r="G37" s="117">
        <f t="shared" si="0"/>
        <v>40</v>
      </c>
      <c r="H37" s="153">
        <f t="shared" si="3"/>
        <v>30.166666666666668</v>
      </c>
      <c r="I37" s="182" t="s">
        <v>445</v>
      </c>
      <c r="J37" s="176" t="str">
        <f t="shared" si="1"/>
        <v/>
      </c>
      <c r="K37" s="173">
        <f t="shared" si="4"/>
        <v>6.9444444444444531E-2</v>
      </c>
    </row>
    <row r="38" spans="1:11" ht="36" customHeight="1" x14ac:dyDescent="0.3">
      <c r="A38" s="54" t="s">
        <v>453</v>
      </c>
      <c r="B38" s="188" t="s">
        <v>29</v>
      </c>
      <c r="C38" s="188" t="s">
        <v>30</v>
      </c>
      <c r="D38" s="115" t="str">
        <f t="shared" si="5"/>
        <v>X</v>
      </c>
      <c r="E38" s="190"/>
      <c r="F38" s="180">
        <f t="shared" si="2"/>
        <v>5</v>
      </c>
      <c r="G38" s="117">
        <f t="shared" si="0"/>
        <v>30</v>
      </c>
      <c r="H38" s="153">
        <f t="shared" si="3"/>
        <v>35.666666666666671</v>
      </c>
      <c r="I38" s="182" t="s">
        <v>445</v>
      </c>
      <c r="J38" s="176" t="str">
        <f t="shared" si="1"/>
        <v/>
      </c>
      <c r="K38" s="173">
        <f t="shared" si="4"/>
        <v>0.22916666666666666</v>
      </c>
    </row>
    <row r="39" spans="1:11" ht="36" customHeight="1" x14ac:dyDescent="0.3">
      <c r="A39" s="52"/>
      <c r="B39" s="188" t="s">
        <v>30</v>
      </c>
      <c r="C39" s="188" t="s">
        <v>128</v>
      </c>
      <c r="D39" s="115" t="str">
        <f t="shared" si="5"/>
        <v>X</v>
      </c>
      <c r="E39" s="190"/>
      <c r="F39" s="180">
        <f t="shared" si="2"/>
        <v>0</v>
      </c>
      <c r="G39" s="117">
        <f t="shared" si="0"/>
        <v>50</v>
      </c>
      <c r="H39" s="153">
        <f t="shared" si="3"/>
        <v>36.500000000000007</v>
      </c>
      <c r="I39" s="182" t="s">
        <v>47</v>
      </c>
      <c r="J39" s="176" t="str">
        <f t="shared" si="1"/>
        <v/>
      </c>
      <c r="K39" s="173">
        <f t="shared" si="4"/>
        <v>3.4722222222222238E-2</v>
      </c>
    </row>
    <row r="40" spans="1:11" ht="36" customHeight="1" x14ac:dyDescent="0.3">
      <c r="A40" s="53"/>
      <c r="B40" s="188" t="s">
        <v>128</v>
      </c>
      <c r="C40" s="188" t="s">
        <v>187</v>
      </c>
      <c r="D40" s="115" t="str">
        <f t="shared" si="5"/>
        <v>X</v>
      </c>
      <c r="E40" s="190"/>
      <c r="F40" s="180">
        <f t="shared" si="2"/>
        <v>4</v>
      </c>
      <c r="G40" s="117">
        <f t="shared" si="0"/>
        <v>50</v>
      </c>
      <c r="H40" s="153">
        <f t="shared" si="3"/>
        <v>41.333333333333343</v>
      </c>
      <c r="I40" s="182" t="s">
        <v>445</v>
      </c>
      <c r="J40" s="176" t="str">
        <f t="shared" si="1"/>
        <v/>
      </c>
      <c r="K40" s="173">
        <f t="shared" si="4"/>
        <v>0.20138888888888884</v>
      </c>
    </row>
    <row r="41" spans="1:11" ht="36" customHeight="1" x14ac:dyDescent="0.3">
      <c r="A41" s="53"/>
      <c r="B41" s="188" t="s">
        <v>187</v>
      </c>
      <c r="C41" s="188" t="s">
        <v>332</v>
      </c>
      <c r="D41" s="115" t="str">
        <f t="shared" si="5"/>
        <v>X</v>
      </c>
      <c r="E41" s="190"/>
      <c r="F41" s="180">
        <f t="shared" si="2"/>
        <v>0</v>
      </c>
      <c r="G41" s="117">
        <f t="shared" si="0"/>
        <v>30</v>
      </c>
      <c r="H41" s="153">
        <f t="shared" si="3"/>
        <v>41.833333333333343</v>
      </c>
      <c r="I41" s="182" t="s">
        <v>446</v>
      </c>
      <c r="J41" s="176" t="str">
        <f t="shared" si="1"/>
        <v/>
      </c>
      <c r="K41" s="173">
        <f t="shared" si="4"/>
        <v>2.083333333333337E-2</v>
      </c>
    </row>
    <row r="42" spans="1:11" ht="36" customHeight="1" x14ac:dyDescent="0.3">
      <c r="A42" s="53"/>
      <c r="B42" s="188" t="s">
        <v>332</v>
      </c>
      <c r="C42" s="188" t="s">
        <v>151</v>
      </c>
      <c r="D42" s="115" t="str">
        <f t="shared" si="5"/>
        <v>X</v>
      </c>
      <c r="E42" s="190"/>
      <c r="F42" s="180">
        <f t="shared" si="2"/>
        <v>1</v>
      </c>
      <c r="G42" s="117">
        <f t="shared" si="0"/>
        <v>30</v>
      </c>
      <c r="H42" s="153">
        <f t="shared" si="3"/>
        <v>43.333333333333343</v>
      </c>
      <c r="I42" s="182" t="s">
        <v>445</v>
      </c>
      <c r="J42" s="176" t="str">
        <f t="shared" si="1"/>
        <v/>
      </c>
      <c r="K42" s="173">
        <f t="shared" si="4"/>
        <v>6.2499999999999944E-2</v>
      </c>
    </row>
    <row r="43" spans="1:11" ht="36" customHeight="1" x14ac:dyDescent="0.3">
      <c r="A43" s="53"/>
      <c r="B43" s="188" t="s">
        <v>151</v>
      </c>
      <c r="C43" s="188" t="s">
        <v>70</v>
      </c>
      <c r="D43" s="115" t="str">
        <f t="shared" si="5"/>
        <v>X</v>
      </c>
      <c r="E43" s="190"/>
      <c r="F43" s="180">
        <f t="shared" si="2"/>
        <v>0</v>
      </c>
      <c r="G43" s="117">
        <f t="shared" si="0"/>
        <v>50</v>
      </c>
      <c r="H43" s="153">
        <f t="shared" si="3"/>
        <v>44.166666666666679</v>
      </c>
      <c r="I43" s="182" t="s">
        <v>447</v>
      </c>
      <c r="J43" s="176" t="str">
        <f t="shared" si="1"/>
        <v/>
      </c>
      <c r="K43" s="173">
        <f t="shared" si="4"/>
        <v>3.4722222222222321E-2</v>
      </c>
    </row>
    <row r="44" spans="1:11" ht="36" customHeight="1" x14ac:dyDescent="0.3">
      <c r="A44" s="53"/>
      <c r="B44" s="188" t="s">
        <v>70</v>
      </c>
      <c r="C44" s="188" t="s">
        <v>450</v>
      </c>
      <c r="D44" s="115" t="str">
        <f t="shared" si="5"/>
        <v>X</v>
      </c>
      <c r="E44" s="190"/>
      <c r="F44" s="180">
        <f t="shared" si="2"/>
        <v>1</v>
      </c>
      <c r="G44" s="117">
        <f t="shared" si="0"/>
        <v>45</v>
      </c>
      <c r="H44" s="153">
        <f t="shared" si="3"/>
        <v>45.916666666666679</v>
      </c>
      <c r="I44" s="182" t="s">
        <v>445</v>
      </c>
      <c r="J44" s="176" t="str">
        <f t="shared" si="1"/>
        <v/>
      </c>
      <c r="K44" s="173">
        <f t="shared" si="4"/>
        <v>7.291666666666663E-2</v>
      </c>
    </row>
    <row r="45" spans="1:11" ht="36" customHeight="1" x14ac:dyDescent="0.3">
      <c r="A45" s="53"/>
      <c r="B45" s="336" t="s">
        <v>450</v>
      </c>
      <c r="C45" s="337"/>
      <c r="D45" s="115"/>
      <c r="E45" s="190"/>
      <c r="F45" s="180">
        <f t="shared" si="2"/>
        <v>0</v>
      </c>
      <c r="G45" s="117">
        <f t="shared" si="0"/>
        <v>0</v>
      </c>
      <c r="H45" s="153">
        <f t="shared" si="3"/>
        <v>45.916666666666679</v>
      </c>
      <c r="I45" s="34" t="s">
        <v>103</v>
      </c>
      <c r="J45" s="176" t="str">
        <f t="shared" si="1"/>
        <v/>
      </c>
      <c r="K45" s="173" t="str">
        <f t="shared" si="4"/>
        <v/>
      </c>
    </row>
    <row r="46" spans="1:11" ht="33.75" customHeight="1" x14ac:dyDescent="0.3">
      <c r="A46" s="123"/>
      <c r="B46" s="332" t="s">
        <v>33</v>
      </c>
      <c r="C46" s="332"/>
      <c r="D46" s="332"/>
      <c r="E46" s="332"/>
      <c r="F46" s="332"/>
      <c r="G46" s="332"/>
      <c r="H46" s="124">
        <f>H45</f>
        <v>45.916666666666679</v>
      </c>
      <c r="I46" s="125"/>
      <c r="J46" s="177">
        <f>SUM(J23:J45)</f>
        <v>0.20138888888888884</v>
      </c>
      <c r="K46" s="173">
        <f>SUM(K23:K45)</f>
        <v>1.9131944444444446</v>
      </c>
    </row>
    <row r="47" spans="1:11" ht="33.75" customHeight="1" x14ac:dyDescent="0.3">
      <c r="A47" s="123"/>
      <c r="B47" s="332" t="s">
        <v>616</v>
      </c>
      <c r="C47" s="332"/>
      <c r="D47" s="332"/>
      <c r="E47" s="332"/>
      <c r="F47" s="332"/>
      <c r="G47" s="332"/>
      <c r="H47" s="126">
        <v>72</v>
      </c>
      <c r="I47" s="125"/>
    </row>
    <row r="48" spans="1:11" ht="33.75" customHeight="1" x14ac:dyDescent="0.3">
      <c r="A48" s="123"/>
      <c r="B48" s="326" t="s">
        <v>617</v>
      </c>
      <c r="C48" s="326"/>
      <c r="D48" s="326"/>
      <c r="E48" s="326"/>
      <c r="F48" s="326"/>
      <c r="G48" s="326"/>
      <c r="H48" s="126">
        <f>IF(H47="","",IF(H46&lt;=H47,H47-H46,0))</f>
        <v>26.083333333333321</v>
      </c>
      <c r="I48" s="155"/>
    </row>
    <row r="49" spans="1:9" ht="33.75" customHeight="1" x14ac:dyDescent="0.3">
      <c r="A49" s="123"/>
      <c r="B49" s="326" t="s">
        <v>618</v>
      </c>
      <c r="C49" s="326"/>
      <c r="D49" s="326"/>
      <c r="E49" s="326"/>
      <c r="F49" s="326"/>
      <c r="G49" s="326"/>
      <c r="H49" s="126">
        <f>IF(H46&gt;H47,H46-H47,0)</f>
        <v>0</v>
      </c>
      <c r="I49" s="125"/>
    </row>
    <row r="50" spans="1:9" ht="33.75" customHeight="1" x14ac:dyDescent="0.3">
      <c r="A50" s="123"/>
      <c r="B50" s="326" t="s">
        <v>619</v>
      </c>
      <c r="C50" s="326"/>
      <c r="D50" s="326"/>
      <c r="E50" s="326"/>
      <c r="F50" s="326"/>
      <c r="G50" s="326"/>
      <c r="H50" s="154">
        <f>IF(H47="","",IF(H48&gt;H49,ROUND(H48*$B$15*$B$13/24,0),""))</f>
        <v>36027604</v>
      </c>
      <c r="I50" s="125"/>
    </row>
    <row r="51" spans="1:9" ht="33.75" customHeight="1" x14ac:dyDescent="0.3">
      <c r="A51" s="123"/>
      <c r="B51" s="327" t="s">
        <v>620</v>
      </c>
      <c r="C51" s="328"/>
      <c r="D51" s="328"/>
      <c r="E51" s="328"/>
      <c r="F51" s="328"/>
      <c r="G51" s="329"/>
      <c r="H51" s="127" t="str">
        <f>IF(H49&gt;H48,ROUND(H49*$B$17*$B$13/24,0),"")</f>
        <v/>
      </c>
      <c r="I51" s="125"/>
    </row>
    <row r="52" spans="1:9" ht="33.75" customHeight="1" x14ac:dyDescent="0.3">
      <c r="A52" s="330"/>
      <c r="B52" s="330"/>
      <c r="C52" s="330"/>
      <c r="D52" s="330"/>
      <c r="E52" s="330"/>
      <c r="F52" s="330"/>
      <c r="G52" s="330"/>
      <c r="H52" s="330"/>
      <c r="I52" s="330"/>
    </row>
  </sheetData>
  <mergeCells count="22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6:G46"/>
    <mergeCell ref="B47:G47"/>
    <mergeCell ref="B48:G48"/>
    <mergeCell ref="B50:G50"/>
    <mergeCell ref="B51:G51"/>
    <mergeCell ref="A52:I52"/>
    <mergeCell ref="A23:A28"/>
    <mergeCell ref="B23:C23"/>
    <mergeCell ref="A29:A37"/>
    <mergeCell ref="B32:C32"/>
    <mergeCell ref="B45:C45"/>
    <mergeCell ref="B49:G49"/>
  </mergeCells>
  <conditionalFormatting sqref="B23:I45">
    <cfRule type="expression" dxfId="12" priority="2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61"/>
  <sheetViews>
    <sheetView topLeftCell="A18" zoomScale="55" zoomScaleNormal="55" workbookViewId="0">
      <selection activeCell="E26" sqref="E2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DONG BAC 22-07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21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44685.177083333299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44678</v>
      </c>
      <c r="C9" s="104">
        <f>INDEX('TONG HOP'!$B$9:$W$110,MATCH(E3,'TONG HOP'!$B$9:$B$110,0),MATCH(C10,'TONG HOP'!$B$9:$W$9,0))</f>
        <v>44679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16966.18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44686.763888888898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20399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44688.319444444402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 xml:space="preserve"> 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338" t="s">
        <v>439</v>
      </c>
      <c r="B23" s="336" t="s">
        <v>418</v>
      </c>
      <c r="C23" s="337"/>
      <c r="D23" s="115"/>
      <c r="E23" s="105"/>
      <c r="F23" s="180">
        <f>IF(C23-B23=1,24,(IF(D23="X",HOUR(C23-B23),0)))</f>
        <v>0</v>
      </c>
      <c r="G23" s="166">
        <f t="shared" ref="G23:G54" si="0">IF(D23="X",MINUTE(C23-B23),0)</f>
        <v>0</v>
      </c>
      <c r="H23" s="166">
        <f>(F23+G23/60)+H22</f>
        <v>0</v>
      </c>
      <c r="I23" s="181" t="s">
        <v>646</v>
      </c>
      <c r="J23" s="175" t="str">
        <f t="shared" ref="J23:J54" si="1">IF(E23="x",(C23-B23),"")</f>
        <v/>
      </c>
      <c r="K23" s="173" t="str">
        <f>IF(D23="x",(C23-B23),"")</f>
        <v/>
      </c>
    </row>
    <row r="24" spans="1:11" ht="36" customHeight="1" x14ac:dyDescent="0.3">
      <c r="A24" s="338"/>
      <c r="B24" s="33" t="s">
        <v>418</v>
      </c>
      <c r="C24" s="33" t="s">
        <v>31</v>
      </c>
      <c r="D24" s="115"/>
      <c r="E24" s="196"/>
      <c r="F24" s="180">
        <f t="shared" ref="F24:F54" si="2">IF(C24-B24=1,24,(IF(D24="X",HOUR(C24-B24),0)))</f>
        <v>0</v>
      </c>
      <c r="G24" s="166">
        <f t="shared" si="0"/>
        <v>0</v>
      </c>
      <c r="H24" s="166">
        <f t="shared" ref="H24:H54" si="3">(F24+G24/60)+H23</f>
        <v>0</v>
      </c>
      <c r="I24" s="182" t="s">
        <v>647</v>
      </c>
      <c r="J24" s="175" t="str">
        <f t="shared" si="1"/>
        <v/>
      </c>
      <c r="K24" s="173" t="str">
        <f t="shared" ref="K24:K54" si="4">IF(D24="x",(C24-B24),"")</f>
        <v/>
      </c>
    </row>
    <row r="25" spans="1:11" ht="36" customHeight="1" x14ac:dyDescent="0.3">
      <c r="A25" s="338"/>
      <c r="B25" s="33" t="s">
        <v>31</v>
      </c>
      <c r="C25" s="41" t="s">
        <v>28</v>
      </c>
      <c r="D25" s="115"/>
      <c r="E25" s="196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06" t="s">
        <v>648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338" t="s">
        <v>662</v>
      </c>
      <c r="B26" s="33" t="s">
        <v>29</v>
      </c>
      <c r="C26" s="33" t="s">
        <v>31</v>
      </c>
      <c r="D26" s="115"/>
      <c r="E26" s="196"/>
      <c r="F26" s="180">
        <f t="shared" si="2"/>
        <v>0</v>
      </c>
      <c r="G26" s="166">
        <f t="shared" si="0"/>
        <v>0</v>
      </c>
      <c r="H26" s="166">
        <f t="shared" si="3"/>
        <v>0</v>
      </c>
      <c r="I26" s="206" t="s">
        <v>648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338"/>
      <c r="B27" s="33" t="s">
        <v>31</v>
      </c>
      <c r="C27" s="33" t="s">
        <v>65</v>
      </c>
      <c r="D27" s="115" t="str">
        <f t="shared" ref="D27:D53" si="5">IF(E27="","X","")</f>
        <v/>
      </c>
      <c r="E27" s="190" t="s">
        <v>610</v>
      </c>
      <c r="F27" s="180">
        <f t="shared" si="2"/>
        <v>0</v>
      </c>
      <c r="G27" s="117">
        <f t="shared" si="0"/>
        <v>0</v>
      </c>
      <c r="H27" s="153">
        <f t="shared" si="3"/>
        <v>0</v>
      </c>
      <c r="I27" s="182" t="s">
        <v>136</v>
      </c>
      <c r="J27" s="176">
        <f t="shared" si="1"/>
        <v>8.3333333333333315E-2</v>
      </c>
      <c r="K27" s="173" t="str">
        <f t="shared" si="4"/>
        <v/>
      </c>
    </row>
    <row r="28" spans="1:11" ht="36" customHeight="1" x14ac:dyDescent="0.3">
      <c r="A28" s="338"/>
      <c r="B28" s="33" t="s">
        <v>65</v>
      </c>
      <c r="C28" s="33" t="s">
        <v>657</v>
      </c>
      <c r="D28" s="115" t="str">
        <f t="shared" si="5"/>
        <v>X</v>
      </c>
      <c r="E28" s="190"/>
      <c r="F28" s="180">
        <f t="shared" si="2"/>
        <v>4</v>
      </c>
      <c r="G28" s="117">
        <f t="shared" si="0"/>
        <v>15</v>
      </c>
      <c r="H28" s="153">
        <f t="shared" si="3"/>
        <v>4.25</v>
      </c>
      <c r="I28" s="182" t="s">
        <v>649</v>
      </c>
      <c r="J28" s="176" t="str">
        <f t="shared" si="1"/>
        <v/>
      </c>
      <c r="K28" s="173">
        <f t="shared" si="4"/>
        <v>0.17708333333333337</v>
      </c>
    </row>
    <row r="29" spans="1:11" ht="36" customHeight="1" x14ac:dyDescent="0.3">
      <c r="A29" s="338"/>
      <c r="B29" s="33" t="s">
        <v>657</v>
      </c>
      <c r="C29" s="33" t="s">
        <v>61</v>
      </c>
      <c r="D29" s="115" t="str">
        <f t="shared" si="5"/>
        <v/>
      </c>
      <c r="E29" s="190" t="s">
        <v>610</v>
      </c>
      <c r="F29" s="180">
        <f t="shared" si="2"/>
        <v>0</v>
      </c>
      <c r="G29" s="117">
        <f t="shared" si="0"/>
        <v>0</v>
      </c>
      <c r="H29" s="153">
        <f t="shared" si="3"/>
        <v>4.25</v>
      </c>
      <c r="I29" s="34" t="s">
        <v>650</v>
      </c>
      <c r="J29" s="176">
        <f t="shared" si="1"/>
        <v>5.9027777777777679E-2</v>
      </c>
      <c r="K29" s="173" t="str">
        <f t="shared" si="4"/>
        <v/>
      </c>
    </row>
    <row r="30" spans="1:11" ht="36" customHeight="1" x14ac:dyDescent="0.3">
      <c r="A30" s="338"/>
      <c r="B30" s="33" t="s">
        <v>61</v>
      </c>
      <c r="C30" s="33" t="s">
        <v>658</v>
      </c>
      <c r="D30" s="115" t="str">
        <f t="shared" si="5"/>
        <v/>
      </c>
      <c r="E30" s="190" t="s">
        <v>610</v>
      </c>
      <c r="F30" s="180">
        <f t="shared" si="2"/>
        <v>0</v>
      </c>
      <c r="G30" s="117">
        <f t="shared" si="0"/>
        <v>0</v>
      </c>
      <c r="H30" s="153">
        <f t="shared" si="3"/>
        <v>4.25</v>
      </c>
      <c r="I30" s="182" t="s">
        <v>651</v>
      </c>
      <c r="J30" s="176">
        <f t="shared" si="1"/>
        <v>0.15277777777777779</v>
      </c>
      <c r="K30" s="173" t="str">
        <f t="shared" si="4"/>
        <v/>
      </c>
    </row>
    <row r="31" spans="1:11" ht="36" customHeight="1" x14ac:dyDescent="0.3">
      <c r="A31" s="338"/>
      <c r="B31" s="336" t="s">
        <v>658</v>
      </c>
      <c r="C31" s="337"/>
      <c r="D31" s="115"/>
      <c r="E31" s="190"/>
      <c r="F31" s="180">
        <f t="shared" si="2"/>
        <v>0</v>
      </c>
      <c r="G31" s="117">
        <f t="shared" si="0"/>
        <v>0</v>
      </c>
      <c r="H31" s="153">
        <f t="shared" si="3"/>
        <v>4.25</v>
      </c>
      <c r="I31" s="34" t="s">
        <v>45</v>
      </c>
      <c r="J31" s="176" t="str">
        <f t="shared" si="1"/>
        <v/>
      </c>
      <c r="K31" s="173" t="str">
        <f t="shared" si="4"/>
        <v/>
      </c>
    </row>
    <row r="32" spans="1:11" ht="36" customHeight="1" x14ac:dyDescent="0.3">
      <c r="A32" s="338"/>
      <c r="B32" s="33" t="s">
        <v>658</v>
      </c>
      <c r="C32" s="33" t="s">
        <v>659</v>
      </c>
      <c r="D32" s="115" t="str">
        <f t="shared" si="5"/>
        <v>X</v>
      </c>
      <c r="E32" s="190"/>
      <c r="F32" s="180">
        <f t="shared" si="2"/>
        <v>5</v>
      </c>
      <c r="G32" s="117">
        <f t="shared" si="0"/>
        <v>5</v>
      </c>
      <c r="H32" s="153">
        <f t="shared" si="3"/>
        <v>9.3333333333333321</v>
      </c>
      <c r="I32" s="182" t="s">
        <v>46</v>
      </c>
      <c r="J32" s="176" t="str">
        <f t="shared" si="1"/>
        <v/>
      </c>
      <c r="K32" s="173">
        <f t="shared" si="4"/>
        <v>0.21180555555555569</v>
      </c>
    </row>
    <row r="33" spans="1:11" ht="36" customHeight="1" x14ac:dyDescent="0.3">
      <c r="A33" s="338"/>
      <c r="B33" s="33" t="s">
        <v>659</v>
      </c>
      <c r="C33" s="33" t="s">
        <v>28</v>
      </c>
      <c r="D33" s="115" t="str">
        <f t="shared" si="5"/>
        <v/>
      </c>
      <c r="E33" s="190" t="s">
        <v>610</v>
      </c>
      <c r="F33" s="180">
        <f t="shared" si="2"/>
        <v>0</v>
      </c>
      <c r="G33" s="117">
        <f t="shared" si="0"/>
        <v>0</v>
      </c>
      <c r="H33" s="153">
        <f t="shared" si="3"/>
        <v>9.3333333333333321</v>
      </c>
      <c r="I33" s="182" t="s">
        <v>355</v>
      </c>
      <c r="J33" s="176">
        <f t="shared" si="1"/>
        <v>2.4305555555555469E-2</v>
      </c>
      <c r="K33" s="173" t="str">
        <f t="shared" si="4"/>
        <v/>
      </c>
    </row>
    <row r="34" spans="1:11" ht="36" customHeight="1" x14ac:dyDescent="0.3">
      <c r="A34" s="338" t="s">
        <v>663</v>
      </c>
      <c r="B34" s="33" t="s">
        <v>29</v>
      </c>
      <c r="C34" s="33" t="s">
        <v>186</v>
      </c>
      <c r="D34" s="115" t="str">
        <f t="shared" si="5"/>
        <v/>
      </c>
      <c r="E34" s="190" t="s">
        <v>610</v>
      </c>
      <c r="F34" s="180">
        <f t="shared" si="2"/>
        <v>0</v>
      </c>
      <c r="G34" s="117">
        <f t="shared" si="0"/>
        <v>0</v>
      </c>
      <c r="H34" s="153">
        <f t="shared" si="3"/>
        <v>9.3333333333333321</v>
      </c>
      <c r="I34" s="182" t="s">
        <v>355</v>
      </c>
      <c r="J34" s="176">
        <f t="shared" si="1"/>
        <v>6.25E-2</v>
      </c>
      <c r="K34" s="173" t="str">
        <f t="shared" si="4"/>
        <v/>
      </c>
    </row>
    <row r="35" spans="1:11" ht="36" customHeight="1" x14ac:dyDescent="0.3">
      <c r="A35" s="338"/>
      <c r="B35" s="33" t="s">
        <v>186</v>
      </c>
      <c r="C35" s="33" t="s">
        <v>30</v>
      </c>
      <c r="D35" s="115" t="str">
        <f t="shared" si="5"/>
        <v>X</v>
      </c>
      <c r="E35" s="190"/>
      <c r="F35" s="180">
        <f t="shared" si="2"/>
        <v>4</v>
      </c>
      <c r="G35" s="117">
        <f t="shared" si="0"/>
        <v>0</v>
      </c>
      <c r="H35" s="153">
        <f t="shared" si="3"/>
        <v>13.333333333333332</v>
      </c>
      <c r="I35" s="182" t="s">
        <v>46</v>
      </c>
      <c r="J35" s="176" t="str">
        <f t="shared" si="1"/>
        <v/>
      </c>
      <c r="K35" s="173">
        <f t="shared" si="4"/>
        <v>0.16666666666666666</v>
      </c>
    </row>
    <row r="36" spans="1:11" ht="36" customHeight="1" x14ac:dyDescent="0.3">
      <c r="A36" s="338"/>
      <c r="B36" s="33" t="s">
        <v>30</v>
      </c>
      <c r="C36" s="33" t="s">
        <v>128</v>
      </c>
      <c r="D36" s="115" t="str">
        <f t="shared" si="5"/>
        <v>X</v>
      </c>
      <c r="E36" s="190"/>
      <c r="F36" s="180">
        <f t="shared" si="2"/>
        <v>0</v>
      </c>
      <c r="G36" s="117">
        <f t="shared" si="0"/>
        <v>50</v>
      </c>
      <c r="H36" s="153">
        <f t="shared" si="3"/>
        <v>14.166666666666666</v>
      </c>
      <c r="I36" s="182" t="s">
        <v>47</v>
      </c>
      <c r="J36" s="176" t="str">
        <f t="shared" si="1"/>
        <v/>
      </c>
      <c r="K36" s="173">
        <f t="shared" si="4"/>
        <v>3.4722222222222238E-2</v>
      </c>
    </row>
    <row r="37" spans="1:11" ht="36" customHeight="1" x14ac:dyDescent="0.3">
      <c r="A37" s="338"/>
      <c r="B37" s="33" t="s">
        <v>128</v>
      </c>
      <c r="C37" s="33" t="s">
        <v>332</v>
      </c>
      <c r="D37" s="115" t="str">
        <f t="shared" si="5"/>
        <v>X</v>
      </c>
      <c r="E37" s="190"/>
      <c r="F37" s="180">
        <f t="shared" si="2"/>
        <v>5</v>
      </c>
      <c r="G37" s="117">
        <f t="shared" si="0"/>
        <v>20</v>
      </c>
      <c r="H37" s="153">
        <f t="shared" si="3"/>
        <v>19.5</v>
      </c>
      <c r="I37" s="182" t="s">
        <v>46</v>
      </c>
      <c r="J37" s="176" t="str">
        <f t="shared" si="1"/>
        <v/>
      </c>
      <c r="K37" s="173">
        <f t="shared" si="4"/>
        <v>0.22222222222222221</v>
      </c>
    </row>
    <row r="38" spans="1:11" ht="36" customHeight="1" x14ac:dyDescent="0.3">
      <c r="A38" s="338"/>
      <c r="B38" s="33" t="s">
        <v>332</v>
      </c>
      <c r="C38" s="33" t="s">
        <v>68</v>
      </c>
      <c r="D38" s="115" t="str">
        <f t="shared" si="5"/>
        <v>X</v>
      </c>
      <c r="E38" s="190"/>
      <c r="F38" s="180">
        <f t="shared" si="2"/>
        <v>0</v>
      </c>
      <c r="G38" s="117">
        <f t="shared" si="0"/>
        <v>20</v>
      </c>
      <c r="H38" s="153">
        <f t="shared" si="3"/>
        <v>19.833333333333332</v>
      </c>
      <c r="I38" s="182" t="s">
        <v>652</v>
      </c>
      <c r="J38" s="176" t="str">
        <f t="shared" si="1"/>
        <v/>
      </c>
      <c r="K38" s="173">
        <f t="shared" si="4"/>
        <v>1.3888888888888895E-2</v>
      </c>
    </row>
    <row r="39" spans="1:11" ht="36" customHeight="1" x14ac:dyDescent="0.3">
      <c r="A39" s="338"/>
      <c r="B39" s="33" t="s">
        <v>68</v>
      </c>
      <c r="C39" s="33" t="s">
        <v>69</v>
      </c>
      <c r="D39" s="115" t="str">
        <f t="shared" si="5"/>
        <v>X</v>
      </c>
      <c r="E39" s="190"/>
      <c r="F39" s="180">
        <f t="shared" si="2"/>
        <v>1</v>
      </c>
      <c r="G39" s="117">
        <f t="shared" si="0"/>
        <v>30</v>
      </c>
      <c r="H39" s="153">
        <f t="shared" si="3"/>
        <v>21.333333333333332</v>
      </c>
      <c r="I39" s="182" t="s">
        <v>46</v>
      </c>
      <c r="J39" s="176" t="str">
        <f t="shared" si="1"/>
        <v/>
      </c>
      <c r="K39" s="173">
        <f t="shared" si="4"/>
        <v>6.25E-2</v>
      </c>
    </row>
    <row r="40" spans="1:11" ht="36" customHeight="1" x14ac:dyDescent="0.3">
      <c r="A40" s="338"/>
      <c r="B40" s="33" t="s">
        <v>69</v>
      </c>
      <c r="C40" s="33" t="s">
        <v>70</v>
      </c>
      <c r="D40" s="115" t="str">
        <f t="shared" si="5"/>
        <v>X</v>
      </c>
      <c r="E40" s="190"/>
      <c r="F40" s="180">
        <f t="shared" si="2"/>
        <v>0</v>
      </c>
      <c r="G40" s="117">
        <f t="shared" si="0"/>
        <v>30</v>
      </c>
      <c r="H40" s="153">
        <f t="shared" si="3"/>
        <v>21.833333333333332</v>
      </c>
      <c r="I40" s="182" t="s">
        <v>47</v>
      </c>
      <c r="J40" s="176" t="str">
        <f t="shared" si="1"/>
        <v/>
      </c>
      <c r="K40" s="173">
        <f t="shared" si="4"/>
        <v>2.083333333333337E-2</v>
      </c>
    </row>
    <row r="41" spans="1:11" ht="36" customHeight="1" x14ac:dyDescent="0.3">
      <c r="A41" s="338"/>
      <c r="B41" s="33" t="s">
        <v>70</v>
      </c>
      <c r="C41" s="33" t="s">
        <v>115</v>
      </c>
      <c r="D41" s="115" t="str">
        <f t="shared" si="5"/>
        <v>X</v>
      </c>
      <c r="E41" s="190"/>
      <c r="F41" s="180">
        <f t="shared" si="2"/>
        <v>0</v>
      </c>
      <c r="G41" s="117">
        <f t="shared" si="0"/>
        <v>30</v>
      </c>
      <c r="H41" s="153">
        <f t="shared" si="3"/>
        <v>22.333333333333332</v>
      </c>
      <c r="I41" s="182" t="s">
        <v>653</v>
      </c>
      <c r="J41" s="176" t="str">
        <f t="shared" si="1"/>
        <v/>
      </c>
      <c r="K41" s="173">
        <f t="shared" si="4"/>
        <v>2.0833333333333259E-2</v>
      </c>
    </row>
    <row r="42" spans="1:11" ht="36" customHeight="1" x14ac:dyDescent="0.3">
      <c r="A42" s="338"/>
      <c r="B42" s="33" t="s">
        <v>115</v>
      </c>
      <c r="C42" s="33" t="s">
        <v>259</v>
      </c>
      <c r="D42" s="115" t="str">
        <f t="shared" si="5"/>
        <v>X</v>
      </c>
      <c r="E42" s="190"/>
      <c r="F42" s="180">
        <f t="shared" si="2"/>
        <v>1</v>
      </c>
      <c r="G42" s="117">
        <f t="shared" si="0"/>
        <v>50</v>
      </c>
      <c r="H42" s="153">
        <f t="shared" si="3"/>
        <v>24.166666666666664</v>
      </c>
      <c r="I42" s="182" t="s">
        <v>46</v>
      </c>
      <c r="J42" s="176" t="str">
        <f t="shared" si="1"/>
        <v/>
      </c>
      <c r="K42" s="173">
        <f t="shared" si="4"/>
        <v>7.638888888888884E-2</v>
      </c>
    </row>
    <row r="43" spans="1:11" ht="36" customHeight="1" x14ac:dyDescent="0.3">
      <c r="A43" s="338"/>
      <c r="B43" s="33" t="s">
        <v>259</v>
      </c>
      <c r="C43" s="33" t="s">
        <v>172</v>
      </c>
      <c r="D43" s="115" t="str">
        <f t="shared" si="5"/>
        <v>X</v>
      </c>
      <c r="E43" s="190"/>
      <c r="F43" s="180">
        <f t="shared" si="2"/>
        <v>2</v>
      </c>
      <c r="G43" s="117">
        <f t="shared" si="0"/>
        <v>10</v>
      </c>
      <c r="H43" s="153">
        <f t="shared" si="3"/>
        <v>26.333333333333332</v>
      </c>
      <c r="I43" s="182" t="s">
        <v>654</v>
      </c>
      <c r="J43" s="176" t="str">
        <f t="shared" si="1"/>
        <v/>
      </c>
      <c r="K43" s="173">
        <f t="shared" si="4"/>
        <v>9.0277777777777901E-2</v>
      </c>
    </row>
    <row r="44" spans="1:11" ht="36" customHeight="1" x14ac:dyDescent="0.3">
      <c r="A44" s="338"/>
      <c r="B44" s="33" t="s">
        <v>172</v>
      </c>
      <c r="C44" s="33" t="s">
        <v>59</v>
      </c>
      <c r="D44" s="115" t="str">
        <f t="shared" si="5"/>
        <v>X</v>
      </c>
      <c r="E44" s="190"/>
      <c r="F44" s="180">
        <f t="shared" si="2"/>
        <v>3</v>
      </c>
      <c r="G44" s="117">
        <f t="shared" si="0"/>
        <v>0</v>
      </c>
      <c r="H44" s="153">
        <f t="shared" si="3"/>
        <v>29.333333333333332</v>
      </c>
      <c r="I44" s="182" t="s">
        <v>46</v>
      </c>
      <c r="J44" s="176" t="str">
        <f t="shared" si="1"/>
        <v/>
      </c>
      <c r="K44" s="173">
        <f t="shared" si="4"/>
        <v>0.125</v>
      </c>
    </row>
    <row r="45" spans="1:11" ht="36" customHeight="1" x14ac:dyDescent="0.3">
      <c r="A45" s="338"/>
      <c r="B45" s="33" t="s">
        <v>59</v>
      </c>
      <c r="C45" s="33" t="s">
        <v>32</v>
      </c>
      <c r="D45" s="115" t="str">
        <f t="shared" si="5"/>
        <v>X</v>
      </c>
      <c r="E45" s="190"/>
      <c r="F45" s="180">
        <f t="shared" si="2"/>
        <v>0</v>
      </c>
      <c r="G45" s="117">
        <f t="shared" si="0"/>
        <v>30</v>
      </c>
      <c r="H45" s="153">
        <f t="shared" si="3"/>
        <v>29.833333333333332</v>
      </c>
      <c r="I45" s="182" t="s">
        <v>47</v>
      </c>
      <c r="J45" s="176" t="str">
        <f t="shared" si="1"/>
        <v/>
      </c>
      <c r="K45" s="173">
        <f t="shared" si="4"/>
        <v>2.0833333333333259E-2</v>
      </c>
    </row>
    <row r="46" spans="1:11" ht="36" customHeight="1" x14ac:dyDescent="0.3">
      <c r="A46" s="338"/>
      <c r="B46" s="33" t="s">
        <v>32</v>
      </c>
      <c r="C46" s="33" t="s">
        <v>28</v>
      </c>
      <c r="D46" s="115" t="str">
        <f t="shared" si="5"/>
        <v>X</v>
      </c>
      <c r="E46" s="190"/>
      <c r="F46" s="180">
        <f t="shared" si="2"/>
        <v>2</v>
      </c>
      <c r="G46" s="117">
        <f t="shared" si="0"/>
        <v>0</v>
      </c>
      <c r="H46" s="153">
        <f t="shared" si="3"/>
        <v>31.833333333333332</v>
      </c>
      <c r="I46" s="182" t="s">
        <v>655</v>
      </c>
      <c r="J46" s="176" t="str">
        <f t="shared" si="1"/>
        <v/>
      </c>
      <c r="K46" s="173">
        <f t="shared" si="4"/>
        <v>8.333333333333337E-2</v>
      </c>
    </row>
    <row r="47" spans="1:11" ht="36" customHeight="1" x14ac:dyDescent="0.3">
      <c r="A47" s="333" t="s">
        <v>664</v>
      </c>
      <c r="B47" s="33" t="s">
        <v>29</v>
      </c>
      <c r="C47" s="33" t="s">
        <v>660</v>
      </c>
      <c r="D47" s="115" t="str">
        <f t="shared" si="5"/>
        <v>X</v>
      </c>
      <c r="E47" s="190"/>
      <c r="F47" s="180">
        <f t="shared" si="2"/>
        <v>0</v>
      </c>
      <c r="G47" s="117">
        <f t="shared" si="0"/>
        <v>50</v>
      </c>
      <c r="H47" s="153">
        <f t="shared" si="3"/>
        <v>32.666666666666664</v>
      </c>
      <c r="I47" s="182" t="s">
        <v>655</v>
      </c>
      <c r="J47" s="176" t="str">
        <f t="shared" si="1"/>
        <v/>
      </c>
      <c r="K47" s="173">
        <f t="shared" si="4"/>
        <v>3.4722222222222224E-2</v>
      </c>
    </row>
    <row r="48" spans="1:11" ht="36" customHeight="1" x14ac:dyDescent="0.3">
      <c r="A48" s="334"/>
      <c r="B48" s="33" t="s">
        <v>660</v>
      </c>
      <c r="C48" s="33" t="s">
        <v>156</v>
      </c>
      <c r="D48" s="115" t="str">
        <f t="shared" si="5"/>
        <v>X</v>
      </c>
      <c r="E48" s="190"/>
      <c r="F48" s="180">
        <f t="shared" si="2"/>
        <v>1</v>
      </c>
      <c r="G48" s="117">
        <f t="shared" si="0"/>
        <v>10</v>
      </c>
      <c r="H48" s="153">
        <f t="shared" si="3"/>
        <v>33.833333333333329</v>
      </c>
      <c r="I48" s="182" t="s">
        <v>54</v>
      </c>
      <c r="J48" s="176" t="str">
        <f t="shared" si="1"/>
        <v/>
      </c>
      <c r="K48" s="173">
        <f t="shared" si="4"/>
        <v>4.8611111111111105E-2</v>
      </c>
    </row>
    <row r="49" spans="1:11" ht="36" customHeight="1" x14ac:dyDescent="0.3">
      <c r="A49" s="335"/>
      <c r="B49" s="33" t="s">
        <v>156</v>
      </c>
      <c r="C49" s="33" t="s">
        <v>661</v>
      </c>
      <c r="D49" s="115" t="str">
        <f t="shared" si="5"/>
        <v>X</v>
      </c>
      <c r="E49" s="190"/>
      <c r="F49" s="180">
        <f t="shared" si="2"/>
        <v>1</v>
      </c>
      <c r="G49" s="117">
        <f t="shared" si="0"/>
        <v>50</v>
      </c>
      <c r="H49" s="153">
        <f t="shared" si="3"/>
        <v>35.666666666666664</v>
      </c>
      <c r="I49" s="182" t="s">
        <v>46</v>
      </c>
      <c r="J49" s="176" t="str">
        <f t="shared" si="1"/>
        <v/>
      </c>
      <c r="K49" s="173">
        <f t="shared" si="4"/>
        <v>7.6388888888888909E-2</v>
      </c>
    </row>
    <row r="50" spans="1:11" ht="36" customHeight="1" x14ac:dyDescent="0.3">
      <c r="A50" s="42" t="s">
        <v>664</v>
      </c>
      <c r="B50" s="33" t="s">
        <v>661</v>
      </c>
      <c r="C50" s="33" t="s">
        <v>233</v>
      </c>
      <c r="D50" s="115" t="str">
        <f t="shared" si="5"/>
        <v>X</v>
      </c>
      <c r="E50" s="190"/>
      <c r="F50" s="180">
        <f t="shared" si="2"/>
        <v>0</v>
      </c>
      <c r="G50" s="117">
        <f t="shared" si="0"/>
        <v>40</v>
      </c>
      <c r="H50" s="153">
        <f t="shared" si="3"/>
        <v>36.333333333333329</v>
      </c>
      <c r="I50" s="182" t="s">
        <v>54</v>
      </c>
      <c r="J50" s="176" t="str">
        <f t="shared" si="1"/>
        <v/>
      </c>
      <c r="K50" s="173">
        <f t="shared" si="4"/>
        <v>2.7777777777777762E-2</v>
      </c>
    </row>
    <row r="51" spans="1:11" ht="36" customHeight="1" x14ac:dyDescent="0.3">
      <c r="A51" s="30"/>
      <c r="B51" s="33" t="s">
        <v>233</v>
      </c>
      <c r="C51" s="33" t="s">
        <v>238</v>
      </c>
      <c r="D51" s="115" t="str">
        <f t="shared" si="5"/>
        <v>X</v>
      </c>
      <c r="E51" s="190"/>
      <c r="F51" s="180">
        <f t="shared" si="2"/>
        <v>0</v>
      </c>
      <c r="G51" s="117">
        <f t="shared" si="0"/>
        <v>30</v>
      </c>
      <c r="H51" s="153">
        <f t="shared" si="3"/>
        <v>36.833333333333329</v>
      </c>
      <c r="I51" s="182" t="s">
        <v>46</v>
      </c>
      <c r="J51" s="176" t="str">
        <f t="shared" si="1"/>
        <v/>
      </c>
      <c r="K51" s="173">
        <f t="shared" si="4"/>
        <v>2.0833333333333343E-2</v>
      </c>
    </row>
    <row r="52" spans="1:11" ht="36" customHeight="1" x14ac:dyDescent="0.3">
      <c r="A52" s="30"/>
      <c r="B52" s="33" t="s">
        <v>238</v>
      </c>
      <c r="C52" s="33" t="s">
        <v>128</v>
      </c>
      <c r="D52" s="115" t="str">
        <f t="shared" si="5"/>
        <v>X</v>
      </c>
      <c r="E52" s="190"/>
      <c r="F52" s="180">
        <f t="shared" si="2"/>
        <v>1</v>
      </c>
      <c r="G52" s="117">
        <f t="shared" si="0"/>
        <v>20</v>
      </c>
      <c r="H52" s="153">
        <f t="shared" si="3"/>
        <v>38.166666666666664</v>
      </c>
      <c r="I52" s="182" t="s">
        <v>656</v>
      </c>
      <c r="J52" s="176" t="str">
        <f t="shared" si="1"/>
        <v/>
      </c>
      <c r="K52" s="173">
        <f t="shared" si="4"/>
        <v>5.5555555555555552E-2</v>
      </c>
    </row>
    <row r="53" spans="1:11" ht="36" customHeight="1" x14ac:dyDescent="0.3">
      <c r="A53" s="30"/>
      <c r="B53" s="33" t="s">
        <v>128</v>
      </c>
      <c r="C53" s="33" t="s">
        <v>243</v>
      </c>
      <c r="D53" s="115" t="str">
        <f t="shared" si="5"/>
        <v>X</v>
      </c>
      <c r="E53" s="190"/>
      <c r="F53" s="180">
        <f t="shared" si="2"/>
        <v>1</v>
      </c>
      <c r="G53" s="117">
        <f t="shared" si="0"/>
        <v>20</v>
      </c>
      <c r="H53" s="153">
        <f t="shared" si="3"/>
        <v>39.5</v>
      </c>
      <c r="I53" s="182" t="s">
        <v>46</v>
      </c>
      <c r="J53" s="176" t="str">
        <f t="shared" si="1"/>
        <v/>
      </c>
      <c r="K53" s="173">
        <f t="shared" si="4"/>
        <v>5.555555555555558E-2</v>
      </c>
    </row>
    <row r="54" spans="1:11" ht="36" customHeight="1" x14ac:dyDescent="0.3">
      <c r="A54" s="30"/>
      <c r="B54" s="336" t="s">
        <v>243</v>
      </c>
      <c r="C54" s="337"/>
      <c r="D54" s="115"/>
      <c r="E54" s="190"/>
      <c r="F54" s="180">
        <f t="shared" si="2"/>
        <v>0</v>
      </c>
      <c r="G54" s="117">
        <f t="shared" si="0"/>
        <v>0</v>
      </c>
      <c r="H54" s="153">
        <f t="shared" si="3"/>
        <v>39.5</v>
      </c>
      <c r="I54" s="34" t="s">
        <v>56</v>
      </c>
      <c r="J54" s="176" t="str">
        <f t="shared" si="1"/>
        <v/>
      </c>
      <c r="K54" s="173" t="str">
        <f t="shared" si="4"/>
        <v/>
      </c>
    </row>
    <row r="55" spans="1:11" ht="33.75" customHeight="1" x14ac:dyDescent="0.3">
      <c r="A55" s="123"/>
      <c r="B55" s="332" t="s">
        <v>33</v>
      </c>
      <c r="C55" s="332"/>
      <c r="D55" s="332"/>
      <c r="E55" s="332"/>
      <c r="F55" s="332"/>
      <c r="G55" s="332"/>
      <c r="H55" s="124">
        <f>H54</f>
        <v>39.5</v>
      </c>
      <c r="I55" s="125"/>
      <c r="J55" s="177">
        <f>SUM(J23:J54)</f>
        <v>0.38194444444444425</v>
      </c>
      <c r="K55" s="173">
        <f>SUM(K23:K54)</f>
        <v>1.6458333333333337</v>
      </c>
    </row>
    <row r="56" spans="1:11" ht="33.75" customHeight="1" x14ac:dyDescent="0.3">
      <c r="A56" s="123"/>
      <c r="B56" s="332" t="s">
        <v>616</v>
      </c>
      <c r="C56" s="332"/>
      <c r="D56" s="332"/>
      <c r="E56" s="332"/>
      <c r="F56" s="332"/>
      <c r="G56" s="332"/>
      <c r="H56" s="126">
        <v>72</v>
      </c>
      <c r="I56" s="125"/>
    </row>
    <row r="57" spans="1:11" ht="33.75" customHeight="1" x14ac:dyDescent="0.3">
      <c r="A57" s="123"/>
      <c r="B57" s="326" t="s">
        <v>617</v>
      </c>
      <c r="C57" s="326"/>
      <c r="D57" s="326"/>
      <c r="E57" s="326"/>
      <c r="F57" s="326"/>
      <c r="G57" s="326"/>
      <c r="H57" s="126">
        <f>IF(H56="","",IF(H55&lt;=H56,H56-H55,0))</f>
        <v>32.5</v>
      </c>
      <c r="I57" s="155"/>
    </row>
    <row r="58" spans="1:11" ht="33.75" customHeight="1" x14ac:dyDescent="0.3">
      <c r="A58" s="123"/>
      <c r="B58" s="326" t="s">
        <v>618</v>
      </c>
      <c r="C58" s="326"/>
      <c r="D58" s="326"/>
      <c r="E58" s="326"/>
      <c r="F58" s="326"/>
      <c r="G58" s="326"/>
      <c r="H58" s="126">
        <f>IF(H55&gt;H56,H55-H56,0)</f>
        <v>0</v>
      </c>
      <c r="I58" s="125"/>
    </row>
    <row r="59" spans="1:11" ht="33.75" customHeight="1" x14ac:dyDescent="0.3">
      <c r="A59" s="123"/>
      <c r="B59" s="326" t="s">
        <v>619</v>
      </c>
      <c r="C59" s="326"/>
      <c r="D59" s="326"/>
      <c r="E59" s="326"/>
      <c r="F59" s="326"/>
      <c r="G59" s="326"/>
      <c r="H59" s="154">
        <f>IF(H56="","",IF(H57&gt;H58,ROUND(H57*$B$15*$B$13/24,0),""))</f>
        <v>41435469</v>
      </c>
      <c r="I59" s="125"/>
    </row>
    <row r="60" spans="1:11" ht="33.75" customHeight="1" x14ac:dyDescent="0.3">
      <c r="A60" s="123"/>
      <c r="B60" s="327" t="s">
        <v>620</v>
      </c>
      <c r="C60" s="328"/>
      <c r="D60" s="328"/>
      <c r="E60" s="328"/>
      <c r="F60" s="328"/>
      <c r="G60" s="329"/>
      <c r="H60" s="127" t="str">
        <f>IF(H58&gt;H57,ROUND(H58*$B$17*$B$13/24,0),"")</f>
        <v/>
      </c>
      <c r="I60" s="125"/>
    </row>
    <row r="61" spans="1:11" ht="33.75" customHeight="1" x14ac:dyDescent="0.3">
      <c r="A61" s="330"/>
      <c r="B61" s="330"/>
      <c r="C61" s="330"/>
      <c r="D61" s="330"/>
      <c r="E61" s="330"/>
      <c r="F61" s="330"/>
      <c r="G61" s="330"/>
      <c r="H61" s="330"/>
      <c r="I61" s="330"/>
    </row>
  </sheetData>
  <mergeCells count="24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55:G55"/>
    <mergeCell ref="B56:G56"/>
    <mergeCell ref="B57:G57"/>
    <mergeCell ref="B59:G59"/>
    <mergeCell ref="B60:G60"/>
    <mergeCell ref="A61:I61"/>
    <mergeCell ref="B23:C23"/>
    <mergeCell ref="B31:C31"/>
    <mergeCell ref="B54:C54"/>
    <mergeCell ref="A23:A25"/>
    <mergeCell ref="A26:A33"/>
    <mergeCell ref="A34:A46"/>
    <mergeCell ref="A47:A49"/>
    <mergeCell ref="B58:G58"/>
  </mergeCells>
  <conditionalFormatting sqref="B23:J54">
    <cfRule type="expression" dxfId="11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K62"/>
  <sheetViews>
    <sheetView topLeftCell="A21" zoomScale="55" zoomScaleNormal="55" workbookViewId="0">
      <selection activeCell="I28" sqref="I28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20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44681.604166666664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44677</v>
      </c>
      <c r="C9" s="104">
        <f>INDEX('TONG HOP'!$B$9:$W$110,MATCH(E3,'TONG HOP'!$B$9:$B$110,0),MATCH(C10,'TONG HOP'!$B$9:$W$9,0))</f>
        <v>44678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16861.5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44683.722222222219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44685.145833333336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54" t="s">
        <v>421</v>
      </c>
      <c r="B23" s="336" t="s">
        <v>115</v>
      </c>
      <c r="C23" s="337"/>
      <c r="D23" s="115"/>
      <c r="E23" s="166"/>
      <c r="F23" s="166">
        <f t="shared" ref="F23:F55" si="0">IF(D23="X",HOUR(C23-B23),0)</f>
        <v>0</v>
      </c>
      <c r="G23" s="166">
        <f t="shared" ref="G23:G55" si="1">IF(D23="X",MINUTE(C23-B23),0)</f>
        <v>0</v>
      </c>
      <c r="H23" s="166">
        <f>(F23+G23/60)+H22</f>
        <v>0</v>
      </c>
      <c r="I23" s="181" t="s">
        <v>423</v>
      </c>
      <c r="J23" s="175" t="str">
        <f t="shared" ref="J23:J55" si="2">IF(E23="x",(C23-B23),"")</f>
        <v/>
      </c>
      <c r="K23" s="173" t="str">
        <f>IF(D23="x",(C23-B23),"")</f>
        <v/>
      </c>
    </row>
    <row r="24" spans="1:11" ht="36" customHeight="1" x14ac:dyDescent="0.3">
      <c r="A24" s="56"/>
      <c r="B24" s="33" t="s">
        <v>115</v>
      </c>
      <c r="C24" s="41" t="s">
        <v>28</v>
      </c>
      <c r="D24" s="115"/>
      <c r="E24" s="166"/>
      <c r="F24" s="166">
        <f t="shared" si="0"/>
        <v>0</v>
      </c>
      <c r="G24" s="166">
        <f t="shared" si="1"/>
        <v>0</v>
      </c>
      <c r="H24" s="166">
        <f t="shared" ref="H24:H55" si="3">(F24+G24/60)+H23</f>
        <v>0</v>
      </c>
      <c r="I24" s="182" t="s">
        <v>424</v>
      </c>
      <c r="J24" s="175" t="str">
        <f t="shared" si="2"/>
        <v/>
      </c>
      <c r="K24" s="173" t="str">
        <f t="shared" ref="K24:K55" si="4">IF(D24="x",(C24-B24),"")</f>
        <v/>
      </c>
    </row>
    <row r="25" spans="1:11" ht="36" customHeight="1" x14ac:dyDescent="0.3">
      <c r="A25" s="57" t="s">
        <v>422</v>
      </c>
      <c r="B25" s="33" t="s">
        <v>29</v>
      </c>
      <c r="C25" s="209">
        <v>0.29166666666666669</v>
      </c>
      <c r="D25" s="115"/>
      <c r="E25" s="166"/>
      <c r="F25" s="166">
        <f t="shared" si="0"/>
        <v>0</v>
      </c>
      <c r="G25" s="166">
        <f t="shared" si="1"/>
        <v>0</v>
      </c>
      <c r="H25" s="166">
        <f t="shared" si="3"/>
        <v>0</v>
      </c>
      <c r="I25" s="182" t="s">
        <v>424</v>
      </c>
      <c r="J25" s="175" t="str">
        <f t="shared" si="2"/>
        <v/>
      </c>
      <c r="K25" s="173" t="str">
        <f t="shared" si="4"/>
        <v/>
      </c>
    </row>
    <row r="26" spans="1:11" ht="36" customHeight="1" x14ac:dyDescent="0.3">
      <c r="A26" s="54"/>
      <c r="B26" s="33" t="s">
        <v>31</v>
      </c>
      <c r="C26" s="41" t="s">
        <v>28</v>
      </c>
      <c r="D26" s="115" t="str">
        <f t="shared" ref="D26:D54" si="5">IF(E26="","X","")</f>
        <v>X</v>
      </c>
      <c r="E26" s="166"/>
      <c r="F26" s="166">
        <f t="shared" si="0"/>
        <v>17</v>
      </c>
      <c r="G26" s="166">
        <f t="shared" si="1"/>
        <v>0</v>
      </c>
      <c r="H26" s="166">
        <f t="shared" si="3"/>
        <v>17</v>
      </c>
      <c r="I26" s="182" t="s">
        <v>424</v>
      </c>
      <c r="J26" s="175" t="str">
        <f t="shared" si="2"/>
        <v/>
      </c>
      <c r="K26" s="173">
        <f t="shared" si="4"/>
        <v>0.70833333333333326</v>
      </c>
    </row>
    <row r="27" spans="1:11" ht="36" customHeight="1" x14ac:dyDescent="0.3">
      <c r="A27" s="49" t="s">
        <v>437</v>
      </c>
      <c r="B27" s="41" t="s">
        <v>29</v>
      </c>
      <c r="C27" s="41" t="s">
        <v>26</v>
      </c>
      <c r="D27" s="115" t="str">
        <f t="shared" si="5"/>
        <v>X</v>
      </c>
      <c r="E27" s="131"/>
      <c r="F27" s="117">
        <f t="shared" si="0"/>
        <v>11</v>
      </c>
      <c r="G27" s="117">
        <f t="shared" si="1"/>
        <v>0</v>
      </c>
      <c r="H27" s="153">
        <f t="shared" si="3"/>
        <v>28</v>
      </c>
      <c r="I27" s="182" t="s">
        <v>425</v>
      </c>
      <c r="J27" s="176" t="str">
        <f t="shared" si="2"/>
        <v/>
      </c>
      <c r="K27" s="173">
        <f t="shared" si="4"/>
        <v>0.45833333333333331</v>
      </c>
    </row>
    <row r="28" spans="1:11" ht="36" customHeight="1" x14ac:dyDescent="0.3">
      <c r="A28" s="50"/>
      <c r="B28" s="41" t="s">
        <v>26</v>
      </c>
      <c r="C28" s="41" t="s">
        <v>27</v>
      </c>
      <c r="D28" s="115" t="str">
        <f t="shared" si="5"/>
        <v/>
      </c>
      <c r="E28" s="131" t="s">
        <v>610</v>
      </c>
      <c r="F28" s="117">
        <f t="shared" si="0"/>
        <v>0</v>
      </c>
      <c r="G28" s="117">
        <f t="shared" si="1"/>
        <v>0</v>
      </c>
      <c r="H28" s="153">
        <f t="shared" si="3"/>
        <v>28</v>
      </c>
      <c r="I28" s="182" t="s">
        <v>43</v>
      </c>
      <c r="J28" s="176">
        <f t="shared" si="2"/>
        <v>8.3333333333333315E-2</v>
      </c>
      <c r="K28" s="173" t="str">
        <f t="shared" si="4"/>
        <v/>
      </c>
    </row>
    <row r="29" spans="1:11" ht="36" customHeight="1" x14ac:dyDescent="0.3">
      <c r="A29" s="50"/>
      <c r="B29" s="41" t="s">
        <v>27</v>
      </c>
      <c r="C29" s="33" t="s">
        <v>231</v>
      </c>
      <c r="D29" s="115" t="str">
        <f t="shared" si="5"/>
        <v/>
      </c>
      <c r="E29" s="131" t="s">
        <v>610</v>
      </c>
      <c r="F29" s="117">
        <f t="shared" si="0"/>
        <v>0</v>
      </c>
      <c r="G29" s="117">
        <f t="shared" si="1"/>
        <v>0</v>
      </c>
      <c r="H29" s="153">
        <f t="shared" si="3"/>
        <v>28</v>
      </c>
      <c r="I29" s="34" t="s">
        <v>426</v>
      </c>
      <c r="J29" s="176">
        <f t="shared" si="2"/>
        <v>9.7222222222222321E-2</v>
      </c>
      <c r="K29" s="173" t="str">
        <f t="shared" si="4"/>
        <v/>
      </c>
    </row>
    <row r="30" spans="1:11" ht="36" customHeight="1" x14ac:dyDescent="0.3">
      <c r="A30" s="50"/>
      <c r="B30" s="33" t="s">
        <v>231</v>
      </c>
      <c r="C30" s="33" t="s">
        <v>229</v>
      </c>
      <c r="D30" s="115" t="str">
        <f t="shared" si="5"/>
        <v/>
      </c>
      <c r="E30" s="131" t="s">
        <v>610</v>
      </c>
      <c r="F30" s="117">
        <f t="shared" si="0"/>
        <v>0</v>
      </c>
      <c r="G30" s="117">
        <f t="shared" si="1"/>
        <v>0</v>
      </c>
      <c r="H30" s="153">
        <f t="shared" si="3"/>
        <v>28</v>
      </c>
      <c r="I30" s="182" t="s">
        <v>309</v>
      </c>
      <c r="J30" s="176">
        <f t="shared" si="2"/>
        <v>8.3333333333333259E-2</v>
      </c>
      <c r="K30" s="173" t="str">
        <f t="shared" si="4"/>
        <v/>
      </c>
    </row>
    <row r="31" spans="1:11" ht="36" customHeight="1" x14ac:dyDescent="0.3">
      <c r="A31" s="50"/>
      <c r="B31" s="336" t="s">
        <v>229</v>
      </c>
      <c r="C31" s="337"/>
      <c r="D31" s="115"/>
      <c r="E31" s="131"/>
      <c r="F31" s="117">
        <f t="shared" si="0"/>
        <v>0</v>
      </c>
      <c r="G31" s="117">
        <f t="shared" si="1"/>
        <v>0</v>
      </c>
      <c r="H31" s="153">
        <f t="shared" si="3"/>
        <v>28</v>
      </c>
      <c r="I31" s="34" t="s">
        <v>45</v>
      </c>
      <c r="J31" s="176" t="str">
        <f t="shared" si="2"/>
        <v/>
      </c>
      <c r="K31" s="173" t="str">
        <f t="shared" si="4"/>
        <v/>
      </c>
    </row>
    <row r="32" spans="1:11" ht="36" customHeight="1" x14ac:dyDescent="0.3">
      <c r="A32" s="50"/>
      <c r="B32" s="33" t="s">
        <v>229</v>
      </c>
      <c r="C32" s="33" t="s">
        <v>173</v>
      </c>
      <c r="D32" s="115" t="str">
        <f t="shared" si="5"/>
        <v>X</v>
      </c>
      <c r="E32" s="131"/>
      <c r="F32" s="117">
        <f t="shared" si="0"/>
        <v>2</v>
      </c>
      <c r="G32" s="117">
        <f t="shared" si="1"/>
        <v>0</v>
      </c>
      <c r="H32" s="153">
        <f t="shared" si="3"/>
        <v>30</v>
      </c>
      <c r="I32" s="182" t="s">
        <v>46</v>
      </c>
      <c r="J32" s="176" t="str">
        <f t="shared" si="2"/>
        <v/>
      </c>
      <c r="K32" s="173">
        <f t="shared" si="4"/>
        <v>8.3333333333333259E-2</v>
      </c>
    </row>
    <row r="33" spans="1:11" ht="36" customHeight="1" x14ac:dyDescent="0.3">
      <c r="A33" s="50"/>
      <c r="B33" s="33" t="s">
        <v>173</v>
      </c>
      <c r="C33" s="33" t="s">
        <v>117</v>
      </c>
      <c r="D33" s="115" t="str">
        <f t="shared" si="5"/>
        <v/>
      </c>
      <c r="E33" s="131" t="s">
        <v>610</v>
      </c>
      <c r="F33" s="117">
        <f t="shared" si="0"/>
        <v>0</v>
      </c>
      <c r="G33" s="117">
        <f t="shared" si="1"/>
        <v>0</v>
      </c>
      <c r="H33" s="153">
        <f t="shared" si="3"/>
        <v>30</v>
      </c>
      <c r="I33" s="182" t="s">
        <v>355</v>
      </c>
      <c r="J33" s="176">
        <f t="shared" si="2"/>
        <v>1.3888888888889062E-2</v>
      </c>
      <c r="K33" s="173" t="str">
        <f t="shared" si="4"/>
        <v/>
      </c>
    </row>
    <row r="34" spans="1:11" ht="36" customHeight="1" x14ac:dyDescent="0.3">
      <c r="A34" s="50"/>
      <c r="B34" s="33" t="s">
        <v>117</v>
      </c>
      <c r="C34" s="33" t="s">
        <v>242</v>
      </c>
      <c r="D34" s="115" t="str">
        <f t="shared" si="5"/>
        <v>X</v>
      </c>
      <c r="E34" s="131"/>
      <c r="F34" s="117">
        <f t="shared" si="0"/>
        <v>0</v>
      </c>
      <c r="G34" s="117">
        <f t="shared" si="1"/>
        <v>40</v>
      </c>
      <c r="H34" s="153">
        <f t="shared" si="3"/>
        <v>30.666666666666668</v>
      </c>
      <c r="I34" s="182" t="s">
        <v>46</v>
      </c>
      <c r="J34" s="176" t="str">
        <f t="shared" si="2"/>
        <v/>
      </c>
      <c r="K34" s="173">
        <f t="shared" si="4"/>
        <v>2.7777777777777679E-2</v>
      </c>
    </row>
    <row r="35" spans="1:11" ht="36" customHeight="1" x14ac:dyDescent="0.3">
      <c r="A35" s="50"/>
      <c r="B35" s="33" t="s">
        <v>242</v>
      </c>
      <c r="C35" s="33" t="s">
        <v>374</v>
      </c>
      <c r="D35" s="115" t="str">
        <f t="shared" si="5"/>
        <v>X</v>
      </c>
      <c r="E35" s="131"/>
      <c r="F35" s="117">
        <f t="shared" si="0"/>
        <v>1</v>
      </c>
      <c r="G35" s="117">
        <f t="shared" si="1"/>
        <v>50</v>
      </c>
      <c r="H35" s="153">
        <f t="shared" si="3"/>
        <v>32.5</v>
      </c>
      <c r="I35" s="182" t="s">
        <v>427</v>
      </c>
      <c r="J35" s="176" t="str">
        <f t="shared" si="2"/>
        <v/>
      </c>
      <c r="K35" s="173">
        <f t="shared" si="4"/>
        <v>7.6388888888888951E-2</v>
      </c>
    </row>
    <row r="36" spans="1:11" ht="36" customHeight="1" x14ac:dyDescent="0.3">
      <c r="A36" s="50"/>
      <c r="B36" s="33" t="s">
        <v>374</v>
      </c>
      <c r="C36" s="33" t="s">
        <v>319</v>
      </c>
      <c r="D36" s="115" t="str">
        <f t="shared" si="5"/>
        <v>X</v>
      </c>
      <c r="E36" s="131"/>
      <c r="F36" s="117">
        <f t="shared" si="0"/>
        <v>1</v>
      </c>
      <c r="G36" s="117">
        <f t="shared" si="1"/>
        <v>30</v>
      </c>
      <c r="H36" s="153">
        <f t="shared" si="3"/>
        <v>34</v>
      </c>
      <c r="I36" s="182" t="s">
        <v>46</v>
      </c>
      <c r="J36" s="176" t="str">
        <f t="shared" si="2"/>
        <v/>
      </c>
      <c r="K36" s="173">
        <f t="shared" si="4"/>
        <v>6.25E-2</v>
      </c>
    </row>
    <row r="37" spans="1:11" ht="36" customHeight="1" x14ac:dyDescent="0.3">
      <c r="A37" s="51"/>
      <c r="B37" s="33" t="s">
        <v>319</v>
      </c>
      <c r="C37" s="33" t="s">
        <v>28</v>
      </c>
      <c r="D37" s="115" t="str">
        <f t="shared" si="5"/>
        <v>X</v>
      </c>
      <c r="E37" s="131"/>
      <c r="F37" s="117">
        <f t="shared" si="0"/>
        <v>0</v>
      </c>
      <c r="G37" s="117">
        <f t="shared" si="1"/>
        <v>20</v>
      </c>
      <c r="H37" s="153">
        <f t="shared" si="3"/>
        <v>34.333333333333336</v>
      </c>
      <c r="I37" s="182" t="s">
        <v>428</v>
      </c>
      <c r="J37" s="176" t="str">
        <f t="shared" si="2"/>
        <v/>
      </c>
      <c r="K37" s="173">
        <f t="shared" si="4"/>
        <v>1.388888888888884E-2</v>
      </c>
    </row>
    <row r="38" spans="1:11" ht="36" customHeight="1" x14ac:dyDescent="0.3">
      <c r="A38" s="54" t="s">
        <v>438</v>
      </c>
      <c r="B38" s="33" t="s">
        <v>29</v>
      </c>
      <c r="C38" s="33" t="s">
        <v>269</v>
      </c>
      <c r="D38" s="115" t="str">
        <f t="shared" si="5"/>
        <v>X</v>
      </c>
      <c r="E38" s="131"/>
      <c r="F38" s="117">
        <f t="shared" si="0"/>
        <v>3</v>
      </c>
      <c r="G38" s="117">
        <f t="shared" si="1"/>
        <v>0</v>
      </c>
      <c r="H38" s="153">
        <f t="shared" si="3"/>
        <v>37.333333333333336</v>
      </c>
      <c r="I38" s="182" t="s">
        <v>46</v>
      </c>
      <c r="J38" s="176" t="str">
        <f t="shared" si="2"/>
        <v/>
      </c>
      <c r="K38" s="173">
        <f t="shared" si="4"/>
        <v>0.125</v>
      </c>
    </row>
    <row r="39" spans="1:11" ht="36" customHeight="1" x14ac:dyDescent="0.3">
      <c r="A39" s="55"/>
      <c r="B39" s="33" t="s">
        <v>269</v>
      </c>
      <c r="C39" s="33" t="s">
        <v>75</v>
      </c>
      <c r="D39" s="115" t="str">
        <f t="shared" si="5"/>
        <v/>
      </c>
      <c r="E39" s="131" t="s">
        <v>610</v>
      </c>
      <c r="F39" s="117">
        <f t="shared" si="0"/>
        <v>0</v>
      </c>
      <c r="G39" s="117">
        <f t="shared" si="1"/>
        <v>0</v>
      </c>
      <c r="H39" s="153">
        <f t="shared" si="3"/>
        <v>37.333333333333336</v>
      </c>
      <c r="I39" s="182" t="s">
        <v>355</v>
      </c>
      <c r="J39" s="176">
        <f t="shared" si="2"/>
        <v>0.125</v>
      </c>
      <c r="K39" s="173" t="str">
        <f t="shared" si="4"/>
        <v/>
      </c>
    </row>
    <row r="40" spans="1:11" ht="36" customHeight="1" x14ac:dyDescent="0.3">
      <c r="A40" s="55"/>
      <c r="B40" s="33" t="s">
        <v>75</v>
      </c>
      <c r="C40" s="33" t="s">
        <v>435</v>
      </c>
      <c r="D40" s="115" t="str">
        <f t="shared" si="5"/>
        <v>X</v>
      </c>
      <c r="E40" s="131"/>
      <c r="F40" s="117">
        <f t="shared" si="0"/>
        <v>0</v>
      </c>
      <c r="G40" s="117">
        <f t="shared" si="1"/>
        <v>55</v>
      </c>
      <c r="H40" s="153">
        <f t="shared" si="3"/>
        <v>38.25</v>
      </c>
      <c r="I40" s="182" t="s">
        <v>429</v>
      </c>
      <c r="J40" s="176" t="str">
        <f t="shared" si="2"/>
        <v/>
      </c>
      <c r="K40" s="173">
        <f t="shared" si="4"/>
        <v>3.8194444444444475E-2</v>
      </c>
    </row>
    <row r="41" spans="1:11" ht="36" customHeight="1" x14ac:dyDescent="0.3">
      <c r="A41" s="55"/>
      <c r="B41" s="33" t="s">
        <v>435</v>
      </c>
      <c r="C41" s="33" t="s">
        <v>436</v>
      </c>
      <c r="D41" s="115" t="str">
        <f t="shared" si="5"/>
        <v/>
      </c>
      <c r="E41" s="131" t="s">
        <v>610</v>
      </c>
      <c r="F41" s="117">
        <f t="shared" si="0"/>
        <v>0</v>
      </c>
      <c r="G41" s="117">
        <f t="shared" si="1"/>
        <v>0</v>
      </c>
      <c r="H41" s="153">
        <f t="shared" si="3"/>
        <v>38.25</v>
      </c>
      <c r="I41" s="182" t="s">
        <v>430</v>
      </c>
      <c r="J41" s="176">
        <f t="shared" si="2"/>
        <v>7.291666666666663E-2</v>
      </c>
      <c r="K41" s="173" t="str">
        <f t="shared" si="4"/>
        <v/>
      </c>
    </row>
    <row r="42" spans="1:11" ht="36" customHeight="1" x14ac:dyDescent="0.3">
      <c r="A42" s="55"/>
      <c r="B42" s="33" t="s">
        <v>436</v>
      </c>
      <c r="C42" s="33" t="s">
        <v>114</v>
      </c>
      <c r="D42" s="115" t="str">
        <f t="shared" si="5"/>
        <v>X</v>
      </c>
      <c r="E42" s="131"/>
      <c r="F42" s="117">
        <f t="shared" si="0"/>
        <v>3</v>
      </c>
      <c r="G42" s="117">
        <f t="shared" si="1"/>
        <v>30</v>
      </c>
      <c r="H42" s="153">
        <f t="shared" si="3"/>
        <v>41.75</v>
      </c>
      <c r="I42" s="182" t="s">
        <v>46</v>
      </c>
      <c r="J42" s="176" t="str">
        <f t="shared" si="2"/>
        <v/>
      </c>
      <c r="K42" s="173">
        <f t="shared" si="4"/>
        <v>0.14583333333333331</v>
      </c>
    </row>
    <row r="43" spans="1:11" ht="36" customHeight="1" x14ac:dyDescent="0.3">
      <c r="A43" s="55"/>
      <c r="B43" s="33" t="s">
        <v>114</v>
      </c>
      <c r="C43" s="33" t="s">
        <v>27</v>
      </c>
      <c r="D43" s="115" t="str">
        <f t="shared" si="5"/>
        <v/>
      </c>
      <c r="E43" s="131" t="s">
        <v>610</v>
      </c>
      <c r="F43" s="117">
        <f t="shared" si="0"/>
        <v>0</v>
      </c>
      <c r="G43" s="117">
        <f t="shared" si="1"/>
        <v>0</v>
      </c>
      <c r="H43" s="153">
        <f t="shared" si="3"/>
        <v>41.75</v>
      </c>
      <c r="I43" s="182" t="s">
        <v>431</v>
      </c>
      <c r="J43" s="176">
        <f t="shared" si="2"/>
        <v>3.472222222222221E-2</v>
      </c>
      <c r="K43" s="173" t="str">
        <f t="shared" si="4"/>
        <v/>
      </c>
    </row>
    <row r="44" spans="1:11" ht="36" customHeight="1" x14ac:dyDescent="0.3">
      <c r="A44" s="55"/>
      <c r="B44" s="33" t="s">
        <v>27</v>
      </c>
      <c r="C44" s="33" t="s">
        <v>115</v>
      </c>
      <c r="D44" s="115" t="str">
        <f t="shared" si="5"/>
        <v>X</v>
      </c>
      <c r="E44" s="131"/>
      <c r="F44" s="117">
        <f t="shared" si="0"/>
        <v>1</v>
      </c>
      <c r="G44" s="117">
        <f t="shared" si="1"/>
        <v>30</v>
      </c>
      <c r="H44" s="153">
        <f t="shared" si="3"/>
        <v>43.25</v>
      </c>
      <c r="I44" s="182" t="s">
        <v>432</v>
      </c>
      <c r="J44" s="176" t="str">
        <f t="shared" si="2"/>
        <v/>
      </c>
      <c r="K44" s="173">
        <f t="shared" si="4"/>
        <v>6.25E-2</v>
      </c>
    </row>
    <row r="45" spans="1:11" ht="36" customHeight="1" x14ac:dyDescent="0.3">
      <c r="A45" s="55"/>
      <c r="B45" s="33" t="s">
        <v>115</v>
      </c>
      <c r="C45" s="33" t="s">
        <v>255</v>
      </c>
      <c r="D45" s="115" t="str">
        <f t="shared" si="5"/>
        <v>X</v>
      </c>
      <c r="E45" s="131"/>
      <c r="F45" s="117">
        <f t="shared" si="0"/>
        <v>0</v>
      </c>
      <c r="G45" s="117">
        <f t="shared" si="1"/>
        <v>30</v>
      </c>
      <c r="H45" s="153">
        <f t="shared" si="3"/>
        <v>43.75</v>
      </c>
      <c r="I45" s="182" t="s">
        <v>46</v>
      </c>
      <c r="J45" s="176" t="str">
        <f t="shared" si="2"/>
        <v/>
      </c>
      <c r="K45" s="173">
        <f t="shared" si="4"/>
        <v>2.083333333333337E-2</v>
      </c>
    </row>
    <row r="46" spans="1:11" ht="36" customHeight="1" x14ac:dyDescent="0.3">
      <c r="A46" s="55"/>
      <c r="B46" s="33" t="s">
        <v>255</v>
      </c>
      <c r="C46" s="33" t="s">
        <v>149</v>
      </c>
      <c r="D46" s="115" t="str">
        <f t="shared" si="5"/>
        <v/>
      </c>
      <c r="E46" s="131" t="s">
        <v>610</v>
      </c>
      <c r="F46" s="117">
        <f t="shared" si="0"/>
        <v>0</v>
      </c>
      <c r="G46" s="117">
        <f t="shared" si="1"/>
        <v>0</v>
      </c>
      <c r="H46" s="153">
        <f t="shared" si="3"/>
        <v>43.75</v>
      </c>
      <c r="I46" s="182" t="s">
        <v>355</v>
      </c>
      <c r="J46" s="176">
        <f t="shared" si="2"/>
        <v>0.125</v>
      </c>
      <c r="K46" s="173" t="str">
        <f t="shared" si="4"/>
        <v/>
      </c>
    </row>
    <row r="47" spans="1:11" ht="36" customHeight="1" x14ac:dyDescent="0.3">
      <c r="A47" s="56"/>
      <c r="B47" s="33" t="s">
        <v>149</v>
      </c>
      <c r="C47" s="33" t="s">
        <v>116</v>
      </c>
      <c r="D47" s="115" t="str">
        <f t="shared" si="5"/>
        <v>X</v>
      </c>
      <c r="E47" s="131"/>
      <c r="F47" s="117">
        <f t="shared" si="0"/>
        <v>1</v>
      </c>
      <c r="G47" s="117">
        <f t="shared" si="1"/>
        <v>10</v>
      </c>
      <c r="H47" s="153">
        <f t="shared" si="3"/>
        <v>44.916666666666664</v>
      </c>
      <c r="I47" s="182" t="s">
        <v>46</v>
      </c>
      <c r="J47" s="176" t="str">
        <f t="shared" si="2"/>
        <v/>
      </c>
      <c r="K47" s="173">
        <f t="shared" si="4"/>
        <v>4.861111111111116E-2</v>
      </c>
    </row>
    <row r="48" spans="1:11" ht="36" customHeight="1" x14ac:dyDescent="0.3">
      <c r="A48" s="54" t="s">
        <v>438</v>
      </c>
      <c r="B48" s="33" t="s">
        <v>116</v>
      </c>
      <c r="C48" s="33" t="s">
        <v>57</v>
      </c>
      <c r="D48" s="115" t="str">
        <f t="shared" si="5"/>
        <v>X</v>
      </c>
      <c r="E48" s="131"/>
      <c r="F48" s="117">
        <f t="shared" si="0"/>
        <v>0</v>
      </c>
      <c r="G48" s="117">
        <f t="shared" si="1"/>
        <v>50</v>
      </c>
      <c r="H48" s="153">
        <f t="shared" si="3"/>
        <v>45.75</v>
      </c>
      <c r="I48" s="182" t="s">
        <v>433</v>
      </c>
      <c r="J48" s="176" t="str">
        <f t="shared" si="2"/>
        <v/>
      </c>
      <c r="K48" s="173">
        <f t="shared" si="4"/>
        <v>3.472222222222221E-2</v>
      </c>
    </row>
    <row r="49" spans="1:11" ht="36" customHeight="1" x14ac:dyDescent="0.3">
      <c r="A49" s="55"/>
      <c r="B49" s="33" t="s">
        <v>57</v>
      </c>
      <c r="C49" s="33" t="s">
        <v>59</v>
      </c>
      <c r="D49" s="115" t="str">
        <f t="shared" si="5"/>
        <v>X</v>
      </c>
      <c r="E49" s="131"/>
      <c r="F49" s="117">
        <f t="shared" si="0"/>
        <v>1</v>
      </c>
      <c r="G49" s="117">
        <f t="shared" si="1"/>
        <v>30</v>
      </c>
      <c r="H49" s="153">
        <f t="shared" si="3"/>
        <v>47.25</v>
      </c>
      <c r="I49" s="182" t="s">
        <v>46</v>
      </c>
      <c r="J49" s="176" t="str">
        <f t="shared" si="2"/>
        <v/>
      </c>
      <c r="K49" s="173">
        <f t="shared" si="4"/>
        <v>6.25E-2</v>
      </c>
    </row>
    <row r="50" spans="1:11" ht="36" customHeight="1" x14ac:dyDescent="0.3">
      <c r="A50" s="55"/>
      <c r="B50" s="33" t="s">
        <v>59</v>
      </c>
      <c r="C50" s="33" t="s">
        <v>374</v>
      </c>
      <c r="D50" s="115" t="str">
        <f t="shared" si="5"/>
        <v>X</v>
      </c>
      <c r="E50" s="131"/>
      <c r="F50" s="117">
        <f t="shared" si="0"/>
        <v>0</v>
      </c>
      <c r="G50" s="117">
        <f t="shared" si="1"/>
        <v>40</v>
      </c>
      <c r="H50" s="153">
        <f t="shared" si="3"/>
        <v>47.916666666666664</v>
      </c>
      <c r="I50" s="182" t="s">
        <v>47</v>
      </c>
      <c r="J50" s="176" t="str">
        <f t="shared" si="2"/>
        <v/>
      </c>
      <c r="K50" s="173">
        <f t="shared" si="4"/>
        <v>2.777777777777779E-2</v>
      </c>
    </row>
    <row r="51" spans="1:11" ht="36" customHeight="1" x14ac:dyDescent="0.3">
      <c r="A51" s="55"/>
      <c r="B51" s="33" t="s">
        <v>374</v>
      </c>
      <c r="C51" s="33" t="s">
        <v>126</v>
      </c>
      <c r="D51" s="115" t="str">
        <f t="shared" si="5"/>
        <v>X</v>
      </c>
      <c r="E51" s="131"/>
      <c r="F51" s="117">
        <f t="shared" si="0"/>
        <v>1</v>
      </c>
      <c r="G51" s="117">
        <f t="shared" si="1"/>
        <v>0</v>
      </c>
      <c r="H51" s="153">
        <f t="shared" si="3"/>
        <v>48.916666666666664</v>
      </c>
      <c r="I51" s="182" t="s">
        <v>46</v>
      </c>
      <c r="J51" s="176" t="str">
        <f t="shared" si="2"/>
        <v/>
      </c>
      <c r="K51" s="173">
        <f t="shared" si="4"/>
        <v>4.166666666666663E-2</v>
      </c>
    </row>
    <row r="52" spans="1:11" ht="36" customHeight="1" x14ac:dyDescent="0.3">
      <c r="A52" s="56"/>
      <c r="B52" s="33" t="s">
        <v>126</v>
      </c>
      <c r="C52" s="33" t="s">
        <v>28</v>
      </c>
      <c r="D52" s="115" t="str">
        <f t="shared" si="5"/>
        <v>X</v>
      </c>
      <c r="E52" s="131"/>
      <c r="F52" s="117">
        <f t="shared" si="0"/>
        <v>0</v>
      </c>
      <c r="G52" s="117">
        <f t="shared" si="1"/>
        <v>50</v>
      </c>
      <c r="H52" s="153">
        <f t="shared" si="3"/>
        <v>49.75</v>
      </c>
      <c r="I52" s="182" t="s">
        <v>434</v>
      </c>
      <c r="J52" s="176" t="str">
        <f t="shared" si="2"/>
        <v/>
      </c>
      <c r="K52" s="173">
        <f t="shared" si="4"/>
        <v>3.472222222222221E-2</v>
      </c>
    </row>
    <row r="53" spans="1:11" ht="36" customHeight="1" x14ac:dyDescent="0.3">
      <c r="A53" s="54" t="s">
        <v>439</v>
      </c>
      <c r="B53" s="33" t="s">
        <v>29</v>
      </c>
      <c r="C53" s="33" t="s">
        <v>186</v>
      </c>
      <c r="D53" s="115" t="str">
        <f t="shared" si="5"/>
        <v>X</v>
      </c>
      <c r="E53" s="131"/>
      <c r="F53" s="117">
        <f t="shared" si="0"/>
        <v>1</v>
      </c>
      <c r="G53" s="117">
        <f t="shared" si="1"/>
        <v>30</v>
      </c>
      <c r="H53" s="153">
        <f t="shared" si="3"/>
        <v>51.25</v>
      </c>
      <c r="I53" s="182" t="s">
        <v>54</v>
      </c>
      <c r="J53" s="176" t="str">
        <f t="shared" si="2"/>
        <v/>
      </c>
      <c r="K53" s="173">
        <f t="shared" si="4"/>
        <v>6.25E-2</v>
      </c>
    </row>
    <row r="54" spans="1:11" ht="36" customHeight="1" x14ac:dyDescent="0.3">
      <c r="A54" s="55"/>
      <c r="B54" s="33" t="s">
        <v>186</v>
      </c>
      <c r="C54" s="33" t="s">
        <v>180</v>
      </c>
      <c r="D54" s="115" t="str">
        <f t="shared" si="5"/>
        <v>X</v>
      </c>
      <c r="E54" s="131"/>
      <c r="F54" s="117">
        <f t="shared" si="0"/>
        <v>2</v>
      </c>
      <c r="G54" s="117">
        <f t="shared" si="1"/>
        <v>0</v>
      </c>
      <c r="H54" s="153">
        <f t="shared" si="3"/>
        <v>53.25</v>
      </c>
      <c r="I54" s="182" t="s">
        <v>46</v>
      </c>
      <c r="J54" s="176" t="str">
        <f t="shared" si="2"/>
        <v/>
      </c>
      <c r="K54" s="173">
        <f t="shared" si="4"/>
        <v>8.3333333333333343E-2</v>
      </c>
    </row>
    <row r="55" spans="1:11" ht="36" customHeight="1" x14ac:dyDescent="0.3">
      <c r="A55" s="55"/>
      <c r="B55" s="336" t="s">
        <v>180</v>
      </c>
      <c r="C55" s="337"/>
      <c r="D55" s="115"/>
      <c r="E55" s="131"/>
      <c r="F55" s="117">
        <f t="shared" si="0"/>
        <v>0</v>
      </c>
      <c r="G55" s="117">
        <f t="shared" si="1"/>
        <v>0</v>
      </c>
      <c r="H55" s="153">
        <f t="shared" si="3"/>
        <v>53.25</v>
      </c>
      <c r="I55" s="34" t="s">
        <v>103</v>
      </c>
      <c r="J55" s="176" t="str">
        <f t="shared" si="2"/>
        <v/>
      </c>
      <c r="K55" s="173" t="str">
        <f t="shared" si="4"/>
        <v/>
      </c>
    </row>
    <row r="56" spans="1:11" ht="33.75" customHeight="1" x14ac:dyDescent="0.3">
      <c r="A56" s="123"/>
      <c r="B56" s="332" t="s">
        <v>33</v>
      </c>
      <c r="C56" s="332"/>
      <c r="D56" s="332"/>
      <c r="E56" s="332"/>
      <c r="F56" s="332"/>
      <c r="G56" s="332"/>
      <c r="H56" s="124">
        <f>H55</f>
        <v>53.25</v>
      </c>
      <c r="I56" s="125"/>
      <c r="J56" s="177">
        <f>SUM(J23:J55)</f>
        <v>0.63541666666666674</v>
      </c>
      <c r="K56" s="173">
        <f>SUM(K23:K55)</f>
        <v>2.21875</v>
      </c>
    </row>
    <row r="57" spans="1:11" ht="33.75" customHeight="1" x14ac:dyDescent="0.3">
      <c r="A57" s="123"/>
      <c r="B57" s="332" t="s">
        <v>616</v>
      </c>
      <c r="C57" s="332"/>
      <c r="D57" s="332"/>
      <c r="E57" s="332"/>
      <c r="F57" s="332"/>
      <c r="G57" s="332"/>
      <c r="H57" s="126">
        <v>72</v>
      </c>
      <c r="I57" s="125"/>
    </row>
    <row r="58" spans="1:11" ht="33.75" customHeight="1" x14ac:dyDescent="0.3">
      <c r="A58" s="123"/>
      <c r="B58" s="326" t="s">
        <v>617</v>
      </c>
      <c r="C58" s="326"/>
      <c r="D58" s="326"/>
      <c r="E58" s="326"/>
      <c r="F58" s="326"/>
      <c r="G58" s="326"/>
      <c r="H58" s="126">
        <f>IF(H57="","",IF(H56&lt;=H57,H57-H56,0))</f>
        <v>18.75</v>
      </c>
      <c r="I58" s="155"/>
    </row>
    <row r="59" spans="1:11" ht="33.75" customHeight="1" x14ac:dyDescent="0.3">
      <c r="A59" s="123"/>
      <c r="B59" s="326" t="s">
        <v>618</v>
      </c>
      <c r="C59" s="326"/>
      <c r="D59" s="326"/>
      <c r="E59" s="326"/>
      <c r="F59" s="326"/>
      <c r="G59" s="326"/>
      <c r="H59" s="126">
        <f>IF(H56&gt;H57,H56-H57,0)</f>
        <v>0</v>
      </c>
      <c r="I59" s="125"/>
    </row>
    <row r="60" spans="1:11" ht="33.75" customHeight="1" x14ac:dyDescent="0.3">
      <c r="A60" s="123"/>
      <c r="B60" s="326" t="s">
        <v>619</v>
      </c>
      <c r="C60" s="326"/>
      <c r="D60" s="326"/>
      <c r="E60" s="326"/>
      <c r="F60" s="326"/>
      <c r="G60" s="326"/>
      <c r="H60" s="154">
        <f>IF(H57="","",IF(H58&gt;H59,ROUND(H58*$B$15*$B$13/24,0),""))</f>
        <v>25924219</v>
      </c>
      <c r="I60" s="125"/>
    </row>
    <row r="61" spans="1:11" ht="33.75" customHeight="1" x14ac:dyDescent="0.3">
      <c r="A61" s="123"/>
      <c r="B61" s="327" t="s">
        <v>620</v>
      </c>
      <c r="C61" s="328"/>
      <c r="D61" s="328"/>
      <c r="E61" s="328"/>
      <c r="F61" s="328"/>
      <c r="G61" s="329"/>
      <c r="H61" s="127" t="str">
        <f>IF(H59&gt;H58,ROUND(H59*$B$17*$B$13/24,0),"")</f>
        <v/>
      </c>
      <c r="I61" s="125"/>
    </row>
    <row r="62" spans="1:11" ht="33.75" customHeight="1" x14ac:dyDescent="0.3">
      <c r="A62" s="330"/>
      <c r="B62" s="330"/>
      <c r="C62" s="330"/>
      <c r="D62" s="330"/>
      <c r="E62" s="330"/>
      <c r="F62" s="330"/>
      <c r="G62" s="330"/>
      <c r="H62" s="330"/>
      <c r="I62" s="330"/>
    </row>
  </sheetData>
  <mergeCells count="20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56:G56"/>
    <mergeCell ref="B57:G57"/>
    <mergeCell ref="B58:G58"/>
    <mergeCell ref="B60:G60"/>
    <mergeCell ref="B61:G61"/>
    <mergeCell ref="A62:I62"/>
    <mergeCell ref="B23:C23"/>
    <mergeCell ref="B31:C31"/>
    <mergeCell ref="B55:C55"/>
    <mergeCell ref="B59:G59"/>
  </mergeCells>
  <conditionalFormatting sqref="B23:I55">
    <cfRule type="expression" dxfId="10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K49"/>
  <sheetViews>
    <sheetView topLeftCell="A12" zoomScale="55" zoomScaleNormal="55" workbookViewId="0">
      <selection activeCell="K45" sqref="K45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04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19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44680.708333333336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44681</v>
      </c>
      <c r="C9" s="104">
        <f>INDEX('TONG HOP'!$B$9:$W$110,MATCH(E3,'TONG HOP'!$B$9:$B$110,0),MATCH(C10,'TONG HOP'!$B$9:$W$9,0))</f>
        <v>44682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44681.291666666664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16275.68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44681.659722222219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21500.7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44682.520833333336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54" t="s">
        <v>420</v>
      </c>
      <c r="B23" s="339" t="s">
        <v>160</v>
      </c>
      <c r="C23" s="340"/>
      <c r="D23" s="115"/>
      <c r="E23" s="166"/>
      <c r="F23" s="166">
        <f t="shared" ref="F23:F42" si="0">IF(D23="X",HOUR(C23-B23),0)</f>
        <v>0</v>
      </c>
      <c r="G23" s="166">
        <f t="shared" ref="G23:G42" si="1">IF(D23="X",MINUTE(C23-B23),0)</f>
        <v>0</v>
      </c>
      <c r="H23" s="166">
        <f>(F23+G23/60)+H22</f>
        <v>0</v>
      </c>
      <c r="I23" s="181" t="s">
        <v>408</v>
      </c>
      <c r="J23" s="175" t="str">
        <f t="shared" ref="J23:J42" si="2">IF(E23="x",(C23-B23),"")</f>
        <v/>
      </c>
      <c r="K23" s="173" t="str">
        <f>IF(D23="x",(C23-B23),"")</f>
        <v/>
      </c>
    </row>
    <row r="24" spans="1:11" ht="36" customHeight="1" x14ac:dyDescent="0.3">
      <c r="A24" s="56"/>
      <c r="B24" s="33" t="s">
        <v>160</v>
      </c>
      <c r="C24" s="188" t="s">
        <v>28</v>
      </c>
      <c r="D24" s="115"/>
      <c r="E24" s="166"/>
      <c r="F24" s="166">
        <f t="shared" si="0"/>
        <v>0</v>
      </c>
      <c r="G24" s="166">
        <f t="shared" si="1"/>
        <v>0</v>
      </c>
      <c r="H24" s="166">
        <f t="shared" ref="H24:H42" si="3">(F24+G24/60)+H23</f>
        <v>0</v>
      </c>
      <c r="I24" s="182" t="s">
        <v>337</v>
      </c>
      <c r="J24" s="175" t="str">
        <f t="shared" si="2"/>
        <v/>
      </c>
      <c r="K24" s="173" t="str">
        <f t="shared" ref="K24:K42" si="4">IF(D24="x",(C24-B24),"")</f>
        <v/>
      </c>
    </row>
    <row r="25" spans="1:11" ht="36" customHeight="1" x14ac:dyDescent="0.3">
      <c r="A25" s="47" t="s">
        <v>421</v>
      </c>
      <c r="B25" s="33" t="s">
        <v>29</v>
      </c>
      <c r="C25" s="188" t="s">
        <v>31</v>
      </c>
      <c r="D25" s="115"/>
      <c r="E25" s="166"/>
      <c r="F25" s="166">
        <f t="shared" si="0"/>
        <v>0</v>
      </c>
      <c r="G25" s="166">
        <f t="shared" si="1"/>
        <v>0</v>
      </c>
      <c r="H25" s="166">
        <f t="shared" si="3"/>
        <v>0</v>
      </c>
      <c r="I25" s="182" t="s">
        <v>337</v>
      </c>
      <c r="J25" s="175" t="str">
        <f t="shared" si="2"/>
        <v/>
      </c>
      <c r="K25" s="173" t="str">
        <f t="shared" si="4"/>
        <v/>
      </c>
    </row>
    <row r="26" spans="1:11" ht="36" customHeight="1" x14ac:dyDescent="0.3">
      <c r="A26" s="46"/>
      <c r="B26" s="188" t="s">
        <v>31</v>
      </c>
      <c r="C26" s="188" t="s">
        <v>157</v>
      </c>
      <c r="D26" s="115" t="str">
        <f t="shared" ref="D26:D41" si="5">IF(E26="","X","")</f>
        <v/>
      </c>
      <c r="E26" s="166" t="s">
        <v>610</v>
      </c>
      <c r="F26" s="166">
        <f t="shared" si="0"/>
        <v>0</v>
      </c>
      <c r="G26" s="166">
        <f t="shared" si="1"/>
        <v>0</v>
      </c>
      <c r="H26" s="166">
        <f t="shared" si="3"/>
        <v>0</v>
      </c>
      <c r="I26" s="182" t="s">
        <v>136</v>
      </c>
      <c r="J26" s="175">
        <f t="shared" si="2"/>
        <v>0.10416666666666663</v>
      </c>
      <c r="K26" s="173" t="str">
        <f t="shared" si="4"/>
        <v/>
      </c>
    </row>
    <row r="27" spans="1:11" ht="36" customHeight="1" x14ac:dyDescent="0.3">
      <c r="A27" s="46"/>
      <c r="B27" s="188" t="s">
        <v>157</v>
      </c>
      <c r="C27" s="188" t="s">
        <v>105</v>
      </c>
      <c r="D27" s="115" t="str">
        <f t="shared" si="5"/>
        <v>X</v>
      </c>
      <c r="E27" s="131"/>
      <c r="F27" s="117">
        <f t="shared" si="0"/>
        <v>3</v>
      </c>
      <c r="G27" s="117">
        <f t="shared" si="1"/>
        <v>0</v>
      </c>
      <c r="H27" s="153">
        <f t="shared" si="3"/>
        <v>3</v>
      </c>
      <c r="I27" s="182" t="s">
        <v>337</v>
      </c>
      <c r="J27" s="176" t="str">
        <f t="shared" si="2"/>
        <v/>
      </c>
      <c r="K27" s="173">
        <f t="shared" si="4"/>
        <v>0.12500000000000006</v>
      </c>
    </row>
    <row r="28" spans="1:11" ht="36" customHeight="1" x14ac:dyDescent="0.3">
      <c r="A28" s="46"/>
      <c r="B28" s="188" t="s">
        <v>105</v>
      </c>
      <c r="C28" s="188" t="s">
        <v>70</v>
      </c>
      <c r="D28" s="115" t="str">
        <f t="shared" si="5"/>
        <v/>
      </c>
      <c r="E28" s="131" t="s">
        <v>610</v>
      </c>
      <c r="F28" s="117">
        <f t="shared" si="0"/>
        <v>0</v>
      </c>
      <c r="G28" s="117">
        <f t="shared" si="1"/>
        <v>0</v>
      </c>
      <c r="H28" s="153">
        <f t="shared" si="3"/>
        <v>3</v>
      </c>
      <c r="I28" s="34" t="s">
        <v>409</v>
      </c>
      <c r="J28" s="176">
        <f t="shared" si="2"/>
        <v>6.25E-2</v>
      </c>
      <c r="K28" s="173" t="str">
        <f t="shared" si="4"/>
        <v/>
      </c>
    </row>
    <row r="29" spans="1:11" ht="36" customHeight="1" x14ac:dyDescent="0.3">
      <c r="A29" s="46"/>
      <c r="B29" s="188" t="s">
        <v>70</v>
      </c>
      <c r="C29" s="188" t="s">
        <v>108</v>
      </c>
      <c r="D29" s="115" t="str">
        <f t="shared" si="5"/>
        <v/>
      </c>
      <c r="E29" s="131" t="s">
        <v>610</v>
      </c>
      <c r="F29" s="117">
        <f t="shared" si="0"/>
        <v>0</v>
      </c>
      <c r="G29" s="117">
        <f t="shared" si="1"/>
        <v>0</v>
      </c>
      <c r="H29" s="153">
        <f t="shared" si="3"/>
        <v>3</v>
      </c>
      <c r="I29" s="182" t="s">
        <v>7</v>
      </c>
      <c r="J29" s="176">
        <f t="shared" si="2"/>
        <v>7.638888888888884E-2</v>
      </c>
      <c r="K29" s="173" t="str">
        <f t="shared" si="4"/>
        <v/>
      </c>
    </row>
    <row r="30" spans="1:11" ht="36" customHeight="1" x14ac:dyDescent="0.3">
      <c r="A30" s="46"/>
      <c r="B30" s="336" t="s">
        <v>108</v>
      </c>
      <c r="C30" s="337"/>
      <c r="D30" s="115"/>
      <c r="E30" s="131"/>
      <c r="F30" s="117">
        <f t="shared" si="0"/>
        <v>0</v>
      </c>
      <c r="G30" s="117">
        <f t="shared" si="1"/>
        <v>0</v>
      </c>
      <c r="H30" s="153">
        <f t="shared" si="3"/>
        <v>3</v>
      </c>
      <c r="I30" s="34" t="s">
        <v>410</v>
      </c>
      <c r="J30" s="176" t="str">
        <f t="shared" si="2"/>
        <v/>
      </c>
      <c r="K30" s="173" t="str">
        <f t="shared" si="4"/>
        <v/>
      </c>
    </row>
    <row r="31" spans="1:11" ht="36" customHeight="1" x14ac:dyDescent="0.3">
      <c r="A31" s="46"/>
      <c r="B31" s="188" t="s">
        <v>108</v>
      </c>
      <c r="C31" s="188" t="s">
        <v>59</v>
      </c>
      <c r="D31" s="115" t="str">
        <f t="shared" si="5"/>
        <v>X</v>
      </c>
      <c r="E31" s="131"/>
      <c r="F31" s="117">
        <f t="shared" si="0"/>
        <v>5</v>
      </c>
      <c r="G31" s="117">
        <f t="shared" si="1"/>
        <v>40</v>
      </c>
      <c r="H31" s="153">
        <f t="shared" si="3"/>
        <v>8.6666666666666679</v>
      </c>
      <c r="I31" s="182" t="s">
        <v>411</v>
      </c>
      <c r="J31" s="176" t="str">
        <f t="shared" si="2"/>
        <v/>
      </c>
      <c r="K31" s="173">
        <f t="shared" si="4"/>
        <v>0.23611111111111116</v>
      </c>
    </row>
    <row r="32" spans="1:11" ht="36" customHeight="1" x14ac:dyDescent="0.3">
      <c r="A32" s="46"/>
      <c r="B32" s="188" t="s">
        <v>59</v>
      </c>
      <c r="C32" s="188" t="s">
        <v>32</v>
      </c>
      <c r="D32" s="115" t="str">
        <f t="shared" si="5"/>
        <v>X</v>
      </c>
      <c r="E32" s="131"/>
      <c r="F32" s="117">
        <f t="shared" si="0"/>
        <v>0</v>
      </c>
      <c r="G32" s="117">
        <f t="shared" si="1"/>
        <v>30</v>
      </c>
      <c r="H32" s="153">
        <f t="shared" si="3"/>
        <v>9.1666666666666679</v>
      </c>
      <c r="I32" s="182" t="s">
        <v>412</v>
      </c>
      <c r="J32" s="176" t="str">
        <f t="shared" si="2"/>
        <v/>
      </c>
      <c r="K32" s="173">
        <f t="shared" si="4"/>
        <v>2.0833333333333259E-2</v>
      </c>
    </row>
    <row r="33" spans="1:11" ht="36" customHeight="1" x14ac:dyDescent="0.3">
      <c r="A33" s="48"/>
      <c r="B33" s="188" t="s">
        <v>32</v>
      </c>
      <c r="C33" s="188" t="s">
        <v>28</v>
      </c>
      <c r="D33" s="115" t="str">
        <f t="shared" si="5"/>
        <v>X</v>
      </c>
      <c r="E33" s="131"/>
      <c r="F33" s="117">
        <f t="shared" si="0"/>
        <v>2</v>
      </c>
      <c r="G33" s="117">
        <f t="shared" si="1"/>
        <v>0</v>
      </c>
      <c r="H33" s="153">
        <f t="shared" si="3"/>
        <v>11.166666666666668</v>
      </c>
      <c r="I33" s="182" t="s">
        <v>411</v>
      </c>
      <c r="J33" s="176" t="str">
        <f t="shared" si="2"/>
        <v/>
      </c>
      <c r="K33" s="173">
        <f t="shared" si="4"/>
        <v>8.333333333333337E-2</v>
      </c>
    </row>
    <row r="34" spans="1:11" ht="36" customHeight="1" x14ac:dyDescent="0.3">
      <c r="A34" s="46"/>
      <c r="B34" s="188" t="s">
        <v>29</v>
      </c>
      <c r="C34" s="188" t="s">
        <v>417</v>
      </c>
      <c r="D34" s="115" t="str">
        <f t="shared" si="5"/>
        <v>X</v>
      </c>
      <c r="E34" s="131"/>
      <c r="F34" s="117">
        <f t="shared" si="0"/>
        <v>3</v>
      </c>
      <c r="G34" s="117">
        <f t="shared" si="1"/>
        <v>45</v>
      </c>
      <c r="H34" s="153">
        <f t="shared" si="3"/>
        <v>14.916666666666668</v>
      </c>
      <c r="I34" s="182" t="s">
        <v>411</v>
      </c>
      <c r="J34" s="176" t="str">
        <f t="shared" si="2"/>
        <v/>
      </c>
      <c r="K34" s="173">
        <f t="shared" si="4"/>
        <v>0.15625</v>
      </c>
    </row>
    <row r="35" spans="1:11" ht="36" customHeight="1" x14ac:dyDescent="0.3">
      <c r="A35" s="46"/>
      <c r="B35" s="188" t="s">
        <v>417</v>
      </c>
      <c r="C35" s="188" t="s">
        <v>418</v>
      </c>
      <c r="D35" s="115" t="str">
        <f t="shared" si="5"/>
        <v>X</v>
      </c>
      <c r="E35" s="131"/>
      <c r="F35" s="117">
        <f t="shared" si="0"/>
        <v>0</v>
      </c>
      <c r="G35" s="117">
        <f t="shared" si="1"/>
        <v>30</v>
      </c>
      <c r="H35" s="153">
        <f t="shared" si="3"/>
        <v>15.416666666666668</v>
      </c>
      <c r="I35" s="182" t="s">
        <v>413</v>
      </c>
      <c r="J35" s="176" t="str">
        <f t="shared" si="2"/>
        <v/>
      </c>
      <c r="K35" s="173">
        <f t="shared" si="4"/>
        <v>2.0833333333333343E-2</v>
      </c>
    </row>
    <row r="36" spans="1:11" ht="36" customHeight="1" x14ac:dyDescent="0.3">
      <c r="A36" s="46"/>
      <c r="B36" s="188" t="s">
        <v>418</v>
      </c>
      <c r="C36" s="188" t="s">
        <v>30</v>
      </c>
      <c r="D36" s="115" t="str">
        <f t="shared" si="5"/>
        <v>X</v>
      </c>
      <c r="E36" s="131"/>
      <c r="F36" s="117">
        <f t="shared" si="0"/>
        <v>1</v>
      </c>
      <c r="G36" s="117">
        <f t="shared" si="1"/>
        <v>15</v>
      </c>
      <c r="H36" s="153">
        <f t="shared" si="3"/>
        <v>16.666666666666668</v>
      </c>
      <c r="I36" s="182" t="s">
        <v>411</v>
      </c>
      <c r="J36" s="176" t="str">
        <f t="shared" si="2"/>
        <v/>
      </c>
      <c r="K36" s="173">
        <f t="shared" si="4"/>
        <v>5.2083333333333315E-2</v>
      </c>
    </row>
    <row r="37" spans="1:11" ht="36" customHeight="1" x14ac:dyDescent="0.3">
      <c r="A37" s="46"/>
      <c r="B37" s="188" t="s">
        <v>30</v>
      </c>
      <c r="C37" s="188" t="s">
        <v>128</v>
      </c>
      <c r="D37" s="115" t="str">
        <f t="shared" si="5"/>
        <v>X</v>
      </c>
      <c r="E37" s="131"/>
      <c r="F37" s="117">
        <f t="shared" si="0"/>
        <v>0</v>
      </c>
      <c r="G37" s="117">
        <f t="shared" si="1"/>
        <v>50</v>
      </c>
      <c r="H37" s="153">
        <f t="shared" si="3"/>
        <v>17.5</v>
      </c>
      <c r="I37" s="182" t="s">
        <v>412</v>
      </c>
      <c r="J37" s="176" t="str">
        <f t="shared" si="2"/>
        <v/>
      </c>
      <c r="K37" s="173">
        <f t="shared" si="4"/>
        <v>3.4722222222222238E-2</v>
      </c>
    </row>
    <row r="38" spans="1:11" ht="36" customHeight="1" x14ac:dyDescent="0.3">
      <c r="A38" s="46"/>
      <c r="B38" s="188" t="s">
        <v>128</v>
      </c>
      <c r="C38" s="188" t="s">
        <v>129</v>
      </c>
      <c r="D38" s="115" t="str">
        <f t="shared" si="5"/>
        <v>X</v>
      </c>
      <c r="E38" s="131"/>
      <c r="F38" s="117">
        <f t="shared" si="0"/>
        <v>1</v>
      </c>
      <c r="G38" s="117">
        <f t="shared" si="1"/>
        <v>10</v>
      </c>
      <c r="H38" s="153">
        <f t="shared" si="3"/>
        <v>18.666666666666668</v>
      </c>
      <c r="I38" s="182" t="s">
        <v>411</v>
      </c>
      <c r="J38" s="176" t="str">
        <f t="shared" si="2"/>
        <v/>
      </c>
      <c r="K38" s="173">
        <f t="shared" si="4"/>
        <v>4.8611111111111105E-2</v>
      </c>
    </row>
    <row r="39" spans="1:11" ht="36" customHeight="1" x14ac:dyDescent="0.3">
      <c r="A39" s="55" t="s">
        <v>422</v>
      </c>
      <c r="B39" s="188" t="s">
        <v>129</v>
      </c>
      <c r="C39" s="188" t="s">
        <v>419</v>
      </c>
      <c r="D39" s="115" t="str">
        <f t="shared" si="5"/>
        <v>X</v>
      </c>
      <c r="E39" s="131"/>
      <c r="F39" s="117">
        <f t="shared" si="0"/>
        <v>0</v>
      </c>
      <c r="G39" s="117">
        <f t="shared" si="1"/>
        <v>50</v>
      </c>
      <c r="H39" s="153">
        <f t="shared" si="3"/>
        <v>19.5</v>
      </c>
      <c r="I39" s="182" t="s">
        <v>414</v>
      </c>
      <c r="J39" s="176" t="str">
        <f t="shared" si="2"/>
        <v/>
      </c>
      <c r="K39" s="173">
        <f t="shared" si="4"/>
        <v>3.4722222222222265E-2</v>
      </c>
    </row>
    <row r="40" spans="1:11" ht="36" customHeight="1" x14ac:dyDescent="0.3">
      <c r="A40" s="55"/>
      <c r="B40" s="188" t="s">
        <v>419</v>
      </c>
      <c r="C40" s="188" t="s">
        <v>113</v>
      </c>
      <c r="D40" s="115" t="str">
        <f t="shared" si="5"/>
        <v>X</v>
      </c>
      <c r="E40" s="131"/>
      <c r="F40" s="117">
        <f t="shared" si="0"/>
        <v>1</v>
      </c>
      <c r="G40" s="117">
        <f t="shared" si="1"/>
        <v>30</v>
      </c>
      <c r="H40" s="153">
        <f t="shared" si="3"/>
        <v>21</v>
      </c>
      <c r="I40" s="182" t="s">
        <v>415</v>
      </c>
      <c r="J40" s="176" t="str">
        <f t="shared" si="2"/>
        <v/>
      </c>
      <c r="K40" s="173">
        <f t="shared" si="4"/>
        <v>6.25E-2</v>
      </c>
    </row>
    <row r="41" spans="1:11" ht="36" customHeight="1" x14ac:dyDescent="0.3">
      <c r="A41" s="55"/>
      <c r="B41" s="188" t="s">
        <v>113</v>
      </c>
      <c r="C41" s="188" t="s">
        <v>105</v>
      </c>
      <c r="D41" s="115" t="str">
        <f t="shared" si="5"/>
        <v>X</v>
      </c>
      <c r="E41" s="131"/>
      <c r="F41" s="117">
        <f t="shared" si="0"/>
        <v>2</v>
      </c>
      <c r="G41" s="117">
        <f t="shared" si="1"/>
        <v>40</v>
      </c>
      <c r="H41" s="153">
        <f t="shared" si="3"/>
        <v>23.666666666666668</v>
      </c>
      <c r="I41" s="182" t="s">
        <v>416</v>
      </c>
      <c r="J41" s="176" t="str">
        <f t="shared" si="2"/>
        <v/>
      </c>
      <c r="K41" s="173">
        <f t="shared" si="4"/>
        <v>0.1111111111111111</v>
      </c>
    </row>
    <row r="42" spans="1:11" ht="36" customHeight="1" x14ac:dyDescent="0.3">
      <c r="A42" s="55"/>
      <c r="B42" s="336" t="s">
        <v>105</v>
      </c>
      <c r="C42" s="337"/>
      <c r="D42" s="115"/>
      <c r="E42" s="131"/>
      <c r="F42" s="117">
        <f t="shared" si="0"/>
        <v>0</v>
      </c>
      <c r="G42" s="117">
        <f t="shared" si="1"/>
        <v>0</v>
      </c>
      <c r="H42" s="153">
        <f t="shared" si="3"/>
        <v>23.666666666666668</v>
      </c>
      <c r="I42" s="34" t="s">
        <v>56</v>
      </c>
      <c r="J42" s="176" t="str">
        <f t="shared" si="2"/>
        <v/>
      </c>
      <c r="K42" s="173" t="str">
        <f t="shared" si="4"/>
        <v/>
      </c>
    </row>
    <row r="43" spans="1:11" ht="33.75" customHeight="1" x14ac:dyDescent="0.3">
      <c r="A43" s="123"/>
      <c r="B43" s="332" t="s">
        <v>33</v>
      </c>
      <c r="C43" s="332"/>
      <c r="D43" s="332"/>
      <c r="E43" s="332"/>
      <c r="F43" s="332"/>
      <c r="G43" s="332"/>
      <c r="H43" s="124">
        <f>H42</f>
        <v>23.666666666666668</v>
      </c>
      <c r="I43" s="125"/>
      <c r="J43" s="177">
        <f>SUM(J23:J42)</f>
        <v>0.24305555555555547</v>
      </c>
      <c r="K43" s="173">
        <f>SUM(K23:K42)</f>
        <v>0.98611111111111138</v>
      </c>
    </row>
    <row r="44" spans="1:11" ht="33.75" customHeight="1" x14ac:dyDescent="0.3">
      <c r="A44" s="123"/>
      <c r="B44" s="332" t="s">
        <v>616</v>
      </c>
      <c r="C44" s="332"/>
      <c r="D44" s="332"/>
      <c r="E44" s="332"/>
      <c r="F44" s="332"/>
      <c r="G44" s="332"/>
      <c r="H44" s="126">
        <v>72</v>
      </c>
      <c r="I44" s="125"/>
    </row>
    <row r="45" spans="1:11" ht="33.75" customHeight="1" x14ac:dyDescent="0.3">
      <c r="A45" s="123"/>
      <c r="B45" s="326" t="s">
        <v>617</v>
      </c>
      <c r="C45" s="326"/>
      <c r="D45" s="326"/>
      <c r="E45" s="326"/>
      <c r="F45" s="326"/>
      <c r="G45" s="326"/>
      <c r="H45" s="126">
        <f>IF(H44="","",IF(H43&lt;=H44,H44-H43,0))</f>
        <v>48.333333333333329</v>
      </c>
      <c r="I45" s="155"/>
    </row>
    <row r="46" spans="1:11" ht="33.75" customHeight="1" x14ac:dyDescent="0.3">
      <c r="A46" s="123"/>
      <c r="B46" s="326" t="s">
        <v>618</v>
      </c>
      <c r="C46" s="326"/>
      <c r="D46" s="326"/>
      <c r="E46" s="326"/>
      <c r="F46" s="326"/>
      <c r="G46" s="326"/>
      <c r="H46" s="126">
        <f>IF(H43&gt;H44,H43-H44,0)</f>
        <v>0</v>
      </c>
      <c r="I46" s="125"/>
    </row>
    <row r="47" spans="1:11" ht="33.75" customHeight="1" x14ac:dyDescent="0.3">
      <c r="A47" s="123"/>
      <c r="B47" s="326" t="s">
        <v>619</v>
      </c>
      <c r="C47" s="326"/>
      <c r="D47" s="326"/>
      <c r="E47" s="326"/>
      <c r="F47" s="326"/>
      <c r="G47" s="326"/>
      <c r="H47" s="154">
        <f>IF(H44="","",IF(H45&gt;H46,ROUND(H45*$B$15*$B$13/24,0),""))</f>
        <v>64950031</v>
      </c>
      <c r="I47" s="125"/>
    </row>
    <row r="48" spans="1:11" ht="33.75" customHeight="1" x14ac:dyDescent="0.3">
      <c r="A48" s="123"/>
      <c r="B48" s="327" t="s">
        <v>620</v>
      </c>
      <c r="C48" s="328"/>
      <c r="D48" s="328"/>
      <c r="E48" s="328"/>
      <c r="F48" s="328"/>
      <c r="G48" s="329"/>
      <c r="H48" s="127" t="str">
        <f>IF(H46&gt;H45,ROUND(H46*$B$17*$B$13/24,0),"")</f>
        <v/>
      </c>
      <c r="I48" s="125"/>
    </row>
    <row r="49" spans="1:9" ht="33.75" customHeight="1" x14ac:dyDescent="0.3">
      <c r="A49" s="330"/>
      <c r="B49" s="330"/>
      <c r="C49" s="330"/>
      <c r="D49" s="330"/>
      <c r="E49" s="330"/>
      <c r="F49" s="330"/>
      <c r="G49" s="330"/>
      <c r="H49" s="330"/>
      <c r="I49" s="330"/>
    </row>
  </sheetData>
  <mergeCells count="20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3:G43"/>
    <mergeCell ref="B44:G44"/>
    <mergeCell ref="B45:G45"/>
    <mergeCell ref="B47:G47"/>
    <mergeCell ref="B48:G48"/>
    <mergeCell ref="A49:I49"/>
    <mergeCell ref="B23:C23"/>
    <mergeCell ref="B30:C30"/>
    <mergeCell ref="B42:C42"/>
    <mergeCell ref="B46:G46"/>
  </mergeCells>
  <conditionalFormatting sqref="B23:I42">
    <cfRule type="expression" dxfId="9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K46"/>
  <sheetViews>
    <sheetView topLeftCell="A10" zoomScale="55" zoomScaleNormal="55" workbookViewId="0">
      <selection activeCell="H41" sqref="H41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05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18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44671.847222222219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44674</v>
      </c>
      <c r="C9" s="104">
        <f>INDEX('TONG HOP'!$B$9:$W$110,MATCH(E3,'TONG HOP'!$B$9:$B$110,0),MATCH(C10,'TONG HOP'!$B$9:$W$9,0))</f>
        <v>44675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44673.722222222219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15955.56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44673.722222222219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21497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44674.451388888891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338" t="s">
        <v>399</v>
      </c>
      <c r="B23" s="336" t="s">
        <v>242</v>
      </c>
      <c r="C23" s="337"/>
      <c r="D23" s="115"/>
      <c r="E23" s="166"/>
      <c r="F23" s="166">
        <f t="shared" ref="F23:F39" si="0">IF(D23="X",HOUR(C23-B23),0)</f>
        <v>0</v>
      </c>
      <c r="G23" s="166">
        <f t="shared" ref="G23:G39" si="1">IF(D23="X",MINUTE(C23-B23),0)</f>
        <v>0</v>
      </c>
      <c r="H23" s="166">
        <f>(F23+G23/60)+H22</f>
        <v>0</v>
      </c>
      <c r="I23" s="181" t="s">
        <v>401</v>
      </c>
      <c r="J23" s="175" t="str">
        <f t="shared" ref="J23:J39" si="2">IF(E23="x",(C23-B23),"")</f>
        <v/>
      </c>
      <c r="K23" s="173" t="str">
        <f>IF(D23="x",(C23-B23),"")</f>
        <v/>
      </c>
    </row>
    <row r="24" spans="1:11" ht="36" customHeight="1" x14ac:dyDescent="0.3">
      <c r="A24" s="338"/>
      <c r="B24" s="33" t="s">
        <v>242</v>
      </c>
      <c r="C24" s="188" t="s">
        <v>28</v>
      </c>
      <c r="D24" s="115"/>
      <c r="E24" s="166"/>
      <c r="F24" s="166">
        <f t="shared" si="0"/>
        <v>0</v>
      </c>
      <c r="G24" s="166">
        <f t="shared" si="1"/>
        <v>0</v>
      </c>
      <c r="H24" s="166">
        <f t="shared" ref="H24:H39" si="3">(F24+G24/60)+H23</f>
        <v>0</v>
      </c>
      <c r="I24" s="182" t="s">
        <v>402</v>
      </c>
      <c r="J24" s="175" t="str">
        <f t="shared" si="2"/>
        <v/>
      </c>
      <c r="K24" s="173" t="str">
        <f t="shared" ref="K24:K39" si="4">IF(D24="x",(C24-B24),"")</f>
        <v/>
      </c>
    </row>
    <row r="25" spans="1:11" ht="36" customHeight="1" x14ac:dyDescent="0.3">
      <c r="A25" s="54" t="s">
        <v>405</v>
      </c>
      <c r="B25" s="33" t="s">
        <v>29</v>
      </c>
      <c r="C25" s="188" t="s">
        <v>31</v>
      </c>
      <c r="D25" s="115"/>
      <c r="E25" s="166"/>
      <c r="F25" s="166">
        <f t="shared" si="0"/>
        <v>0</v>
      </c>
      <c r="G25" s="166">
        <f t="shared" si="1"/>
        <v>0</v>
      </c>
      <c r="H25" s="166">
        <f t="shared" si="3"/>
        <v>0</v>
      </c>
      <c r="I25" s="182" t="s">
        <v>133</v>
      </c>
      <c r="J25" s="175" t="str">
        <f t="shared" si="2"/>
        <v/>
      </c>
      <c r="K25" s="173" t="str">
        <f t="shared" si="4"/>
        <v/>
      </c>
    </row>
    <row r="26" spans="1:11" ht="36" customHeight="1" x14ac:dyDescent="0.3">
      <c r="A26" s="54"/>
      <c r="B26" s="33" t="s">
        <v>31</v>
      </c>
      <c r="C26" s="188" t="s">
        <v>28</v>
      </c>
      <c r="D26" s="115"/>
      <c r="E26" s="166"/>
      <c r="F26" s="166">
        <f t="shared" si="0"/>
        <v>0</v>
      </c>
      <c r="G26" s="166">
        <f t="shared" si="1"/>
        <v>0</v>
      </c>
      <c r="H26" s="166">
        <f t="shared" si="3"/>
        <v>0</v>
      </c>
      <c r="I26" s="182" t="s">
        <v>133</v>
      </c>
      <c r="J26" s="175" t="str">
        <f t="shared" si="2"/>
        <v/>
      </c>
      <c r="K26" s="173" t="str">
        <f t="shared" si="4"/>
        <v/>
      </c>
    </row>
    <row r="27" spans="1:11" ht="36" customHeight="1" x14ac:dyDescent="0.3">
      <c r="A27" s="333" t="s">
        <v>400</v>
      </c>
      <c r="B27" s="33" t="s">
        <v>29</v>
      </c>
      <c r="C27" s="188" t="s">
        <v>404</v>
      </c>
      <c r="D27" s="115"/>
      <c r="E27" s="131"/>
      <c r="F27" s="117">
        <f t="shared" si="0"/>
        <v>0</v>
      </c>
      <c r="G27" s="117">
        <f t="shared" si="1"/>
        <v>0</v>
      </c>
      <c r="H27" s="153">
        <f t="shared" si="3"/>
        <v>0</v>
      </c>
      <c r="I27" s="182" t="s">
        <v>133</v>
      </c>
      <c r="J27" s="176" t="str">
        <f t="shared" si="2"/>
        <v/>
      </c>
      <c r="K27" s="173" t="str">
        <f t="shared" si="4"/>
        <v/>
      </c>
    </row>
    <row r="28" spans="1:11" ht="36" customHeight="1" x14ac:dyDescent="0.3">
      <c r="A28" s="334"/>
      <c r="B28" s="188" t="s">
        <v>404</v>
      </c>
      <c r="C28" s="188" t="s">
        <v>188</v>
      </c>
      <c r="D28" s="115"/>
      <c r="E28" s="131"/>
      <c r="F28" s="117">
        <f t="shared" si="0"/>
        <v>0</v>
      </c>
      <c r="G28" s="117">
        <f t="shared" si="1"/>
        <v>0</v>
      </c>
      <c r="H28" s="153">
        <f t="shared" si="3"/>
        <v>0</v>
      </c>
      <c r="I28" s="34" t="s">
        <v>403</v>
      </c>
      <c r="J28" s="176" t="str">
        <f t="shared" si="2"/>
        <v/>
      </c>
      <c r="K28" s="173" t="str">
        <f t="shared" si="4"/>
        <v/>
      </c>
    </row>
    <row r="29" spans="1:11" ht="36" customHeight="1" x14ac:dyDescent="0.3">
      <c r="A29" s="334"/>
      <c r="B29" s="188" t="s">
        <v>188</v>
      </c>
      <c r="C29" s="188" t="s">
        <v>229</v>
      </c>
      <c r="D29" s="115"/>
      <c r="E29" s="131"/>
      <c r="F29" s="117">
        <f t="shared" si="0"/>
        <v>0</v>
      </c>
      <c r="G29" s="117">
        <f t="shared" si="1"/>
        <v>0</v>
      </c>
      <c r="H29" s="153">
        <f t="shared" si="3"/>
        <v>0</v>
      </c>
      <c r="I29" s="182" t="s">
        <v>309</v>
      </c>
      <c r="J29" s="176" t="str">
        <f t="shared" si="2"/>
        <v/>
      </c>
      <c r="K29" s="173" t="str">
        <f t="shared" si="4"/>
        <v/>
      </c>
    </row>
    <row r="30" spans="1:11" ht="36" customHeight="1" x14ac:dyDescent="0.3">
      <c r="A30" s="334"/>
      <c r="B30" s="341" t="s">
        <v>229</v>
      </c>
      <c r="C30" s="342"/>
      <c r="D30" s="183"/>
      <c r="E30" s="161"/>
      <c r="F30" s="163">
        <f t="shared" si="0"/>
        <v>0</v>
      </c>
      <c r="G30" s="163">
        <f t="shared" si="1"/>
        <v>0</v>
      </c>
      <c r="H30" s="164">
        <f t="shared" si="3"/>
        <v>0</v>
      </c>
      <c r="I30" s="22" t="s">
        <v>45</v>
      </c>
      <c r="J30" s="184" t="str">
        <f t="shared" si="2"/>
        <v/>
      </c>
      <c r="K30" s="185" t="str">
        <f t="shared" si="4"/>
        <v/>
      </c>
    </row>
    <row r="31" spans="1:11" ht="36" customHeight="1" x14ac:dyDescent="0.3">
      <c r="A31" s="334"/>
      <c r="B31" s="28" t="s">
        <v>229</v>
      </c>
      <c r="C31" s="28" t="s">
        <v>59</v>
      </c>
      <c r="D31" s="115" t="str">
        <f t="shared" ref="D31:D38" si="5">IF(E31="","X","")</f>
        <v>X</v>
      </c>
      <c r="E31" s="131"/>
      <c r="F31" s="117">
        <f t="shared" si="0"/>
        <v>4</v>
      </c>
      <c r="G31" s="117">
        <f t="shared" si="1"/>
        <v>10</v>
      </c>
      <c r="H31" s="153">
        <f t="shared" si="3"/>
        <v>4.166666666666667</v>
      </c>
      <c r="I31" s="17" t="s">
        <v>46</v>
      </c>
      <c r="J31" s="176" t="str">
        <f t="shared" si="2"/>
        <v/>
      </c>
      <c r="K31" s="173">
        <f t="shared" si="4"/>
        <v>0.17361111111111116</v>
      </c>
    </row>
    <row r="32" spans="1:11" ht="36" customHeight="1" x14ac:dyDescent="0.3">
      <c r="A32" s="334"/>
      <c r="B32" s="28" t="s">
        <v>59</v>
      </c>
      <c r="C32" s="28" t="s">
        <v>374</v>
      </c>
      <c r="D32" s="115" t="str">
        <f t="shared" si="5"/>
        <v>X</v>
      </c>
      <c r="E32" s="131"/>
      <c r="F32" s="117">
        <f t="shared" si="0"/>
        <v>0</v>
      </c>
      <c r="G32" s="117">
        <f t="shared" si="1"/>
        <v>40</v>
      </c>
      <c r="H32" s="153">
        <f t="shared" si="3"/>
        <v>4.8333333333333339</v>
      </c>
      <c r="I32" s="25" t="s">
        <v>47</v>
      </c>
      <c r="J32" s="176" t="str">
        <f t="shared" si="2"/>
        <v/>
      </c>
      <c r="K32" s="173">
        <f t="shared" si="4"/>
        <v>2.777777777777779E-2</v>
      </c>
    </row>
    <row r="33" spans="1:11" ht="36" customHeight="1" x14ac:dyDescent="0.3">
      <c r="A33" s="335"/>
      <c r="B33" s="28" t="s">
        <v>374</v>
      </c>
      <c r="C33" s="28" t="s">
        <v>28</v>
      </c>
      <c r="D33" s="115" t="str">
        <f t="shared" si="5"/>
        <v>X</v>
      </c>
      <c r="E33" s="131"/>
      <c r="F33" s="117">
        <f t="shared" si="0"/>
        <v>1</v>
      </c>
      <c r="G33" s="117">
        <f t="shared" si="1"/>
        <v>50</v>
      </c>
      <c r="H33" s="153">
        <f t="shared" si="3"/>
        <v>6.6666666666666679</v>
      </c>
      <c r="I33" s="17" t="s">
        <v>46</v>
      </c>
      <c r="J33" s="176" t="str">
        <f t="shared" si="2"/>
        <v/>
      </c>
      <c r="K33" s="173">
        <f t="shared" si="4"/>
        <v>7.638888888888884E-2</v>
      </c>
    </row>
    <row r="34" spans="1:11" ht="36" customHeight="1" x14ac:dyDescent="0.3">
      <c r="A34" s="54" t="s">
        <v>406</v>
      </c>
      <c r="B34" s="28" t="s">
        <v>29</v>
      </c>
      <c r="C34" s="28" t="s">
        <v>30</v>
      </c>
      <c r="D34" s="115" t="str">
        <f t="shared" si="5"/>
        <v>X</v>
      </c>
      <c r="E34" s="131"/>
      <c r="F34" s="117">
        <f t="shared" si="0"/>
        <v>5</v>
      </c>
      <c r="G34" s="117">
        <f t="shared" si="1"/>
        <v>30</v>
      </c>
      <c r="H34" s="153">
        <f t="shared" si="3"/>
        <v>12.166666666666668</v>
      </c>
      <c r="I34" s="17" t="s">
        <v>46</v>
      </c>
      <c r="J34" s="176" t="str">
        <f t="shared" si="2"/>
        <v/>
      </c>
      <c r="K34" s="173">
        <f t="shared" si="4"/>
        <v>0.22916666666666666</v>
      </c>
    </row>
    <row r="35" spans="1:11" ht="36" customHeight="1" x14ac:dyDescent="0.3">
      <c r="A35" s="55"/>
      <c r="B35" s="28" t="s">
        <v>30</v>
      </c>
      <c r="C35" s="28" t="s">
        <v>128</v>
      </c>
      <c r="D35" s="115" t="str">
        <f t="shared" si="5"/>
        <v>X</v>
      </c>
      <c r="E35" s="131"/>
      <c r="F35" s="117">
        <f t="shared" si="0"/>
        <v>0</v>
      </c>
      <c r="G35" s="117">
        <f t="shared" si="1"/>
        <v>50</v>
      </c>
      <c r="H35" s="153">
        <f t="shared" si="3"/>
        <v>13.000000000000002</v>
      </c>
      <c r="I35" s="25" t="s">
        <v>47</v>
      </c>
      <c r="J35" s="176" t="str">
        <f t="shared" si="2"/>
        <v/>
      </c>
      <c r="K35" s="173">
        <f t="shared" si="4"/>
        <v>3.4722222222222238E-2</v>
      </c>
    </row>
    <row r="36" spans="1:11" ht="36" customHeight="1" x14ac:dyDescent="0.3">
      <c r="A36" s="55"/>
      <c r="B36" s="28" t="s">
        <v>128</v>
      </c>
      <c r="C36" s="28" t="s">
        <v>397</v>
      </c>
      <c r="D36" s="115" t="str">
        <f t="shared" si="5"/>
        <v>X</v>
      </c>
      <c r="E36" s="131"/>
      <c r="F36" s="117">
        <f t="shared" si="0"/>
        <v>1</v>
      </c>
      <c r="G36" s="117">
        <f t="shared" si="1"/>
        <v>0</v>
      </c>
      <c r="H36" s="153">
        <f t="shared" si="3"/>
        <v>14.000000000000002</v>
      </c>
      <c r="I36" s="17" t="s">
        <v>46</v>
      </c>
      <c r="J36" s="176" t="str">
        <f t="shared" si="2"/>
        <v/>
      </c>
      <c r="K36" s="173">
        <f t="shared" si="4"/>
        <v>4.166666666666663E-2</v>
      </c>
    </row>
    <row r="37" spans="1:11" ht="36" customHeight="1" x14ac:dyDescent="0.3">
      <c r="A37" s="55"/>
      <c r="B37" s="28" t="s">
        <v>397</v>
      </c>
      <c r="C37" s="28" t="s">
        <v>244</v>
      </c>
      <c r="D37" s="115" t="str">
        <f t="shared" si="5"/>
        <v>X</v>
      </c>
      <c r="E37" s="131"/>
      <c r="F37" s="117">
        <f t="shared" si="0"/>
        <v>2</v>
      </c>
      <c r="G37" s="117">
        <f t="shared" si="1"/>
        <v>0</v>
      </c>
      <c r="H37" s="153">
        <f t="shared" si="3"/>
        <v>16</v>
      </c>
      <c r="I37" s="17" t="s">
        <v>54</v>
      </c>
      <c r="J37" s="176" t="str">
        <f t="shared" si="2"/>
        <v/>
      </c>
      <c r="K37" s="173">
        <f t="shared" si="4"/>
        <v>8.333333333333337E-2</v>
      </c>
    </row>
    <row r="38" spans="1:11" ht="36" customHeight="1" x14ac:dyDescent="0.3">
      <c r="A38" s="55"/>
      <c r="B38" s="28" t="s">
        <v>244</v>
      </c>
      <c r="C38" s="28" t="s">
        <v>66</v>
      </c>
      <c r="D38" s="115" t="str">
        <f t="shared" si="5"/>
        <v>X</v>
      </c>
      <c r="E38" s="131"/>
      <c r="F38" s="117">
        <f t="shared" si="0"/>
        <v>1</v>
      </c>
      <c r="G38" s="117">
        <f t="shared" si="1"/>
        <v>30</v>
      </c>
      <c r="H38" s="153">
        <f t="shared" si="3"/>
        <v>17.5</v>
      </c>
      <c r="I38" s="17" t="s">
        <v>46</v>
      </c>
      <c r="J38" s="176" t="str">
        <f t="shared" si="2"/>
        <v/>
      </c>
      <c r="K38" s="173">
        <f t="shared" si="4"/>
        <v>6.25E-2</v>
      </c>
    </row>
    <row r="39" spans="1:11" ht="36" customHeight="1" x14ac:dyDescent="0.3">
      <c r="A39" s="55"/>
      <c r="B39" s="343" t="s">
        <v>66</v>
      </c>
      <c r="C39" s="344"/>
      <c r="D39" s="115"/>
      <c r="E39" s="131"/>
      <c r="F39" s="117">
        <f t="shared" si="0"/>
        <v>0</v>
      </c>
      <c r="G39" s="117">
        <f t="shared" si="1"/>
        <v>0</v>
      </c>
      <c r="H39" s="153">
        <f t="shared" si="3"/>
        <v>17.5</v>
      </c>
      <c r="I39" s="18" t="s">
        <v>103</v>
      </c>
      <c r="J39" s="176" t="str">
        <f t="shared" si="2"/>
        <v/>
      </c>
      <c r="K39" s="173" t="str">
        <f t="shared" si="4"/>
        <v/>
      </c>
    </row>
    <row r="40" spans="1:11" ht="33.75" customHeight="1" x14ac:dyDescent="0.3">
      <c r="A40" s="123"/>
      <c r="B40" s="332" t="s">
        <v>33</v>
      </c>
      <c r="C40" s="332"/>
      <c r="D40" s="332"/>
      <c r="E40" s="332"/>
      <c r="F40" s="332"/>
      <c r="G40" s="332"/>
      <c r="H40" s="124">
        <f>H39</f>
        <v>17.5</v>
      </c>
      <c r="I40" s="125"/>
      <c r="J40" s="177">
        <f>SUM(J23:J39)</f>
        <v>0</v>
      </c>
      <c r="K40" s="173">
        <f>SUM(K23:K39)</f>
        <v>0.72916666666666663</v>
      </c>
    </row>
    <row r="41" spans="1:11" ht="33.75" customHeight="1" x14ac:dyDescent="0.3">
      <c r="A41" s="123"/>
      <c r="B41" s="332" t="s">
        <v>616</v>
      </c>
      <c r="C41" s="332"/>
      <c r="D41" s="332"/>
      <c r="E41" s="332"/>
      <c r="F41" s="332"/>
      <c r="G41" s="332"/>
      <c r="H41" s="126">
        <v>72</v>
      </c>
      <c r="I41" s="125"/>
    </row>
    <row r="42" spans="1:11" ht="33.75" customHeight="1" x14ac:dyDescent="0.3">
      <c r="A42" s="123"/>
      <c r="B42" s="326" t="s">
        <v>617</v>
      </c>
      <c r="C42" s="326"/>
      <c r="D42" s="326"/>
      <c r="E42" s="326"/>
      <c r="F42" s="326"/>
      <c r="G42" s="326"/>
      <c r="H42" s="126">
        <f>IF(H41="","",IF(H40&lt;=H41,H41-H40,0))</f>
        <v>54.5</v>
      </c>
      <c r="I42" s="155"/>
    </row>
    <row r="43" spans="1:11" ht="33.75" customHeight="1" x14ac:dyDescent="0.3">
      <c r="A43" s="123"/>
      <c r="B43" s="326" t="s">
        <v>618</v>
      </c>
      <c r="C43" s="326"/>
      <c r="D43" s="326"/>
      <c r="E43" s="326"/>
      <c r="F43" s="326"/>
      <c r="G43" s="326"/>
      <c r="H43" s="126">
        <f>IF(H40&gt;H41,H40-H41,0)</f>
        <v>0</v>
      </c>
      <c r="I43" s="125"/>
    </row>
    <row r="44" spans="1:11" ht="33.75" customHeight="1" x14ac:dyDescent="0.3">
      <c r="A44" s="123"/>
      <c r="B44" s="326" t="s">
        <v>619</v>
      </c>
      <c r="C44" s="326"/>
      <c r="D44" s="326"/>
      <c r="E44" s="326"/>
      <c r="F44" s="326"/>
      <c r="G44" s="326"/>
      <c r="H44" s="154">
        <f>IF(H41="","",IF(H42&gt;H43,ROUND(H42*$B$15*$B$13/24,0),""))</f>
        <v>73224156</v>
      </c>
      <c r="I44" s="125"/>
    </row>
    <row r="45" spans="1:11" ht="33.75" customHeight="1" x14ac:dyDescent="0.3">
      <c r="A45" s="123"/>
      <c r="B45" s="327" t="s">
        <v>620</v>
      </c>
      <c r="C45" s="328"/>
      <c r="D45" s="328"/>
      <c r="E45" s="328"/>
      <c r="F45" s="328"/>
      <c r="G45" s="329"/>
      <c r="H45" s="127" t="str">
        <f>IF(H43&gt;H42,ROUND(H43*$B$17*$B$13/24,0),"")</f>
        <v/>
      </c>
      <c r="I45" s="125"/>
    </row>
    <row r="46" spans="1:11" ht="33.75" customHeight="1" x14ac:dyDescent="0.3">
      <c r="A46" s="330"/>
      <c r="B46" s="330"/>
      <c r="C46" s="330"/>
      <c r="D46" s="330"/>
      <c r="E46" s="330"/>
      <c r="F46" s="330"/>
      <c r="G46" s="330"/>
      <c r="H46" s="330"/>
      <c r="I46" s="330"/>
    </row>
  </sheetData>
  <mergeCells count="22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0:G40"/>
    <mergeCell ref="B41:G41"/>
    <mergeCell ref="B42:G42"/>
    <mergeCell ref="B44:G44"/>
    <mergeCell ref="B45:G45"/>
    <mergeCell ref="A46:I46"/>
    <mergeCell ref="A23:A24"/>
    <mergeCell ref="B23:C23"/>
    <mergeCell ref="A27:A33"/>
    <mergeCell ref="B30:C30"/>
    <mergeCell ref="B39:C39"/>
    <mergeCell ref="B43:G43"/>
  </mergeCells>
  <printOptions horizontalCentered="1"/>
  <pageMargins left="0.2" right="0.2" top="0.75" bottom="0.75" header="0.3" footer="0.3"/>
  <pageSetup paperSize="9" scale="80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K48"/>
  <sheetViews>
    <sheetView topLeftCell="A9" zoomScale="55" zoomScaleNormal="55" workbookViewId="0">
      <selection activeCell="N45" sqref="N45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08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17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44670.791666666664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44672</v>
      </c>
      <c r="C9" s="104">
        <f>INDEX('TONG HOP'!$B$9:$W$110,MATCH(E3,'TONG HOP'!$B$9:$B$110,0),MATCH(C10,'TONG HOP'!$B$9:$W$9,0))</f>
        <v>44672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44672.291666666664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16858.79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44672.625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22095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44673.305555555555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333" t="s">
        <v>398</v>
      </c>
      <c r="B23" s="336" t="s">
        <v>72</v>
      </c>
      <c r="C23" s="337"/>
      <c r="D23" s="115"/>
      <c r="E23" s="166"/>
      <c r="F23" s="166">
        <f t="shared" ref="F23:F41" si="0">IF(D23="X",HOUR(C23-B23),0)</f>
        <v>0</v>
      </c>
      <c r="G23" s="166">
        <f t="shared" ref="G23:G41" si="1">IF(D23="X",MINUTE(C23-B23),0)</f>
        <v>0</v>
      </c>
      <c r="H23" s="166">
        <f>(F23+G23/60)+H22</f>
        <v>0</v>
      </c>
      <c r="I23" s="181" t="s">
        <v>390</v>
      </c>
      <c r="J23" s="175" t="str">
        <f t="shared" ref="J23:J41" si="2">IF(E23="x",(C23-B23),"")</f>
        <v/>
      </c>
      <c r="K23" s="173" t="str">
        <f>IF(D23="x",(C23-B23),"")</f>
        <v/>
      </c>
    </row>
    <row r="24" spans="1:11" ht="36" customHeight="1" x14ac:dyDescent="0.3">
      <c r="A24" s="334"/>
      <c r="B24" s="33" t="s">
        <v>72</v>
      </c>
      <c r="C24" s="33" t="s">
        <v>28</v>
      </c>
      <c r="D24" s="115"/>
      <c r="E24" s="166"/>
      <c r="F24" s="166">
        <f t="shared" si="0"/>
        <v>0</v>
      </c>
      <c r="G24" s="166">
        <f t="shared" si="1"/>
        <v>0</v>
      </c>
      <c r="H24" s="166">
        <f t="shared" ref="H24:H41" si="3">(F24+G24/60)+H23</f>
        <v>0</v>
      </c>
      <c r="I24" s="182" t="s">
        <v>337</v>
      </c>
      <c r="J24" s="175" t="str">
        <f t="shared" si="2"/>
        <v/>
      </c>
      <c r="K24" s="173" t="str">
        <f t="shared" ref="K24:K41" si="4">IF(D24="x",(C24-B24),"")</f>
        <v/>
      </c>
    </row>
    <row r="25" spans="1:11" ht="36" customHeight="1" x14ac:dyDescent="0.3">
      <c r="A25" s="333" t="s">
        <v>399</v>
      </c>
      <c r="B25" s="33" t="s">
        <v>29</v>
      </c>
      <c r="C25" s="33" t="s">
        <v>31</v>
      </c>
      <c r="D25" s="115"/>
      <c r="E25" s="166"/>
      <c r="F25" s="166">
        <f t="shared" si="0"/>
        <v>0</v>
      </c>
      <c r="G25" s="166">
        <f t="shared" si="1"/>
        <v>0</v>
      </c>
      <c r="H25" s="166">
        <f t="shared" si="3"/>
        <v>0</v>
      </c>
      <c r="I25" s="182" t="s">
        <v>337</v>
      </c>
      <c r="J25" s="175" t="str">
        <f t="shared" si="2"/>
        <v/>
      </c>
      <c r="K25" s="173" t="str">
        <f t="shared" si="4"/>
        <v/>
      </c>
    </row>
    <row r="26" spans="1:11" ht="36" customHeight="1" x14ac:dyDescent="0.3">
      <c r="A26" s="335"/>
      <c r="B26" s="33" t="s">
        <v>31</v>
      </c>
      <c r="C26" s="33" t="s">
        <v>28</v>
      </c>
      <c r="D26" s="115"/>
      <c r="E26" s="166"/>
      <c r="F26" s="166">
        <f t="shared" si="0"/>
        <v>0</v>
      </c>
      <c r="G26" s="166">
        <f t="shared" si="1"/>
        <v>0</v>
      </c>
      <c r="H26" s="166">
        <f t="shared" si="3"/>
        <v>0</v>
      </c>
      <c r="I26" s="182" t="s">
        <v>337</v>
      </c>
      <c r="J26" s="175" t="str">
        <f t="shared" si="2"/>
        <v/>
      </c>
      <c r="K26" s="173" t="str">
        <f t="shared" si="4"/>
        <v/>
      </c>
    </row>
    <row r="27" spans="1:11" ht="36" customHeight="1" x14ac:dyDescent="0.3">
      <c r="A27" s="333">
        <v>44672</v>
      </c>
      <c r="B27" s="33" t="s">
        <v>29</v>
      </c>
      <c r="C27" s="33" t="s">
        <v>30</v>
      </c>
      <c r="D27" s="115"/>
      <c r="E27" s="131"/>
      <c r="F27" s="117">
        <f t="shared" si="0"/>
        <v>0</v>
      </c>
      <c r="G27" s="117">
        <f t="shared" si="1"/>
        <v>0</v>
      </c>
      <c r="H27" s="153">
        <f t="shared" si="3"/>
        <v>0</v>
      </c>
      <c r="I27" s="182" t="s">
        <v>337</v>
      </c>
      <c r="J27" s="176" t="str">
        <f t="shared" si="2"/>
        <v/>
      </c>
      <c r="K27" s="173" t="str">
        <f t="shared" si="4"/>
        <v/>
      </c>
    </row>
    <row r="28" spans="1:11" ht="36" customHeight="1" x14ac:dyDescent="0.3">
      <c r="A28" s="334"/>
      <c r="B28" s="33" t="s">
        <v>30</v>
      </c>
      <c r="C28" s="33" t="s">
        <v>396</v>
      </c>
      <c r="D28" s="115"/>
      <c r="E28" s="131"/>
      <c r="F28" s="117">
        <f t="shared" si="0"/>
        <v>0</v>
      </c>
      <c r="G28" s="117">
        <f t="shared" si="1"/>
        <v>0</v>
      </c>
      <c r="H28" s="153">
        <f t="shared" si="3"/>
        <v>0</v>
      </c>
      <c r="I28" s="34" t="s">
        <v>391</v>
      </c>
      <c r="J28" s="176" t="str">
        <f t="shared" si="2"/>
        <v/>
      </c>
      <c r="K28" s="173" t="str">
        <f t="shared" si="4"/>
        <v/>
      </c>
    </row>
    <row r="29" spans="1:11" ht="36" customHeight="1" x14ac:dyDescent="0.3">
      <c r="A29" s="334"/>
      <c r="B29" s="33" t="s">
        <v>396</v>
      </c>
      <c r="C29" s="33" t="s">
        <v>31</v>
      </c>
      <c r="D29" s="115"/>
      <c r="E29" s="131"/>
      <c r="F29" s="117">
        <f t="shared" si="0"/>
        <v>0</v>
      </c>
      <c r="G29" s="117">
        <f t="shared" si="1"/>
        <v>0</v>
      </c>
      <c r="H29" s="153">
        <f t="shared" si="3"/>
        <v>0</v>
      </c>
      <c r="I29" s="160" t="s">
        <v>392</v>
      </c>
      <c r="J29" s="176" t="str">
        <f t="shared" si="2"/>
        <v/>
      </c>
      <c r="K29" s="173" t="str">
        <f t="shared" si="4"/>
        <v/>
      </c>
    </row>
    <row r="30" spans="1:11" ht="36" customHeight="1" x14ac:dyDescent="0.3">
      <c r="A30" s="334"/>
      <c r="B30" s="20" t="s">
        <v>31</v>
      </c>
      <c r="C30" s="20" t="s">
        <v>70</v>
      </c>
      <c r="D30" s="183" t="str">
        <f t="shared" ref="D30:D40" si="5">IF(E30="","X","")</f>
        <v>X</v>
      </c>
      <c r="E30" s="161"/>
      <c r="F30" s="163">
        <f t="shared" ref="F30" si="6">IF(D30="X",HOUR(C30-B30),0)</f>
        <v>7</v>
      </c>
      <c r="G30" s="163">
        <f t="shared" ref="G30" si="7">IF(D30="X",MINUTE(C30-B30),0)</f>
        <v>0</v>
      </c>
      <c r="H30" s="164">
        <f t="shared" si="3"/>
        <v>7</v>
      </c>
      <c r="I30" s="23" t="s">
        <v>645</v>
      </c>
      <c r="J30" s="184" t="str">
        <f t="shared" ref="J30" si="8">IF(E30="x",(C30-B30),"")</f>
        <v/>
      </c>
      <c r="K30" s="173">
        <f t="shared" ref="K30" si="9">IF(D30="x",(C30-B30),"")</f>
        <v>0.29166666666666669</v>
      </c>
    </row>
    <row r="31" spans="1:11" ht="36" customHeight="1" x14ac:dyDescent="0.3">
      <c r="A31" s="334"/>
      <c r="B31" s="33" t="s">
        <v>70</v>
      </c>
      <c r="C31" s="33" t="s">
        <v>255</v>
      </c>
      <c r="D31" s="115" t="str">
        <f t="shared" si="5"/>
        <v/>
      </c>
      <c r="E31" s="131" t="s">
        <v>610</v>
      </c>
      <c r="F31" s="117">
        <f t="shared" si="0"/>
        <v>0</v>
      </c>
      <c r="G31" s="117">
        <f t="shared" si="1"/>
        <v>0</v>
      </c>
      <c r="H31" s="153">
        <f t="shared" si="3"/>
        <v>7</v>
      </c>
      <c r="I31" s="160" t="s">
        <v>393</v>
      </c>
      <c r="J31" s="184">
        <f t="shared" si="2"/>
        <v>4.166666666666663E-2</v>
      </c>
      <c r="K31" s="173" t="str">
        <f t="shared" si="4"/>
        <v/>
      </c>
    </row>
    <row r="32" spans="1:11" ht="36" customHeight="1" x14ac:dyDescent="0.3">
      <c r="A32" s="334"/>
      <c r="B32" s="336" t="s">
        <v>255</v>
      </c>
      <c r="C32" s="337"/>
      <c r="D32" s="115"/>
      <c r="E32" s="131"/>
      <c r="F32" s="117">
        <f t="shared" si="0"/>
        <v>0</v>
      </c>
      <c r="G32" s="117">
        <f t="shared" si="1"/>
        <v>0</v>
      </c>
      <c r="H32" s="153">
        <f t="shared" si="3"/>
        <v>7</v>
      </c>
      <c r="I32" s="34" t="s">
        <v>394</v>
      </c>
      <c r="J32" s="176" t="str">
        <f t="shared" si="2"/>
        <v/>
      </c>
      <c r="K32" s="173" t="str">
        <f t="shared" si="4"/>
        <v/>
      </c>
    </row>
    <row r="33" spans="1:11" ht="36" customHeight="1" x14ac:dyDescent="0.3">
      <c r="A33" s="334"/>
      <c r="B33" s="33" t="s">
        <v>255</v>
      </c>
      <c r="C33" s="33" t="s">
        <v>59</v>
      </c>
      <c r="D33" s="115" t="str">
        <f t="shared" si="5"/>
        <v>X</v>
      </c>
      <c r="E33" s="131"/>
      <c r="F33" s="117">
        <f t="shared" si="0"/>
        <v>6</v>
      </c>
      <c r="G33" s="117">
        <f t="shared" si="1"/>
        <v>30</v>
      </c>
      <c r="H33" s="153">
        <f t="shared" si="3"/>
        <v>13.5</v>
      </c>
      <c r="I33" s="182" t="s">
        <v>46</v>
      </c>
      <c r="J33" s="176" t="str">
        <f t="shared" si="2"/>
        <v/>
      </c>
      <c r="K33" s="173">
        <f t="shared" si="4"/>
        <v>0.27083333333333337</v>
      </c>
    </row>
    <row r="34" spans="1:11" ht="36" customHeight="1" x14ac:dyDescent="0.3">
      <c r="A34" s="334"/>
      <c r="B34" s="33" t="s">
        <v>59</v>
      </c>
      <c r="C34" s="33" t="s">
        <v>374</v>
      </c>
      <c r="D34" s="115" t="str">
        <f t="shared" si="5"/>
        <v>X</v>
      </c>
      <c r="E34" s="131"/>
      <c r="F34" s="117">
        <f t="shared" si="0"/>
        <v>0</v>
      </c>
      <c r="G34" s="117">
        <f t="shared" si="1"/>
        <v>40</v>
      </c>
      <c r="H34" s="153">
        <f t="shared" si="3"/>
        <v>14.166666666666666</v>
      </c>
      <c r="I34" s="182" t="s">
        <v>47</v>
      </c>
      <c r="J34" s="176" t="str">
        <f t="shared" si="2"/>
        <v/>
      </c>
      <c r="K34" s="173">
        <f t="shared" si="4"/>
        <v>2.777777777777779E-2</v>
      </c>
    </row>
    <row r="35" spans="1:11" ht="36" customHeight="1" x14ac:dyDescent="0.3">
      <c r="A35" s="334"/>
      <c r="B35" s="33" t="s">
        <v>374</v>
      </c>
      <c r="C35" s="33" t="s">
        <v>28</v>
      </c>
      <c r="D35" s="115" t="str">
        <f t="shared" si="5"/>
        <v>X</v>
      </c>
      <c r="E35" s="131"/>
      <c r="F35" s="117">
        <f t="shared" si="0"/>
        <v>1</v>
      </c>
      <c r="G35" s="117">
        <f t="shared" si="1"/>
        <v>50</v>
      </c>
      <c r="H35" s="153">
        <f t="shared" si="3"/>
        <v>16</v>
      </c>
      <c r="I35" s="182" t="s">
        <v>46</v>
      </c>
      <c r="J35" s="176" t="str">
        <f t="shared" si="2"/>
        <v/>
      </c>
      <c r="K35" s="173">
        <f t="shared" si="4"/>
        <v>7.638888888888884E-2</v>
      </c>
    </row>
    <row r="36" spans="1:11" ht="36" customHeight="1" x14ac:dyDescent="0.3">
      <c r="A36" s="54" t="s">
        <v>400</v>
      </c>
      <c r="B36" s="33" t="s">
        <v>29</v>
      </c>
      <c r="C36" s="33" t="s">
        <v>186</v>
      </c>
      <c r="D36" s="115" t="str">
        <f t="shared" si="5"/>
        <v>X</v>
      </c>
      <c r="E36" s="131"/>
      <c r="F36" s="117">
        <f t="shared" si="0"/>
        <v>1</v>
      </c>
      <c r="G36" s="117">
        <f t="shared" si="1"/>
        <v>30</v>
      </c>
      <c r="H36" s="153">
        <f t="shared" si="3"/>
        <v>17.5</v>
      </c>
      <c r="I36" s="182" t="s">
        <v>46</v>
      </c>
      <c r="J36" s="176" t="str">
        <f t="shared" si="2"/>
        <v/>
      </c>
      <c r="K36" s="173">
        <f t="shared" si="4"/>
        <v>6.25E-2</v>
      </c>
    </row>
    <row r="37" spans="1:11" ht="36" customHeight="1" x14ac:dyDescent="0.3">
      <c r="A37" s="53"/>
      <c r="B37" s="33" t="s">
        <v>186</v>
      </c>
      <c r="C37" s="33" t="s">
        <v>269</v>
      </c>
      <c r="D37" s="115" t="str">
        <f t="shared" si="5"/>
        <v>X</v>
      </c>
      <c r="E37" s="131"/>
      <c r="F37" s="117">
        <f t="shared" si="0"/>
        <v>1</v>
      </c>
      <c r="G37" s="117">
        <f t="shared" si="1"/>
        <v>30</v>
      </c>
      <c r="H37" s="153">
        <f t="shared" si="3"/>
        <v>19</v>
      </c>
      <c r="I37" s="182" t="s">
        <v>102</v>
      </c>
      <c r="J37" s="176" t="str">
        <f t="shared" si="2"/>
        <v/>
      </c>
      <c r="K37" s="173">
        <f t="shared" si="4"/>
        <v>6.25E-2</v>
      </c>
    </row>
    <row r="38" spans="1:11" ht="36" customHeight="1" x14ac:dyDescent="0.3">
      <c r="A38" s="53"/>
      <c r="B38" s="33" t="s">
        <v>269</v>
      </c>
      <c r="C38" s="33" t="s">
        <v>30</v>
      </c>
      <c r="D38" s="115" t="str">
        <f t="shared" si="5"/>
        <v>X</v>
      </c>
      <c r="E38" s="131"/>
      <c r="F38" s="117">
        <f t="shared" si="0"/>
        <v>2</v>
      </c>
      <c r="G38" s="117">
        <f t="shared" si="1"/>
        <v>30</v>
      </c>
      <c r="H38" s="153">
        <f t="shared" si="3"/>
        <v>21.5</v>
      </c>
      <c r="I38" s="182" t="s">
        <v>46</v>
      </c>
      <c r="J38" s="176" t="str">
        <f t="shared" si="2"/>
        <v/>
      </c>
      <c r="K38" s="173">
        <f t="shared" si="4"/>
        <v>0.10416666666666666</v>
      </c>
    </row>
    <row r="39" spans="1:11" ht="36" customHeight="1" x14ac:dyDescent="0.3">
      <c r="A39" s="53"/>
      <c r="B39" s="33" t="s">
        <v>30</v>
      </c>
      <c r="C39" s="33" t="s">
        <v>128</v>
      </c>
      <c r="D39" s="115" t="str">
        <f t="shared" si="5"/>
        <v>X</v>
      </c>
      <c r="E39" s="131"/>
      <c r="F39" s="117">
        <f t="shared" si="0"/>
        <v>0</v>
      </c>
      <c r="G39" s="117">
        <f t="shared" si="1"/>
        <v>50</v>
      </c>
      <c r="H39" s="153">
        <f t="shared" si="3"/>
        <v>22.333333333333332</v>
      </c>
      <c r="I39" s="182" t="s">
        <v>47</v>
      </c>
      <c r="J39" s="176" t="str">
        <f t="shared" si="2"/>
        <v/>
      </c>
      <c r="K39" s="173">
        <f t="shared" si="4"/>
        <v>3.4722222222222238E-2</v>
      </c>
    </row>
    <row r="40" spans="1:11" ht="36" customHeight="1" x14ac:dyDescent="0.3">
      <c r="A40" s="53"/>
      <c r="B40" s="33" t="s">
        <v>128</v>
      </c>
      <c r="C40" s="33" t="s">
        <v>397</v>
      </c>
      <c r="D40" s="115" t="str">
        <f t="shared" si="5"/>
        <v>X</v>
      </c>
      <c r="E40" s="131"/>
      <c r="F40" s="117">
        <f t="shared" si="0"/>
        <v>1</v>
      </c>
      <c r="G40" s="117">
        <f t="shared" si="1"/>
        <v>0</v>
      </c>
      <c r="H40" s="153">
        <f t="shared" si="3"/>
        <v>23.333333333333332</v>
      </c>
      <c r="I40" s="182" t="s">
        <v>46</v>
      </c>
      <c r="J40" s="176" t="str">
        <f t="shared" si="2"/>
        <v/>
      </c>
      <c r="K40" s="173">
        <f t="shared" si="4"/>
        <v>4.166666666666663E-2</v>
      </c>
    </row>
    <row r="41" spans="1:11" ht="36" customHeight="1" x14ac:dyDescent="0.3">
      <c r="A41" s="208"/>
      <c r="B41" s="336" t="s">
        <v>397</v>
      </c>
      <c r="C41" s="337"/>
      <c r="D41" s="115"/>
      <c r="E41" s="131"/>
      <c r="F41" s="117">
        <f t="shared" si="0"/>
        <v>0</v>
      </c>
      <c r="G41" s="117">
        <f t="shared" si="1"/>
        <v>0</v>
      </c>
      <c r="H41" s="153">
        <f t="shared" si="3"/>
        <v>23.333333333333332</v>
      </c>
      <c r="I41" s="34" t="s">
        <v>395</v>
      </c>
      <c r="J41" s="176" t="str">
        <f t="shared" si="2"/>
        <v/>
      </c>
      <c r="K41" s="173" t="str">
        <f t="shared" si="4"/>
        <v/>
      </c>
    </row>
    <row r="42" spans="1:11" ht="33.75" customHeight="1" x14ac:dyDescent="0.3">
      <c r="A42" s="123"/>
      <c r="B42" s="332" t="s">
        <v>33</v>
      </c>
      <c r="C42" s="332"/>
      <c r="D42" s="332"/>
      <c r="E42" s="332"/>
      <c r="F42" s="332"/>
      <c r="G42" s="332"/>
      <c r="H42" s="124">
        <f>H41</f>
        <v>23.333333333333332</v>
      </c>
      <c r="I42" s="125"/>
      <c r="J42" s="177">
        <f>SUM(J23:J41)</f>
        <v>4.166666666666663E-2</v>
      </c>
      <c r="K42" s="173">
        <f>SUM(K23:K41)</f>
        <v>0.9722222222222221</v>
      </c>
    </row>
    <row r="43" spans="1:11" ht="33.75" customHeight="1" x14ac:dyDescent="0.3">
      <c r="A43" s="123"/>
      <c r="B43" s="332" t="s">
        <v>616</v>
      </c>
      <c r="C43" s="332"/>
      <c r="D43" s="332"/>
      <c r="E43" s="332"/>
      <c r="F43" s="332"/>
      <c r="G43" s="332"/>
      <c r="H43" s="126">
        <v>72</v>
      </c>
      <c r="I43" s="125"/>
    </row>
    <row r="44" spans="1:11" ht="33.75" customHeight="1" x14ac:dyDescent="0.3">
      <c r="A44" s="123"/>
      <c r="B44" s="326" t="s">
        <v>617</v>
      </c>
      <c r="C44" s="326"/>
      <c r="D44" s="326"/>
      <c r="E44" s="326"/>
      <c r="F44" s="326"/>
      <c r="G44" s="326"/>
      <c r="H44" s="126">
        <f>IF(H43="","",IF(H42&lt;=H43,H43-H42,0))</f>
        <v>48.666666666666671</v>
      </c>
      <c r="I44" s="155"/>
    </row>
    <row r="45" spans="1:11" ht="33.75" customHeight="1" x14ac:dyDescent="0.3">
      <c r="A45" s="123"/>
      <c r="B45" s="326" t="s">
        <v>618</v>
      </c>
      <c r="C45" s="326"/>
      <c r="D45" s="326"/>
      <c r="E45" s="326"/>
      <c r="F45" s="326"/>
      <c r="G45" s="326"/>
      <c r="H45" s="126">
        <f>IF(H42&gt;H43,H42-H43,0)</f>
        <v>0</v>
      </c>
      <c r="I45" s="125"/>
    </row>
    <row r="46" spans="1:11" ht="33.75" customHeight="1" x14ac:dyDescent="0.3">
      <c r="A46" s="123"/>
      <c r="B46" s="326" t="s">
        <v>619</v>
      </c>
      <c r="C46" s="326"/>
      <c r="D46" s="326"/>
      <c r="E46" s="326"/>
      <c r="F46" s="326"/>
      <c r="G46" s="326"/>
      <c r="H46" s="154">
        <f>IF(H43="","",IF(H44&gt;H45,ROUND(H44*$B$15*$B$13/24,0),""))</f>
        <v>67205625</v>
      </c>
      <c r="I46" s="125"/>
    </row>
    <row r="47" spans="1:11" ht="33.75" customHeight="1" x14ac:dyDescent="0.3">
      <c r="A47" s="123"/>
      <c r="B47" s="327" t="s">
        <v>620</v>
      </c>
      <c r="C47" s="328"/>
      <c r="D47" s="328"/>
      <c r="E47" s="328"/>
      <c r="F47" s="328"/>
      <c r="G47" s="329"/>
      <c r="H47" s="127" t="str">
        <f>IF(H45&gt;H44,ROUND(H45*$B$17*$B$13/24,0),"")</f>
        <v/>
      </c>
      <c r="I47" s="125"/>
    </row>
    <row r="48" spans="1:11" ht="33.75" customHeight="1" x14ac:dyDescent="0.3">
      <c r="A48" s="330"/>
      <c r="B48" s="330"/>
      <c r="C48" s="330"/>
      <c r="D48" s="330"/>
      <c r="E48" s="330"/>
      <c r="F48" s="330"/>
      <c r="G48" s="330"/>
      <c r="H48" s="330"/>
      <c r="I48" s="330"/>
    </row>
  </sheetData>
  <mergeCells count="23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2:G42"/>
    <mergeCell ref="B43:G43"/>
    <mergeCell ref="B44:G44"/>
    <mergeCell ref="B46:G46"/>
    <mergeCell ref="B47:G47"/>
    <mergeCell ref="A48:I48"/>
    <mergeCell ref="A23:A24"/>
    <mergeCell ref="B23:C23"/>
    <mergeCell ref="A25:A26"/>
    <mergeCell ref="A27:A35"/>
    <mergeCell ref="B32:C32"/>
    <mergeCell ref="B41:C41"/>
    <mergeCell ref="B45:G45"/>
  </mergeCells>
  <conditionalFormatting sqref="B23:I41">
    <cfRule type="expression" dxfId="8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K52"/>
  <sheetViews>
    <sheetView topLeftCell="A15" zoomScale="55" zoomScaleNormal="55" workbookViewId="0">
      <selection activeCell="I11" sqref="I11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16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44659.739583333336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44659</v>
      </c>
      <c r="C9" s="104">
        <f>INDEX('TONG HOP'!$B$9:$W$110,MATCH(E3,'TONG HOP'!$B$9:$B$110,0),MATCH(C10,'TONG HOP'!$B$9:$W$9,0))</f>
        <v>44660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44660.291666666664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16770.29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44661.611111111109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44662.479166666664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386</v>
      </c>
      <c r="B23" s="336" t="s">
        <v>381</v>
      </c>
      <c r="C23" s="337"/>
      <c r="D23" s="115"/>
      <c r="E23" s="166"/>
      <c r="F23" s="166">
        <f t="shared" ref="F23:F45" si="0">IF(D23="X",HOUR(C23-B23),0)</f>
        <v>0</v>
      </c>
      <c r="G23" s="166">
        <f t="shared" ref="G23:G45" si="1">IF(D23="X",MINUTE(C23-B23),0)</f>
        <v>0</v>
      </c>
      <c r="H23" s="166">
        <f>(F23+G23/60)+H22</f>
        <v>0</v>
      </c>
      <c r="I23" s="181" t="s">
        <v>375</v>
      </c>
      <c r="J23" s="175" t="str">
        <f t="shared" ref="J23:J45" si="2">IF(E23="x",(C23-B23),"")</f>
        <v/>
      </c>
      <c r="K23" s="173" t="str">
        <f>IF(D23="x",(C23-B23),"")</f>
        <v/>
      </c>
    </row>
    <row r="24" spans="1:11" ht="36" customHeight="1" x14ac:dyDescent="0.3">
      <c r="A24" s="43"/>
      <c r="B24" s="33" t="s">
        <v>381</v>
      </c>
      <c r="C24" s="41" t="s">
        <v>28</v>
      </c>
      <c r="D24" s="115"/>
      <c r="E24" s="166"/>
      <c r="F24" s="166">
        <f t="shared" si="0"/>
        <v>0</v>
      </c>
      <c r="G24" s="166">
        <f t="shared" si="1"/>
        <v>0</v>
      </c>
      <c r="H24" s="166">
        <f t="shared" ref="H24:H45" si="3">(F24+G24/60)+H23</f>
        <v>0</v>
      </c>
      <c r="I24" s="182" t="s">
        <v>376</v>
      </c>
      <c r="J24" s="175" t="str">
        <f t="shared" si="2"/>
        <v/>
      </c>
      <c r="K24" s="173" t="str">
        <f t="shared" ref="K24:K45" si="4">IF(D24="x",(C24-B24),"")</f>
        <v/>
      </c>
    </row>
    <row r="25" spans="1:11" ht="36" customHeight="1" x14ac:dyDescent="0.3">
      <c r="A25" s="42" t="s">
        <v>387</v>
      </c>
      <c r="B25" s="41" t="s">
        <v>29</v>
      </c>
      <c r="C25" s="41" t="s">
        <v>31</v>
      </c>
      <c r="D25" s="115"/>
      <c r="E25" s="166"/>
      <c r="F25" s="166">
        <f t="shared" si="0"/>
        <v>0</v>
      </c>
      <c r="G25" s="166">
        <f t="shared" si="1"/>
        <v>0</v>
      </c>
      <c r="H25" s="166">
        <f t="shared" si="3"/>
        <v>0</v>
      </c>
      <c r="I25" s="182" t="s">
        <v>377</v>
      </c>
      <c r="J25" s="175" t="str">
        <f t="shared" si="2"/>
        <v/>
      </c>
      <c r="K25" s="173" t="str">
        <f t="shared" si="4"/>
        <v/>
      </c>
    </row>
    <row r="26" spans="1:11" ht="36" customHeight="1" x14ac:dyDescent="0.3">
      <c r="A26" s="30"/>
      <c r="B26" s="41" t="s">
        <v>31</v>
      </c>
      <c r="C26" s="41" t="s">
        <v>58</v>
      </c>
      <c r="D26" s="115" t="str">
        <f t="shared" ref="D26:D44" si="5">IF(E26="","X","")</f>
        <v/>
      </c>
      <c r="E26" s="166" t="s">
        <v>610</v>
      </c>
      <c r="F26" s="166">
        <f t="shared" si="0"/>
        <v>0</v>
      </c>
      <c r="G26" s="166">
        <f t="shared" si="1"/>
        <v>0</v>
      </c>
      <c r="H26" s="166">
        <f t="shared" si="3"/>
        <v>0</v>
      </c>
      <c r="I26" s="182" t="s">
        <v>43</v>
      </c>
      <c r="J26" s="175">
        <f t="shared" si="2"/>
        <v>6.25E-2</v>
      </c>
      <c r="K26" s="173" t="str">
        <f t="shared" si="4"/>
        <v/>
      </c>
    </row>
    <row r="27" spans="1:11" ht="36" customHeight="1" x14ac:dyDescent="0.3">
      <c r="A27" s="30"/>
      <c r="B27" s="41" t="s">
        <v>58</v>
      </c>
      <c r="C27" s="41" t="s">
        <v>382</v>
      </c>
      <c r="D27" s="115" t="str">
        <f t="shared" si="5"/>
        <v>X</v>
      </c>
      <c r="E27" s="131"/>
      <c r="F27" s="117">
        <f t="shared" si="0"/>
        <v>2</v>
      </c>
      <c r="G27" s="117">
        <f t="shared" si="1"/>
        <v>15</v>
      </c>
      <c r="H27" s="153">
        <f t="shared" si="3"/>
        <v>2.25</v>
      </c>
      <c r="I27" s="182" t="s">
        <v>377</v>
      </c>
      <c r="J27" s="176" t="str">
        <f t="shared" si="2"/>
        <v/>
      </c>
      <c r="K27" s="173">
        <f t="shared" si="4"/>
        <v>9.375E-2</v>
      </c>
    </row>
    <row r="28" spans="1:11" ht="36" customHeight="1" x14ac:dyDescent="0.3">
      <c r="A28" s="30"/>
      <c r="B28" s="41" t="s">
        <v>382</v>
      </c>
      <c r="C28" s="33" t="s">
        <v>114</v>
      </c>
      <c r="D28" s="115" t="str">
        <f t="shared" si="5"/>
        <v/>
      </c>
      <c r="E28" s="131" t="s">
        <v>610</v>
      </c>
      <c r="F28" s="117">
        <f t="shared" si="0"/>
        <v>0</v>
      </c>
      <c r="G28" s="117">
        <f t="shared" si="1"/>
        <v>0</v>
      </c>
      <c r="H28" s="153">
        <f t="shared" si="3"/>
        <v>2.25</v>
      </c>
      <c r="I28" s="34" t="s">
        <v>378</v>
      </c>
      <c r="J28" s="176">
        <f t="shared" si="2"/>
        <v>5.9027777777777735E-2</v>
      </c>
      <c r="K28" s="173" t="str">
        <f t="shared" si="4"/>
        <v/>
      </c>
    </row>
    <row r="29" spans="1:11" ht="36" customHeight="1" x14ac:dyDescent="0.3">
      <c r="A29" s="43"/>
      <c r="B29" s="33" t="s">
        <v>114</v>
      </c>
      <c r="C29" s="33" t="s">
        <v>28</v>
      </c>
      <c r="D29" s="115" t="str">
        <f t="shared" si="5"/>
        <v>X</v>
      </c>
      <c r="E29" s="131"/>
      <c r="F29" s="117">
        <f t="shared" si="0"/>
        <v>11</v>
      </c>
      <c r="G29" s="117">
        <f t="shared" si="1"/>
        <v>50</v>
      </c>
      <c r="H29" s="153">
        <f t="shared" si="3"/>
        <v>14.083333333333334</v>
      </c>
      <c r="I29" s="207" t="s">
        <v>379</v>
      </c>
      <c r="J29" s="176" t="str">
        <f t="shared" si="2"/>
        <v/>
      </c>
      <c r="K29" s="173">
        <f t="shared" si="4"/>
        <v>0.49305555555555558</v>
      </c>
    </row>
    <row r="30" spans="1:11" ht="36" customHeight="1" x14ac:dyDescent="0.3">
      <c r="A30" s="42" t="s">
        <v>388</v>
      </c>
      <c r="B30" s="33" t="s">
        <v>29</v>
      </c>
      <c r="C30" s="33" t="s">
        <v>383</v>
      </c>
      <c r="D30" s="115" t="str">
        <f t="shared" si="5"/>
        <v>X</v>
      </c>
      <c r="E30" s="131"/>
      <c r="F30" s="117">
        <f t="shared" si="0"/>
        <v>14</v>
      </c>
      <c r="G30" s="117">
        <f t="shared" si="1"/>
        <v>10</v>
      </c>
      <c r="H30" s="153">
        <f t="shared" si="3"/>
        <v>28.25</v>
      </c>
      <c r="I30" s="207" t="s">
        <v>379</v>
      </c>
      <c r="J30" s="176" t="str">
        <f t="shared" si="2"/>
        <v/>
      </c>
      <c r="K30" s="173">
        <f t="shared" si="4"/>
        <v>0.59027777777777779</v>
      </c>
    </row>
    <row r="31" spans="1:11" ht="36" customHeight="1" x14ac:dyDescent="0.3">
      <c r="A31" s="30"/>
      <c r="B31" s="33" t="s">
        <v>383</v>
      </c>
      <c r="C31" s="33" t="s">
        <v>61</v>
      </c>
      <c r="D31" s="115" t="str">
        <f t="shared" si="5"/>
        <v/>
      </c>
      <c r="E31" s="131" t="s">
        <v>610</v>
      </c>
      <c r="F31" s="117">
        <f t="shared" si="0"/>
        <v>0</v>
      </c>
      <c r="G31" s="117">
        <f t="shared" si="1"/>
        <v>0</v>
      </c>
      <c r="H31" s="153">
        <f t="shared" si="3"/>
        <v>28.25</v>
      </c>
      <c r="I31" s="182" t="s">
        <v>309</v>
      </c>
      <c r="J31" s="176">
        <f t="shared" si="2"/>
        <v>2.0833333333333259E-2</v>
      </c>
      <c r="K31" s="173" t="str">
        <f t="shared" si="4"/>
        <v/>
      </c>
    </row>
    <row r="32" spans="1:11" ht="36" customHeight="1" x14ac:dyDescent="0.3">
      <c r="A32" s="30"/>
      <c r="B32" s="336" t="s">
        <v>61</v>
      </c>
      <c r="C32" s="337"/>
      <c r="D32" s="115"/>
      <c r="E32" s="131"/>
      <c r="F32" s="117">
        <f t="shared" si="0"/>
        <v>0</v>
      </c>
      <c r="G32" s="117">
        <f t="shared" si="1"/>
        <v>0</v>
      </c>
      <c r="H32" s="153">
        <f t="shared" si="3"/>
        <v>28.25</v>
      </c>
      <c r="I32" s="34" t="s">
        <v>45</v>
      </c>
      <c r="J32" s="176" t="str">
        <f t="shared" si="2"/>
        <v/>
      </c>
      <c r="K32" s="173" t="str">
        <f t="shared" si="4"/>
        <v/>
      </c>
    </row>
    <row r="33" spans="1:11" ht="36" customHeight="1" x14ac:dyDescent="0.3">
      <c r="A33" s="30"/>
      <c r="B33" s="33" t="s">
        <v>61</v>
      </c>
      <c r="C33" s="33" t="s">
        <v>231</v>
      </c>
      <c r="D33" s="115" t="str">
        <f t="shared" si="5"/>
        <v>X</v>
      </c>
      <c r="E33" s="131"/>
      <c r="F33" s="117">
        <f t="shared" si="0"/>
        <v>0</v>
      </c>
      <c r="G33" s="117">
        <f t="shared" si="1"/>
        <v>40</v>
      </c>
      <c r="H33" s="153">
        <f t="shared" si="3"/>
        <v>28.916666666666668</v>
      </c>
      <c r="I33" s="182" t="s">
        <v>46</v>
      </c>
      <c r="J33" s="176" t="str">
        <f t="shared" si="2"/>
        <v/>
      </c>
      <c r="K33" s="173">
        <f t="shared" si="4"/>
        <v>2.7777777777777901E-2</v>
      </c>
    </row>
    <row r="34" spans="1:11" ht="36" customHeight="1" x14ac:dyDescent="0.3">
      <c r="A34" s="30"/>
      <c r="B34" s="33" t="s">
        <v>231</v>
      </c>
      <c r="C34" s="33" t="s">
        <v>108</v>
      </c>
      <c r="D34" s="115" t="str">
        <f t="shared" si="5"/>
        <v>X</v>
      </c>
      <c r="E34" s="131"/>
      <c r="F34" s="117">
        <f t="shared" si="0"/>
        <v>0</v>
      </c>
      <c r="G34" s="117">
        <f t="shared" si="1"/>
        <v>30</v>
      </c>
      <c r="H34" s="153">
        <f t="shared" si="3"/>
        <v>29.416666666666668</v>
      </c>
      <c r="I34" s="182" t="s">
        <v>270</v>
      </c>
      <c r="J34" s="176" t="str">
        <f t="shared" si="2"/>
        <v/>
      </c>
      <c r="K34" s="173">
        <f t="shared" si="4"/>
        <v>2.0833333333333259E-2</v>
      </c>
    </row>
    <row r="35" spans="1:11" ht="36" customHeight="1" x14ac:dyDescent="0.3">
      <c r="A35" s="30"/>
      <c r="B35" s="33" t="s">
        <v>108</v>
      </c>
      <c r="C35" s="33" t="s">
        <v>182</v>
      </c>
      <c r="D35" s="115" t="str">
        <f t="shared" si="5"/>
        <v>X</v>
      </c>
      <c r="E35" s="131"/>
      <c r="F35" s="117">
        <f t="shared" si="0"/>
        <v>1</v>
      </c>
      <c r="G35" s="117">
        <f t="shared" si="1"/>
        <v>0</v>
      </c>
      <c r="H35" s="153">
        <f t="shared" si="3"/>
        <v>30.416666666666668</v>
      </c>
      <c r="I35" s="182" t="s">
        <v>46</v>
      </c>
      <c r="J35" s="176" t="str">
        <f t="shared" si="2"/>
        <v/>
      </c>
      <c r="K35" s="173">
        <f t="shared" si="4"/>
        <v>4.166666666666663E-2</v>
      </c>
    </row>
    <row r="36" spans="1:11" ht="36" customHeight="1" x14ac:dyDescent="0.3">
      <c r="A36" s="30"/>
      <c r="B36" s="33" t="s">
        <v>182</v>
      </c>
      <c r="C36" s="33" t="s">
        <v>109</v>
      </c>
      <c r="D36" s="115" t="str">
        <f t="shared" si="5"/>
        <v>X</v>
      </c>
      <c r="E36" s="131"/>
      <c r="F36" s="117">
        <f t="shared" si="0"/>
        <v>0</v>
      </c>
      <c r="G36" s="117">
        <f t="shared" si="1"/>
        <v>20</v>
      </c>
      <c r="H36" s="153">
        <f t="shared" si="3"/>
        <v>30.75</v>
      </c>
      <c r="I36" s="182" t="s">
        <v>380</v>
      </c>
      <c r="J36" s="176" t="str">
        <f t="shared" si="2"/>
        <v/>
      </c>
      <c r="K36" s="173">
        <f t="shared" si="4"/>
        <v>1.3888888888888951E-2</v>
      </c>
    </row>
    <row r="37" spans="1:11" ht="36" customHeight="1" x14ac:dyDescent="0.3">
      <c r="A37" s="30"/>
      <c r="B37" s="33" t="s">
        <v>109</v>
      </c>
      <c r="C37" s="33" t="s">
        <v>59</v>
      </c>
      <c r="D37" s="115" t="str">
        <f t="shared" si="5"/>
        <v>X</v>
      </c>
      <c r="E37" s="131"/>
      <c r="F37" s="117">
        <f t="shared" si="0"/>
        <v>4</v>
      </c>
      <c r="G37" s="117">
        <f t="shared" si="1"/>
        <v>20</v>
      </c>
      <c r="H37" s="153">
        <f t="shared" si="3"/>
        <v>35.083333333333336</v>
      </c>
      <c r="I37" s="182" t="s">
        <v>46</v>
      </c>
      <c r="J37" s="176" t="str">
        <f t="shared" si="2"/>
        <v/>
      </c>
      <c r="K37" s="173">
        <f t="shared" si="4"/>
        <v>0.18055555555555558</v>
      </c>
    </row>
    <row r="38" spans="1:11" ht="36" customHeight="1" x14ac:dyDescent="0.3">
      <c r="A38" s="30"/>
      <c r="B38" s="33" t="s">
        <v>59</v>
      </c>
      <c r="C38" s="33" t="s">
        <v>32</v>
      </c>
      <c r="D38" s="115" t="str">
        <f t="shared" si="5"/>
        <v>X</v>
      </c>
      <c r="E38" s="131"/>
      <c r="F38" s="117">
        <f t="shared" si="0"/>
        <v>0</v>
      </c>
      <c r="G38" s="117">
        <f t="shared" si="1"/>
        <v>30</v>
      </c>
      <c r="H38" s="153">
        <f t="shared" si="3"/>
        <v>35.583333333333336</v>
      </c>
      <c r="I38" s="182" t="s">
        <v>47</v>
      </c>
      <c r="J38" s="176" t="str">
        <f t="shared" si="2"/>
        <v/>
      </c>
      <c r="K38" s="173">
        <f t="shared" si="4"/>
        <v>2.0833333333333259E-2</v>
      </c>
    </row>
    <row r="39" spans="1:11" ht="36" customHeight="1" x14ac:dyDescent="0.3">
      <c r="A39" s="43"/>
      <c r="B39" s="33" t="s">
        <v>32</v>
      </c>
      <c r="C39" s="33" t="s">
        <v>28</v>
      </c>
      <c r="D39" s="115" t="str">
        <f t="shared" si="5"/>
        <v>X</v>
      </c>
      <c r="E39" s="131"/>
      <c r="F39" s="117">
        <f t="shared" si="0"/>
        <v>2</v>
      </c>
      <c r="G39" s="117">
        <f t="shared" si="1"/>
        <v>0</v>
      </c>
      <c r="H39" s="153">
        <f t="shared" si="3"/>
        <v>37.583333333333336</v>
      </c>
      <c r="I39" s="182" t="s">
        <v>46</v>
      </c>
      <c r="J39" s="176" t="str">
        <f t="shared" si="2"/>
        <v/>
      </c>
      <c r="K39" s="173">
        <f t="shared" si="4"/>
        <v>8.333333333333337E-2</v>
      </c>
    </row>
    <row r="40" spans="1:11" ht="36" customHeight="1" x14ac:dyDescent="0.3">
      <c r="A40" s="42" t="s">
        <v>389</v>
      </c>
      <c r="B40" s="33" t="s">
        <v>29</v>
      </c>
      <c r="C40" s="33" t="s">
        <v>30</v>
      </c>
      <c r="D40" s="115" t="str">
        <f t="shared" si="5"/>
        <v>X</v>
      </c>
      <c r="E40" s="131"/>
      <c r="F40" s="117">
        <f t="shared" si="0"/>
        <v>5</v>
      </c>
      <c r="G40" s="117">
        <f t="shared" si="1"/>
        <v>30</v>
      </c>
      <c r="H40" s="153">
        <f t="shared" si="3"/>
        <v>43.083333333333336</v>
      </c>
      <c r="I40" s="182" t="s">
        <v>46</v>
      </c>
      <c r="J40" s="176" t="str">
        <f t="shared" si="2"/>
        <v/>
      </c>
      <c r="K40" s="173">
        <f t="shared" si="4"/>
        <v>0.22916666666666666</v>
      </c>
    </row>
    <row r="41" spans="1:11" ht="36" customHeight="1" x14ac:dyDescent="0.3">
      <c r="A41" s="30"/>
      <c r="B41" s="33" t="s">
        <v>30</v>
      </c>
      <c r="C41" s="33" t="s">
        <v>384</v>
      </c>
      <c r="D41" s="115" t="str">
        <f t="shared" si="5"/>
        <v>X</v>
      </c>
      <c r="E41" s="131"/>
      <c r="F41" s="117">
        <f t="shared" si="0"/>
        <v>0</v>
      </c>
      <c r="G41" s="117">
        <f t="shared" si="1"/>
        <v>40</v>
      </c>
      <c r="H41" s="153">
        <f t="shared" si="3"/>
        <v>43.75</v>
      </c>
      <c r="I41" s="182" t="s">
        <v>47</v>
      </c>
      <c r="J41" s="176" t="str">
        <f t="shared" si="2"/>
        <v/>
      </c>
      <c r="K41" s="173">
        <f t="shared" si="4"/>
        <v>2.7777777777777818E-2</v>
      </c>
    </row>
    <row r="42" spans="1:11" ht="36" customHeight="1" x14ac:dyDescent="0.3">
      <c r="A42" s="30"/>
      <c r="B42" s="33" t="s">
        <v>384</v>
      </c>
      <c r="C42" s="33" t="s">
        <v>157</v>
      </c>
      <c r="D42" s="115" t="str">
        <f t="shared" si="5"/>
        <v>X</v>
      </c>
      <c r="E42" s="131"/>
      <c r="F42" s="117">
        <f t="shared" si="0"/>
        <v>3</v>
      </c>
      <c r="G42" s="117">
        <f t="shared" si="1"/>
        <v>20</v>
      </c>
      <c r="H42" s="153">
        <f t="shared" si="3"/>
        <v>47.083333333333336</v>
      </c>
      <c r="I42" s="182" t="s">
        <v>46</v>
      </c>
      <c r="J42" s="176" t="str">
        <f t="shared" si="2"/>
        <v/>
      </c>
      <c r="K42" s="173">
        <f t="shared" si="4"/>
        <v>0.13888888888888884</v>
      </c>
    </row>
    <row r="43" spans="1:11" ht="36" customHeight="1" x14ac:dyDescent="0.3">
      <c r="A43" s="30"/>
      <c r="B43" s="33" t="s">
        <v>157</v>
      </c>
      <c r="C43" s="33" t="s">
        <v>385</v>
      </c>
      <c r="D43" s="115" t="str">
        <f t="shared" si="5"/>
        <v>X</v>
      </c>
      <c r="E43" s="131"/>
      <c r="F43" s="117">
        <f t="shared" si="0"/>
        <v>0</v>
      </c>
      <c r="G43" s="117">
        <f t="shared" si="1"/>
        <v>40</v>
      </c>
      <c r="H43" s="153">
        <f t="shared" si="3"/>
        <v>47.75</v>
      </c>
      <c r="I43" s="182" t="s">
        <v>54</v>
      </c>
      <c r="J43" s="176" t="str">
        <f t="shared" si="2"/>
        <v/>
      </c>
      <c r="K43" s="173">
        <f t="shared" si="4"/>
        <v>2.777777777777779E-2</v>
      </c>
    </row>
    <row r="44" spans="1:11" ht="36" customHeight="1" x14ac:dyDescent="0.3">
      <c r="A44" s="30"/>
      <c r="B44" s="33" t="s">
        <v>385</v>
      </c>
      <c r="C44" s="33" t="s">
        <v>67</v>
      </c>
      <c r="D44" s="115" t="str">
        <f t="shared" si="5"/>
        <v>X</v>
      </c>
      <c r="E44" s="131"/>
      <c r="F44" s="117">
        <f t="shared" si="0"/>
        <v>1</v>
      </c>
      <c r="G44" s="117">
        <f t="shared" si="1"/>
        <v>20</v>
      </c>
      <c r="H44" s="153">
        <f t="shared" si="3"/>
        <v>49.083333333333336</v>
      </c>
      <c r="I44" s="182" t="s">
        <v>46</v>
      </c>
      <c r="J44" s="176" t="str">
        <f t="shared" si="2"/>
        <v/>
      </c>
      <c r="K44" s="173">
        <f t="shared" si="4"/>
        <v>5.555555555555558E-2</v>
      </c>
    </row>
    <row r="45" spans="1:11" ht="36" customHeight="1" x14ac:dyDescent="0.3">
      <c r="A45" s="30"/>
      <c r="B45" s="336" t="s">
        <v>67</v>
      </c>
      <c r="C45" s="337"/>
      <c r="D45" s="115"/>
      <c r="E45" s="131"/>
      <c r="F45" s="117">
        <f t="shared" si="0"/>
        <v>0</v>
      </c>
      <c r="G45" s="117">
        <f t="shared" si="1"/>
        <v>0</v>
      </c>
      <c r="H45" s="153">
        <f t="shared" si="3"/>
        <v>49.083333333333336</v>
      </c>
      <c r="I45" s="34" t="s">
        <v>103</v>
      </c>
      <c r="J45" s="176" t="str">
        <f t="shared" si="2"/>
        <v/>
      </c>
      <c r="K45" s="173" t="str">
        <f t="shared" si="4"/>
        <v/>
      </c>
    </row>
    <row r="46" spans="1:11" ht="33.75" customHeight="1" x14ac:dyDescent="0.3">
      <c r="A46" s="123"/>
      <c r="B46" s="332" t="s">
        <v>33</v>
      </c>
      <c r="C46" s="332"/>
      <c r="D46" s="332"/>
      <c r="E46" s="332"/>
      <c r="F46" s="332"/>
      <c r="G46" s="332"/>
      <c r="H46" s="124">
        <f>H45</f>
        <v>49.083333333333336</v>
      </c>
      <c r="I46" s="125"/>
      <c r="J46" s="177">
        <f>SUM(J23:J45)</f>
        <v>0.14236111111111099</v>
      </c>
      <c r="K46" s="173">
        <f>SUM(K23:K45)</f>
        <v>2.0451388888888893</v>
      </c>
    </row>
    <row r="47" spans="1:11" ht="33.75" customHeight="1" x14ac:dyDescent="0.3">
      <c r="A47" s="123"/>
      <c r="B47" s="332" t="s">
        <v>616</v>
      </c>
      <c r="C47" s="332"/>
      <c r="D47" s="332"/>
      <c r="E47" s="332"/>
      <c r="F47" s="332"/>
      <c r="G47" s="332"/>
      <c r="H47" s="126">
        <v>72</v>
      </c>
      <c r="I47" s="125"/>
    </row>
    <row r="48" spans="1:11" ht="33.75" customHeight="1" x14ac:dyDescent="0.3">
      <c r="A48" s="123"/>
      <c r="B48" s="326" t="s">
        <v>617</v>
      </c>
      <c r="C48" s="326"/>
      <c r="D48" s="326"/>
      <c r="E48" s="326"/>
      <c r="F48" s="326"/>
      <c r="G48" s="326"/>
      <c r="H48" s="126">
        <f>IF(H47="","",IF(H46&lt;=H47,H47-H46,0))</f>
        <v>22.916666666666664</v>
      </c>
      <c r="I48" s="155"/>
    </row>
    <row r="49" spans="1:9" ht="33.75" customHeight="1" x14ac:dyDescent="0.3">
      <c r="A49" s="123"/>
      <c r="B49" s="326" t="s">
        <v>618</v>
      </c>
      <c r="C49" s="326"/>
      <c r="D49" s="326"/>
      <c r="E49" s="326"/>
      <c r="F49" s="326"/>
      <c r="G49" s="326"/>
      <c r="H49" s="126">
        <f>IF(H46&gt;H47,H46-H47,0)</f>
        <v>0</v>
      </c>
      <c r="I49" s="125"/>
    </row>
    <row r="50" spans="1:9" ht="33.75" customHeight="1" x14ac:dyDescent="0.3">
      <c r="A50" s="123"/>
      <c r="B50" s="326" t="s">
        <v>619</v>
      </c>
      <c r="C50" s="326"/>
      <c r="D50" s="326"/>
      <c r="E50" s="326"/>
      <c r="F50" s="326"/>
      <c r="G50" s="326"/>
      <c r="H50" s="154">
        <f>IF(H47="","",IF(H48&gt;H49,ROUND(H48*$B$15*$B$13/24,0),""))</f>
        <v>31685156</v>
      </c>
      <c r="I50" s="125"/>
    </row>
    <row r="51" spans="1:9" ht="33.75" customHeight="1" x14ac:dyDescent="0.3">
      <c r="A51" s="123"/>
      <c r="B51" s="327" t="s">
        <v>620</v>
      </c>
      <c r="C51" s="328"/>
      <c r="D51" s="328"/>
      <c r="E51" s="328"/>
      <c r="F51" s="328"/>
      <c r="G51" s="329"/>
      <c r="H51" s="127" t="str">
        <f>IF(H49&gt;H48,ROUND(H49*$B$17*$B$13/24,0),"")</f>
        <v/>
      </c>
      <c r="I51" s="125"/>
    </row>
    <row r="52" spans="1:9" ht="33.75" customHeight="1" x14ac:dyDescent="0.3">
      <c r="A52" s="330"/>
      <c r="B52" s="330"/>
      <c r="C52" s="330"/>
      <c r="D52" s="330"/>
      <c r="E52" s="330"/>
      <c r="F52" s="330"/>
      <c r="G52" s="330"/>
      <c r="H52" s="330"/>
      <c r="I52" s="330"/>
    </row>
  </sheetData>
  <mergeCells count="20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6:G46"/>
    <mergeCell ref="B47:G47"/>
    <mergeCell ref="B48:G48"/>
    <mergeCell ref="B50:G50"/>
    <mergeCell ref="B51:G51"/>
    <mergeCell ref="A52:I52"/>
    <mergeCell ref="B23:C23"/>
    <mergeCell ref="B32:C32"/>
    <mergeCell ref="B45:C45"/>
    <mergeCell ref="B49:G49"/>
  </mergeCells>
  <conditionalFormatting sqref="B23:I45">
    <cfRule type="expression" dxfId="7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K55"/>
  <sheetViews>
    <sheetView topLeftCell="A18" zoomScale="55" zoomScaleNormal="55" workbookViewId="0">
      <selection activeCell="O22" sqref="O22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07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14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44640.888888888891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44637</v>
      </c>
      <c r="C9" s="104">
        <f>INDEX('TONG HOP'!$B$9:$W$110,MATCH(E3,'TONG HOP'!$B$9:$B$110,0),MATCH(C10,'TONG HOP'!$B$9:$W$9,0))</f>
        <v>44638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17659.34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44642.006944444445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20399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44643.3125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338" t="s">
        <v>362</v>
      </c>
      <c r="B23" s="336" t="s">
        <v>235</v>
      </c>
      <c r="C23" s="337"/>
      <c r="D23" s="115"/>
      <c r="E23" s="166"/>
      <c r="F23" s="166">
        <f t="shared" ref="F23:F48" si="0">IF(D23="X",HOUR(C23-B23),0)</f>
        <v>0</v>
      </c>
      <c r="G23" s="166">
        <f t="shared" ref="G23:G48" si="1">IF(D23="X",MINUTE(C23-B23),0)</f>
        <v>0</v>
      </c>
      <c r="H23" s="166">
        <f>(F23+G23/60)+H22</f>
        <v>0</v>
      </c>
      <c r="I23" s="181" t="s">
        <v>364</v>
      </c>
      <c r="J23" s="175" t="str">
        <f t="shared" ref="J23:J48" si="2">IF(E23="x",(C23-B23),"")</f>
        <v/>
      </c>
      <c r="K23" s="173" t="str">
        <f>IF(D23="x",(C23-B23),"")</f>
        <v/>
      </c>
    </row>
    <row r="24" spans="1:11" ht="36" customHeight="1" x14ac:dyDescent="0.3">
      <c r="A24" s="338"/>
      <c r="B24" s="33" t="s">
        <v>235</v>
      </c>
      <c r="C24" s="33" t="s">
        <v>28</v>
      </c>
      <c r="D24" s="115"/>
      <c r="E24" s="166"/>
      <c r="F24" s="166">
        <f t="shared" si="0"/>
        <v>0</v>
      </c>
      <c r="G24" s="166">
        <f t="shared" si="1"/>
        <v>0</v>
      </c>
      <c r="H24" s="166">
        <f t="shared" ref="H24:H48" si="3">(F24+G24/60)+H23</f>
        <v>0</v>
      </c>
      <c r="I24" s="182" t="s">
        <v>365</v>
      </c>
      <c r="J24" s="175" t="str">
        <f t="shared" si="2"/>
        <v/>
      </c>
      <c r="K24" s="173" t="str">
        <f t="shared" ref="K24:K48" si="4">IF(D24="x",(C24-B24),"")</f>
        <v/>
      </c>
    </row>
    <row r="25" spans="1:11" ht="36" customHeight="1" x14ac:dyDescent="0.3">
      <c r="A25" s="338" t="s">
        <v>363</v>
      </c>
      <c r="B25" s="33" t="s">
        <v>29</v>
      </c>
      <c r="C25" s="35">
        <v>0.29166666666666669</v>
      </c>
      <c r="D25" s="115"/>
      <c r="E25" s="166"/>
      <c r="F25" s="166">
        <f t="shared" si="0"/>
        <v>0</v>
      </c>
      <c r="G25" s="166">
        <f t="shared" si="1"/>
        <v>0</v>
      </c>
      <c r="H25" s="166">
        <f t="shared" si="3"/>
        <v>0</v>
      </c>
      <c r="I25" s="182" t="s">
        <v>365</v>
      </c>
      <c r="J25" s="175" t="str">
        <f t="shared" si="2"/>
        <v/>
      </c>
      <c r="K25" s="173" t="str">
        <f t="shared" si="4"/>
        <v/>
      </c>
    </row>
    <row r="26" spans="1:11" ht="36" customHeight="1" x14ac:dyDescent="0.3">
      <c r="A26" s="338"/>
      <c r="B26" s="33" t="s">
        <v>31</v>
      </c>
      <c r="C26" s="33" t="s">
        <v>124</v>
      </c>
      <c r="D26" s="115" t="str">
        <f t="shared" ref="D26:D47" si="5">IF(E26="","X","")</f>
        <v>X</v>
      </c>
      <c r="E26" s="166"/>
      <c r="F26" s="166">
        <f t="shared" si="0"/>
        <v>3</v>
      </c>
      <c r="G26" s="166">
        <f t="shared" si="1"/>
        <v>30</v>
      </c>
      <c r="H26" s="166">
        <f t="shared" si="3"/>
        <v>3.5</v>
      </c>
      <c r="I26" s="182" t="s">
        <v>365</v>
      </c>
      <c r="J26" s="175" t="str">
        <f t="shared" si="2"/>
        <v/>
      </c>
      <c r="K26" s="173">
        <f t="shared" si="4"/>
        <v>0.14583333333333331</v>
      </c>
    </row>
    <row r="27" spans="1:11" ht="36" customHeight="1" x14ac:dyDescent="0.3">
      <c r="A27" s="338"/>
      <c r="B27" s="33" t="s">
        <v>124</v>
      </c>
      <c r="C27" s="33" t="s">
        <v>105</v>
      </c>
      <c r="D27" s="115" t="str">
        <f t="shared" si="5"/>
        <v/>
      </c>
      <c r="E27" s="131" t="s">
        <v>610</v>
      </c>
      <c r="F27" s="117">
        <f t="shared" si="0"/>
        <v>0</v>
      </c>
      <c r="G27" s="117">
        <f t="shared" si="1"/>
        <v>0</v>
      </c>
      <c r="H27" s="153">
        <f t="shared" si="3"/>
        <v>3.5</v>
      </c>
      <c r="I27" s="182" t="s">
        <v>43</v>
      </c>
      <c r="J27" s="176">
        <f t="shared" si="2"/>
        <v>8.333333333333337E-2</v>
      </c>
      <c r="K27" s="173" t="str">
        <f t="shared" si="4"/>
        <v/>
      </c>
    </row>
    <row r="28" spans="1:11" ht="36" customHeight="1" x14ac:dyDescent="0.3">
      <c r="A28" s="338"/>
      <c r="B28" s="33" t="s">
        <v>105</v>
      </c>
      <c r="C28" s="33" t="s">
        <v>27</v>
      </c>
      <c r="D28" s="115" t="str">
        <f t="shared" si="5"/>
        <v>X</v>
      </c>
      <c r="E28" s="131"/>
      <c r="F28" s="117">
        <f t="shared" si="0"/>
        <v>0</v>
      </c>
      <c r="G28" s="117">
        <f t="shared" si="1"/>
        <v>30</v>
      </c>
      <c r="H28" s="153">
        <f t="shared" si="3"/>
        <v>4</v>
      </c>
      <c r="I28" s="182" t="s">
        <v>365</v>
      </c>
      <c r="J28" s="176" t="str">
        <f t="shared" si="2"/>
        <v/>
      </c>
      <c r="K28" s="173">
        <f t="shared" si="4"/>
        <v>2.0833333333333259E-2</v>
      </c>
    </row>
    <row r="29" spans="1:11" ht="36" customHeight="1" x14ac:dyDescent="0.3">
      <c r="A29" s="338"/>
      <c r="B29" s="33" t="s">
        <v>27</v>
      </c>
      <c r="C29" s="33" t="s">
        <v>107</v>
      </c>
      <c r="D29" s="115" t="str">
        <f t="shared" si="5"/>
        <v/>
      </c>
      <c r="E29" s="131" t="s">
        <v>610</v>
      </c>
      <c r="F29" s="117">
        <f t="shared" si="0"/>
        <v>0</v>
      </c>
      <c r="G29" s="117">
        <f t="shared" si="1"/>
        <v>0</v>
      </c>
      <c r="H29" s="153">
        <f t="shared" si="3"/>
        <v>4</v>
      </c>
      <c r="I29" s="34" t="s">
        <v>366</v>
      </c>
      <c r="J29" s="176">
        <f t="shared" si="2"/>
        <v>7.6388888888888951E-2</v>
      </c>
      <c r="K29" s="173" t="str">
        <f t="shared" si="4"/>
        <v/>
      </c>
    </row>
    <row r="30" spans="1:11" ht="36" customHeight="1" x14ac:dyDescent="0.3">
      <c r="A30" s="338"/>
      <c r="B30" s="33" t="s">
        <v>107</v>
      </c>
      <c r="C30" s="33" t="s">
        <v>319</v>
      </c>
      <c r="D30" s="115" t="str">
        <f t="shared" si="5"/>
        <v>X</v>
      </c>
      <c r="E30" s="131"/>
      <c r="F30" s="117">
        <f t="shared" si="0"/>
        <v>8</v>
      </c>
      <c r="G30" s="117">
        <f t="shared" si="1"/>
        <v>50</v>
      </c>
      <c r="H30" s="153">
        <f t="shared" si="3"/>
        <v>12.833333333333334</v>
      </c>
      <c r="I30" s="160" t="s">
        <v>367</v>
      </c>
      <c r="J30" s="176" t="str">
        <f t="shared" si="2"/>
        <v/>
      </c>
      <c r="K30" s="173">
        <f t="shared" si="4"/>
        <v>0.36805555555555558</v>
      </c>
    </row>
    <row r="31" spans="1:11" ht="36" customHeight="1" x14ac:dyDescent="0.3">
      <c r="A31" s="338"/>
      <c r="B31" s="33" t="s">
        <v>319</v>
      </c>
      <c r="C31" s="33" t="s">
        <v>28</v>
      </c>
      <c r="D31" s="115" t="str">
        <f t="shared" si="5"/>
        <v/>
      </c>
      <c r="E31" s="131" t="s">
        <v>610</v>
      </c>
      <c r="F31" s="117">
        <f t="shared" si="0"/>
        <v>0</v>
      </c>
      <c r="G31" s="117">
        <f t="shared" si="1"/>
        <v>0</v>
      </c>
      <c r="H31" s="153">
        <f t="shared" si="3"/>
        <v>12.833333333333334</v>
      </c>
      <c r="I31" s="182" t="s">
        <v>7</v>
      </c>
      <c r="J31" s="176">
        <f t="shared" si="2"/>
        <v>1.388888888888884E-2</v>
      </c>
      <c r="K31" s="173" t="str">
        <f t="shared" si="4"/>
        <v/>
      </c>
    </row>
    <row r="32" spans="1:11" ht="36" customHeight="1" x14ac:dyDescent="0.3">
      <c r="A32" s="333" t="s">
        <v>370</v>
      </c>
      <c r="B32" s="33" t="s">
        <v>29</v>
      </c>
      <c r="C32" s="33" t="s">
        <v>372</v>
      </c>
      <c r="D32" s="115" t="str">
        <f t="shared" si="5"/>
        <v/>
      </c>
      <c r="E32" s="131" t="s">
        <v>610</v>
      </c>
      <c r="F32" s="117">
        <f t="shared" si="0"/>
        <v>0</v>
      </c>
      <c r="G32" s="117">
        <f t="shared" si="1"/>
        <v>0</v>
      </c>
      <c r="H32" s="153">
        <f t="shared" si="3"/>
        <v>12.833333333333334</v>
      </c>
      <c r="I32" s="182" t="s">
        <v>7</v>
      </c>
      <c r="J32" s="176">
        <f t="shared" si="2"/>
        <v>6.9444444444444441E-3</v>
      </c>
      <c r="K32" s="173" t="str">
        <f t="shared" si="4"/>
        <v/>
      </c>
    </row>
    <row r="33" spans="1:11" ht="36" customHeight="1" x14ac:dyDescent="0.3">
      <c r="A33" s="334"/>
      <c r="B33" s="336" t="s">
        <v>372</v>
      </c>
      <c r="C33" s="337"/>
      <c r="D33" s="115"/>
      <c r="E33" s="131"/>
      <c r="F33" s="117">
        <f t="shared" si="0"/>
        <v>0</v>
      </c>
      <c r="G33" s="117">
        <f t="shared" si="1"/>
        <v>0</v>
      </c>
      <c r="H33" s="153">
        <f t="shared" si="3"/>
        <v>12.833333333333334</v>
      </c>
      <c r="I33" s="34" t="s">
        <v>45</v>
      </c>
      <c r="J33" s="176" t="str">
        <f t="shared" si="2"/>
        <v/>
      </c>
      <c r="K33" s="173" t="str">
        <f t="shared" si="4"/>
        <v/>
      </c>
    </row>
    <row r="34" spans="1:11" ht="36" customHeight="1" x14ac:dyDescent="0.3">
      <c r="A34" s="334"/>
      <c r="B34" s="33" t="s">
        <v>372</v>
      </c>
      <c r="C34" s="33" t="s">
        <v>359</v>
      </c>
      <c r="D34" s="115" t="str">
        <f t="shared" si="5"/>
        <v>X</v>
      </c>
      <c r="E34" s="131"/>
      <c r="F34" s="117">
        <f t="shared" si="0"/>
        <v>3</v>
      </c>
      <c r="G34" s="117">
        <f t="shared" si="1"/>
        <v>10</v>
      </c>
      <c r="H34" s="153">
        <f t="shared" si="3"/>
        <v>16</v>
      </c>
      <c r="I34" s="182" t="s">
        <v>46</v>
      </c>
      <c r="J34" s="176" t="str">
        <f t="shared" si="2"/>
        <v/>
      </c>
      <c r="K34" s="173">
        <f t="shared" si="4"/>
        <v>0.13194444444444445</v>
      </c>
    </row>
    <row r="35" spans="1:11" ht="36" customHeight="1" x14ac:dyDescent="0.3">
      <c r="A35" s="334"/>
      <c r="B35" s="33" t="s">
        <v>359</v>
      </c>
      <c r="C35" s="33" t="s">
        <v>373</v>
      </c>
      <c r="D35" s="115" t="str">
        <f t="shared" si="5"/>
        <v>X</v>
      </c>
      <c r="E35" s="131"/>
      <c r="F35" s="117">
        <f t="shared" si="0"/>
        <v>1</v>
      </c>
      <c r="G35" s="117">
        <f t="shared" si="1"/>
        <v>25</v>
      </c>
      <c r="H35" s="153">
        <f t="shared" si="3"/>
        <v>17.416666666666668</v>
      </c>
      <c r="I35" s="206" t="s">
        <v>368</v>
      </c>
      <c r="J35" s="176" t="str">
        <f t="shared" si="2"/>
        <v/>
      </c>
      <c r="K35" s="173">
        <f t="shared" si="4"/>
        <v>5.9027777777777762E-2</v>
      </c>
    </row>
    <row r="36" spans="1:11" ht="36" customHeight="1" x14ac:dyDescent="0.3">
      <c r="A36" s="334"/>
      <c r="B36" s="33" t="s">
        <v>373</v>
      </c>
      <c r="C36" s="33" t="s">
        <v>69</v>
      </c>
      <c r="D36" s="115" t="str">
        <f t="shared" si="5"/>
        <v>X</v>
      </c>
      <c r="E36" s="131"/>
      <c r="F36" s="117">
        <f t="shared" si="0"/>
        <v>8</v>
      </c>
      <c r="G36" s="117">
        <f t="shared" si="1"/>
        <v>45</v>
      </c>
      <c r="H36" s="153">
        <f t="shared" si="3"/>
        <v>26.166666666666668</v>
      </c>
      <c r="I36" s="182" t="s">
        <v>46</v>
      </c>
      <c r="J36" s="176" t="str">
        <f t="shared" si="2"/>
        <v/>
      </c>
      <c r="K36" s="173">
        <f t="shared" si="4"/>
        <v>0.36458333333333337</v>
      </c>
    </row>
    <row r="37" spans="1:11" ht="36" customHeight="1" x14ac:dyDescent="0.3">
      <c r="A37" s="334"/>
      <c r="B37" s="33" t="s">
        <v>69</v>
      </c>
      <c r="C37" s="33" t="s">
        <v>70</v>
      </c>
      <c r="D37" s="115" t="str">
        <f t="shared" si="5"/>
        <v>X</v>
      </c>
      <c r="E37" s="131"/>
      <c r="F37" s="117">
        <f t="shared" si="0"/>
        <v>0</v>
      </c>
      <c r="G37" s="117">
        <f t="shared" si="1"/>
        <v>30</v>
      </c>
      <c r="H37" s="153">
        <f t="shared" si="3"/>
        <v>26.666666666666668</v>
      </c>
      <c r="I37" s="182" t="s">
        <v>47</v>
      </c>
      <c r="J37" s="176" t="str">
        <f t="shared" si="2"/>
        <v/>
      </c>
      <c r="K37" s="173">
        <f t="shared" si="4"/>
        <v>2.083333333333337E-2</v>
      </c>
    </row>
    <row r="38" spans="1:11" ht="36" customHeight="1" x14ac:dyDescent="0.3">
      <c r="A38" s="334"/>
      <c r="B38" s="33" t="s">
        <v>70</v>
      </c>
      <c r="C38" s="33" t="s">
        <v>61</v>
      </c>
      <c r="D38" s="115" t="str">
        <f t="shared" si="5"/>
        <v/>
      </c>
      <c r="E38" s="131" t="s">
        <v>610</v>
      </c>
      <c r="F38" s="117">
        <f t="shared" si="0"/>
        <v>0</v>
      </c>
      <c r="G38" s="117">
        <f t="shared" si="1"/>
        <v>0</v>
      </c>
      <c r="H38" s="153">
        <f t="shared" si="3"/>
        <v>26.666666666666668</v>
      </c>
      <c r="I38" s="182" t="s">
        <v>355</v>
      </c>
      <c r="J38" s="176">
        <f t="shared" si="2"/>
        <v>2.7777777777777679E-2</v>
      </c>
      <c r="K38" s="173" t="str">
        <f t="shared" si="4"/>
        <v/>
      </c>
    </row>
    <row r="39" spans="1:11" ht="36" customHeight="1" x14ac:dyDescent="0.3">
      <c r="A39" s="334"/>
      <c r="B39" s="33" t="s">
        <v>61</v>
      </c>
      <c r="C39" s="33" t="s">
        <v>59</v>
      </c>
      <c r="D39" s="115" t="str">
        <f t="shared" si="5"/>
        <v>X</v>
      </c>
      <c r="E39" s="131"/>
      <c r="F39" s="117">
        <f t="shared" si="0"/>
        <v>6</v>
      </c>
      <c r="G39" s="117">
        <f t="shared" si="1"/>
        <v>50</v>
      </c>
      <c r="H39" s="153">
        <f t="shared" si="3"/>
        <v>33.5</v>
      </c>
      <c r="I39" s="182" t="s">
        <v>46</v>
      </c>
      <c r="J39" s="176" t="str">
        <f t="shared" si="2"/>
        <v/>
      </c>
      <c r="K39" s="173">
        <f t="shared" si="4"/>
        <v>0.28472222222222232</v>
      </c>
    </row>
    <row r="40" spans="1:11" ht="36" customHeight="1" x14ac:dyDescent="0.3">
      <c r="A40" s="334"/>
      <c r="B40" s="33" t="s">
        <v>59</v>
      </c>
      <c r="C40" s="33" t="s">
        <v>374</v>
      </c>
      <c r="D40" s="115" t="str">
        <f t="shared" si="5"/>
        <v>X</v>
      </c>
      <c r="E40" s="131"/>
      <c r="F40" s="117">
        <f t="shared" si="0"/>
        <v>0</v>
      </c>
      <c r="G40" s="117">
        <f t="shared" si="1"/>
        <v>40</v>
      </c>
      <c r="H40" s="153">
        <f t="shared" si="3"/>
        <v>34.166666666666664</v>
      </c>
      <c r="I40" s="182" t="s">
        <v>47</v>
      </c>
      <c r="J40" s="176" t="str">
        <f t="shared" si="2"/>
        <v/>
      </c>
      <c r="K40" s="173">
        <f t="shared" si="4"/>
        <v>2.777777777777779E-2</v>
      </c>
    </row>
    <row r="41" spans="1:11" ht="36" customHeight="1" x14ac:dyDescent="0.3">
      <c r="A41" s="334"/>
      <c r="B41" s="33" t="s">
        <v>374</v>
      </c>
      <c r="C41" s="33" t="s">
        <v>73</v>
      </c>
      <c r="D41" s="115" t="str">
        <f t="shared" si="5"/>
        <v>X</v>
      </c>
      <c r="E41" s="131"/>
      <c r="F41" s="117">
        <f t="shared" si="0"/>
        <v>0</v>
      </c>
      <c r="G41" s="117">
        <f t="shared" si="1"/>
        <v>50</v>
      </c>
      <c r="H41" s="153">
        <f t="shared" si="3"/>
        <v>35</v>
      </c>
      <c r="I41" s="182" t="s">
        <v>46</v>
      </c>
      <c r="J41" s="176" t="str">
        <f t="shared" si="2"/>
        <v/>
      </c>
      <c r="K41" s="173">
        <f t="shared" si="4"/>
        <v>3.472222222222221E-2</v>
      </c>
    </row>
    <row r="42" spans="1:11" ht="36" customHeight="1" x14ac:dyDescent="0.3">
      <c r="A42" s="334"/>
      <c r="B42" s="33" t="s">
        <v>73</v>
      </c>
      <c r="C42" s="33" t="s">
        <v>320</v>
      </c>
      <c r="D42" s="115" t="str">
        <f t="shared" si="5"/>
        <v>X</v>
      </c>
      <c r="E42" s="131"/>
      <c r="F42" s="117">
        <f t="shared" si="0"/>
        <v>0</v>
      </c>
      <c r="G42" s="117">
        <f t="shared" si="1"/>
        <v>30</v>
      </c>
      <c r="H42" s="153">
        <f t="shared" si="3"/>
        <v>35.5</v>
      </c>
      <c r="I42" s="182" t="s">
        <v>369</v>
      </c>
      <c r="J42" s="176" t="str">
        <f t="shared" si="2"/>
        <v/>
      </c>
      <c r="K42" s="173">
        <f t="shared" si="4"/>
        <v>2.0833333333333259E-2</v>
      </c>
    </row>
    <row r="43" spans="1:11" ht="36" customHeight="1" x14ac:dyDescent="0.3">
      <c r="A43" s="334"/>
      <c r="B43" s="33" t="s">
        <v>320</v>
      </c>
      <c r="C43" s="33" t="s">
        <v>28</v>
      </c>
      <c r="D43" s="115" t="str">
        <f t="shared" si="5"/>
        <v>X</v>
      </c>
      <c r="E43" s="131"/>
      <c r="F43" s="117">
        <f t="shared" si="0"/>
        <v>0</v>
      </c>
      <c r="G43" s="117">
        <f t="shared" si="1"/>
        <v>30</v>
      </c>
      <c r="H43" s="153">
        <f t="shared" si="3"/>
        <v>36</v>
      </c>
      <c r="I43" s="182" t="s">
        <v>46</v>
      </c>
      <c r="J43" s="176" t="str">
        <f t="shared" si="2"/>
        <v/>
      </c>
      <c r="K43" s="173">
        <f t="shared" si="4"/>
        <v>2.083333333333337E-2</v>
      </c>
    </row>
    <row r="44" spans="1:11" ht="36" customHeight="1" x14ac:dyDescent="0.3">
      <c r="A44" s="42" t="s">
        <v>371</v>
      </c>
      <c r="B44" s="33" t="s">
        <v>29</v>
      </c>
      <c r="C44" s="33" t="s">
        <v>238</v>
      </c>
      <c r="D44" s="115" t="str">
        <f t="shared" si="5"/>
        <v>X</v>
      </c>
      <c r="E44" s="131"/>
      <c r="F44" s="117">
        <f t="shared" si="0"/>
        <v>5</v>
      </c>
      <c r="G44" s="117">
        <f t="shared" si="1"/>
        <v>0</v>
      </c>
      <c r="H44" s="153">
        <f t="shared" si="3"/>
        <v>41</v>
      </c>
      <c r="I44" s="182" t="s">
        <v>46</v>
      </c>
      <c r="J44" s="176" t="str">
        <f t="shared" si="2"/>
        <v/>
      </c>
      <c r="K44" s="173">
        <f t="shared" si="4"/>
        <v>0.20833333333333334</v>
      </c>
    </row>
    <row r="45" spans="1:11" ht="36" customHeight="1" x14ac:dyDescent="0.3">
      <c r="A45" s="30"/>
      <c r="B45" s="33" t="s">
        <v>238</v>
      </c>
      <c r="C45" s="33" t="s">
        <v>30</v>
      </c>
      <c r="D45" s="115" t="str">
        <f t="shared" si="5"/>
        <v>X</v>
      </c>
      <c r="E45" s="131"/>
      <c r="F45" s="117">
        <f t="shared" si="0"/>
        <v>0</v>
      </c>
      <c r="G45" s="117">
        <f t="shared" si="1"/>
        <v>30</v>
      </c>
      <c r="H45" s="153">
        <f t="shared" si="3"/>
        <v>41.5</v>
      </c>
      <c r="I45" s="182" t="s">
        <v>101</v>
      </c>
      <c r="J45" s="176" t="str">
        <f t="shared" si="2"/>
        <v/>
      </c>
      <c r="K45" s="173">
        <f t="shared" si="4"/>
        <v>2.0833333333333315E-2</v>
      </c>
    </row>
    <row r="46" spans="1:11" ht="36" customHeight="1" x14ac:dyDescent="0.3">
      <c r="A46" s="30"/>
      <c r="B46" s="33" t="s">
        <v>30</v>
      </c>
      <c r="C46" s="33" t="s">
        <v>128</v>
      </c>
      <c r="D46" s="115" t="str">
        <f t="shared" si="5"/>
        <v>X</v>
      </c>
      <c r="E46" s="131"/>
      <c r="F46" s="117">
        <f t="shared" si="0"/>
        <v>0</v>
      </c>
      <c r="G46" s="117">
        <f t="shared" si="1"/>
        <v>50</v>
      </c>
      <c r="H46" s="153">
        <f t="shared" si="3"/>
        <v>42.333333333333336</v>
      </c>
      <c r="I46" s="182" t="s">
        <v>47</v>
      </c>
      <c r="J46" s="176" t="str">
        <f t="shared" si="2"/>
        <v/>
      </c>
      <c r="K46" s="173">
        <f t="shared" si="4"/>
        <v>3.4722222222222238E-2</v>
      </c>
    </row>
    <row r="47" spans="1:11" ht="36" customHeight="1" x14ac:dyDescent="0.3">
      <c r="A47" s="30"/>
      <c r="B47" s="33" t="s">
        <v>128</v>
      </c>
      <c r="C47" s="33" t="s">
        <v>129</v>
      </c>
      <c r="D47" s="115" t="str">
        <f t="shared" si="5"/>
        <v>X</v>
      </c>
      <c r="E47" s="131"/>
      <c r="F47" s="117">
        <f t="shared" si="0"/>
        <v>1</v>
      </c>
      <c r="G47" s="117">
        <f t="shared" si="1"/>
        <v>10</v>
      </c>
      <c r="H47" s="153">
        <f t="shared" si="3"/>
        <v>43.5</v>
      </c>
      <c r="I47" s="182" t="s">
        <v>46</v>
      </c>
      <c r="J47" s="176" t="str">
        <f t="shared" si="2"/>
        <v/>
      </c>
      <c r="K47" s="173">
        <f t="shared" si="4"/>
        <v>4.8611111111111105E-2</v>
      </c>
    </row>
    <row r="48" spans="1:11" ht="36" customHeight="1" x14ac:dyDescent="0.3">
      <c r="A48" s="30"/>
      <c r="B48" s="345" t="s">
        <v>129</v>
      </c>
      <c r="C48" s="345"/>
      <c r="D48" s="115"/>
      <c r="E48" s="131"/>
      <c r="F48" s="117">
        <f t="shared" si="0"/>
        <v>0</v>
      </c>
      <c r="G48" s="117">
        <f t="shared" si="1"/>
        <v>0</v>
      </c>
      <c r="H48" s="153">
        <f t="shared" si="3"/>
        <v>43.5</v>
      </c>
      <c r="I48" s="34" t="s">
        <v>56</v>
      </c>
      <c r="J48" s="176" t="str">
        <f t="shared" si="2"/>
        <v/>
      </c>
      <c r="K48" s="173" t="str">
        <f t="shared" si="4"/>
        <v/>
      </c>
    </row>
    <row r="49" spans="1:11" ht="33.75" customHeight="1" x14ac:dyDescent="0.3">
      <c r="A49" s="123"/>
      <c r="B49" s="332" t="s">
        <v>33</v>
      </c>
      <c r="C49" s="332"/>
      <c r="D49" s="332"/>
      <c r="E49" s="332"/>
      <c r="F49" s="332"/>
      <c r="G49" s="332"/>
      <c r="H49" s="124">
        <f>H48</f>
        <v>43.5</v>
      </c>
      <c r="I49" s="125"/>
      <c r="J49" s="177">
        <f>SUM(J23:J48)</f>
        <v>0.20833333333333329</v>
      </c>
      <c r="K49" s="173">
        <f>SUM(K23:K48)</f>
        <v>1.8125</v>
      </c>
    </row>
    <row r="50" spans="1:11" ht="33.75" customHeight="1" x14ac:dyDescent="0.3">
      <c r="A50" s="123"/>
      <c r="B50" s="332" t="s">
        <v>616</v>
      </c>
      <c r="C50" s="332"/>
      <c r="D50" s="332"/>
      <c r="E50" s="332"/>
      <c r="F50" s="332"/>
      <c r="G50" s="332"/>
      <c r="H50" s="126">
        <v>72</v>
      </c>
      <c r="I50" s="125"/>
    </row>
    <row r="51" spans="1:11" ht="33.75" customHeight="1" x14ac:dyDescent="0.3">
      <c r="A51" s="123"/>
      <c r="B51" s="326" t="s">
        <v>617</v>
      </c>
      <c r="C51" s="326"/>
      <c r="D51" s="326"/>
      <c r="E51" s="326"/>
      <c r="F51" s="326"/>
      <c r="G51" s="326"/>
      <c r="H51" s="126">
        <f>IF(H50="","",IF(H49&lt;=H50,H50-H49,0))</f>
        <v>28.5</v>
      </c>
      <c r="I51" s="155"/>
    </row>
    <row r="52" spans="1:11" ht="33.75" customHeight="1" x14ac:dyDescent="0.3">
      <c r="A52" s="123"/>
      <c r="B52" s="326" t="s">
        <v>618</v>
      </c>
      <c r="C52" s="326"/>
      <c r="D52" s="326"/>
      <c r="E52" s="326"/>
      <c r="F52" s="326"/>
      <c r="G52" s="326"/>
      <c r="H52" s="126">
        <f>IF(H49&gt;H50,H49-H50,0)</f>
        <v>0</v>
      </c>
      <c r="I52" s="125"/>
    </row>
    <row r="53" spans="1:11" ht="33.75" customHeight="1" x14ac:dyDescent="0.3">
      <c r="A53" s="123"/>
      <c r="B53" s="326" t="s">
        <v>619</v>
      </c>
      <c r="C53" s="326"/>
      <c r="D53" s="326"/>
      <c r="E53" s="326"/>
      <c r="F53" s="326"/>
      <c r="G53" s="326"/>
      <c r="H53" s="154">
        <f>IF(H50="","",IF(H51&gt;H52,ROUND(H51*$B$15*$B$13/24,0),""))</f>
        <v>36335719</v>
      </c>
      <c r="I53" s="125"/>
    </row>
    <row r="54" spans="1:11" ht="33.75" customHeight="1" x14ac:dyDescent="0.3">
      <c r="A54" s="123"/>
      <c r="B54" s="327" t="s">
        <v>620</v>
      </c>
      <c r="C54" s="328"/>
      <c r="D54" s="328"/>
      <c r="E54" s="328"/>
      <c r="F54" s="328"/>
      <c r="G54" s="329"/>
      <c r="H54" s="127" t="str">
        <f>IF(H52&gt;H51,ROUND(H52*$B$17*$B$13/24,0),"")</f>
        <v/>
      </c>
      <c r="I54" s="125"/>
    </row>
    <row r="55" spans="1:11" ht="33.75" customHeight="1" x14ac:dyDescent="0.3">
      <c r="A55" s="330"/>
      <c r="B55" s="330"/>
      <c r="C55" s="330"/>
      <c r="D55" s="330"/>
      <c r="E55" s="330"/>
      <c r="F55" s="330"/>
      <c r="G55" s="330"/>
      <c r="H55" s="330"/>
      <c r="I55" s="330"/>
    </row>
  </sheetData>
  <mergeCells count="23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9:G49"/>
    <mergeCell ref="B50:G50"/>
    <mergeCell ref="B51:G51"/>
    <mergeCell ref="B53:G53"/>
    <mergeCell ref="B54:G54"/>
    <mergeCell ref="A55:I55"/>
    <mergeCell ref="A23:A24"/>
    <mergeCell ref="B23:C23"/>
    <mergeCell ref="A25:A31"/>
    <mergeCell ref="A32:A43"/>
    <mergeCell ref="B33:C33"/>
    <mergeCell ref="B48:C48"/>
    <mergeCell ref="B52:G52"/>
  </mergeCells>
  <conditionalFormatting sqref="B23:I48">
    <cfRule type="expression" dxfId="6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K65"/>
  <sheetViews>
    <sheetView topLeftCell="A48" zoomScale="55" zoomScaleNormal="55" workbookViewId="0">
      <selection activeCell="E28" sqref="E28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13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44639.166666666664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 t="str">
        <f>INDEX('TONG HOP'!$B$9:$W$110,MATCH(E3,'TONG HOP'!$B$9:$B$110,0),MATCH(B10,'TONG HOP'!$B$9:$W$9,0))</f>
        <v>Ko có KH</v>
      </c>
      <c r="C9" s="104">
        <f>INDEX('TONG HOP'!$B$9:$W$110,MATCH(E3,'TONG HOP'!$B$9:$B$110,0),MATCH(C10,'TONG HOP'!$B$9:$W$9,0))</f>
        <v>0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Ko có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16950.59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44639.680555555555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44641.208333333336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333" t="s">
        <v>361</v>
      </c>
      <c r="B23" s="343" t="s">
        <v>111</v>
      </c>
      <c r="C23" s="344"/>
      <c r="D23" s="115"/>
      <c r="E23" s="166"/>
      <c r="F23" s="166">
        <f t="shared" ref="F23:F58" si="0">IF(D23="X",HOUR(C23-B23),0)</f>
        <v>0</v>
      </c>
      <c r="G23" s="166">
        <f t="shared" ref="G23:G58" si="1">IF(D23="X",MINUTE(C23-B23),0)</f>
        <v>0</v>
      </c>
      <c r="H23" s="166">
        <f>(F23+G23/60)+H22</f>
        <v>0</v>
      </c>
      <c r="I23" s="16" t="s">
        <v>352</v>
      </c>
      <c r="J23" s="175" t="str">
        <f t="shared" ref="J23:J58" si="2">IF(E23="x",(C23-B23),"")</f>
        <v/>
      </c>
      <c r="K23" s="173" t="str">
        <f>IF(D23="x",(C23-B23),"")</f>
        <v/>
      </c>
    </row>
    <row r="24" spans="1:11" ht="36" customHeight="1" x14ac:dyDescent="0.3">
      <c r="A24" s="334"/>
      <c r="B24" s="19" t="s">
        <v>111</v>
      </c>
      <c r="C24" s="41" t="s">
        <v>340</v>
      </c>
      <c r="D24" s="115"/>
      <c r="E24" s="166"/>
      <c r="F24" s="166">
        <f t="shared" si="0"/>
        <v>0</v>
      </c>
      <c r="G24" s="166">
        <f t="shared" si="1"/>
        <v>0</v>
      </c>
      <c r="H24" s="166">
        <f t="shared" ref="H24:H58" si="3">(F24+G24/60)+H23</f>
        <v>0</v>
      </c>
      <c r="I24" s="17" t="s">
        <v>133</v>
      </c>
      <c r="J24" s="175" t="str">
        <f t="shared" si="2"/>
        <v/>
      </c>
      <c r="K24" s="173" t="str">
        <f t="shared" ref="K24:K58" si="4">IF(D24="x",(C24-B24),"")</f>
        <v/>
      </c>
    </row>
    <row r="25" spans="1:11" ht="36" customHeight="1" x14ac:dyDescent="0.3">
      <c r="A25" s="334"/>
      <c r="B25" s="41" t="s">
        <v>340</v>
      </c>
      <c r="C25" s="41" t="s">
        <v>65</v>
      </c>
      <c r="D25" s="115"/>
      <c r="E25" s="166"/>
      <c r="F25" s="166">
        <f t="shared" si="0"/>
        <v>0</v>
      </c>
      <c r="G25" s="166">
        <f t="shared" si="1"/>
        <v>0</v>
      </c>
      <c r="H25" s="166">
        <f t="shared" si="3"/>
        <v>0</v>
      </c>
      <c r="I25" s="17" t="s">
        <v>43</v>
      </c>
      <c r="J25" s="175" t="str">
        <f t="shared" si="2"/>
        <v/>
      </c>
      <c r="K25" s="173" t="str">
        <f t="shared" si="4"/>
        <v/>
      </c>
    </row>
    <row r="26" spans="1:11" ht="36" customHeight="1" x14ac:dyDescent="0.3">
      <c r="A26" s="334"/>
      <c r="B26" s="41" t="s">
        <v>65</v>
      </c>
      <c r="C26" s="19" t="s">
        <v>27</v>
      </c>
      <c r="D26" s="115"/>
      <c r="E26" s="166"/>
      <c r="F26" s="166">
        <f t="shared" si="0"/>
        <v>0</v>
      </c>
      <c r="G26" s="166">
        <f t="shared" si="1"/>
        <v>0</v>
      </c>
      <c r="H26" s="166">
        <f t="shared" si="3"/>
        <v>0</v>
      </c>
      <c r="I26" s="17" t="s">
        <v>133</v>
      </c>
      <c r="J26" s="175" t="str">
        <f t="shared" si="2"/>
        <v/>
      </c>
      <c r="K26" s="173" t="str">
        <f t="shared" si="4"/>
        <v/>
      </c>
    </row>
    <row r="27" spans="1:11" ht="36" customHeight="1" x14ac:dyDescent="0.3">
      <c r="A27" s="334"/>
      <c r="B27" s="189">
        <v>0.54166666666666663</v>
      </c>
      <c r="C27" s="33" t="s">
        <v>115</v>
      </c>
      <c r="D27" s="115"/>
      <c r="E27" s="131"/>
      <c r="F27" s="117">
        <f t="shared" si="0"/>
        <v>0</v>
      </c>
      <c r="G27" s="117">
        <f t="shared" si="1"/>
        <v>0</v>
      </c>
      <c r="H27" s="153">
        <f t="shared" si="3"/>
        <v>0</v>
      </c>
      <c r="I27" s="182" t="s">
        <v>133</v>
      </c>
      <c r="J27" s="176" t="str">
        <f t="shared" si="2"/>
        <v/>
      </c>
      <c r="K27" s="173" t="str">
        <f t="shared" si="4"/>
        <v/>
      </c>
    </row>
    <row r="28" spans="1:11" ht="36" customHeight="1" x14ac:dyDescent="0.3">
      <c r="A28" s="334"/>
      <c r="B28" s="33" t="s">
        <v>115</v>
      </c>
      <c r="C28" s="33" t="s">
        <v>104</v>
      </c>
      <c r="D28" s="115"/>
      <c r="E28" s="131"/>
      <c r="F28" s="117">
        <f t="shared" si="0"/>
        <v>0</v>
      </c>
      <c r="G28" s="117">
        <f t="shared" si="1"/>
        <v>0</v>
      </c>
      <c r="H28" s="153">
        <f t="shared" si="3"/>
        <v>0</v>
      </c>
      <c r="I28" s="34" t="s">
        <v>353</v>
      </c>
      <c r="J28" s="176" t="str">
        <f t="shared" si="2"/>
        <v/>
      </c>
      <c r="K28" s="173" t="str">
        <f t="shared" si="4"/>
        <v/>
      </c>
    </row>
    <row r="29" spans="1:11" ht="36" customHeight="1" x14ac:dyDescent="0.3">
      <c r="A29" s="334"/>
      <c r="B29" s="33" t="s">
        <v>104</v>
      </c>
      <c r="C29" s="33" t="s">
        <v>259</v>
      </c>
      <c r="D29" s="115"/>
      <c r="E29" s="131"/>
      <c r="F29" s="117">
        <f t="shared" si="0"/>
        <v>0</v>
      </c>
      <c r="G29" s="117">
        <f t="shared" si="1"/>
        <v>0</v>
      </c>
      <c r="H29" s="153">
        <f t="shared" si="3"/>
        <v>0</v>
      </c>
      <c r="I29" s="182" t="s">
        <v>309</v>
      </c>
      <c r="J29" s="176" t="str">
        <f t="shared" si="2"/>
        <v/>
      </c>
      <c r="K29" s="173" t="str">
        <f t="shared" si="4"/>
        <v/>
      </c>
    </row>
    <row r="30" spans="1:11" ht="36" customHeight="1" x14ac:dyDescent="0.3">
      <c r="A30" s="334"/>
      <c r="B30" s="341" t="s">
        <v>259</v>
      </c>
      <c r="C30" s="342"/>
      <c r="D30" s="183"/>
      <c r="E30" s="161"/>
      <c r="F30" s="163">
        <f t="shared" si="0"/>
        <v>0</v>
      </c>
      <c r="G30" s="163">
        <f t="shared" si="1"/>
        <v>0</v>
      </c>
      <c r="H30" s="164">
        <f t="shared" si="3"/>
        <v>0</v>
      </c>
      <c r="I30" s="22" t="s">
        <v>45</v>
      </c>
      <c r="J30" s="184" t="str">
        <f t="shared" si="2"/>
        <v/>
      </c>
      <c r="K30" s="173" t="str">
        <f t="shared" si="4"/>
        <v/>
      </c>
    </row>
    <row r="31" spans="1:11" ht="36" customHeight="1" x14ac:dyDescent="0.3">
      <c r="A31" s="334"/>
      <c r="B31" s="19" t="s">
        <v>259</v>
      </c>
      <c r="C31" s="19" t="s">
        <v>240</v>
      </c>
      <c r="D31" s="115" t="str">
        <f t="shared" ref="D31:D57" si="5">IF(E31="","X","")</f>
        <v>X</v>
      </c>
      <c r="E31" s="131"/>
      <c r="F31" s="117">
        <f t="shared" si="0"/>
        <v>2</v>
      </c>
      <c r="G31" s="117">
        <f t="shared" si="1"/>
        <v>20</v>
      </c>
      <c r="H31" s="153">
        <f t="shared" si="3"/>
        <v>2.3333333333333335</v>
      </c>
      <c r="I31" s="17" t="s">
        <v>46</v>
      </c>
      <c r="J31" s="176" t="str">
        <f t="shared" si="2"/>
        <v/>
      </c>
      <c r="K31" s="173">
        <f t="shared" si="4"/>
        <v>9.7222222222222321E-2</v>
      </c>
    </row>
    <row r="32" spans="1:11" ht="36" customHeight="1" x14ac:dyDescent="0.3">
      <c r="A32" s="334"/>
      <c r="B32" s="19" t="s">
        <v>240</v>
      </c>
      <c r="C32" s="19" t="s">
        <v>72</v>
      </c>
      <c r="D32" s="115" t="str">
        <f t="shared" si="5"/>
        <v>X</v>
      </c>
      <c r="E32" s="131"/>
      <c r="F32" s="117">
        <f t="shared" si="0"/>
        <v>0</v>
      </c>
      <c r="G32" s="117">
        <f t="shared" si="1"/>
        <v>20</v>
      </c>
      <c r="H32" s="153">
        <f t="shared" si="3"/>
        <v>2.666666666666667</v>
      </c>
      <c r="I32" s="17" t="s">
        <v>272</v>
      </c>
      <c r="J32" s="176" t="str">
        <f t="shared" si="2"/>
        <v/>
      </c>
      <c r="K32" s="173">
        <f t="shared" si="4"/>
        <v>1.388888888888884E-2</v>
      </c>
    </row>
    <row r="33" spans="1:11" ht="36" customHeight="1" x14ac:dyDescent="0.3">
      <c r="A33" s="334"/>
      <c r="B33" s="19" t="s">
        <v>72</v>
      </c>
      <c r="C33" s="19" t="s">
        <v>57</v>
      </c>
      <c r="D33" s="115" t="str">
        <f t="shared" si="5"/>
        <v>X</v>
      </c>
      <c r="E33" s="131"/>
      <c r="F33" s="117">
        <f t="shared" si="0"/>
        <v>1</v>
      </c>
      <c r="G33" s="117">
        <f t="shared" si="1"/>
        <v>0</v>
      </c>
      <c r="H33" s="153">
        <f t="shared" si="3"/>
        <v>3.666666666666667</v>
      </c>
      <c r="I33" s="17" t="s">
        <v>46</v>
      </c>
      <c r="J33" s="176" t="str">
        <f t="shared" si="2"/>
        <v/>
      </c>
      <c r="K33" s="173">
        <f t="shared" si="4"/>
        <v>4.1666666666666741E-2</v>
      </c>
    </row>
    <row r="34" spans="1:11" ht="36" customHeight="1" x14ac:dyDescent="0.3">
      <c r="A34" s="334"/>
      <c r="B34" s="19" t="s">
        <v>57</v>
      </c>
      <c r="C34" s="19" t="s">
        <v>125</v>
      </c>
      <c r="D34" s="115" t="str">
        <f t="shared" si="5"/>
        <v>X</v>
      </c>
      <c r="E34" s="131"/>
      <c r="F34" s="117">
        <f t="shared" si="0"/>
        <v>0</v>
      </c>
      <c r="G34" s="117">
        <f t="shared" si="1"/>
        <v>30</v>
      </c>
      <c r="H34" s="153">
        <f t="shared" si="3"/>
        <v>4.166666666666667</v>
      </c>
      <c r="I34" s="17" t="s">
        <v>272</v>
      </c>
      <c r="J34" s="176" t="str">
        <f t="shared" si="2"/>
        <v/>
      </c>
      <c r="K34" s="173">
        <f t="shared" si="4"/>
        <v>2.0833333333333259E-2</v>
      </c>
    </row>
    <row r="35" spans="1:11" ht="36" customHeight="1" x14ac:dyDescent="0.3">
      <c r="A35" s="334"/>
      <c r="B35" s="19" t="s">
        <v>125</v>
      </c>
      <c r="C35" s="19" t="s">
        <v>59</v>
      </c>
      <c r="D35" s="115" t="str">
        <f t="shared" si="5"/>
        <v>X</v>
      </c>
      <c r="E35" s="131"/>
      <c r="F35" s="117">
        <f t="shared" si="0"/>
        <v>1</v>
      </c>
      <c r="G35" s="117">
        <f t="shared" si="1"/>
        <v>0</v>
      </c>
      <c r="H35" s="153">
        <f t="shared" si="3"/>
        <v>5.166666666666667</v>
      </c>
      <c r="I35" s="17" t="s">
        <v>46</v>
      </c>
      <c r="J35" s="176" t="str">
        <f t="shared" si="2"/>
        <v/>
      </c>
      <c r="K35" s="173">
        <f t="shared" si="4"/>
        <v>4.1666666666666741E-2</v>
      </c>
    </row>
    <row r="36" spans="1:11" ht="36" customHeight="1" x14ac:dyDescent="0.3">
      <c r="A36" s="334"/>
      <c r="B36" s="19" t="s">
        <v>59</v>
      </c>
      <c r="C36" s="19" t="s">
        <v>63</v>
      </c>
      <c r="D36" s="115" t="str">
        <f t="shared" si="5"/>
        <v>X</v>
      </c>
      <c r="E36" s="131"/>
      <c r="F36" s="117">
        <f t="shared" si="0"/>
        <v>0</v>
      </c>
      <c r="G36" s="117">
        <f t="shared" si="1"/>
        <v>50</v>
      </c>
      <c r="H36" s="153">
        <f t="shared" si="3"/>
        <v>6</v>
      </c>
      <c r="I36" s="17" t="s">
        <v>47</v>
      </c>
      <c r="J36" s="176" t="str">
        <f t="shared" si="2"/>
        <v/>
      </c>
      <c r="K36" s="173">
        <f t="shared" si="4"/>
        <v>3.4722222222222099E-2</v>
      </c>
    </row>
    <row r="37" spans="1:11" ht="36" customHeight="1" x14ac:dyDescent="0.3">
      <c r="A37" s="334"/>
      <c r="B37" s="19" t="s">
        <v>63</v>
      </c>
      <c r="C37" s="19" t="s">
        <v>120</v>
      </c>
      <c r="D37" s="115" t="str">
        <f t="shared" si="5"/>
        <v>X</v>
      </c>
      <c r="E37" s="131"/>
      <c r="F37" s="117">
        <f t="shared" si="0"/>
        <v>0</v>
      </c>
      <c r="G37" s="117">
        <f t="shared" si="1"/>
        <v>10</v>
      </c>
      <c r="H37" s="153">
        <f t="shared" si="3"/>
        <v>6.166666666666667</v>
      </c>
      <c r="I37" s="17" t="s">
        <v>46</v>
      </c>
      <c r="J37" s="176" t="str">
        <f t="shared" si="2"/>
        <v/>
      </c>
      <c r="K37" s="173">
        <f t="shared" si="4"/>
        <v>6.9444444444445308E-3</v>
      </c>
    </row>
    <row r="38" spans="1:11" ht="36" customHeight="1" x14ac:dyDescent="0.3">
      <c r="A38" s="334"/>
      <c r="B38" s="19" t="s">
        <v>120</v>
      </c>
      <c r="C38" s="19" t="s">
        <v>121</v>
      </c>
      <c r="D38" s="115" t="str">
        <f t="shared" si="5"/>
        <v>X</v>
      </c>
      <c r="E38" s="131"/>
      <c r="F38" s="117">
        <f t="shared" si="0"/>
        <v>0</v>
      </c>
      <c r="G38" s="117">
        <f t="shared" si="1"/>
        <v>20</v>
      </c>
      <c r="H38" s="153">
        <f t="shared" si="3"/>
        <v>6.5</v>
      </c>
      <c r="I38" s="17" t="s">
        <v>354</v>
      </c>
      <c r="J38" s="176" t="str">
        <f t="shared" si="2"/>
        <v/>
      </c>
      <c r="K38" s="173">
        <f t="shared" si="4"/>
        <v>1.388888888888884E-2</v>
      </c>
    </row>
    <row r="39" spans="1:11" ht="36" customHeight="1" x14ac:dyDescent="0.3">
      <c r="A39" s="334"/>
      <c r="B39" s="19" t="s">
        <v>121</v>
      </c>
      <c r="C39" s="19" t="s">
        <v>28</v>
      </c>
      <c r="D39" s="115" t="str">
        <f t="shared" si="5"/>
        <v>X</v>
      </c>
      <c r="E39" s="131"/>
      <c r="F39" s="117">
        <f t="shared" si="0"/>
        <v>1</v>
      </c>
      <c r="G39" s="117">
        <f t="shared" si="1"/>
        <v>10</v>
      </c>
      <c r="H39" s="153">
        <f t="shared" si="3"/>
        <v>7.666666666666667</v>
      </c>
      <c r="I39" s="17" t="s">
        <v>46</v>
      </c>
      <c r="J39" s="176" t="str">
        <f t="shared" si="2"/>
        <v/>
      </c>
      <c r="K39" s="173">
        <f t="shared" si="4"/>
        <v>4.861111111111116E-2</v>
      </c>
    </row>
    <row r="40" spans="1:11" ht="36" customHeight="1" x14ac:dyDescent="0.3">
      <c r="A40" s="333" t="s">
        <v>362</v>
      </c>
      <c r="B40" s="19" t="s">
        <v>29</v>
      </c>
      <c r="C40" s="19" t="s">
        <v>30</v>
      </c>
      <c r="D40" s="115" t="str">
        <f t="shared" si="5"/>
        <v>X</v>
      </c>
      <c r="E40" s="131"/>
      <c r="F40" s="117">
        <f t="shared" si="0"/>
        <v>5</v>
      </c>
      <c r="G40" s="117">
        <f t="shared" si="1"/>
        <v>30</v>
      </c>
      <c r="H40" s="153">
        <f t="shared" si="3"/>
        <v>13.166666666666668</v>
      </c>
      <c r="I40" s="17" t="s">
        <v>46</v>
      </c>
      <c r="J40" s="176" t="str">
        <f t="shared" si="2"/>
        <v/>
      </c>
      <c r="K40" s="173">
        <f t="shared" si="4"/>
        <v>0.22916666666666666</v>
      </c>
    </row>
    <row r="41" spans="1:11" ht="36" customHeight="1" x14ac:dyDescent="0.3">
      <c r="A41" s="334"/>
      <c r="B41" s="19" t="s">
        <v>30</v>
      </c>
      <c r="C41" s="19" t="s">
        <v>128</v>
      </c>
      <c r="D41" s="115" t="str">
        <f t="shared" si="5"/>
        <v>X</v>
      </c>
      <c r="E41" s="131"/>
      <c r="F41" s="117">
        <f t="shared" si="0"/>
        <v>0</v>
      </c>
      <c r="G41" s="117">
        <f t="shared" si="1"/>
        <v>50</v>
      </c>
      <c r="H41" s="153">
        <f t="shared" si="3"/>
        <v>14.000000000000002</v>
      </c>
      <c r="I41" s="17" t="s">
        <v>47</v>
      </c>
      <c r="J41" s="176" t="str">
        <f t="shared" si="2"/>
        <v/>
      </c>
      <c r="K41" s="173">
        <f t="shared" si="4"/>
        <v>3.4722222222222238E-2</v>
      </c>
    </row>
    <row r="42" spans="1:11" ht="36" customHeight="1" x14ac:dyDescent="0.3">
      <c r="A42" s="334"/>
      <c r="B42" s="19" t="s">
        <v>128</v>
      </c>
      <c r="C42" s="19" t="s">
        <v>64</v>
      </c>
      <c r="D42" s="115" t="str">
        <f t="shared" si="5"/>
        <v>X</v>
      </c>
      <c r="E42" s="131"/>
      <c r="F42" s="117">
        <f t="shared" si="0"/>
        <v>0</v>
      </c>
      <c r="G42" s="117">
        <f t="shared" si="1"/>
        <v>10</v>
      </c>
      <c r="H42" s="153">
        <f t="shared" si="3"/>
        <v>14.166666666666668</v>
      </c>
      <c r="I42" s="17" t="s">
        <v>46</v>
      </c>
      <c r="J42" s="176" t="str">
        <f t="shared" si="2"/>
        <v/>
      </c>
      <c r="K42" s="173">
        <f t="shared" si="4"/>
        <v>6.9444444444444198E-3</v>
      </c>
    </row>
    <row r="43" spans="1:11" ht="36" customHeight="1" x14ac:dyDescent="0.3">
      <c r="A43" s="334"/>
      <c r="B43" s="19" t="s">
        <v>64</v>
      </c>
      <c r="C43" s="19" t="s">
        <v>340</v>
      </c>
      <c r="D43" s="115" t="str">
        <f t="shared" si="5"/>
        <v>X</v>
      </c>
      <c r="E43" s="131"/>
      <c r="F43" s="117">
        <f t="shared" si="0"/>
        <v>0</v>
      </c>
      <c r="G43" s="117">
        <f t="shared" si="1"/>
        <v>20</v>
      </c>
      <c r="H43" s="153">
        <f t="shared" si="3"/>
        <v>14.500000000000002</v>
      </c>
      <c r="I43" s="17" t="s">
        <v>354</v>
      </c>
      <c r="J43" s="176" t="str">
        <f t="shared" si="2"/>
        <v/>
      </c>
      <c r="K43" s="173">
        <f t="shared" si="4"/>
        <v>1.3888888888888895E-2</v>
      </c>
    </row>
    <row r="44" spans="1:11" ht="36" customHeight="1" x14ac:dyDescent="0.3">
      <c r="A44" s="334"/>
      <c r="B44" s="19" t="s">
        <v>340</v>
      </c>
      <c r="C44" s="19" t="s">
        <v>344</v>
      </c>
      <c r="D44" s="115" t="str">
        <f t="shared" si="5"/>
        <v>X</v>
      </c>
      <c r="E44" s="131"/>
      <c r="F44" s="117">
        <f t="shared" si="0"/>
        <v>1</v>
      </c>
      <c r="G44" s="117">
        <f t="shared" si="1"/>
        <v>20</v>
      </c>
      <c r="H44" s="153">
        <f t="shared" si="3"/>
        <v>15.833333333333336</v>
      </c>
      <c r="I44" s="17" t="s">
        <v>46</v>
      </c>
      <c r="J44" s="176" t="str">
        <f t="shared" si="2"/>
        <v/>
      </c>
      <c r="K44" s="173">
        <f t="shared" si="4"/>
        <v>5.5555555555555525E-2</v>
      </c>
    </row>
    <row r="45" spans="1:11" ht="36" customHeight="1" x14ac:dyDescent="0.3">
      <c r="A45" s="334"/>
      <c r="B45" s="33" t="s">
        <v>344</v>
      </c>
      <c r="C45" s="33" t="s">
        <v>157</v>
      </c>
      <c r="D45" s="115" t="str">
        <f t="shared" si="5"/>
        <v/>
      </c>
      <c r="E45" s="131" t="s">
        <v>610</v>
      </c>
      <c r="F45" s="117">
        <f t="shared" si="0"/>
        <v>0</v>
      </c>
      <c r="G45" s="117">
        <f t="shared" si="1"/>
        <v>0</v>
      </c>
      <c r="H45" s="153">
        <f t="shared" si="3"/>
        <v>15.833333333333336</v>
      </c>
      <c r="I45" s="182" t="s">
        <v>355</v>
      </c>
      <c r="J45" s="176">
        <f t="shared" si="2"/>
        <v>5.555555555555558E-2</v>
      </c>
      <c r="K45" s="173" t="str">
        <f t="shared" si="4"/>
        <v/>
      </c>
    </row>
    <row r="46" spans="1:11" ht="36" customHeight="1" x14ac:dyDescent="0.3">
      <c r="A46" s="334"/>
      <c r="B46" s="19" t="s">
        <v>157</v>
      </c>
      <c r="C46" s="19" t="s">
        <v>69</v>
      </c>
      <c r="D46" s="115" t="str">
        <f t="shared" si="5"/>
        <v>X</v>
      </c>
      <c r="E46" s="131"/>
      <c r="F46" s="117">
        <f t="shared" si="0"/>
        <v>4</v>
      </c>
      <c r="G46" s="117">
        <f t="shared" si="1"/>
        <v>0</v>
      </c>
      <c r="H46" s="153">
        <f t="shared" si="3"/>
        <v>19.833333333333336</v>
      </c>
      <c r="I46" s="17" t="s">
        <v>46</v>
      </c>
      <c r="J46" s="176" t="str">
        <f t="shared" si="2"/>
        <v/>
      </c>
      <c r="K46" s="173">
        <f t="shared" si="4"/>
        <v>0.16666666666666669</v>
      </c>
    </row>
    <row r="47" spans="1:11" ht="36" customHeight="1" x14ac:dyDescent="0.3">
      <c r="A47" s="334"/>
      <c r="B47" s="19" t="s">
        <v>69</v>
      </c>
      <c r="C47" s="19" t="s">
        <v>273</v>
      </c>
      <c r="D47" s="115" t="str">
        <f t="shared" si="5"/>
        <v>X</v>
      </c>
      <c r="E47" s="131"/>
      <c r="F47" s="117">
        <f t="shared" si="0"/>
        <v>0</v>
      </c>
      <c r="G47" s="117">
        <f t="shared" si="1"/>
        <v>50</v>
      </c>
      <c r="H47" s="153">
        <f t="shared" si="3"/>
        <v>20.666666666666668</v>
      </c>
      <c r="I47" s="17" t="s">
        <v>47</v>
      </c>
      <c r="J47" s="176" t="str">
        <f t="shared" si="2"/>
        <v/>
      </c>
      <c r="K47" s="173">
        <f t="shared" si="4"/>
        <v>3.472222222222221E-2</v>
      </c>
    </row>
    <row r="48" spans="1:11" ht="36" customHeight="1" x14ac:dyDescent="0.3">
      <c r="A48" s="334"/>
      <c r="B48" s="19" t="s">
        <v>273</v>
      </c>
      <c r="C48" s="19" t="s">
        <v>188</v>
      </c>
      <c r="D48" s="115" t="str">
        <f t="shared" si="5"/>
        <v>X</v>
      </c>
      <c r="E48" s="131"/>
      <c r="F48" s="117">
        <f t="shared" si="0"/>
        <v>1</v>
      </c>
      <c r="G48" s="117">
        <f t="shared" si="1"/>
        <v>10</v>
      </c>
      <c r="H48" s="153">
        <f t="shared" si="3"/>
        <v>21.833333333333336</v>
      </c>
      <c r="I48" s="17" t="s">
        <v>46</v>
      </c>
      <c r="J48" s="176" t="str">
        <f t="shared" si="2"/>
        <v/>
      </c>
      <c r="K48" s="173">
        <f t="shared" si="4"/>
        <v>4.861111111111116E-2</v>
      </c>
    </row>
    <row r="49" spans="1:11" ht="36" customHeight="1" x14ac:dyDescent="0.3">
      <c r="A49" s="334"/>
      <c r="B49" s="19" t="s">
        <v>188</v>
      </c>
      <c r="C49" s="19" t="s">
        <v>104</v>
      </c>
      <c r="D49" s="115" t="str">
        <f t="shared" si="5"/>
        <v>X</v>
      </c>
      <c r="E49" s="131"/>
      <c r="F49" s="117">
        <f t="shared" si="0"/>
        <v>0</v>
      </c>
      <c r="G49" s="117">
        <f t="shared" si="1"/>
        <v>30</v>
      </c>
      <c r="H49" s="153">
        <f t="shared" si="3"/>
        <v>22.333333333333336</v>
      </c>
      <c r="I49" s="25" t="s">
        <v>356</v>
      </c>
      <c r="J49" s="176" t="str">
        <f t="shared" si="2"/>
        <v/>
      </c>
      <c r="K49" s="173">
        <f t="shared" si="4"/>
        <v>2.0833333333333259E-2</v>
      </c>
    </row>
    <row r="50" spans="1:11" ht="36" customHeight="1" x14ac:dyDescent="0.3">
      <c r="A50" s="335"/>
      <c r="B50" s="19" t="s">
        <v>104</v>
      </c>
      <c r="C50" s="19" t="s">
        <v>59</v>
      </c>
      <c r="D50" s="115" t="str">
        <f t="shared" si="5"/>
        <v>X</v>
      </c>
      <c r="E50" s="131"/>
      <c r="F50" s="117">
        <f t="shared" si="0"/>
        <v>5</v>
      </c>
      <c r="G50" s="117">
        <f t="shared" si="1"/>
        <v>30</v>
      </c>
      <c r="H50" s="153">
        <f t="shared" si="3"/>
        <v>27.833333333333336</v>
      </c>
      <c r="I50" s="17" t="s">
        <v>46</v>
      </c>
      <c r="J50" s="176" t="str">
        <f t="shared" si="2"/>
        <v/>
      </c>
      <c r="K50" s="173">
        <f t="shared" si="4"/>
        <v>0.22916666666666674</v>
      </c>
    </row>
    <row r="51" spans="1:11" ht="36" customHeight="1" x14ac:dyDescent="0.3">
      <c r="A51" s="333" t="s">
        <v>362</v>
      </c>
      <c r="B51" s="19" t="s">
        <v>59</v>
      </c>
      <c r="C51" s="19" t="s">
        <v>63</v>
      </c>
      <c r="D51" s="115" t="str">
        <f t="shared" si="5"/>
        <v>X</v>
      </c>
      <c r="E51" s="131"/>
      <c r="F51" s="117">
        <f t="shared" si="0"/>
        <v>0</v>
      </c>
      <c r="G51" s="117">
        <f t="shared" si="1"/>
        <v>50</v>
      </c>
      <c r="H51" s="153">
        <f t="shared" si="3"/>
        <v>28.666666666666668</v>
      </c>
      <c r="I51" s="17" t="s">
        <v>47</v>
      </c>
      <c r="J51" s="176" t="str">
        <f t="shared" si="2"/>
        <v/>
      </c>
      <c r="K51" s="173">
        <f t="shared" si="4"/>
        <v>3.4722222222222099E-2</v>
      </c>
    </row>
    <row r="52" spans="1:11" ht="36" customHeight="1" x14ac:dyDescent="0.3">
      <c r="A52" s="335"/>
      <c r="B52" s="19" t="s">
        <v>63</v>
      </c>
      <c r="C52" s="19" t="s">
        <v>28</v>
      </c>
      <c r="D52" s="115" t="str">
        <f t="shared" si="5"/>
        <v>X</v>
      </c>
      <c r="E52" s="131"/>
      <c r="F52" s="117">
        <f t="shared" si="0"/>
        <v>1</v>
      </c>
      <c r="G52" s="117">
        <f t="shared" si="1"/>
        <v>40</v>
      </c>
      <c r="H52" s="153">
        <f t="shared" si="3"/>
        <v>30.333333333333336</v>
      </c>
      <c r="I52" s="17" t="s">
        <v>46</v>
      </c>
      <c r="J52" s="176" t="str">
        <f t="shared" si="2"/>
        <v/>
      </c>
      <c r="K52" s="173">
        <f t="shared" si="4"/>
        <v>6.9444444444444531E-2</v>
      </c>
    </row>
    <row r="53" spans="1:11" ht="36" customHeight="1" x14ac:dyDescent="0.3">
      <c r="A53" s="54" t="s">
        <v>363</v>
      </c>
      <c r="B53" s="19" t="s">
        <v>29</v>
      </c>
      <c r="C53" s="19" t="s">
        <v>186</v>
      </c>
      <c r="D53" s="115" t="str">
        <f t="shared" si="5"/>
        <v>X</v>
      </c>
      <c r="E53" s="131"/>
      <c r="F53" s="117">
        <f t="shared" si="0"/>
        <v>1</v>
      </c>
      <c r="G53" s="117">
        <f t="shared" si="1"/>
        <v>30</v>
      </c>
      <c r="H53" s="153">
        <f t="shared" si="3"/>
        <v>31.833333333333336</v>
      </c>
      <c r="I53" s="17" t="s">
        <v>46</v>
      </c>
      <c r="J53" s="176" t="str">
        <f t="shared" si="2"/>
        <v/>
      </c>
      <c r="K53" s="173">
        <f t="shared" si="4"/>
        <v>6.25E-2</v>
      </c>
    </row>
    <row r="54" spans="1:11" ht="36" customHeight="1" x14ac:dyDescent="0.3">
      <c r="A54" s="55"/>
      <c r="B54" s="19" t="s">
        <v>186</v>
      </c>
      <c r="C54" s="19" t="s">
        <v>127</v>
      </c>
      <c r="D54" s="115" t="str">
        <f t="shared" si="5"/>
        <v>X</v>
      </c>
      <c r="E54" s="131"/>
      <c r="F54" s="117">
        <f t="shared" si="0"/>
        <v>1</v>
      </c>
      <c r="G54" s="117">
        <f t="shared" si="1"/>
        <v>0</v>
      </c>
      <c r="H54" s="153">
        <f t="shared" si="3"/>
        <v>32.833333333333336</v>
      </c>
      <c r="I54" s="17" t="s">
        <v>357</v>
      </c>
      <c r="J54" s="176" t="str">
        <f t="shared" si="2"/>
        <v/>
      </c>
      <c r="K54" s="173">
        <f t="shared" si="4"/>
        <v>4.1666666666666671E-2</v>
      </c>
    </row>
    <row r="55" spans="1:11" ht="36" customHeight="1" x14ac:dyDescent="0.3">
      <c r="A55" s="55"/>
      <c r="B55" s="19" t="s">
        <v>127</v>
      </c>
      <c r="C55" s="19" t="s">
        <v>359</v>
      </c>
      <c r="D55" s="115" t="str">
        <f t="shared" si="5"/>
        <v>X</v>
      </c>
      <c r="E55" s="131"/>
      <c r="F55" s="117">
        <f t="shared" si="0"/>
        <v>0</v>
      </c>
      <c r="G55" s="117">
        <f t="shared" si="1"/>
        <v>50</v>
      </c>
      <c r="H55" s="153">
        <f t="shared" si="3"/>
        <v>33.666666666666671</v>
      </c>
      <c r="I55" s="17" t="s">
        <v>46</v>
      </c>
      <c r="J55" s="176" t="str">
        <f t="shared" si="2"/>
        <v/>
      </c>
      <c r="K55" s="173">
        <f t="shared" si="4"/>
        <v>3.4722222222222224E-2</v>
      </c>
    </row>
    <row r="56" spans="1:11" ht="36" customHeight="1" x14ac:dyDescent="0.3">
      <c r="A56" s="55"/>
      <c r="B56" s="19" t="s">
        <v>359</v>
      </c>
      <c r="C56" s="19" t="s">
        <v>360</v>
      </c>
      <c r="D56" s="115" t="str">
        <f t="shared" si="5"/>
        <v>X</v>
      </c>
      <c r="E56" s="131"/>
      <c r="F56" s="117">
        <f t="shared" si="0"/>
        <v>1</v>
      </c>
      <c r="G56" s="117">
        <f t="shared" si="1"/>
        <v>0</v>
      </c>
      <c r="H56" s="153">
        <f t="shared" si="3"/>
        <v>34.666666666666671</v>
      </c>
      <c r="I56" s="17" t="s">
        <v>358</v>
      </c>
      <c r="J56" s="176" t="str">
        <f t="shared" si="2"/>
        <v/>
      </c>
      <c r="K56" s="173">
        <f t="shared" si="4"/>
        <v>4.1666666666666657E-2</v>
      </c>
    </row>
    <row r="57" spans="1:11" ht="36" customHeight="1" x14ac:dyDescent="0.3">
      <c r="A57" s="55"/>
      <c r="B57" s="19" t="s">
        <v>360</v>
      </c>
      <c r="C57" s="19" t="s">
        <v>238</v>
      </c>
      <c r="D57" s="115" t="str">
        <f t="shared" si="5"/>
        <v>X</v>
      </c>
      <c r="E57" s="131"/>
      <c r="F57" s="117">
        <f t="shared" si="0"/>
        <v>0</v>
      </c>
      <c r="G57" s="117">
        <f t="shared" si="1"/>
        <v>40</v>
      </c>
      <c r="H57" s="153">
        <f t="shared" si="3"/>
        <v>35.333333333333336</v>
      </c>
      <c r="I57" s="17" t="s">
        <v>46</v>
      </c>
      <c r="J57" s="176" t="str">
        <f t="shared" si="2"/>
        <v/>
      </c>
      <c r="K57" s="173">
        <f t="shared" si="4"/>
        <v>2.777777777777779E-2</v>
      </c>
    </row>
    <row r="58" spans="1:11" ht="36" customHeight="1" x14ac:dyDescent="0.3">
      <c r="A58" s="55"/>
      <c r="B58" s="343" t="s">
        <v>238</v>
      </c>
      <c r="C58" s="344"/>
      <c r="D58" s="115"/>
      <c r="E58" s="131"/>
      <c r="F58" s="117">
        <f t="shared" si="0"/>
        <v>0</v>
      </c>
      <c r="G58" s="117">
        <f t="shared" si="1"/>
        <v>0</v>
      </c>
      <c r="H58" s="153">
        <f t="shared" si="3"/>
        <v>35.333333333333336</v>
      </c>
      <c r="I58" s="18" t="s">
        <v>103</v>
      </c>
      <c r="J58" s="176" t="str">
        <f t="shared" si="2"/>
        <v/>
      </c>
      <c r="K58" s="173" t="str">
        <f t="shared" si="4"/>
        <v/>
      </c>
    </row>
    <row r="59" spans="1:11" ht="33.75" customHeight="1" x14ac:dyDescent="0.3">
      <c r="A59" s="123"/>
      <c r="B59" s="332" t="s">
        <v>33</v>
      </c>
      <c r="C59" s="332"/>
      <c r="D59" s="332"/>
      <c r="E59" s="332"/>
      <c r="F59" s="332"/>
      <c r="G59" s="332"/>
      <c r="H59" s="124">
        <f>H58</f>
        <v>35.333333333333336</v>
      </c>
      <c r="I59" s="125"/>
      <c r="J59" s="177">
        <f>SUM(J23:J58)</f>
        <v>5.555555555555558E-2</v>
      </c>
      <c r="K59" s="173">
        <f>SUM(K23:K58)</f>
        <v>1.4722222222222223</v>
      </c>
    </row>
    <row r="60" spans="1:11" ht="33.75" customHeight="1" x14ac:dyDescent="0.3">
      <c r="A60" s="123"/>
      <c r="B60" s="332" t="s">
        <v>616</v>
      </c>
      <c r="C60" s="332"/>
      <c r="D60" s="332"/>
      <c r="E60" s="332"/>
      <c r="F60" s="332"/>
      <c r="G60" s="332"/>
      <c r="H60" s="126">
        <v>72</v>
      </c>
      <c r="I60" s="125"/>
    </row>
    <row r="61" spans="1:11" ht="33.75" customHeight="1" x14ac:dyDescent="0.3">
      <c r="A61" s="123"/>
      <c r="B61" s="326" t="s">
        <v>617</v>
      </c>
      <c r="C61" s="326"/>
      <c r="D61" s="326"/>
      <c r="E61" s="326"/>
      <c r="F61" s="326"/>
      <c r="G61" s="326"/>
      <c r="H61" s="126">
        <f>IF(H60="","",IF(H59&lt;=H60,H60-H59,0))</f>
        <v>36.666666666666664</v>
      </c>
      <c r="I61" s="155"/>
    </row>
    <row r="62" spans="1:11" ht="33.75" customHeight="1" x14ac:dyDescent="0.3">
      <c r="A62" s="123"/>
      <c r="B62" s="326" t="s">
        <v>618</v>
      </c>
      <c r="C62" s="326"/>
      <c r="D62" s="326"/>
      <c r="E62" s="326"/>
      <c r="F62" s="326"/>
      <c r="G62" s="326"/>
      <c r="H62" s="126">
        <f>IF(H59&gt;H60,H59-H60,0)</f>
        <v>0</v>
      </c>
      <c r="I62" s="125"/>
    </row>
    <row r="63" spans="1:11" ht="33.75" customHeight="1" x14ac:dyDescent="0.3">
      <c r="A63" s="123"/>
      <c r="B63" s="326" t="s">
        <v>619</v>
      </c>
      <c r="C63" s="326"/>
      <c r="D63" s="326"/>
      <c r="E63" s="326"/>
      <c r="F63" s="326"/>
      <c r="G63" s="326"/>
      <c r="H63" s="154">
        <f>IF(H60="","",IF(H61&gt;H62,ROUND(H61*$B$15*$B$13/24,0),""))</f>
        <v>50696250</v>
      </c>
      <c r="I63" s="125"/>
    </row>
    <row r="64" spans="1:11" ht="33.75" customHeight="1" x14ac:dyDescent="0.3">
      <c r="A64" s="123"/>
      <c r="B64" s="327" t="s">
        <v>620</v>
      </c>
      <c r="C64" s="328"/>
      <c r="D64" s="328"/>
      <c r="E64" s="328"/>
      <c r="F64" s="328"/>
      <c r="G64" s="329"/>
      <c r="H64" s="127" t="str">
        <f>IF(H62&gt;H61,ROUND(H62*$B$17*$B$13/24,0),"")</f>
        <v/>
      </c>
      <c r="I64" s="125"/>
    </row>
    <row r="65" spans="1:9" ht="33.75" customHeight="1" x14ac:dyDescent="0.3">
      <c r="A65" s="330"/>
      <c r="B65" s="330"/>
      <c r="C65" s="330"/>
      <c r="D65" s="330"/>
      <c r="E65" s="330"/>
      <c r="F65" s="330"/>
      <c r="G65" s="330"/>
      <c r="H65" s="330"/>
      <c r="I65" s="330"/>
    </row>
  </sheetData>
  <mergeCells count="23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59:G59"/>
    <mergeCell ref="B60:G60"/>
    <mergeCell ref="B61:G61"/>
    <mergeCell ref="B63:G63"/>
    <mergeCell ref="B64:G64"/>
    <mergeCell ref="A65:I65"/>
    <mergeCell ref="A23:A39"/>
    <mergeCell ref="B23:C23"/>
    <mergeCell ref="B30:C30"/>
    <mergeCell ref="A40:A50"/>
    <mergeCell ref="A51:A52"/>
    <mergeCell ref="B58:C58"/>
    <mergeCell ref="B62:G62"/>
  </mergeCells>
  <conditionalFormatting sqref="B23:I58">
    <cfRule type="expression" dxfId="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066C-CFFD-4978-A670-816C66368859}">
  <sheetPr>
    <tabColor rgb="FFFF0000"/>
  </sheetPr>
  <dimension ref="A1:K46"/>
  <sheetViews>
    <sheetView zoomScale="55" zoomScaleNormal="55" workbookViewId="0">
      <selection activeCell="D25" sqref="D25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07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67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44885.395833333336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44884</v>
      </c>
      <c r="C9" s="104">
        <f>INDEX('TONG HOP'!$B$9:$W$110,MATCH(E3,'TONG HOP'!$B$9:$B$110,0),MATCH(C10,'TONG HOP'!$B$9:$W$9,0))</f>
        <v>44885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44885.541666666664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16969.64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44885.611111111109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20399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44886.472222222219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42" t="s">
        <v>1234</v>
      </c>
      <c r="B23" s="215" t="s">
        <v>157</v>
      </c>
      <c r="C23" s="216"/>
      <c r="D23" s="115"/>
      <c r="E23" s="105"/>
      <c r="F23" s="180">
        <f>IF(C23-B23=1,24,(IF(D23="X",HOUR(C23-B23),0)))</f>
        <v>0</v>
      </c>
      <c r="G23" s="166">
        <f t="shared" ref="G23:G39" si="0">IF(D23="X",MINUTE(C23-B23),0)</f>
        <v>0</v>
      </c>
      <c r="H23" s="166">
        <f>(F23+G23/60)+H22</f>
        <v>0</v>
      </c>
      <c r="I23" s="214" t="s">
        <v>1236</v>
      </c>
      <c r="J23" s="175" t="str">
        <f t="shared" ref="J23:J39" si="1">IF(E23="x",(C23-B23),"")</f>
        <v/>
      </c>
      <c r="K23" s="173" t="str">
        <f>IF(D23="x",(C23-B23),"")</f>
        <v/>
      </c>
    </row>
    <row r="24" spans="1:11" ht="36" customHeight="1" x14ac:dyDescent="0.3">
      <c r="A24" s="30"/>
      <c r="B24" s="19" t="s">
        <v>157</v>
      </c>
      <c r="C24" s="19" t="s">
        <v>385</v>
      </c>
      <c r="D24" s="115"/>
      <c r="E24" s="105"/>
      <c r="F24" s="180">
        <f t="shared" ref="F24:F39" si="2">IF(C24-B24=1,24,(IF(D24="X",HOUR(C24-B24),0)))</f>
        <v>0</v>
      </c>
      <c r="G24" s="166">
        <f t="shared" si="0"/>
        <v>0</v>
      </c>
      <c r="H24" s="166">
        <f t="shared" ref="H24:H39" si="3">(F24+G24/60)+H23</f>
        <v>0</v>
      </c>
      <c r="I24" s="25" t="s">
        <v>1237</v>
      </c>
      <c r="J24" s="175" t="str">
        <f t="shared" si="1"/>
        <v/>
      </c>
      <c r="K24" s="173" t="str">
        <f t="shared" ref="K24:K39" si="4">IF(D24="x",(C24-B24),"")</f>
        <v/>
      </c>
    </row>
    <row r="25" spans="1:11" ht="36" customHeight="1" x14ac:dyDescent="0.3">
      <c r="A25" s="30"/>
      <c r="B25" s="19" t="s">
        <v>385</v>
      </c>
      <c r="C25" s="19" t="s">
        <v>748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5" t="s">
        <v>1238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30"/>
      <c r="B26" s="19" t="s">
        <v>748</v>
      </c>
      <c r="C26" s="19" t="s">
        <v>68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18" t="s">
        <v>1239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30"/>
      <c r="B27" s="19" t="s">
        <v>68</v>
      </c>
      <c r="C27" s="19" t="s">
        <v>105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25" t="s">
        <v>1025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30"/>
      <c r="B28" s="19" t="s">
        <v>105</v>
      </c>
      <c r="C28" s="19" t="s">
        <v>27</v>
      </c>
      <c r="D28" s="115"/>
      <c r="E28" s="105"/>
      <c r="F28" s="180">
        <f t="shared" si="2"/>
        <v>0</v>
      </c>
      <c r="G28" s="117">
        <f t="shared" si="0"/>
        <v>0</v>
      </c>
      <c r="H28" s="153">
        <f t="shared" si="3"/>
        <v>0</v>
      </c>
      <c r="I28" s="25" t="s">
        <v>1240</v>
      </c>
      <c r="J28" s="176" t="str">
        <f t="shared" si="1"/>
        <v/>
      </c>
      <c r="K28" s="173" t="str">
        <f t="shared" si="4"/>
        <v/>
      </c>
    </row>
    <row r="29" spans="1:11" ht="36" customHeight="1" x14ac:dyDescent="0.3">
      <c r="A29" s="30"/>
      <c r="B29" s="19" t="s">
        <v>27</v>
      </c>
      <c r="C29" s="19" t="s">
        <v>70</v>
      </c>
      <c r="D29" s="115" t="str">
        <f t="shared" ref="D29" si="5">IF(E29="","X","")</f>
        <v/>
      </c>
      <c r="E29" s="105" t="str">
        <f t="shared" ref="E29" si="6">IF(COUNTIF(I29,"*mưa*"),"X",IF(COUNTIF(I29,"*gió*"),"X",IF(COUNTIF(I29,"*thủy triều*"),"X",IF(COUNTIF(I29,"*hoa tiêu*"),"X",IF(COUNTIF(I29,"*thời tiết xấu*"),"X",IF(COUNTIF(I29,"*sóng to gió lớn*"),"X",IF(COUNTIF(I29,"*căng dây*"),"X",IF(COUNTIF(I29,"*giám định*"),"X",""))))))))</f>
        <v>X</v>
      </c>
      <c r="F29" s="180">
        <f t="shared" ref="F29" si="7">IF(C29-B29=1,24,(IF(D29="X",HOUR(C29-B29),0)))</f>
        <v>0</v>
      </c>
      <c r="G29" s="117">
        <f t="shared" ref="G29" si="8">IF(D29="X",MINUTE(C29-B29),0)</f>
        <v>0</v>
      </c>
      <c r="H29" s="153">
        <f t="shared" ref="H29" si="9">(F29+G29/60)+H28</f>
        <v>0</v>
      </c>
      <c r="I29" s="25" t="s">
        <v>1240</v>
      </c>
      <c r="J29" s="176">
        <f t="shared" ref="J29" si="10">IF(E29="x",(C29-B29),"")</f>
        <v>4.1666666666666741E-2</v>
      </c>
      <c r="K29" s="173" t="str">
        <f t="shared" ref="K29" si="11">IF(D29="x",(C29-B29),"")</f>
        <v/>
      </c>
    </row>
    <row r="30" spans="1:11" ht="36" customHeight="1" x14ac:dyDescent="0.3">
      <c r="A30" s="30"/>
      <c r="B30" s="19" t="s">
        <v>70</v>
      </c>
      <c r="C30" s="19" t="s">
        <v>61</v>
      </c>
      <c r="D30" s="115" t="str">
        <f t="shared" ref="D30:D38" si="12">IF(E30="","X","")</f>
        <v>X</v>
      </c>
      <c r="E30" s="105" t="str">
        <f t="shared" ref="E30:E39" si="13">IF(COUNTIF(I30,"*mưa*"),"X",IF(COUNTIF(I30,"*gió*"),"X",IF(COUNTIF(I30,"*thủy triều*"),"X",IF(COUNTIF(I30,"*hoa tiêu*"),"X",IF(COUNTIF(I30,"*thời tiết xấu*"),"X",IF(COUNTIF(I30,"*sóng to gió lớn*"),"X",IF(COUNTIF(I30,"*căng dây*"),"X",IF(COUNTIF(I30,"*giám định*"),"X",""))))))))</f>
        <v/>
      </c>
      <c r="F30" s="180">
        <f t="shared" si="2"/>
        <v>0</v>
      </c>
      <c r="G30" s="117">
        <f t="shared" si="0"/>
        <v>40</v>
      </c>
      <c r="H30" s="153">
        <f>(F30+G30/60)+H28</f>
        <v>0.66666666666666663</v>
      </c>
      <c r="I30" s="17" t="s">
        <v>7</v>
      </c>
      <c r="J30" s="176" t="str">
        <f t="shared" si="1"/>
        <v/>
      </c>
      <c r="K30" s="173">
        <f t="shared" si="4"/>
        <v>2.7777777777777679E-2</v>
      </c>
    </row>
    <row r="31" spans="1:11" ht="36" customHeight="1" x14ac:dyDescent="0.3">
      <c r="A31" s="30"/>
      <c r="B31" s="215" t="s">
        <v>61</v>
      </c>
      <c r="C31" s="216"/>
      <c r="D31" s="115"/>
      <c r="E31" s="105" t="str">
        <f t="shared" si="13"/>
        <v/>
      </c>
      <c r="F31" s="180">
        <f t="shared" si="2"/>
        <v>0</v>
      </c>
      <c r="G31" s="117">
        <f t="shared" si="0"/>
        <v>0</v>
      </c>
      <c r="H31" s="153">
        <f t="shared" si="3"/>
        <v>0.66666666666666663</v>
      </c>
      <c r="I31" s="18" t="s">
        <v>45</v>
      </c>
      <c r="J31" s="176" t="str">
        <f t="shared" si="1"/>
        <v/>
      </c>
      <c r="K31" s="173" t="str">
        <f t="shared" si="4"/>
        <v/>
      </c>
    </row>
    <row r="32" spans="1:11" ht="36" customHeight="1" x14ac:dyDescent="0.3">
      <c r="A32" s="30"/>
      <c r="B32" s="19" t="s">
        <v>61</v>
      </c>
      <c r="C32" s="19" t="s">
        <v>117</v>
      </c>
      <c r="D32" s="115" t="str">
        <f t="shared" si="12"/>
        <v>X</v>
      </c>
      <c r="E32" s="105" t="str">
        <f t="shared" si="13"/>
        <v/>
      </c>
      <c r="F32" s="180">
        <f t="shared" si="2"/>
        <v>5</v>
      </c>
      <c r="G32" s="117">
        <f t="shared" si="0"/>
        <v>0</v>
      </c>
      <c r="H32" s="153">
        <f t="shared" si="3"/>
        <v>5.666666666666667</v>
      </c>
      <c r="I32" s="17" t="s">
        <v>46</v>
      </c>
      <c r="J32" s="176" t="str">
        <f t="shared" si="1"/>
        <v/>
      </c>
      <c r="K32" s="173">
        <f t="shared" si="4"/>
        <v>0.20833333333333348</v>
      </c>
    </row>
    <row r="33" spans="1:11" ht="36" customHeight="1" x14ac:dyDescent="0.3">
      <c r="A33" s="30"/>
      <c r="B33" s="19" t="s">
        <v>117</v>
      </c>
      <c r="C33" s="19" t="s">
        <v>161</v>
      </c>
      <c r="D33" s="115" t="str">
        <f t="shared" si="12"/>
        <v/>
      </c>
      <c r="E33" s="105" t="str">
        <f t="shared" si="13"/>
        <v>X</v>
      </c>
      <c r="F33" s="180">
        <f t="shared" si="2"/>
        <v>0</v>
      </c>
      <c r="G33" s="117">
        <f t="shared" si="0"/>
        <v>0</v>
      </c>
      <c r="H33" s="153">
        <f t="shared" si="3"/>
        <v>5.666666666666667</v>
      </c>
      <c r="I33" s="17" t="s">
        <v>355</v>
      </c>
      <c r="J33" s="176">
        <f t="shared" si="1"/>
        <v>6.25E-2</v>
      </c>
      <c r="K33" s="173" t="str">
        <f t="shared" si="4"/>
        <v/>
      </c>
    </row>
    <row r="34" spans="1:11" ht="36" customHeight="1" x14ac:dyDescent="0.3">
      <c r="A34" s="30"/>
      <c r="B34" s="19" t="s">
        <v>161</v>
      </c>
      <c r="C34" s="19" t="s">
        <v>28</v>
      </c>
      <c r="D34" s="115" t="str">
        <f t="shared" si="12"/>
        <v>X</v>
      </c>
      <c r="E34" s="105" t="str">
        <f t="shared" si="13"/>
        <v/>
      </c>
      <c r="F34" s="180">
        <f t="shared" si="2"/>
        <v>2</v>
      </c>
      <c r="G34" s="117">
        <f t="shared" si="0"/>
        <v>50</v>
      </c>
      <c r="H34" s="153">
        <f t="shared" si="3"/>
        <v>8.5</v>
      </c>
      <c r="I34" s="17" t="s">
        <v>46</v>
      </c>
      <c r="J34" s="176" t="str">
        <f t="shared" si="1"/>
        <v/>
      </c>
      <c r="K34" s="173">
        <f t="shared" si="4"/>
        <v>0.11805555555555547</v>
      </c>
    </row>
    <row r="35" spans="1:11" ht="36" customHeight="1" x14ac:dyDescent="0.3">
      <c r="A35" s="42" t="s">
        <v>1235</v>
      </c>
      <c r="B35" s="19" t="s">
        <v>29</v>
      </c>
      <c r="C35" s="19" t="s">
        <v>30</v>
      </c>
      <c r="D35" s="115" t="str">
        <f t="shared" si="12"/>
        <v>X</v>
      </c>
      <c r="E35" s="105" t="str">
        <f t="shared" si="13"/>
        <v/>
      </c>
      <c r="F35" s="180">
        <f t="shared" si="2"/>
        <v>5</v>
      </c>
      <c r="G35" s="117">
        <f t="shared" si="0"/>
        <v>30</v>
      </c>
      <c r="H35" s="153">
        <f t="shared" si="3"/>
        <v>14</v>
      </c>
      <c r="I35" s="17" t="s">
        <v>46</v>
      </c>
      <c r="J35" s="176" t="str">
        <f t="shared" si="1"/>
        <v/>
      </c>
      <c r="K35" s="173">
        <f t="shared" si="4"/>
        <v>0.22916666666666666</v>
      </c>
    </row>
    <row r="36" spans="1:11" ht="36" customHeight="1" x14ac:dyDescent="0.3">
      <c r="A36" s="30"/>
      <c r="B36" s="19" t="s">
        <v>30</v>
      </c>
      <c r="C36" s="19" t="s">
        <v>75</v>
      </c>
      <c r="D36" s="115" t="str">
        <f t="shared" si="12"/>
        <v>X</v>
      </c>
      <c r="E36" s="105" t="str">
        <f t="shared" si="13"/>
        <v/>
      </c>
      <c r="F36" s="180">
        <f t="shared" si="2"/>
        <v>0</v>
      </c>
      <c r="G36" s="117">
        <f t="shared" si="0"/>
        <v>30</v>
      </c>
      <c r="H36" s="153">
        <f t="shared" si="3"/>
        <v>14.5</v>
      </c>
      <c r="I36" s="17" t="s">
        <v>287</v>
      </c>
      <c r="J36" s="176" t="str">
        <f t="shared" si="1"/>
        <v/>
      </c>
      <c r="K36" s="173">
        <f t="shared" si="4"/>
        <v>2.0833333333333343E-2</v>
      </c>
    </row>
    <row r="37" spans="1:11" ht="36" customHeight="1" x14ac:dyDescent="0.3">
      <c r="A37" s="30"/>
      <c r="B37" s="19" t="s">
        <v>75</v>
      </c>
      <c r="C37" s="19" t="s">
        <v>128</v>
      </c>
      <c r="D37" s="115" t="str">
        <f t="shared" si="12"/>
        <v>X</v>
      </c>
      <c r="E37" s="105" t="str">
        <f t="shared" si="13"/>
        <v/>
      </c>
      <c r="F37" s="180">
        <f t="shared" si="2"/>
        <v>0</v>
      </c>
      <c r="G37" s="117">
        <f t="shared" si="0"/>
        <v>20</v>
      </c>
      <c r="H37" s="153">
        <f t="shared" si="3"/>
        <v>14.833333333333334</v>
      </c>
      <c r="I37" s="17" t="s">
        <v>850</v>
      </c>
      <c r="J37" s="176" t="str">
        <f t="shared" si="1"/>
        <v/>
      </c>
      <c r="K37" s="173">
        <f t="shared" si="4"/>
        <v>1.3888888888888895E-2</v>
      </c>
    </row>
    <row r="38" spans="1:11" ht="36" customHeight="1" x14ac:dyDescent="0.3">
      <c r="A38" s="30"/>
      <c r="B38" s="19" t="s">
        <v>128</v>
      </c>
      <c r="C38" s="19" t="s">
        <v>707</v>
      </c>
      <c r="D38" s="115" t="str">
        <f t="shared" si="12"/>
        <v>X</v>
      </c>
      <c r="E38" s="105" t="str">
        <f t="shared" si="13"/>
        <v/>
      </c>
      <c r="F38" s="180">
        <f t="shared" si="2"/>
        <v>5</v>
      </c>
      <c r="G38" s="117">
        <f t="shared" si="0"/>
        <v>0</v>
      </c>
      <c r="H38" s="153">
        <f t="shared" si="3"/>
        <v>19.833333333333336</v>
      </c>
      <c r="I38" s="17" t="s">
        <v>46</v>
      </c>
      <c r="J38" s="176" t="str">
        <f t="shared" si="1"/>
        <v/>
      </c>
      <c r="K38" s="173">
        <f t="shared" si="4"/>
        <v>0.20833333333333337</v>
      </c>
    </row>
    <row r="39" spans="1:11" ht="36" customHeight="1" x14ac:dyDescent="0.3">
      <c r="A39" s="30"/>
      <c r="B39" s="215" t="s">
        <v>707</v>
      </c>
      <c r="C39" s="216"/>
      <c r="D39" s="115"/>
      <c r="E39" s="105" t="str">
        <f t="shared" si="13"/>
        <v/>
      </c>
      <c r="F39" s="180">
        <f t="shared" si="2"/>
        <v>0</v>
      </c>
      <c r="G39" s="117">
        <f t="shared" si="0"/>
        <v>0</v>
      </c>
      <c r="H39" s="153">
        <f t="shared" si="3"/>
        <v>19.833333333333336</v>
      </c>
      <c r="I39" s="18" t="s">
        <v>56</v>
      </c>
      <c r="J39" s="176" t="str">
        <f t="shared" si="1"/>
        <v/>
      </c>
      <c r="K39" s="173" t="str">
        <f t="shared" si="4"/>
        <v/>
      </c>
    </row>
    <row r="40" spans="1:11" ht="33.75" customHeight="1" x14ac:dyDescent="0.3">
      <c r="A40" s="123"/>
      <c r="B40" s="332" t="s">
        <v>33</v>
      </c>
      <c r="C40" s="332"/>
      <c r="D40" s="332"/>
      <c r="E40" s="332"/>
      <c r="F40" s="332"/>
      <c r="G40" s="332"/>
      <c r="H40" s="124">
        <f>H39</f>
        <v>19.833333333333336</v>
      </c>
      <c r="I40" s="125"/>
      <c r="J40" s="177">
        <f>SUM(J23:J39)</f>
        <v>0.10416666666666674</v>
      </c>
      <c r="K40" s="173">
        <f>SUM(K23:K39)</f>
        <v>0.82638888888888895</v>
      </c>
    </row>
    <row r="41" spans="1:11" ht="33.75" customHeight="1" x14ac:dyDescent="0.3">
      <c r="A41" s="123"/>
      <c r="B41" s="332" t="s">
        <v>616</v>
      </c>
      <c r="C41" s="332"/>
      <c r="D41" s="332"/>
      <c r="E41" s="332"/>
      <c r="F41" s="332"/>
      <c r="G41" s="332"/>
      <c r="H41" s="126">
        <v>72</v>
      </c>
      <c r="I41" s="125"/>
    </row>
    <row r="42" spans="1:11" ht="33.75" customHeight="1" x14ac:dyDescent="0.3">
      <c r="A42" s="123"/>
      <c r="B42" s="326" t="s">
        <v>617</v>
      </c>
      <c r="C42" s="326"/>
      <c r="D42" s="326"/>
      <c r="E42" s="326"/>
      <c r="F42" s="326"/>
      <c r="G42" s="326"/>
      <c r="H42" s="126">
        <f>IF(H41="","",IF(H40&lt;=H41,H41-H40,0))</f>
        <v>52.166666666666664</v>
      </c>
      <c r="I42" s="155"/>
    </row>
    <row r="43" spans="1:11" ht="33.75" customHeight="1" x14ac:dyDescent="0.3">
      <c r="A43" s="123"/>
      <c r="B43" s="326" t="s">
        <v>618</v>
      </c>
      <c r="C43" s="326"/>
      <c r="D43" s="326"/>
      <c r="E43" s="326"/>
      <c r="F43" s="326"/>
      <c r="G43" s="326"/>
      <c r="H43" s="126">
        <f>IF(H40&gt;H41,H40-H41,0)</f>
        <v>0</v>
      </c>
      <c r="I43" s="125"/>
    </row>
    <row r="44" spans="1:11" ht="33.75" customHeight="1" x14ac:dyDescent="0.3">
      <c r="A44" s="123"/>
      <c r="B44" s="326" t="s">
        <v>619</v>
      </c>
      <c r="C44" s="326"/>
      <c r="D44" s="326"/>
      <c r="E44" s="326"/>
      <c r="F44" s="326"/>
      <c r="G44" s="326"/>
      <c r="H44" s="154">
        <f>IF(H41="","",IF(H42&gt;H43,ROUND(H42*$B$15*$B$13/24,0),""))</f>
        <v>66509240</v>
      </c>
      <c r="I44" s="125"/>
    </row>
    <row r="45" spans="1:11" ht="33.75" customHeight="1" x14ac:dyDescent="0.3">
      <c r="A45" s="123"/>
      <c r="B45" s="327" t="s">
        <v>620</v>
      </c>
      <c r="C45" s="328"/>
      <c r="D45" s="328"/>
      <c r="E45" s="328"/>
      <c r="F45" s="328"/>
      <c r="G45" s="329"/>
      <c r="H45" s="127" t="str">
        <f>IF(H43&gt;H42,ROUND(H43*$B$17*$B$13/24,0),"")</f>
        <v/>
      </c>
      <c r="I45" s="125"/>
    </row>
    <row r="46" spans="1:11" ht="33.75" customHeight="1" x14ac:dyDescent="0.3">
      <c r="A46" s="330"/>
      <c r="B46" s="330"/>
      <c r="C46" s="330"/>
      <c r="D46" s="330"/>
      <c r="E46" s="330"/>
      <c r="F46" s="330"/>
      <c r="G46" s="330"/>
      <c r="H46" s="330"/>
      <c r="I46" s="330"/>
    </row>
  </sheetData>
  <mergeCells count="17">
    <mergeCell ref="B44:G44"/>
    <mergeCell ref="B45:G45"/>
    <mergeCell ref="A46:I46"/>
    <mergeCell ref="J21:J22"/>
    <mergeCell ref="K21:K22"/>
    <mergeCell ref="B40:G40"/>
    <mergeCell ref="B41:G41"/>
    <mergeCell ref="B42:G42"/>
    <mergeCell ref="B43:G4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C39 E23:I39">
    <cfRule type="expression" dxfId="80" priority="2">
      <formula>$E23="x"</formula>
    </cfRule>
  </conditionalFormatting>
  <conditionalFormatting sqref="D23:D39">
    <cfRule type="expression" dxfId="79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K54"/>
  <sheetViews>
    <sheetView topLeftCell="A39" zoomScale="55" zoomScaleNormal="55" workbookViewId="0">
      <selection activeCell="E25" sqref="E25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05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12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44633.621527777781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44635</v>
      </c>
      <c r="C9" s="104">
        <f>INDEX('TONG HOP'!$B$9:$W$110,MATCH(E3,'TONG HOP'!$B$9:$B$110,0),MATCH(C10,'TONG HOP'!$B$9:$W$9,0))</f>
        <v>44636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44635.291666666664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16615.91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44636.659722222219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21497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44637.451388888891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54" t="s">
        <v>347</v>
      </c>
      <c r="B23" s="336" t="s">
        <v>335</v>
      </c>
      <c r="C23" s="337"/>
      <c r="D23" s="115"/>
      <c r="E23" s="166"/>
      <c r="F23" s="166">
        <f t="shared" ref="F23:F47" si="0">IF(D23="X",HOUR(C23-B23),0)</f>
        <v>0</v>
      </c>
      <c r="G23" s="166">
        <f t="shared" ref="G23:G47" si="1">IF(D23="X",MINUTE(C23-B23),0)</f>
        <v>0</v>
      </c>
      <c r="H23" s="166">
        <f>(F23+G23/60)+H22</f>
        <v>0</v>
      </c>
      <c r="I23" s="181" t="s">
        <v>336</v>
      </c>
      <c r="J23" s="175" t="str">
        <f t="shared" ref="J23:J47" si="2">IF(E23="x",(C23-B23),"")</f>
        <v/>
      </c>
      <c r="K23" s="173" t="str">
        <f>IF(D23="x",(C23-B23),"")</f>
        <v/>
      </c>
    </row>
    <row r="24" spans="1:11" ht="36" customHeight="1" x14ac:dyDescent="0.3">
      <c r="A24" s="56"/>
      <c r="B24" s="33" t="s">
        <v>335</v>
      </c>
      <c r="C24" s="188" t="s">
        <v>28</v>
      </c>
      <c r="D24" s="115"/>
      <c r="E24" s="166"/>
      <c r="F24" s="166">
        <f t="shared" si="0"/>
        <v>0</v>
      </c>
      <c r="G24" s="166">
        <f t="shared" si="1"/>
        <v>0</v>
      </c>
      <c r="H24" s="166">
        <f t="shared" ref="H24:H47" si="3">(F24+G24/60)+H23</f>
        <v>0</v>
      </c>
      <c r="I24" s="182" t="s">
        <v>133</v>
      </c>
      <c r="J24" s="175" t="str">
        <f t="shared" si="2"/>
        <v/>
      </c>
      <c r="K24" s="173" t="str">
        <f t="shared" ref="K24:K47" si="4">IF(D24="x",(C24-B24),"")</f>
        <v/>
      </c>
    </row>
    <row r="25" spans="1:11" ht="36" customHeight="1" x14ac:dyDescent="0.3">
      <c r="A25" s="54" t="s">
        <v>348</v>
      </c>
      <c r="B25" s="33" t="s">
        <v>29</v>
      </c>
      <c r="C25" s="188" t="s">
        <v>31</v>
      </c>
      <c r="D25" s="115"/>
      <c r="E25" s="166"/>
      <c r="F25" s="166">
        <f t="shared" si="0"/>
        <v>0</v>
      </c>
      <c r="G25" s="166">
        <f t="shared" si="1"/>
        <v>0</v>
      </c>
      <c r="H25" s="166">
        <f t="shared" si="3"/>
        <v>0</v>
      </c>
      <c r="I25" s="182" t="s">
        <v>337</v>
      </c>
      <c r="J25" s="175" t="str">
        <f t="shared" si="2"/>
        <v/>
      </c>
      <c r="K25" s="173" t="str">
        <f t="shared" si="4"/>
        <v/>
      </c>
    </row>
    <row r="26" spans="1:11" ht="36" customHeight="1" x14ac:dyDescent="0.3">
      <c r="A26" s="55"/>
      <c r="B26" s="33" t="s">
        <v>31</v>
      </c>
      <c r="C26" s="188" t="s">
        <v>159</v>
      </c>
      <c r="D26" s="115"/>
      <c r="E26" s="166"/>
      <c r="F26" s="166">
        <f t="shared" si="0"/>
        <v>0</v>
      </c>
      <c r="G26" s="166">
        <f t="shared" si="1"/>
        <v>0</v>
      </c>
      <c r="H26" s="166">
        <f t="shared" si="3"/>
        <v>0</v>
      </c>
      <c r="I26" s="182" t="s">
        <v>337</v>
      </c>
      <c r="J26" s="175" t="str">
        <f t="shared" si="2"/>
        <v/>
      </c>
      <c r="K26" s="173" t="str">
        <f t="shared" si="4"/>
        <v/>
      </c>
    </row>
    <row r="27" spans="1:11" ht="36" customHeight="1" x14ac:dyDescent="0.3">
      <c r="A27" s="55"/>
      <c r="B27" s="188" t="s">
        <v>159</v>
      </c>
      <c r="C27" s="188" t="s">
        <v>61</v>
      </c>
      <c r="D27" s="115"/>
      <c r="E27" s="131"/>
      <c r="F27" s="117">
        <f t="shared" si="0"/>
        <v>0</v>
      </c>
      <c r="G27" s="117">
        <f t="shared" si="1"/>
        <v>0</v>
      </c>
      <c r="H27" s="153">
        <f t="shared" si="3"/>
        <v>0</v>
      </c>
      <c r="I27" s="34" t="s">
        <v>338</v>
      </c>
      <c r="J27" s="176" t="str">
        <f t="shared" si="2"/>
        <v/>
      </c>
      <c r="K27" s="173" t="str">
        <f t="shared" si="4"/>
        <v/>
      </c>
    </row>
    <row r="28" spans="1:11" ht="36" customHeight="1" x14ac:dyDescent="0.3">
      <c r="A28" s="56"/>
      <c r="B28" s="188" t="s">
        <v>61</v>
      </c>
      <c r="C28" s="188" t="s">
        <v>28</v>
      </c>
      <c r="D28" s="115"/>
      <c r="E28" s="131"/>
      <c r="F28" s="117">
        <f t="shared" si="0"/>
        <v>0</v>
      </c>
      <c r="G28" s="117">
        <f t="shared" si="1"/>
        <v>0</v>
      </c>
      <c r="H28" s="153">
        <f t="shared" si="3"/>
        <v>0</v>
      </c>
      <c r="I28" s="182" t="s">
        <v>339</v>
      </c>
      <c r="J28" s="176" t="str">
        <f t="shared" si="2"/>
        <v/>
      </c>
      <c r="K28" s="173" t="str">
        <f t="shared" si="4"/>
        <v/>
      </c>
    </row>
    <row r="29" spans="1:11" ht="36" customHeight="1" x14ac:dyDescent="0.3">
      <c r="A29" s="57" t="s">
        <v>349</v>
      </c>
      <c r="B29" s="188" t="s">
        <v>29</v>
      </c>
      <c r="C29" s="188" t="s">
        <v>31</v>
      </c>
      <c r="D29" s="115"/>
      <c r="E29" s="131"/>
      <c r="F29" s="117">
        <f t="shared" si="0"/>
        <v>0</v>
      </c>
      <c r="G29" s="117">
        <f t="shared" si="1"/>
        <v>0</v>
      </c>
      <c r="H29" s="153">
        <f t="shared" si="3"/>
        <v>0</v>
      </c>
      <c r="I29" s="182" t="s">
        <v>339</v>
      </c>
      <c r="J29" s="176" t="str">
        <f t="shared" si="2"/>
        <v/>
      </c>
      <c r="K29" s="173" t="str">
        <f t="shared" si="4"/>
        <v/>
      </c>
    </row>
    <row r="30" spans="1:11" ht="36" customHeight="1" x14ac:dyDescent="0.3">
      <c r="A30" s="54"/>
      <c r="B30" s="199" t="s">
        <v>31</v>
      </c>
      <c r="C30" s="199" t="s">
        <v>28</v>
      </c>
      <c r="D30" s="200" t="str">
        <f t="shared" ref="D30:D46" si="5">IF(E30="","X","")</f>
        <v/>
      </c>
      <c r="E30" s="201" t="s">
        <v>610</v>
      </c>
      <c r="F30" s="202">
        <f t="shared" ref="F30" si="6">IF(D30="X",HOUR(C30-B30),0)</f>
        <v>0</v>
      </c>
      <c r="G30" s="202">
        <f t="shared" ref="G30" si="7">IF(D30="X",MINUTE(C30-B30),0)</f>
        <v>0</v>
      </c>
      <c r="H30" s="203">
        <f t="shared" ref="H30" si="8">(F30+G30/60)+H29</f>
        <v>0</v>
      </c>
      <c r="I30" s="204" t="s">
        <v>339</v>
      </c>
      <c r="J30" s="176">
        <f t="shared" ref="J30" si="9">IF(E30="x",(C30-B30),"")</f>
        <v>0.70833333333333326</v>
      </c>
      <c r="K30" s="173" t="str">
        <f t="shared" ref="K30" si="10">IF(D30="x",(C30-B30),"")</f>
        <v/>
      </c>
    </row>
    <row r="31" spans="1:11" ht="36" customHeight="1" x14ac:dyDescent="0.3">
      <c r="A31" s="54" t="s">
        <v>350</v>
      </c>
      <c r="B31" s="199" t="s">
        <v>29</v>
      </c>
      <c r="C31" s="199" t="s">
        <v>255</v>
      </c>
      <c r="D31" s="200" t="str">
        <f t="shared" si="5"/>
        <v/>
      </c>
      <c r="E31" s="201" t="s">
        <v>610</v>
      </c>
      <c r="F31" s="202">
        <f t="shared" si="0"/>
        <v>0</v>
      </c>
      <c r="G31" s="202">
        <f t="shared" si="1"/>
        <v>0</v>
      </c>
      <c r="H31" s="203">
        <f>(F31+G31/60)+H29</f>
        <v>0</v>
      </c>
      <c r="I31" s="204" t="s">
        <v>339</v>
      </c>
      <c r="J31" s="176">
        <f t="shared" si="2"/>
        <v>0.625</v>
      </c>
      <c r="K31" s="173" t="str">
        <f t="shared" si="4"/>
        <v/>
      </c>
    </row>
    <row r="32" spans="1:11" ht="36" customHeight="1" x14ac:dyDescent="0.3">
      <c r="A32" s="55"/>
      <c r="B32" s="199" t="s">
        <v>255</v>
      </c>
      <c r="C32" s="199" t="s">
        <v>108</v>
      </c>
      <c r="D32" s="200" t="str">
        <f t="shared" si="5"/>
        <v/>
      </c>
      <c r="E32" s="201" t="s">
        <v>610</v>
      </c>
      <c r="F32" s="202">
        <f t="shared" si="0"/>
        <v>0</v>
      </c>
      <c r="G32" s="202">
        <f t="shared" si="1"/>
        <v>0</v>
      </c>
      <c r="H32" s="203">
        <f t="shared" si="3"/>
        <v>0</v>
      </c>
      <c r="I32" s="204" t="s">
        <v>309</v>
      </c>
      <c r="J32" s="176">
        <f t="shared" si="2"/>
        <v>3.472222222222221E-2</v>
      </c>
      <c r="K32" s="173" t="str">
        <f t="shared" si="4"/>
        <v/>
      </c>
    </row>
    <row r="33" spans="1:11" ht="36" customHeight="1" x14ac:dyDescent="0.3">
      <c r="A33" s="55"/>
      <c r="B33" s="346" t="s">
        <v>108</v>
      </c>
      <c r="C33" s="347"/>
      <c r="D33" s="200"/>
      <c r="E33" s="201"/>
      <c r="F33" s="202">
        <f t="shared" si="0"/>
        <v>0</v>
      </c>
      <c r="G33" s="202">
        <f t="shared" si="1"/>
        <v>0</v>
      </c>
      <c r="H33" s="203">
        <f t="shared" si="3"/>
        <v>0</v>
      </c>
      <c r="I33" s="205" t="s">
        <v>45</v>
      </c>
      <c r="J33" s="176" t="str">
        <f t="shared" si="2"/>
        <v/>
      </c>
      <c r="K33" s="173" t="str">
        <f t="shared" si="4"/>
        <v/>
      </c>
    </row>
    <row r="34" spans="1:11" ht="36" customHeight="1" x14ac:dyDescent="0.3">
      <c r="A34" s="55"/>
      <c r="B34" s="188" t="s">
        <v>108</v>
      </c>
      <c r="C34" s="188" t="s">
        <v>59</v>
      </c>
      <c r="D34" s="115" t="str">
        <f t="shared" si="5"/>
        <v>X</v>
      </c>
      <c r="E34" s="131"/>
      <c r="F34" s="117">
        <f t="shared" si="0"/>
        <v>5</v>
      </c>
      <c r="G34" s="117">
        <f t="shared" si="1"/>
        <v>40</v>
      </c>
      <c r="H34" s="153">
        <f t="shared" si="3"/>
        <v>5.666666666666667</v>
      </c>
      <c r="I34" s="182" t="s">
        <v>46</v>
      </c>
      <c r="J34" s="176" t="str">
        <f t="shared" si="2"/>
        <v/>
      </c>
      <c r="K34" s="173">
        <f t="shared" si="4"/>
        <v>0.23611111111111116</v>
      </c>
    </row>
    <row r="35" spans="1:11" ht="36" customHeight="1" x14ac:dyDescent="0.3">
      <c r="A35" s="55"/>
      <c r="B35" s="188" t="s">
        <v>59</v>
      </c>
      <c r="C35" s="188" t="s">
        <v>32</v>
      </c>
      <c r="D35" s="115" t="str">
        <f t="shared" si="5"/>
        <v>X</v>
      </c>
      <c r="E35" s="131"/>
      <c r="F35" s="117">
        <f t="shared" si="0"/>
        <v>0</v>
      </c>
      <c r="G35" s="117">
        <f t="shared" si="1"/>
        <v>30</v>
      </c>
      <c r="H35" s="153">
        <f t="shared" si="3"/>
        <v>6.166666666666667</v>
      </c>
      <c r="I35" s="160" t="s">
        <v>47</v>
      </c>
      <c r="J35" s="176" t="str">
        <f t="shared" si="2"/>
        <v/>
      </c>
      <c r="K35" s="173">
        <f t="shared" si="4"/>
        <v>2.0833333333333259E-2</v>
      </c>
    </row>
    <row r="36" spans="1:11" ht="36" customHeight="1" x14ac:dyDescent="0.3">
      <c r="A36" s="56"/>
      <c r="B36" s="188" t="s">
        <v>32</v>
      </c>
      <c r="C36" s="188" t="s">
        <v>28</v>
      </c>
      <c r="D36" s="115" t="str">
        <f t="shared" si="5"/>
        <v>X</v>
      </c>
      <c r="E36" s="131"/>
      <c r="F36" s="117">
        <f t="shared" si="0"/>
        <v>2</v>
      </c>
      <c r="G36" s="117">
        <f t="shared" si="1"/>
        <v>0</v>
      </c>
      <c r="H36" s="153">
        <f t="shared" si="3"/>
        <v>8.1666666666666679</v>
      </c>
      <c r="I36" s="182" t="s">
        <v>46</v>
      </c>
      <c r="J36" s="176" t="str">
        <f t="shared" si="2"/>
        <v/>
      </c>
      <c r="K36" s="173">
        <f t="shared" si="4"/>
        <v>8.333333333333337E-2</v>
      </c>
    </row>
    <row r="37" spans="1:11" ht="36" customHeight="1" x14ac:dyDescent="0.3">
      <c r="A37" s="54" t="s">
        <v>351</v>
      </c>
      <c r="B37" s="188" t="s">
        <v>29</v>
      </c>
      <c r="C37" s="188" t="s">
        <v>30</v>
      </c>
      <c r="D37" s="115" t="str">
        <f t="shared" si="5"/>
        <v>X</v>
      </c>
      <c r="E37" s="131"/>
      <c r="F37" s="117">
        <f t="shared" si="0"/>
        <v>5</v>
      </c>
      <c r="G37" s="117">
        <f t="shared" si="1"/>
        <v>30</v>
      </c>
      <c r="H37" s="153">
        <f t="shared" si="3"/>
        <v>13.666666666666668</v>
      </c>
      <c r="I37" s="182" t="s">
        <v>46</v>
      </c>
      <c r="J37" s="176" t="str">
        <f t="shared" si="2"/>
        <v/>
      </c>
      <c r="K37" s="173">
        <f t="shared" si="4"/>
        <v>0.22916666666666666</v>
      </c>
    </row>
    <row r="38" spans="1:11" ht="36" customHeight="1" x14ac:dyDescent="0.3">
      <c r="A38" s="55"/>
      <c r="B38" s="188" t="s">
        <v>30</v>
      </c>
      <c r="C38" s="188" t="s">
        <v>64</v>
      </c>
      <c r="D38" s="115" t="str">
        <f t="shared" si="5"/>
        <v>X</v>
      </c>
      <c r="E38" s="131"/>
      <c r="F38" s="117">
        <f t="shared" si="0"/>
        <v>1</v>
      </c>
      <c r="G38" s="117">
        <f t="shared" si="1"/>
        <v>0</v>
      </c>
      <c r="H38" s="153">
        <f t="shared" si="3"/>
        <v>14.666666666666668</v>
      </c>
      <c r="I38" s="160" t="s">
        <v>47</v>
      </c>
      <c r="J38" s="176" t="str">
        <f t="shared" si="2"/>
        <v/>
      </c>
      <c r="K38" s="173">
        <f t="shared" si="4"/>
        <v>4.1666666666666657E-2</v>
      </c>
    </row>
    <row r="39" spans="1:11" ht="36" customHeight="1" x14ac:dyDescent="0.3">
      <c r="A39" s="55"/>
      <c r="B39" s="188" t="s">
        <v>64</v>
      </c>
      <c r="C39" s="188" t="s">
        <v>340</v>
      </c>
      <c r="D39" s="115" t="str">
        <f t="shared" si="5"/>
        <v>X</v>
      </c>
      <c r="E39" s="131"/>
      <c r="F39" s="117">
        <f t="shared" si="0"/>
        <v>0</v>
      </c>
      <c r="G39" s="117">
        <f t="shared" si="1"/>
        <v>20</v>
      </c>
      <c r="H39" s="153">
        <f t="shared" si="3"/>
        <v>15.000000000000002</v>
      </c>
      <c r="I39" s="182" t="s">
        <v>46</v>
      </c>
      <c r="J39" s="176" t="str">
        <f t="shared" si="2"/>
        <v/>
      </c>
      <c r="K39" s="173">
        <f t="shared" si="4"/>
        <v>1.3888888888888895E-2</v>
      </c>
    </row>
    <row r="40" spans="1:11" ht="36" customHeight="1" x14ac:dyDescent="0.3">
      <c r="A40" s="55"/>
      <c r="B40" s="188" t="s">
        <v>340</v>
      </c>
      <c r="C40" s="188" t="s">
        <v>251</v>
      </c>
      <c r="D40" s="115" t="str">
        <f t="shared" si="5"/>
        <v>X</v>
      </c>
      <c r="E40" s="131"/>
      <c r="F40" s="117">
        <f t="shared" si="0"/>
        <v>0</v>
      </c>
      <c r="G40" s="117">
        <f t="shared" si="1"/>
        <v>20</v>
      </c>
      <c r="H40" s="153">
        <f t="shared" si="3"/>
        <v>15.333333333333336</v>
      </c>
      <c r="I40" s="160" t="s">
        <v>341</v>
      </c>
      <c r="J40" s="176" t="str">
        <f t="shared" si="2"/>
        <v/>
      </c>
      <c r="K40" s="173">
        <f t="shared" si="4"/>
        <v>1.3888888888888895E-2</v>
      </c>
    </row>
    <row r="41" spans="1:11" ht="36" customHeight="1" x14ac:dyDescent="0.3">
      <c r="A41" s="55"/>
      <c r="B41" s="188" t="s">
        <v>251</v>
      </c>
      <c r="C41" s="188" t="s">
        <v>129</v>
      </c>
      <c r="D41" s="115" t="str">
        <f t="shared" si="5"/>
        <v>X</v>
      </c>
      <c r="E41" s="131"/>
      <c r="F41" s="117">
        <f t="shared" si="0"/>
        <v>0</v>
      </c>
      <c r="G41" s="117">
        <f t="shared" si="1"/>
        <v>20</v>
      </c>
      <c r="H41" s="153">
        <f t="shared" si="3"/>
        <v>15.66666666666667</v>
      </c>
      <c r="I41" s="182" t="s">
        <v>46</v>
      </c>
      <c r="J41" s="176" t="str">
        <f t="shared" si="2"/>
        <v/>
      </c>
      <c r="K41" s="173">
        <f t="shared" si="4"/>
        <v>1.3888888888888895E-2</v>
      </c>
    </row>
    <row r="42" spans="1:11" ht="36" customHeight="1" x14ac:dyDescent="0.3">
      <c r="A42" s="55"/>
      <c r="B42" s="188" t="s">
        <v>129</v>
      </c>
      <c r="C42" s="188" t="s">
        <v>342</v>
      </c>
      <c r="D42" s="115" t="str">
        <f t="shared" si="5"/>
        <v>X</v>
      </c>
      <c r="E42" s="131"/>
      <c r="F42" s="117">
        <f t="shared" si="0"/>
        <v>0</v>
      </c>
      <c r="G42" s="117">
        <f t="shared" si="1"/>
        <v>20</v>
      </c>
      <c r="H42" s="153">
        <f t="shared" si="3"/>
        <v>16.000000000000004</v>
      </c>
      <c r="I42" s="160" t="s">
        <v>343</v>
      </c>
      <c r="J42" s="176" t="str">
        <f t="shared" si="2"/>
        <v/>
      </c>
      <c r="K42" s="173">
        <f t="shared" si="4"/>
        <v>1.3888888888888895E-2</v>
      </c>
    </row>
    <row r="43" spans="1:11" ht="36" customHeight="1" x14ac:dyDescent="0.3">
      <c r="A43" s="55"/>
      <c r="B43" s="188" t="s">
        <v>342</v>
      </c>
      <c r="C43" s="188" t="s">
        <v>344</v>
      </c>
      <c r="D43" s="115" t="str">
        <f t="shared" si="5"/>
        <v>X</v>
      </c>
      <c r="E43" s="131"/>
      <c r="F43" s="117">
        <f t="shared" si="0"/>
        <v>0</v>
      </c>
      <c r="G43" s="117">
        <f t="shared" si="1"/>
        <v>20</v>
      </c>
      <c r="H43" s="153">
        <f t="shared" si="3"/>
        <v>16.333333333333336</v>
      </c>
      <c r="I43" s="160" t="s">
        <v>345</v>
      </c>
      <c r="J43" s="176" t="str">
        <f t="shared" si="2"/>
        <v/>
      </c>
      <c r="K43" s="173">
        <f t="shared" si="4"/>
        <v>1.388888888888884E-2</v>
      </c>
    </row>
    <row r="44" spans="1:11" ht="36" customHeight="1" x14ac:dyDescent="0.3">
      <c r="A44" s="55"/>
      <c r="B44" s="188" t="s">
        <v>344</v>
      </c>
      <c r="C44" s="188" t="s">
        <v>65</v>
      </c>
      <c r="D44" s="115" t="str">
        <f t="shared" si="5"/>
        <v>X</v>
      </c>
      <c r="E44" s="131"/>
      <c r="F44" s="117">
        <f t="shared" si="0"/>
        <v>0</v>
      </c>
      <c r="G44" s="117">
        <f t="shared" si="1"/>
        <v>50</v>
      </c>
      <c r="H44" s="153">
        <f t="shared" si="3"/>
        <v>17.166666666666668</v>
      </c>
      <c r="I44" s="182" t="s">
        <v>46</v>
      </c>
      <c r="J44" s="176" t="str">
        <f t="shared" si="2"/>
        <v/>
      </c>
      <c r="K44" s="173">
        <f t="shared" si="4"/>
        <v>3.4722222222222265E-2</v>
      </c>
    </row>
    <row r="45" spans="1:11" ht="36" customHeight="1" x14ac:dyDescent="0.3">
      <c r="A45" s="55"/>
      <c r="B45" s="188" t="s">
        <v>65</v>
      </c>
      <c r="C45" s="188" t="s">
        <v>275</v>
      </c>
      <c r="D45" s="115" t="str">
        <f t="shared" si="5"/>
        <v>X</v>
      </c>
      <c r="E45" s="131"/>
      <c r="F45" s="117">
        <f t="shared" si="0"/>
        <v>0</v>
      </c>
      <c r="G45" s="117">
        <f t="shared" si="1"/>
        <v>10</v>
      </c>
      <c r="H45" s="153">
        <f t="shared" si="3"/>
        <v>17.333333333333336</v>
      </c>
      <c r="I45" s="160" t="s">
        <v>346</v>
      </c>
      <c r="J45" s="176" t="str">
        <f t="shared" si="2"/>
        <v/>
      </c>
      <c r="K45" s="173">
        <f t="shared" si="4"/>
        <v>6.9444444444444198E-3</v>
      </c>
    </row>
    <row r="46" spans="1:11" ht="36" customHeight="1" x14ac:dyDescent="0.3">
      <c r="A46" s="55"/>
      <c r="B46" s="188" t="s">
        <v>275</v>
      </c>
      <c r="C46" s="188" t="s">
        <v>66</v>
      </c>
      <c r="D46" s="115" t="str">
        <f t="shared" si="5"/>
        <v>X</v>
      </c>
      <c r="E46" s="131"/>
      <c r="F46" s="117">
        <f t="shared" si="0"/>
        <v>1</v>
      </c>
      <c r="G46" s="117">
        <f t="shared" si="1"/>
        <v>40</v>
      </c>
      <c r="H46" s="153">
        <f t="shared" si="3"/>
        <v>19.000000000000004</v>
      </c>
      <c r="I46" s="182" t="s">
        <v>46</v>
      </c>
      <c r="J46" s="176" t="str">
        <f t="shared" si="2"/>
        <v/>
      </c>
      <c r="K46" s="173">
        <f t="shared" si="4"/>
        <v>6.9444444444444475E-2</v>
      </c>
    </row>
    <row r="47" spans="1:11" ht="36" customHeight="1" x14ac:dyDescent="0.3">
      <c r="A47" s="55"/>
      <c r="B47" s="336" t="s">
        <v>66</v>
      </c>
      <c r="C47" s="337"/>
      <c r="D47" s="115"/>
      <c r="E47" s="131"/>
      <c r="F47" s="117">
        <f t="shared" si="0"/>
        <v>0</v>
      </c>
      <c r="G47" s="117">
        <f t="shared" si="1"/>
        <v>0</v>
      </c>
      <c r="H47" s="153">
        <f t="shared" si="3"/>
        <v>19.000000000000004</v>
      </c>
      <c r="I47" s="34" t="s">
        <v>103</v>
      </c>
      <c r="J47" s="176" t="str">
        <f t="shared" si="2"/>
        <v/>
      </c>
      <c r="K47" s="173" t="str">
        <f t="shared" si="4"/>
        <v/>
      </c>
    </row>
    <row r="48" spans="1:11" ht="33.75" customHeight="1" x14ac:dyDescent="0.3">
      <c r="A48" s="123"/>
      <c r="B48" s="332" t="s">
        <v>33</v>
      </c>
      <c r="C48" s="332"/>
      <c r="D48" s="332"/>
      <c r="E48" s="332"/>
      <c r="F48" s="332"/>
      <c r="G48" s="332"/>
      <c r="H48" s="124">
        <f>H47</f>
        <v>19.000000000000004</v>
      </c>
      <c r="I48" s="125"/>
      <c r="J48" s="177">
        <f>SUM(J23:J47)</f>
        <v>1.3680555555555554</v>
      </c>
      <c r="K48" s="173">
        <f>SUM(K23:K47)</f>
        <v>0.79166666666666652</v>
      </c>
    </row>
    <row r="49" spans="1:9" ht="33.75" customHeight="1" x14ac:dyDescent="0.3">
      <c r="A49" s="123"/>
      <c r="B49" s="332" t="s">
        <v>616</v>
      </c>
      <c r="C49" s="332"/>
      <c r="D49" s="332"/>
      <c r="E49" s="332"/>
      <c r="F49" s="332"/>
      <c r="G49" s="332"/>
      <c r="H49" s="126">
        <v>72</v>
      </c>
      <c r="I49" s="125"/>
    </row>
    <row r="50" spans="1:9" ht="33.75" customHeight="1" x14ac:dyDescent="0.3">
      <c r="A50" s="123"/>
      <c r="B50" s="326" t="s">
        <v>617</v>
      </c>
      <c r="C50" s="326"/>
      <c r="D50" s="326"/>
      <c r="E50" s="326"/>
      <c r="F50" s="326"/>
      <c r="G50" s="326"/>
      <c r="H50" s="126">
        <f>IF(H49="","",IF(H48&lt;=H49,H49-H48,0))</f>
        <v>53</v>
      </c>
      <c r="I50" s="155"/>
    </row>
    <row r="51" spans="1:9" ht="33.75" customHeight="1" x14ac:dyDescent="0.3">
      <c r="A51" s="123"/>
      <c r="B51" s="326" t="s">
        <v>618</v>
      </c>
      <c r="C51" s="326"/>
      <c r="D51" s="326"/>
      <c r="E51" s="326"/>
      <c r="F51" s="326"/>
      <c r="G51" s="326"/>
      <c r="H51" s="126">
        <f>IF(H48&gt;H49,H48-H49,0)</f>
        <v>0</v>
      </c>
      <c r="I51" s="125"/>
    </row>
    <row r="52" spans="1:9" ht="33.75" customHeight="1" x14ac:dyDescent="0.3">
      <c r="A52" s="123"/>
      <c r="B52" s="326" t="s">
        <v>619</v>
      </c>
      <c r="C52" s="326"/>
      <c r="D52" s="326"/>
      <c r="E52" s="326"/>
      <c r="F52" s="326"/>
      <c r="G52" s="326"/>
      <c r="H52" s="154">
        <f>IF(H49="","",IF(H50&gt;H51,ROUND(H50*$B$15*$B$13/24,0),""))</f>
        <v>71208813</v>
      </c>
      <c r="I52" s="125"/>
    </row>
    <row r="53" spans="1:9" ht="33.75" customHeight="1" x14ac:dyDescent="0.3">
      <c r="A53" s="123"/>
      <c r="B53" s="327" t="s">
        <v>620</v>
      </c>
      <c r="C53" s="328"/>
      <c r="D53" s="328"/>
      <c r="E53" s="328"/>
      <c r="F53" s="328"/>
      <c r="G53" s="329"/>
      <c r="H53" s="127" t="str">
        <f>IF(H51&gt;H50,ROUND(H51*$B$17*$B$13/24,0),"")</f>
        <v/>
      </c>
      <c r="I53" s="125"/>
    </row>
    <row r="54" spans="1:9" ht="33.75" customHeight="1" x14ac:dyDescent="0.3">
      <c r="A54" s="330"/>
      <c r="B54" s="330"/>
      <c r="C54" s="330"/>
      <c r="D54" s="330"/>
      <c r="E54" s="330"/>
      <c r="F54" s="330"/>
      <c r="G54" s="330"/>
      <c r="H54" s="330"/>
      <c r="I54" s="330"/>
    </row>
  </sheetData>
  <mergeCells count="20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48:G48"/>
    <mergeCell ref="B49:G49"/>
    <mergeCell ref="B50:G50"/>
    <mergeCell ref="B52:G52"/>
    <mergeCell ref="B53:G53"/>
    <mergeCell ref="A54:I54"/>
    <mergeCell ref="B23:C23"/>
    <mergeCell ref="B33:C33"/>
    <mergeCell ref="B47:C47"/>
    <mergeCell ref="B51:G51"/>
  </mergeCells>
  <conditionalFormatting sqref="B23:I47">
    <cfRule type="expression" dxfId="4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K56"/>
  <sheetViews>
    <sheetView topLeftCell="A40" zoomScale="55" zoomScaleNormal="55" workbookViewId="0">
      <selection activeCell="E26" sqref="E2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05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10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44611.715277777781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44612</v>
      </c>
      <c r="C9" s="104">
        <f>INDEX('TONG HOP'!$B$9:$W$110,MATCH(E3,'TONG HOP'!$B$9:$B$110,0),MATCH(C10,'TONG HOP'!$B$9:$W$9,0))</f>
        <v>44613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44612.291666666664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16703.650000000001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44613.409722222219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21497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44614.520833333336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54" t="s">
        <v>322</v>
      </c>
      <c r="B23" s="343" t="s">
        <v>109</v>
      </c>
      <c r="C23" s="344"/>
      <c r="D23" s="115"/>
      <c r="E23" s="166"/>
      <c r="F23" s="166">
        <f t="shared" ref="F23:F49" si="0">IF(D23="X",HOUR(C23-B23),0)</f>
        <v>0</v>
      </c>
      <c r="G23" s="166">
        <f t="shared" ref="G23:G49" si="1">IF(D23="X",MINUTE(C23-B23),0)</f>
        <v>0</v>
      </c>
      <c r="H23" s="166">
        <f>(F23+G23/60)+H22</f>
        <v>0</v>
      </c>
      <c r="I23" s="16" t="s">
        <v>324</v>
      </c>
      <c r="J23" s="175" t="str">
        <f t="shared" ref="J23:J49" si="2">IF(E23="x",(C23-B23),"")</f>
        <v/>
      </c>
      <c r="K23" s="173" t="str">
        <f>IF(D23="x",(C23-B23),"")</f>
        <v/>
      </c>
    </row>
    <row r="24" spans="1:11" ht="36" customHeight="1" x14ac:dyDescent="0.3">
      <c r="A24" s="56"/>
      <c r="B24" s="19" t="s">
        <v>109</v>
      </c>
      <c r="C24" s="28" t="s">
        <v>28</v>
      </c>
      <c r="D24" s="115"/>
      <c r="E24" s="166"/>
      <c r="F24" s="166">
        <f t="shared" si="0"/>
        <v>0</v>
      </c>
      <c r="G24" s="166">
        <f t="shared" si="1"/>
        <v>0</v>
      </c>
      <c r="H24" s="166">
        <f t="shared" ref="H24:H49" si="3">(F24+G24/60)+H23</f>
        <v>0</v>
      </c>
      <c r="I24" s="17" t="s">
        <v>325</v>
      </c>
      <c r="J24" s="175" t="str">
        <f t="shared" si="2"/>
        <v/>
      </c>
      <c r="K24" s="173" t="str">
        <f t="shared" ref="K24:K49" si="4">IF(D24="x",(C24-B24),"")</f>
        <v/>
      </c>
    </row>
    <row r="25" spans="1:11" ht="36" customHeight="1" x14ac:dyDescent="0.3">
      <c r="A25" s="54" t="s">
        <v>323</v>
      </c>
      <c r="B25" s="19" t="s">
        <v>29</v>
      </c>
      <c r="C25" s="28" t="s">
        <v>31</v>
      </c>
      <c r="D25" s="115"/>
      <c r="E25" s="166"/>
      <c r="F25" s="166">
        <f t="shared" si="0"/>
        <v>0</v>
      </c>
      <c r="G25" s="166">
        <f t="shared" si="1"/>
        <v>0</v>
      </c>
      <c r="H25" s="166">
        <f t="shared" si="3"/>
        <v>0</v>
      </c>
      <c r="I25" s="17" t="s">
        <v>325</v>
      </c>
      <c r="J25" s="175" t="str">
        <f t="shared" si="2"/>
        <v/>
      </c>
      <c r="K25" s="173" t="str">
        <f t="shared" si="4"/>
        <v/>
      </c>
    </row>
    <row r="26" spans="1:11" ht="36" customHeight="1" x14ac:dyDescent="0.3">
      <c r="A26" s="38"/>
      <c r="B26" s="20" t="s">
        <v>31</v>
      </c>
      <c r="C26" s="29" t="s">
        <v>330</v>
      </c>
      <c r="D26" s="183" t="str">
        <f t="shared" ref="D26:D48" si="5">IF(E26="","X","")</f>
        <v>X</v>
      </c>
      <c r="E26" s="171"/>
      <c r="F26" s="171">
        <f t="shared" si="0"/>
        <v>9</v>
      </c>
      <c r="G26" s="171">
        <f t="shared" si="1"/>
        <v>15</v>
      </c>
      <c r="H26" s="171">
        <f t="shared" si="3"/>
        <v>9.25</v>
      </c>
      <c r="I26" s="21" t="s">
        <v>325</v>
      </c>
      <c r="J26" s="175" t="str">
        <f t="shared" si="2"/>
        <v/>
      </c>
      <c r="K26" s="173">
        <f t="shared" si="4"/>
        <v>0.38541666666666669</v>
      </c>
    </row>
    <row r="27" spans="1:11" ht="36" customHeight="1" x14ac:dyDescent="0.3">
      <c r="A27" s="55"/>
      <c r="B27" s="29" t="s">
        <v>330</v>
      </c>
      <c r="C27" s="29" t="s">
        <v>331</v>
      </c>
      <c r="D27" s="183" t="str">
        <f t="shared" si="5"/>
        <v/>
      </c>
      <c r="E27" s="161" t="s">
        <v>610</v>
      </c>
      <c r="F27" s="163">
        <f t="shared" si="0"/>
        <v>0</v>
      </c>
      <c r="G27" s="163">
        <f t="shared" si="1"/>
        <v>0</v>
      </c>
      <c r="H27" s="164">
        <f t="shared" si="3"/>
        <v>9.25</v>
      </c>
      <c r="I27" s="22" t="s">
        <v>326</v>
      </c>
      <c r="J27" s="176">
        <f t="shared" si="2"/>
        <v>5.5555555555555469E-2</v>
      </c>
      <c r="K27" s="173" t="str">
        <f t="shared" si="4"/>
        <v/>
      </c>
    </row>
    <row r="28" spans="1:11" ht="36" customHeight="1" x14ac:dyDescent="0.3">
      <c r="A28" s="56"/>
      <c r="B28" s="29" t="s">
        <v>331</v>
      </c>
      <c r="C28" s="29" t="s">
        <v>28</v>
      </c>
      <c r="D28" s="183" t="str">
        <f t="shared" si="5"/>
        <v/>
      </c>
      <c r="E28" s="161" t="s">
        <v>610</v>
      </c>
      <c r="F28" s="163">
        <f t="shared" si="0"/>
        <v>0</v>
      </c>
      <c r="G28" s="163">
        <f t="shared" si="1"/>
        <v>0</v>
      </c>
      <c r="H28" s="164">
        <f t="shared" si="3"/>
        <v>9.25</v>
      </c>
      <c r="I28" s="21" t="s">
        <v>42</v>
      </c>
      <c r="J28" s="176">
        <f t="shared" si="2"/>
        <v>0.26736111111111116</v>
      </c>
      <c r="K28" s="173" t="str">
        <f t="shared" si="4"/>
        <v/>
      </c>
    </row>
    <row r="29" spans="1:11" ht="36" customHeight="1" x14ac:dyDescent="0.3">
      <c r="A29" s="54" t="s">
        <v>333</v>
      </c>
      <c r="B29" s="29" t="s">
        <v>29</v>
      </c>
      <c r="C29" s="29" t="s">
        <v>31</v>
      </c>
      <c r="D29" s="183" t="str">
        <f t="shared" si="5"/>
        <v/>
      </c>
      <c r="E29" s="161" t="s">
        <v>610</v>
      </c>
      <c r="F29" s="163">
        <f t="shared" si="0"/>
        <v>0</v>
      </c>
      <c r="G29" s="163">
        <f t="shared" si="1"/>
        <v>0</v>
      </c>
      <c r="H29" s="164">
        <f t="shared" si="3"/>
        <v>9.25</v>
      </c>
      <c r="I29" s="21" t="s">
        <v>42</v>
      </c>
      <c r="J29" s="176">
        <f t="shared" si="2"/>
        <v>0.29166666666666669</v>
      </c>
      <c r="K29" s="173" t="str">
        <f t="shared" si="4"/>
        <v/>
      </c>
    </row>
    <row r="30" spans="1:11" ht="36" customHeight="1" x14ac:dyDescent="0.3">
      <c r="A30" s="55"/>
      <c r="B30" s="29" t="s">
        <v>31</v>
      </c>
      <c r="C30" s="29" t="s">
        <v>65</v>
      </c>
      <c r="D30" s="183" t="str">
        <f t="shared" si="5"/>
        <v/>
      </c>
      <c r="E30" s="161" t="s">
        <v>610</v>
      </c>
      <c r="F30" s="163">
        <f t="shared" si="0"/>
        <v>0</v>
      </c>
      <c r="G30" s="163">
        <f t="shared" si="1"/>
        <v>0</v>
      </c>
      <c r="H30" s="164">
        <f t="shared" si="3"/>
        <v>9.25</v>
      </c>
      <c r="I30" s="22" t="s">
        <v>136</v>
      </c>
      <c r="J30" s="176">
        <f t="shared" si="2"/>
        <v>8.3333333333333315E-2</v>
      </c>
      <c r="K30" s="173" t="str">
        <f t="shared" si="4"/>
        <v/>
      </c>
    </row>
    <row r="31" spans="1:11" ht="36" customHeight="1" x14ac:dyDescent="0.3">
      <c r="A31" s="55"/>
      <c r="B31" s="29" t="s">
        <v>65</v>
      </c>
      <c r="C31" s="29" t="s">
        <v>113</v>
      </c>
      <c r="D31" s="183" t="str">
        <f t="shared" si="5"/>
        <v/>
      </c>
      <c r="E31" s="161" t="s">
        <v>610</v>
      </c>
      <c r="F31" s="163">
        <f t="shared" si="0"/>
        <v>0</v>
      </c>
      <c r="G31" s="163">
        <f t="shared" si="1"/>
        <v>0</v>
      </c>
      <c r="H31" s="164">
        <f t="shared" si="3"/>
        <v>9.25</v>
      </c>
      <c r="I31" s="21" t="s">
        <v>7</v>
      </c>
      <c r="J31" s="176">
        <f t="shared" si="2"/>
        <v>3.4722222222222265E-2</v>
      </c>
      <c r="K31" s="173" t="str">
        <f t="shared" si="4"/>
        <v/>
      </c>
    </row>
    <row r="32" spans="1:11" ht="36" customHeight="1" x14ac:dyDescent="0.3">
      <c r="A32" s="55"/>
      <c r="B32" s="348" t="s">
        <v>113</v>
      </c>
      <c r="C32" s="349"/>
      <c r="D32" s="115"/>
      <c r="E32" s="131"/>
      <c r="F32" s="117">
        <f t="shared" si="0"/>
        <v>0</v>
      </c>
      <c r="G32" s="117">
        <f t="shared" si="1"/>
        <v>0</v>
      </c>
      <c r="H32" s="153">
        <f t="shared" si="3"/>
        <v>9.25</v>
      </c>
      <c r="I32" s="18" t="s">
        <v>45</v>
      </c>
      <c r="J32" s="176" t="str">
        <f t="shared" si="2"/>
        <v/>
      </c>
      <c r="K32" s="173" t="str">
        <f t="shared" si="4"/>
        <v/>
      </c>
    </row>
    <row r="33" spans="1:11" ht="36" customHeight="1" x14ac:dyDescent="0.3">
      <c r="A33" s="55"/>
      <c r="B33" s="28" t="s">
        <v>113</v>
      </c>
      <c r="C33" s="28" t="s">
        <v>332</v>
      </c>
      <c r="D33" s="115" t="str">
        <f t="shared" si="5"/>
        <v>X</v>
      </c>
      <c r="E33" s="131"/>
      <c r="F33" s="117">
        <f t="shared" si="0"/>
        <v>1</v>
      </c>
      <c r="G33" s="117">
        <f t="shared" si="1"/>
        <v>50</v>
      </c>
      <c r="H33" s="153">
        <f t="shared" si="3"/>
        <v>11.083333333333334</v>
      </c>
      <c r="I33" s="17" t="s">
        <v>46</v>
      </c>
      <c r="J33" s="176" t="str">
        <f t="shared" si="2"/>
        <v/>
      </c>
      <c r="K33" s="173">
        <f t="shared" si="4"/>
        <v>7.638888888888884E-2</v>
      </c>
    </row>
    <row r="34" spans="1:11" ht="36" customHeight="1" x14ac:dyDescent="0.3">
      <c r="A34" s="55"/>
      <c r="B34" s="28" t="s">
        <v>332</v>
      </c>
      <c r="C34" s="28" t="s">
        <v>114</v>
      </c>
      <c r="D34" s="115" t="str">
        <f t="shared" si="5"/>
        <v>X</v>
      </c>
      <c r="E34" s="131"/>
      <c r="F34" s="117">
        <f t="shared" si="0"/>
        <v>0</v>
      </c>
      <c r="G34" s="117">
        <f t="shared" si="1"/>
        <v>30</v>
      </c>
      <c r="H34" s="153">
        <f t="shared" si="3"/>
        <v>11.583333333333334</v>
      </c>
      <c r="I34" s="25" t="s">
        <v>327</v>
      </c>
      <c r="J34" s="176" t="str">
        <f t="shared" si="2"/>
        <v/>
      </c>
      <c r="K34" s="173">
        <f t="shared" si="4"/>
        <v>2.0833333333333315E-2</v>
      </c>
    </row>
    <row r="35" spans="1:11" ht="36" customHeight="1" x14ac:dyDescent="0.3">
      <c r="A35" s="55"/>
      <c r="B35" s="28" t="s">
        <v>114</v>
      </c>
      <c r="C35" s="28" t="s">
        <v>69</v>
      </c>
      <c r="D35" s="115" t="str">
        <f t="shared" si="5"/>
        <v>X</v>
      </c>
      <c r="E35" s="131"/>
      <c r="F35" s="117">
        <f t="shared" si="0"/>
        <v>1</v>
      </c>
      <c r="G35" s="117">
        <f t="shared" si="1"/>
        <v>20</v>
      </c>
      <c r="H35" s="153">
        <f t="shared" si="3"/>
        <v>12.916666666666668</v>
      </c>
      <c r="I35" s="17" t="s">
        <v>46</v>
      </c>
      <c r="J35" s="176" t="str">
        <f t="shared" si="2"/>
        <v/>
      </c>
      <c r="K35" s="173">
        <f t="shared" si="4"/>
        <v>5.555555555555558E-2</v>
      </c>
    </row>
    <row r="36" spans="1:11" ht="36" customHeight="1" x14ac:dyDescent="0.3">
      <c r="A36" s="55"/>
      <c r="B36" s="28" t="s">
        <v>69</v>
      </c>
      <c r="C36" s="28" t="s">
        <v>70</v>
      </c>
      <c r="D36" s="115" t="str">
        <f t="shared" si="5"/>
        <v>X</v>
      </c>
      <c r="E36" s="131"/>
      <c r="F36" s="117">
        <f t="shared" si="0"/>
        <v>0</v>
      </c>
      <c r="G36" s="117">
        <f t="shared" si="1"/>
        <v>30</v>
      </c>
      <c r="H36" s="153">
        <f t="shared" si="3"/>
        <v>13.416666666666668</v>
      </c>
      <c r="I36" s="25" t="s">
        <v>47</v>
      </c>
      <c r="J36" s="176" t="str">
        <f t="shared" si="2"/>
        <v/>
      </c>
      <c r="K36" s="173">
        <f t="shared" si="4"/>
        <v>2.083333333333337E-2</v>
      </c>
    </row>
    <row r="37" spans="1:11" ht="36" customHeight="1" x14ac:dyDescent="0.3">
      <c r="A37" s="55"/>
      <c r="B37" s="28" t="s">
        <v>70</v>
      </c>
      <c r="C37" s="28" t="s">
        <v>255</v>
      </c>
      <c r="D37" s="115" t="str">
        <f t="shared" si="5"/>
        <v>X</v>
      </c>
      <c r="E37" s="131"/>
      <c r="F37" s="117">
        <f t="shared" si="0"/>
        <v>1</v>
      </c>
      <c r="G37" s="117">
        <f t="shared" si="1"/>
        <v>0</v>
      </c>
      <c r="H37" s="153">
        <f t="shared" si="3"/>
        <v>14.416666666666668</v>
      </c>
      <c r="I37" s="25" t="s">
        <v>328</v>
      </c>
      <c r="J37" s="176" t="str">
        <f t="shared" si="2"/>
        <v/>
      </c>
      <c r="K37" s="173">
        <f t="shared" si="4"/>
        <v>4.166666666666663E-2</v>
      </c>
    </row>
    <row r="38" spans="1:11" ht="36" customHeight="1" x14ac:dyDescent="0.3">
      <c r="A38" s="55"/>
      <c r="B38" s="28" t="s">
        <v>255</v>
      </c>
      <c r="C38" s="28" t="s">
        <v>59</v>
      </c>
      <c r="D38" s="115" t="str">
        <f t="shared" si="5"/>
        <v>X</v>
      </c>
      <c r="E38" s="131"/>
      <c r="F38" s="117">
        <f t="shared" si="0"/>
        <v>6</v>
      </c>
      <c r="G38" s="117">
        <f t="shared" si="1"/>
        <v>30</v>
      </c>
      <c r="H38" s="153">
        <f t="shared" si="3"/>
        <v>20.916666666666668</v>
      </c>
      <c r="I38" s="17" t="s">
        <v>46</v>
      </c>
      <c r="J38" s="176" t="str">
        <f t="shared" si="2"/>
        <v/>
      </c>
      <c r="K38" s="173">
        <f t="shared" si="4"/>
        <v>0.27083333333333337</v>
      </c>
    </row>
    <row r="39" spans="1:11" ht="36" customHeight="1" x14ac:dyDescent="0.3">
      <c r="A39" s="55"/>
      <c r="B39" s="28" t="s">
        <v>59</v>
      </c>
      <c r="C39" s="28" t="s">
        <v>32</v>
      </c>
      <c r="D39" s="115" t="str">
        <f t="shared" si="5"/>
        <v>X</v>
      </c>
      <c r="E39" s="131"/>
      <c r="F39" s="117">
        <f t="shared" si="0"/>
        <v>0</v>
      </c>
      <c r="G39" s="117">
        <f t="shared" si="1"/>
        <v>30</v>
      </c>
      <c r="H39" s="153">
        <f t="shared" si="3"/>
        <v>21.416666666666668</v>
      </c>
      <c r="I39" s="25" t="s">
        <v>47</v>
      </c>
      <c r="J39" s="176" t="str">
        <f t="shared" si="2"/>
        <v/>
      </c>
      <c r="K39" s="173">
        <f t="shared" si="4"/>
        <v>2.0833333333333259E-2</v>
      </c>
    </row>
    <row r="40" spans="1:11" ht="36" customHeight="1" x14ac:dyDescent="0.3">
      <c r="A40" s="55"/>
      <c r="B40" s="28" t="s">
        <v>32</v>
      </c>
      <c r="C40" s="28" t="s">
        <v>63</v>
      </c>
      <c r="D40" s="115" t="str">
        <f t="shared" si="5"/>
        <v>X</v>
      </c>
      <c r="E40" s="131"/>
      <c r="F40" s="117">
        <f t="shared" si="0"/>
        <v>0</v>
      </c>
      <c r="G40" s="117">
        <f t="shared" si="1"/>
        <v>20</v>
      </c>
      <c r="H40" s="153">
        <f t="shared" si="3"/>
        <v>21.75</v>
      </c>
      <c r="I40" s="25" t="s">
        <v>329</v>
      </c>
      <c r="J40" s="176" t="str">
        <f t="shared" si="2"/>
        <v/>
      </c>
      <c r="K40" s="173">
        <f t="shared" si="4"/>
        <v>1.388888888888884E-2</v>
      </c>
    </row>
    <row r="41" spans="1:11" ht="36" customHeight="1" x14ac:dyDescent="0.3">
      <c r="A41" s="56"/>
      <c r="B41" s="28" t="s">
        <v>63</v>
      </c>
      <c r="C41" s="28" t="s">
        <v>28</v>
      </c>
      <c r="D41" s="115" t="str">
        <f t="shared" si="5"/>
        <v>X</v>
      </c>
      <c r="E41" s="131"/>
      <c r="F41" s="117">
        <f t="shared" si="0"/>
        <v>1</v>
      </c>
      <c r="G41" s="117">
        <f t="shared" si="1"/>
        <v>40</v>
      </c>
      <c r="H41" s="153">
        <f t="shared" si="3"/>
        <v>23.416666666666668</v>
      </c>
      <c r="I41" s="17" t="s">
        <v>46</v>
      </c>
      <c r="J41" s="176" t="str">
        <f t="shared" si="2"/>
        <v/>
      </c>
      <c r="K41" s="173">
        <f t="shared" si="4"/>
        <v>6.9444444444444531E-2</v>
      </c>
    </row>
    <row r="42" spans="1:11" ht="36" customHeight="1" x14ac:dyDescent="0.3">
      <c r="A42" s="54" t="s">
        <v>334</v>
      </c>
      <c r="B42" s="28" t="s">
        <v>29</v>
      </c>
      <c r="C42" s="28" t="s">
        <v>180</v>
      </c>
      <c r="D42" s="115" t="str">
        <f t="shared" si="5"/>
        <v>X</v>
      </c>
      <c r="E42" s="131"/>
      <c r="F42" s="117">
        <f t="shared" si="0"/>
        <v>3</v>
      </c>
      <c r="G42" s="117">
        <f t="shared" si="1"/>
        <v>30</v>
      </c>
      <c r="H42" s="153">
        <f t="shared" si="3"/>
        <v>26.916666666666668</v>
      </c>
      <c r="I42" s="17" t="s">
        <v>46</v>
      </c>
      <c r="J42" s="176" t="str">
        <f t="shared" si="2"/>
        <v/>
      </c>
      <c r="K42" s="173">
        <f t="shared" si="4"/>
        <v>0.14583333333333334</v>
      </c>
    </row>
    <row r="43" spans="1:11" ht="36" customHeight="1" x14ac:dyDescent="0.3">
      <c r="A43" s="55"/>
      <c r="B43" s="28" t="s">
        <v>180</v>
      </c>
      <c r="C43" s="28" t="s">
        <v>111</v>
      </c>
      <c r="D43" s="115" t="str">
        <f t="shared" si="5"/>
        <v>X</v>
      </c>
      <c r="E43" s="131"/>
      <c r="F43" s="117">
        <f t="shared" si="0"/>
        <v>0</v>
      </c>
      <c r="G43" s="117">
        <f t="shared" si="1"/>
        <v>30</v>
      </c>
      <c r="H43" s="153">
        <f t="shared" si="3"/>
        <v>27.416666666666668</v>
      </c>
      <c r="I43" s="25" t="s">
        <v>328</v>
      </c>
      <c r="J43" s="176" t="str">
        <f t="shared" si="2"/>
        <v/>
      </c>
      <c r="K43" s="173">
        <f t="shared" si="4"/>
        <v>2.0833333333333315E-2</v>
      </c>
    </row>
    <row r="44" spans="1:11" ht="36" customHeight="1" x14ac:dyDescent="0.3">
      <c r="A44" s="55"/>
      <c r="B44" s="28" t="s">
        <v>111</v>
      </c>
      <c r="C44" s="28" t="s">
        <v>30</v>
      </c>
      <c r="D44" s="115" t="str">
        <f t="shared" si="5"/>
        <v>X</v>
      </c>
      <c r="E44" s="131"/>
      <c r="F44" s="117">
        <f t="shared" si="0"/>
        <v>1</v>
      </c>
      <c r="G44" s="117">
        <f t="shared" si="1"/>
        <v>30</v>
      </c>
      <c r="H44" s="153">
        <f t="shared" si="3"/>
        <v>28.916666666666668</v>
      </c>
      <c r="I44" s="17" t="s">
        <v>46</v>
      </c>
      <c r="J44" s="176" t="str">
        <f t="shared" si="2"/>
        <v/>
      </c>
      <c r="K44" s="173">
        <f t="shared" si="4"/>
        <v>6.25E-2</v>
      </c>
    </row>
    <row r="45" spans="1:11" ht="36" customHeight="1" x14ac:dyDescent="0.3">
      <c r="A45" s="55"/>
      <c r="B45" s="28" t="s">
        <v>30</v>
      </c>
      <c r="C45" s="28" t="s">
        <v>128</v>
      </c>
      <c r="D45" s="115" t="str">
        <f t="shared" si="5"/>
        <v>X</v>
      </c>
      <c r="E45" s="131"/>
      <c r="F45" s="117">
        <f t="shared" si="0"/>
        <v>0</v>
      </c>
      <c r="G45" s="117">
        <f t="shared" si="1"/>
        <v>50</v>
      </c>
      <c r="H45" s="153">
        <f t="shared" si="3"/>
        <v>29.75</v>
      </c>
      <c r="I45" s="25" t="s">
        <v>329</v>
      </c>
      <c r="J45" s="176" t="str">
        <f t="shared" si="2"/>
        <v/>
      </c>
      <c r="K45" s="173">
        <f t="shared" si="4"/>
        <v>3.4722222222222238E-2</v>
      </c>
    </row>
    <row r="46" spans="1:11" ht="36" customHeight="1" x14ac:dyDescent="0.3">
      <c r="A46" s="55"/>
      <c r="B46" s="28" t="s">
        <v>128</v>
      </c>
      <c r="C46" s="28" t="s">
        <v>275</v>
      </c>
      <c r="D46" s="115" t="str">
        <f t="shared" si="5"/>
        <v>X</v>
      </c>
      <c r="E46" s="131"/>
      <c r="F46" s="117">
        <f t="shared" si="0"/>
        <v>2</v>
      </c>
      <c r="G46" s="117">
        <f t="shared" si="1"/>
        <v>50</v>
      </c>
      <c r="H46" s="153">
        <f t="shared" si="3"/>
        <v>32.583333333333336</v>
      </c>
      <c r="I46" s="17" t="s">
        <v>46</v>
      </c>
      <c r="J46" s="176" t="str">
        <f t="shared" si="2"/>
        <v/>
      </c>
      <c r="K46" s="173">
        <f t="shared" si="4"/>
        <v>0.11805555555555552</v>
      </c>
    </row>
    <row r="47" spans="1:11" ht="36" customHeight="1" x14ac:dyDescent="0.3">
      <c r="A47" s="55"/>
      <c r="B47" s="28" t="s">
        <v>275</v>
      </c>
      <c r="C47" s="28" t="s">
        <v>245</v>
      </c>
      <c r="D47" s="115" t="str">
        <f t="shared" si="5"/>
        <v>X</v>
      </c>
      <c r="E47" s="131"/>
      <c r="F47" s="117">
        <f t="shared" si="0"/>
        <v>0</v>
      </c>
      <c r="G47" s="117">
        <f t="shared" si="1"/>
        <v>30</v>
      </c>
      <c r="H47" s="153">
        <f t="shared" si="3"/>
        <v>33.083333333333336</v>
      </c>
      <c r="I47" s="25" t="s">
        <v>98</v>
      </c>
      <c r="J47" s="176" t="str">
        <f t="shared" si="2"/>
        <v/>
      </c>
      <c r="K47" s="173">
        <f t="shared" si="4"/>
        <v>2.0833333333333315E-2</v>
      </c>
    </row>
    <row r="48" spans="1:11" ht="36" customHeight="1" x14ac:dyDescent="0.3">
      <c r="A48" s="55"/>
      <c r="B48" s="28" t="s">
        <v>245</v>
      </c>
      <c r="C48" s="28" t="s">
        <v>105</v>
      </c>
      <c r="D48" s="115" t="str">
        <f t="shared" si="5"/>
        <v>X</v>
      </c>
      <c r="E48" s="131"/>
      <c r="F48" s="117">
        <f t="shared" si="0"/>
        <v>2</v>
      </c>
      <c r="G48" s="117">
        <f t="shared" si="1"/>
        <v>50</v>
      </c>
      <c r="H48" s="153">
        <f t="shared" si="3"/>
        <v>35.916666666666671</v>
      </c>
      <c r="I48" s="17" t="s">
        <v>46</v>
      </c>
      <c r="J48" s="176" t="str">
        <f t="shared" si="2"/>
        <v/>
      </c>
      <c r="K48" s="173">
        <f t="shared" si="4"/>
        <v>0.11805555555555564</v>
      </c>
    </row>
    <row r="49" spans="1:11" ht="36" customHeight="1" x14ac:dyDescent="0.3">
      <c r="A49" s="55"/>
      <c r="B49" s="343" t="s">
        <v>105</v>
      </c>
      <c r="C49" s="344"/>
      <c r="D49" s="115"/>
      <c r="E49" s="131"/>
      <c r="F49" s="117">
        <f t="shared" si="0"/>
        <v>0</v>
      </c>
      <c r="G49" s="117">
        <f t="shared" si="1"/>
        <v>0</v>
      </c>
      <c r="H49" s="153">
        <f t="shared" si="3"/>
        <v>35.916666666666671</v>
      </c>
      <c r="I49" s="18" t="s">
        <v>103</v>
      </c>
      <c r="J49" s="176" t="str">
        <f t="shared" si="2"/>
        <v/>
      </c>
      <c r="K49" s="173" t="str">
        <f t="shared" si="4"/>
        <v/>
      </c>
    </row>
    <row r="50" spans="1:11" ht="33.75" customHeight="1" x14ac:dyDescent="0.3">
      <c r="A50" s="123"/>
      <c r="B50" s="332" t="s">
        <v>33</v>
      </c>
      <c r="C50" s="332"/>
      <c r="D50" s="332"/>
      <c r="E50" s="332"/>
      <c r="F50" s="332"/>
      <c r="G50" s="332"/>
      <c r="H50" s="124">
        <f>H49</f>
        <v>35.916666666666671</v>
      </c>
      <c r="I50" s="125"/>
      <c r="J50" s="177">
        <f>SUM(J23:J49)</f>
        <v>0.73263888888888884</v>
      </c>
      <c r="K50" s="173">
        <f>SUM(K23:K49)</f>
        <v>1.4965277777777777</v>
      </c>
    </row>
    <row r="51" spans="1:11" ht="33.75" customHeight="1" x14ac:dyDescent="0.3">
      <c r="A51" s="123"/>
      <c r="B51" s="332" t="s">
        <v>616</v>
      </c>
      <c r="C51" s="332"/>
      <c r="D51" s="332"/>
      <c r="E51" s="332"/>
      <c r="F51" s="332"/>
      <c r="G51" s="332"/>
      <c r="H51" s="126">
        <v>72</v>
      </c>
      <c r="I51" s="125"/>
    </row>
    <row r="52" spans="1:11" ht="33.75" customHeight="1" x14ac:dyDescent="0.3">
      <c r="A52" s="123"/>
      <c r="B52" s="326" t="s">
        <v>617</v>
      </c>
      <c r="C52" s="326"/>
      <c r="D52" s="326"/>
      <c r="E52" s="326"/>
      <c r="F52" s="326"/>
      <c r="G52" s="326"/>
      <c r="H52" s="126">
        <f>IF(H51="","",IF(H50&lt;=H51,H51-H50,0))</f>
        <v>36.083333333333329</v>
      </c>
      <c r="I52" s="155"/>
    </row>
    <row r="53" spans="1:11" ht="33.75" customHeight="1" x14ac:dyDescent="0.3">
      <c r="A53" s="123"/>
      <c r="B53" s="326" t="s">
        <v>618</v>
      </c>
      <c r="C53" s="326"/>
      <c r="D53" s="326"/>
      <c r="E53" s="326"/>
      <c r="F53" s="326"/>
      <c r="G53" s="326"/>
      <c r="H53" s="126">
        <f>IF(H50&gt;H51,H50-H51,0)</f>
        <v>0</v>
      </c>
      <c r="I53" s="125"/>
    </row>
    <row r="54" spans="1:11" ht="33.75" customHeight="1" x14ac:dyDescent="0.3">
      <c r="A54" s="123"/>
      <c r="B54" s="326" t="s">
        <v>619</v>
      </c>
      <c r="C54" s="326"/>
      <c r="D54" s="326"/>
      <c r="E54" s="326"/>
      <c r="F54" s="326"/>
      <c r="G54" s="326"/>
      <c r="H54" s="154">
        <f>IF(H51="","",IF(H52&gt;H53,ROUND(H52*$B$15*$B$13/24,0),""))</f>
        <v>48480214</v>
      </c>
      <c r="I54" s="125"/>
    </row>
    <row r="55" spans="1:11" ht="33.75" customHeight="1" x14ac:dyDescent="0.3">
      <c r="A55" s="123"/>
      <c r="B55" s="327" t="s">
        <v>620</v>
      </c>
      <c r="C55" s="328"/>
      <c r="D55" s="328"/>
      <c r="E55" s="328"/>
      <c r="F55" s="328"/>
      <c r="G55" s="329"/>
      <c r="H55" s="127" t="str">
        <f>IF(H53&gt;H52,ROUND(H53*$B$17*$B$13/24,0),"")</f>
        <v/>
      </c>
      <c r="I55" s="125"/>
    </row>
    <row r="56" spans="1:11" ht="33.75" customHeight="1" x14ac:dyDescent="0.3">
      <c r="A56" s="330"/>
      <c r="B56" s="330"/>
      <c r="C56" s="330"/>
      <c r="D56" s="330"/>
      <c r="E56" s="330"/>
      <c r="F56" s="330"/>
      <c r="G56" s="330"/>
      <c r="H56" s="330"/>
      <c r="I56" s="330"/>
    </row>
  </sheetData>
  <mergeCells count="20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50:G50"/>
    <mergeCell ref="B51:G51"/>
    <mergeCell ref="B52:G52"/>
    <mergeCell ref="B54:G54"/>
    <mergeCell ref="B55:G55"/>
    <mergeCell ref="A56:I56"/>
    <mergeCell ref="B23:C23"/>
    <mergeCell ref="B32:C32"/>
    <mergeCell ref="B49:C49"/>
    <mergeCell ref="B53:G53"/>
  </mergeCells>
  <printOptions horizontalCentered="1"/>
  <pageMargins left="0.2" right="0.2" top="0.75" bottom="0.75" header="0.3" footer="0.3"/>
  <pageSetup paperSize="9" scale="80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K80"/>
  <sheetViews>
    <sheetView topLeftCell="A22" zoomScale="55" zoomScaleNormal="55" workbookViewId="0">
      <selection activeCell="E26" sqref="E2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9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44606.947916666664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44607</v>
      </c>
      <c r="C9" s="104">
        <f>INDEX('TONG HOP'!$B$9:$W$110,MATCH(E3,'TONG HOP'!$B$9:$B$110,0),MATCH(C10,'TONG HOP'!$B$9:$W$9,0))</f>
        <v>44608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44607.291666666664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17569.68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44610.777777777781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44612.979166666664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54" t="s">
        <v>297</v>
      </c>
      <c r="B23" s="343" t="s">
        <v>318</v>
      </c>
      <c r="C23" s="344"/>
      <c r="D23" s="115"/>
      <c r="E23" s="166"/>
      <c r="F23" s="193">
        <f t="shared" ref="F23:F26" si="0">IF(C23-B23=1,24,IF(D23="X",HOUR(C23-B23),0))</f>
        <v>0</v>
      </c>
      <c r="G23" s="166">
        <f t="shared" ref="G23:G73" si="1">IF(D23="X",MINUTE(C23-B23),0)</f>
        <v>0</v>
      </c>
      <c r="H23" s="166">
        <f>(F23+G23/60)+H22</f>
        <v>0</v>
      </c>
      <c r="I23" s="16" t="s">
        <v>302</v>
      </c>
      <c r="J23" s="175" t="str">
        <f t="shared" ref="J23:J73" si="2">IF(E23="x",(C23-B23),"")</f>
        <v/>
      </c>
      <c r="K23" s="173" t="str">
        <f>IF(D23="x",(C23-B23),"")</f>
        <v/>
      </c>
    </row>
    <row r="24" spans="1:11" ht="36" customHeight="1" x14ac:dyDescent="0.3">
      <c r="A24" s="56"/>
      <c r="B24" s="19" t="s">
        <v>318</v>
      </c>
      <c r="C24" s="19" t="s">
        <v>28</v>
      </c>
      <c r="D24" s="115"/>
      <c r="E24" s="166"/>
      <c r="F24" s="193">
        <f t="shared" si="0"/>
        <v>0</v>
      </c>
      <c r="G24" s="166">
        <f t="shared" si="1"/>
        <v>0</v>
      </c>
      <c r="H24" s="166">
        <f t="shared" ref="H24:H73" si="3">(F24+G24/60)+H23</f>
        <v>0</v>
      </c>
      <c r="I24" s="17" t="s">
        <v>303</v>
      </c>
      <c r="J24" s="175" t="str">
        <f t="shared" si="2"/>
        <v/>
      </c>
      <c r="K24" s="173" t="str">
        <f t="shared" ref="K24:K73" si="4">IF(D24="x",(C24-B24),"")</f>
        <v/>
      </c>
    </row>
    <row r="25" spans="1:11" ht="36" customHeight="1" x14ac:dyDescent="0.3">
      <c r="A25" s="57" t="s">
        <v>298</v>
      </c>
      <c r="B25" s="19" t="s">
        <v>29</v>
      </c>
      <c r="C25" s="35">
        <v>0.29166666666666669</v>
      </c>
      <c r="D25" s="115"/>
      <c r="E25" s="166"/>
      <c r="F25" s="193">
        <f t="shared" si="0"/>
        <v>0</v>
      </c>
      <c r="G25" s="166">
        <f t="shared" si="1"/>
        <v>0</v>
      </c>
      <c r="H25" s="166">
        <f t="shared" si="3"/>
        <v>0</v>
      </c>
      <c r="I25" s="17" t="s">
        <v>303</v>
      </c>
      <c r="J25" s="175" t="str">
        <f t="shared" si="2"/>
        <v/>
      </c>
      <c r="K25" s="173" t="str">
        <f t="shared" si="4"/>
        <v/>
      </c>
    </row>
    <row r="26" spans="1:11" ht="36" customHeight="1" x14ac:dyDescent="0.3">
      <c r="A26" s="36"/>
      <c r="B26" s="37">
        <v>0.29166666666666669</v>
      </c>
      <c r="C26" s="20" t="s">
        <v>28</v>
      </c>
      <c r="D26" s="183" t="str">
        <f t="shared" ref="D26:D72" si="5">IF(E26="","X","")</f>
        <v>X</v>
      </c>
      <c r="E26" s="171"/>
      <c r="F26" s="194">
        <f t="shared" si="0"/>
        <v>17</v>
      </c>
      <c r="G26" s="171">
        <f t="shared" si="1"/>
        <v>0</v>
      </c>
      <c r="H26" s="171">
        <f t="shared" si="3"/>
        <v>17</v>
      </c>
      <c r="I26" s="21" t="s">
        <v>303</v>
      </c>
      <c r="J26" s="175" t="str">
        <f t="shared" si="2"/>
        <v/>
      </c>
      <c r="K26" s="173">
        <f t="shared" si="4"/>
        <v>0.70833333333333326</v>
      </c>
    </row>
    <row r="27" spans="1:11" ht="36" customHeight="1" x14ac:dyDescent="0.3">
      <c r="A27" s="187" t="s">
        <v>299</v>
      </c>
      <c r="B27" s="33" t="s">
        <v>29</v>
      </c>
      <c r="C27" s="33" t="s">
        <v>28</v>
      </c>
      <c r="D27" s="115" t="str">
        <f t="shared" si="5"/>
        <v>X</v>
      </c>
      <c r="E27" s="131"/>
      <c r="F27" s="193">
        <f>IF(C27-B27=1,24,IF(D27="X",HOUR(C27-B27),0))</f>
        <v>24</v>
      </c>
      <c r="G27" s="117">
        <f t="shared" si="1"/>
        <v>0</v>
      </c>
      <c r="H27" s="153">
        <f t="shared" si="3"/>
        <v>41</v>
      </c>
      <c r="I27" s="182" t="s">
        <v>303</v>
      </c>
      <c r="J27" s="176" t="str">
        <f t="shared" si="2"/>
        <v/>
      </c>
      <c r="K27" s="173">
        <f t="shared" si="4"/>
        <v>1</v>
      </c>
    </row>
    <row r="28" spans="1:11" ht="36" customHeight="1" x14ac:dyDescent="0.3">
      <c r="A28" s="54" t="s">
        <v>300</v>
      </c>
      <c r="B28" s="19" t="s">
        <v>29</v>
      </c>
      <c r="C28" s="19" t="s">
        <v>115</v>
      </c>
      <c r="D28" s="115" t="str">
        <f t="shared" si="5"/>
        <v>X</v>
      </c>
      <c r="E28" s="131"/>
      <c r="F28" s="193">
        <f t="shared" ref="F28:F73" si="6">IF(C28-B28=1,24,IF(D28="X",HOUR(C28-B28),0))</f>
        <v>14</v>
      </c>
      <c r="G28" s="117">
        <f t="shared" si="1"/>
        <v>30</v>
      </c>
      <c r="H28" s="153">
        <f t="shared" si="3"/>
        <v>55.5</v>
      </c>
      <c r="I28" s="17" t="s">
        <v>304</v>
      </c>
      <c r="J28" s="176" t="str">
        <f t="shared" si="2"/>
        <v/>
      </c>
      <c r="K28" s="173">
        <f t="shared" si="4"/>
        <v>0.60416666666666663</v>
      </c>
    </row>
    <row r="29" spans="1:11" ht="36" customHeight="1" x14ac:dyDescent="0.3">
      <c r="A29" s="38"/>
      <c r="B29" s="20" t="s">
        <v>115</v>
      </c>
      <c r="C29" s="20" t="s">
        <v>104</v>
      </c>
      <c r="D29" s="183" t="str">
        <f t="shared" si="5"/>
        <v/>
      </c>
      <c r="E29" s="161" t="s">
        <v>644</v>
      </c>
      <c r="F29" s="194">
        <f t="shared" si="6"/>
        <v>0</v>
      </c>
      <c r="G29" s="163">
        <f t="shared" si="1"/>
        <v>0</v>
      </c>
      <c r="H29" s="164">
        <f t="shared" si="3"/>
        <v>55.5</v>
      </c>
      <c r="I29" s="22" t="s">
        <v>305</v>
      </c>
      <c r="J29" s="176">
        <f t="shared" si="2"/>
        <v>6.25E-2</v>
      </c>
      <c r="K29" s="173" t="str">
        <f t="shared" si="4"/>
        <v/>
      </c>
    </row>
    <row r="30" spans="1:11" ht="36" customHeight="1" x14ac:dyDescent="0.3">
      <c r="A30" s="39"/>
      <c r="B30" s="20" t="s">
        <v>104</v>
      </c>
      <c r="C30" s="20" t="s">
        <v>28</v>
      </c>
      <c r="D30" s="183" t="str">
        <f t="shared" si="5"/>
        <v/>
      </c>
      <c r="E30" s="161" t="s">
        <v>644</v>
      </c>
      <c r="F30" s="194">
        <f t="shared" si="6"/>
        <v>0</v>
      </c>
      <c r="G30" s="163">
        <f t="shared" si="1"/>
        <v>0</v>
      </c>
      <c r="H30" s="164">
        <f t="shared" si="3"/>
        <v>55.5</v>
      </c>
      <c r="I30" s="21" t="s">
        <v>306</v>
      </c>
      <c r="J30" s="176">
        <f t="shared" si="2"/>
        <v>0.33333333333333337</v>
      </c>
      <c r="K30" s="173" t="str">
        <f t="shared" si="4"/>
        <v/>
      </c>
    </row>
    <row r="31" spans="1:11" ht="36" customHeight="1" x14ac:dyDescent="0.3">
      <c r="A31" s="40" t="s">
        <v>321</v>
      </c>
      <c r="B31" s="20" t="s">
        <v>29</v>
      </c>
      <c r="C31" s="20" t="s">
        <v>129</v>
      </c>
      <c r="D31" s="183" t="str">
        <f t="shared" si="5"/>
        <v/>
      </c>
      <c r="E31" s="161" t="s">
        <v>644</v>
      </c>
      <c r="F31" s="194">
        <f t="shared" si="6"/>
        <v>0</v>
      </c>
      <c r="G31" s="163">
        <f t="shared" si="1"/>
        <v>0</v>
      </c>
      <c r="H31" s="164">
        <f t="shared" si="3"/>
        <v>55.5</v>
      </c>
      <c r="I31" s="21" t="s">
        <v>306</v>
      </c>
      <c r="J31" s="176">
        <f t="shared" si="2"/>
        <v>0.3125</v>
      </c>
      <c r="K31" s="173" t="str">
        <f t="shared" si="4"/>
        <v/>
      </c>
    </row>
    <row r="32" spans="1:11" ht="36" customHeight="1" x14ac:dyDescent="0.3">
      <c r="A32" s="38"/>
      <c r="B32" s="20" t="s">
        <v>129</v>
      </c>
      <c r="C32" s="20" t="s">
        <v>65</v>
      </c>
      <c r="D32" s="183" t="str">
        <f t="shared" si="5"/>
        <v/>
      </c>
      <c r="E32" s="161" t="s">
        <v>644</v>
      </c>
      <c r="F32" s="194">
        <f t="shared" si="6"/>
        <v>0</v>
      </c>
      <c r="G32" s="163">
        <f t="shared" si="1"/>
        <v>0</v>
      </c>
      <c r="H32" s="164">
        <f t="shared" si="3"/>
        <v>55.5</v>
      </c>
      <c r="I32" s="21" t="s">
        <v>43</v>
      </c>
      <c r="J32" s="176">
        <f t="shared" si="2"/>
        <v>6.25E-2</v>
      </c>
      <c r="K32" s="173" t="str">
        <f t="shared" si="4"/>
        <v/>
      </c>
    </row>
    <row r="33" spans="1:11" ht="36" customHeight="1" x14ac:dyDescent="0.3">
      <c r="A33" s="55"/>
      <c r="B33" s="19" t="s">
        <v>65</v>
      </c>
      <c r="C33" s="19" t="s">
        <v>70</v>
      </c>
      <c r="D33" s="115" t="str">
        <f t="shared" si="5"/>
        <v>X</v>
      </c>
      <c r="E33" s="131"/>
      <c r="F33" s="193">
        <f t="shared" si="6"/>
        <v>5</v>
      </c>
      <c r="G33" s="117">
        <f t="shared" si="1"/>
        <v>0</v>
      </c>
      <c r="H33" s="153">
        <f t="shared" si="3"/>
        <v>60.5</v>
      </c>
      <c r="I33" s="17" t="s">
        <v>307</v>
      </c>
      <c r="J33" s="176" t="str">
        <f t="shared" si="2"/>
        <v/>
      </c>
      <c r="K33" s="173">
        <f t="shared" si="4"/>
        <v>0.20833333333333337</v>
      </c>
    </row>
    <row r="34" spans="1:11" ht="36" customHeight="1" x14ac:dyDescent="0.3">
      <c r="A34" s="55"/>
      <c r="B34" s="19" t="s">
        <v>70</v>
      </c>
      <c r="C34" s="19" t="s">
        <v>149</v>
      </c>
      <c r="D34" s="115" t="str">
        <f t="shared" si="5"/>
        <v>X</v>
      </c>
      <c r="E34" s="131"/>
      <c r="F34" s="193">
        <f t="shared" si="6"/>
        <v>4</v>
      </c>
      <c r="G34" s="117">
        <f t="shared" si="1"/>
        <v>0</v>
      </c>
      <c r="H34" s="153">
        <f t="shared" si="3"/>
        <v>64.5</v>
      </c>
      <c r="I34" s="17" t="s">
        <v>308</v>
      </c>
      <c r="J34" s="176" t="str">
        <f t="shared" si="2"/>
        <v/>
      </c>
      <c r="K34" s="173">
        <f t="shared" si="4"/>
        <v>0.16666666666666663</v>
      </c>
    </row>
    <row r="35" spans="1:11" ht="36" customHeight="1" x14ac:dyDescent="0.3">
      <c r="A35" s="38"/>
      <c r="B35" s="20" t="s">
        <v>149</v>
      </c>
      <c r="C35" s="20" t="s">
        <v>240</v>
      </c>
      <c r="D35" s="183" t="str">
        <f t="shared" si="5"/>
        <v/>
      </c>
      <c r="E35" s="161" t="s">
        <v>644</v>
      </c>
      <c r="F35" s="194">
        <f t="shared" si="6"/>
        <v>0</v>
      </c>
      <c r="G35" s="163">
        <f t="shared" si="1"/>
        <v>0</v>
      </c>
      <c r="H35" s="164">
        <f t="shared" si="3"/>
        <v>64.5</v>
      </c>
      <c r="I35" s="21" t="s">
        <v>309</v>
      </c>
      <c r="J35" s="176">
        <f t="shared" si="2"/>
        <v>2.777777777777779E-2</v>
      </c>
      <c r="K35" s="173" t="str">
        <f t="shared" si="4"/>
        <v/>
      </c>
    </row>
    <row r="36" spans="1:11" ht="36" customHeight="1" x14ac:dyDescent="0.3">
      <c r="A36" s="55"/>
      <c r="B36" s="343" t="s">
        <v>240</v>
      </c>
      <c r="C36" s="344"/>
      <c r="D36" s="115"/>
      <c r="E36" s="131"/>
      <c r="F36" s="193">
        <f t="shared" si="6"/>
        <v>0</v>
      </c>
      <c r="G36" s="117">
        <f t="shared" si="1"/>
        <v>0</v>
      </c>
      <c r="H36" s="153">
        <f t="shared" si="3"/>
        <v>64.5</v>
      </c>
      <c r="I36" s="18" t="s">
        <v>45</v>
      </c>
      <c r="J36" s="176" t="str">
        <f t="shared" si="2"/>
        <v/>
      </c>
      <c r="K36" s="173" t="str">
        <f t="shared" si="4"/>
        <v/>
      </c>
    </row>
    <row r="37" spans="1:11" ht="36" customHeight="1" x14ac:dyDescent="0.3">
      <c r="A37" s="55"/>
      <c r="B37" s="19" t="s">
        <v>240</v>
      </c>
      <c r="C37" s="19" t="s">
        <v>59</v>
      </c>
      <c r="D37" s="115" t="str">
        <f t="shared" si="5"/>
        <v>X</v>
      </c>
      <c r="E37" s="131"/>
      <c r="F37" s="193">
        <f t="shared" si="6"/>
        <v>2</v>
      </c>
      <c r="G37" s="117">
        <f t="shared" si="1"/>
        <v>50</v>
      </c>
      <c r="H37" s="153">
        <f t="shared" si="3"/>
        <v>67.333333333333329</v>
      </c>
      <c r="I37" s="17" t="s">
        <v>46</v>
      </c>
      <c r="J37" s="176" t="str">
        <f t="shared" si="2"/>
        <v/>
      </c>
      <c r="K37" s="173">
        <f t="shared" si="4"/>
        <v>0.11805555555555558</v>
      </c>
    </row>
    <row r="38" spans="1:11" ht="36" customHeight="1" x14ac:dyDescent="0.3">
      <c r="A38" s="55"/>
      <c r="B38" s="19" t="s">
        <v>59</v>
      </c>
      <c r="C38" s="19" t="s">
        <v>32</v>
      </c>
      <c r="D38" s="115" t="str">
        <f t="shared" si="5"/>
        <v>X</v>
      </c>
      <c r="E38" s="131"/>
      <c r="F38" s="193">
        <f t="shared" si="6"/>
        <v>0</v>
      </c>
      <c r="G38" s="117">
        <f t="shared" si="1"/>
        <v>30</v>
      </c>
      <c r="H38" s="153">
        <f t="shared" si="3"/>
        <v>67.833333333333329</v>
      </c>
      <c r="I38" s="25" t="s">
        <v>47</v>
      </c>
      <c r="J38" s="176" t="str">
        <f t="shared" si="2"/>
        <v/>
      </c>
      <c r="K38" s="173">
        <f t="shared" si="4"/>
        <v>2.0833333333333259E-2</v>
      </c>
    </row>
    <row r="39" spans="1:11" ht="36" customHeight="1" x14ac:dyDescent="0.3">
      <c r="A39" s="55"/>
      <c r="B39" s="19" t="s">
        <v>32</v>
      </c>
      <c r="C39" s="19" t="s">
        <v>63</v>
      </c>
      <c r="D39" s="115" t="str">
        <f t="shared" si="5"/>
        <v>X</v>
      </c>
      <c r="E39" s="131"/>
      <c r="F39" s="193">
        <f t="shared" si="6"/>
        <v>0</v>
      </c>
      <c r="G39" s="117">
        <f t="shared" si="1"/>
        <v>20</v>
      </c>
      <c r="H39" s="153">
        <f t="shared" si="3"/>
        <v>68.166666666666657</v>
      </c>
      <c r="I39" s="25" t="s">
        <v>310</v>
      </c>
      <c r="J39" s="176" t="str">
        <f t="shared" si="2"/>
        <v/>
      </c>
      <c r="K39" s="173">
        <f t="shared" si="4"/>
        <v>1.388888888888884E-2</v>
      </c>
    </row>
    <row r="40" spans="1:11" ht="36" customHeight="1" x14ac:dyDescent="0.3">
      <c r="A40" s="56"/>
      <c r="B40" s="19" t="s">
        <v>63</v>
      </c>
      <c r="C40" s="19" t="s">
        <v>28</v>
      </c>
      <c r="D40" s="115" t="str">
        <f t="shared" si="5"/>
        <v>X</v>
      </c>
      <c r="E40" s="131"/>
      <c r="F40" s="193">
        <f t="shared" si="6"/>
        <v>1</v>
      </c>
      <c r="G40" s="117">
        <f t="shared" si="1"/>
        <v>40</v>
      </c>
      <c r="H40" s="153">
        <f t="shared" si="3"/>
        <v>69.833333333333329</v>
      </c>
      <c r="I40" s="17" t="s">
        <v>46</v>
      </c>
      <c r="J40" s="176" t="str">
        <f t="shared" si="2"/>
        <v/>
      </c>
      <c r="K40" s="173">
        <f t="shared" si="4"/>
        <v>6.9444444444444531E-2</v>
      </c>
    </row>
    <row r="41" spans="1:11" ht="36" customHeight="1" x14ac:dyDescent="0.3">
      <c r="A41" s="54" t="s">
        <v>322</v>
      </c>
      <c r="B41" s="19" t="s">
        <v>29</v>
      </c>
      <c r="C41" s="19" t="s">
        <v>237</v>
      </c>
      <c r="D41" s="115" t="str">
        <f t="shared" si="5"/>
        <v>X</v>
      </c>
      <c r="E41" s="131"/>
      <c r="F41" s="193">
        <f t="shared" si="6"/>
        <v>0</v>
      </c>
      <c r="G41" s="117">
        <f t="shared" si="1"/>
        <v>20</v>
      </c>
      <c r="H41" s="153">
        <f t="shared" si="3"/>
        <v>70.166666666666657</v>
      </c>
      <c r="I41" s="25" t="s">
        <v>311</v>
      </c>
      <c r="J41" s="176" t="str">
        <f t="shared" si="2"/>
        <v/>
      </c>
      <c r="K41" s="173">
        <f t="shared" si="4"/>
        <v>1.3888888888888888E-2</v>
      </c>
    </row>
    <row r="42" spans="1:11" ht="36" customHeight="1" x14ac:dyDescent="0.3">
      <c r="A42" s="55"/>
      <c r="B42" s="19" t="s">
        <v>237</v>
      </c>
      <c r="C42" s="19" t="s">
        <v>30</v>
      </c>
      <c r="D42" s="115" t="str">
        <f t="shared" si="5"/>
        <v>X</v>
      </c>
      <c r="E42" s="131"/>
      <c r="F42" s="193">
        <f t="shared" si="6"/>
        <v>5</v>
      </c>
      <c r="G42" s="117">
        <f t="shared" si="1"/>
        <v>10</v>
      </c>
      <c r="H42" s="153">
        <f t="shared" si="3"/>
        <v>75.333333333333329</v>
      </c>
      <c r="I42" s="17" t="s">
        <v>46</v>
      </c>
      <c r="J42" s="176" t="str">
        <f t="shared" si="2"/>
        <v/>
      </c>
      <c r="K42" s="173">
        <f t="shared" si="4"/>
        <v>0.21527777777777776</v>
      </c>
    </row>
    <row r="43" spans="1:11" ht="36" customHeight="1" x14ac:dyDescent="0.3">
      <c r="A43" s="55"/>
      <c r="B43" s="19" t="s">
        <v>30</v>
      </c>
      <c r="C43" s="19" t="s">
        <v>75</v>
      </c>
      <c r="D43" s="115" t="str">
        <f t="shared" si="5"/>
        <v>X</v>
      </c>
      <c r="E43" s="131"/>
      <c r="F43" s="193">
        <f t="shared" si="6"/>
        <v>0</v>
      </c>
      <c r="G43" s="117">
        <f t="shared" si="1"/>
        <v>30</v>
      </c>
      <c r="H43" s="153">
        <f t="shared" si="3"/>
        <v>75.833333333333329</v>
      </c>
      <c r="I43" s="25" t="s">
        <v>47</v>
      </c>
      <c r="J43" s="176" t="str">
        <f t="shared" si="2"/>
        <v/>
      </c>
      <c r="K43" s="173">
        <f t="shared" si="4"/>
        <v>2.0833333333333343E-2</v>
      </c>
    </row>
    <row r="44" spans="1:11" ht="36" customHeight="1" x14ac:dyDescent="0.3">
      <c r="A44" s="55"/>
      <c r="B44" s="19" t="s">
        <v>75</v>
      </c>
      <c r="C44" s="19" t="s">
        <v>27</v>
      </c>
      <c r="D44" s="115" t="str">
        <f t="shared" si="5"/>
        <v>X</v>
      </c>
      <c r="E44" s="131"/>
      <c r="F44" s="193">
        <f t="shared" si="6"/>
        <v>7</v>
      </c>
      <c r="G44" s="117">
        <f t="shared" si="1"/>
        <v>0</v>
      </c>
      <c r="H44" s="153">
        <f t="shared" si="3"/>
        <v>82.833333333333329</v>
      </c>
      <c r="I44" s="17" t="s">
        <v>46</v>
      </c>
      <c r="J44" s="176" t="str">
        <f t="shared" si="2"/>
        <v/>
      </c>
      <c r="K44" s="173">
        <f t="shared" si="4"/>
        <v>0.29166666666666663</v>
      </c>
    </row>
    <row r="45" spans="1:11" ht="36" customHeight="1" x14ac:dyDescent="0.3">
      <c r="A45" s="55"/>
      <c r="B45" s="19" t="s">
        <v>27</v>
      </c>
      <c r="C45" s="19" t="s">
        <v>70</v>
      </c>
      <c r="D45" s="115" t="str">
        <f t="shared" si="5"/>
        <v>X</v>
      </c>
      <c r="E45" s="131"/>
      <c r="F45" s="193">
        <f t="shared" si="6"/>
        <v>1</v>
      </c>
      <c r="G45" s="117">
        <f t="shared" si="1"/>
        <v>0</v>
      </c>
      <c r="H45" s="153">
        <f t="shared" si="3"/>
        <v>83.833333333333329</v>
      </c>
      <c r="I45" s="25" t="s">
        <v>47</v>
      </c>
      <c r="J45" s="176" t="str">
        <f t="shared" si="2"/>
        <v/>
      </c>
      <c r="K45" s="173">
        <f t="shared" si="4"/>
        <v>4.1666666666666741E-2</v>
      </c>
    </row>
    <row r="46" spans="1:11" ht="36" customHeight="1" x14ac:dyDescent="0.3">
      <c r="A46" s="55"/>
      <c r="B46" s="19" t="s">
        <v>70</v>
      </c>
      <c r="C46" s="19" t="s">
        <v>148</v>
      </c>
      <c r="D46" s="115" t="str">
        <f t="shared" si="5"/>
        <v>X</v>
      </c>
      <c r="E46" s="131"/>
      <c r="F46" s="193">
        <f t="shared" si="6"/>
        <v>2</v>
      </c>
      <c r="G46" s="117">
        <f t="shared" si="1"/>
        <v>30</v>
      </c>
      <c r="H46" s="153">
        <f t="shared" si="3"/>
        <v>86.333333333333329</v>
      </c>
      <c r="I46" s="25" t="s">
        <v>312</v>
      </c>
      <c r="J46" s="176" t="str">
        <f t="shared" si="2"/>
        <v/>
      </c>
      <c r="K46" s="173">
        <f t="shared" si="4"/>
        <v>0.10416666666666663</v>
      </c>
    </row>
    <row r="47" spans="1:11" ht="36" customHeight="1" x14ac:dyDescent="0.3">
      <c r="A47" s="55"/>
      <c r="B47" s="19" t="s">
        <v>148</v>
      </c>
      <c r="C47" s="19" t="s">
        <v>172</v>
      </c>
      <c r="D47" s="115" t="str">
        <f t="shared" si="5"/>
        <v>X</v>
      </c>
      <c r="E47" s="131"/>
      <c r="F47" s="193">
        <f t="shared" si="6"/>
        <v>2</v>
      </c>
      <c r="G47" s="117">
        <f t="shared" si="1"/>
        <v>0</v>
      </c>
      <c r="H47" s="153">
        <f t="shared" si="3"/>
        <v>88.333333333333329</v>
      </c>
      <c r="I47" s="17" t="s">
        <v>46</v>
      </c>
      <c r="J47" s="176" t="str">
        <f t="shared" si="2"/>
        <v/>
      </c>
      <c r="K47" s="173">
        <f t="shared" si="4"/>
        <v>8.333333333333337E-2</v>
      </c>
    </row>
    <row r="48" spans="1:11" ht="36" customHeight="1" x14ac:dyDescent="0.3">
      <c r="A48" s="55"/>
      <c r="B48" s="19" t="s">
        <v>172</v>
      </c>
      <c r="C48" s="19" t="s">
        <v>173</v>
      </c>
      <c r="D48" s="115" t="str">
        <f t="shared" si="5"/>
        <v>X</v>
      </c>
      <c r="E48" s="131"/>
      <c r="F48" s="193">
        <f t="shared" si="6"/>
        <v>0</v>
      </c>
      <c r="G48" s="117">
        <f t="shared" si="1"/>
        <v>50</v>
      </c>
      <c r="H48" s="153">
        <f t="shared" si="3"/>
        <v>89.166666666666657</v>
      </c>
      <c r="I48" s="25" t="s">
        <v>313</v>
      </c>
      <c r="J48" s="176" t="str">
        <f t="shared" si="2"/>
        <v/>
      </c>
      <c r="K48" s="173">
        <f t="shared" si="4"/>
        <v>3.4722222222222099E-2</v>
      </c>
    </row>
    <row r="49" spans="1:11" ht="36" customHeight="1" x14ac:dyDescent="0.3">
      <c r="A49" s="55"/>
      <c r="B49" s="19" t="s">
        <v>173</v>
      </c>
      <c r="C49" s="19" t="s">
        <v>57</v>
      </c>
      <c r="D49" s="115" t="str">
        <f t="shared" si="5"/>
        <v>X</v>
      </c>
      <c r="E49" s="131"/>
      <c r="F49" s="193">
        <f t="shared" si="6"/>
        <v>0</v>
      </c>
      <c r="G49" s="117">
        <f t="shared" si="1"/>
        <v>40</v>
      </c>
      <c r="H49" s="153">
        <f t="shared" si="3"/>
        <v>89.833333333333329</v>
      </c>
      <c r="I49" s="17" t="s">
        <v>46</v>
      </c>
      <c r="J49" s="176" t="str">
        <f t="shared" si="2"/>
        <v/>
      </c>
      <c r="K49" s="173">
        <f t="shared" si="4"/>
        <v>2.7777777777777901E-2</v>
      </c>
    </row>
    <row r="50" spans="1:11" ht="36" customHeight="1" x14ac:dyDescent="0.3">
      <c r="A50" s="55"/>
      <c r="B50" s="19" t="s">
        <v>57</v>
      </c>
      <c r="C50" s="19" t="s">
        <v>32</v>
      </c>
      <c r="D50" s="115" t="str">
        <f t="shared" si="5"/>
        <v>X</v>
      </c>
      <c r="E50" s="131"/>
      <c r="F50" s="193">
        <f t="shared" si="6"/>
        <v>2</v>
      </c>
      <c r="G50" s="117">
        <f t="shared" si="1"/>
        <v>0</v>
      </c>
      <c r="H50" s="153">
        <f t="shared" si="3"/>
        <v>91.833333333333329</v>
      </c>
      <c r="I50" s="25" t="s">
        <v>313</v>
      </c>
      <c r="J50" s="176" t="str">
        <f t="shared" si="2"/>
        <v/>
      </c>
      <c r="K50" s="173">
        <f t="shared" si="4"/>
        <v>8.3333333333333259E-2</v>
      </c>
    </row>
    <row r="51" spans="1:11" ht="36" customHeight="1" x14ac:dyDescent="0.3">
      <c r="A51" s="55"/>
      <c r="B51" s="19" t="s">
        <v>32</v>
      </c>
      <c r="C51" s="19" t="s">
        <v>73</v>
      </c>
      <c r="D51" s="115" t="str">
        <f t="shared" si="5"/>
        <v>X</v>
      </c>
      <c r="E51" s="131"/>
      <c r="F51" s="193">
        <f t="shared" si="6"/>
        <v>1</v>
      </c>
      <c r="G51" s="117">
        <f t="shared" si="1"/>
        <v>0</v>
      </c>
      <c r="H51" s="153">
        <f t="shared" si="3"/>
        <v>92.833333333333329</v>
      </c>
      <c r="I51" s="17" t="s">
        <v>46</v>
      </c>
      <c r="J51" s="176" t="str">
        <f t="shared" si="2"/>
        <v/>
      </c>
      <c r="K51" s="173">
        <f t="shared" si="4"/>
        <v>4.1666666666666741E-2</v>
      </c>
    </row>
    <row r="52" spans="1:11" ht="36" customHeight="1" x14ac:dyDescent="0.3">
      <c r="A52" s="55"/>
      <c r="B52" s="19" t="s">
        <v>73</v>
      </c>
      <c r="C52" s="19" t="s">
        <v>319</v>
      </c>
      <c r="D52" s="115" t="str">
        <f t="shared" si="5"/>
        <v>X</v>
      </c>
      <c r="E52" s="131"/>
      <c r="F52" s="193">
        <f t="shared" si="6"/>
        <v>0</v>
      </c>
      <c r="G52" s="117">
        <f t="shared" si="1"/>
        <v>40</v>
      </c>
      <c r="H52" s="153">
        <f t="shared" si="3"/>
        <v>93.5</v>
      </c>
      <c r="I52" s="25" t="s">
        <v>313</v>
      </c>
      <c r="J52" s="176" t="str">
        <f t="shared" si="2"/>
        <v/>
      </c>
      <c r="K52" s="173">
        <f t="shared" si="4"/>
        <v>2.777777777777779E-2</v>
      </c>
    </row>
    <row r="53" spans="1:11" ht="36" customHeight="1" x14ac:dyDescent="0.3">
      <c r="A53" s="56"/>
      <c r="B53" s="19" t="s">
        <v>319</v>
      </c>
      <c r="C53" s="19" t="s">
        <v>28</v>
      </c>
      <c r="D53" s="115" t="str">
        <f t="shared" si="5"/>
        <v>X</v>
      </c>
      <c r="E53" s="131"/>
      <c r="F53" s="193">
        <f t="shared" si="6"/>
        <v>0</v>
      </c>
      <c r="G53" s="117">
        <f t="shared" si="1"/>
        <v>20</v>
      </c>
      <c r="H53" s="153">
        <f t="shared" si="3"/>
        <v>93.833333333333329</v>
      </c>
      <c r="I53" s="17" t="s">
        <v>46</v>
      </c>
      <c r="J53" s="176" t="str">
        <f t="shared" si="2"/>
        <v/>
      </c>
      <c r="K53" s="173">
        <f t="shared" si="4"/>
        <v>1.388888888888884E-2</v>
      </c>
    </row>
    <row r="54" spans="1:11" ht="36" customHeight="1" x14ac:dyDescent="0.3">
      <c r="A54" s="54" t="s">
        <v>323</v>
      </c>
      <c r="B54" s="19" t="s">
        <v>29</v>
      </c>
      <c r="C54" s="19" t="s">
        <v>153</v>
      </c>
      <c r="D54" s="115" t="str">
        <f t="shared" si="5"/>
        <v>X</v>
      </c>
      <c r="E54" s="131"/>
      <c r="F54" s="193">
        <f t="shared" si="6"/>
        <v>1</v>
      </c>
      <c r="G54" s="117">
        <f t="shared" si="1"/>
        <v>0</v>
      </c>
      <c r="H54" s="153">
        <f t="shared" si="3"/>
        <v>94.833333333333329</v>
      </c>
      <c r="I54" s="17" t="s">
        <v>46</v>
      </c>
      <c r="J54" s="176" t="str">
        <f t="shared" si="2"/>
        <v/>
      </c>
      <c r="K54" s="173">
        <f t="shared" si="4"/>
        <v>4.1666666666666664E-2</v>
      </c>
    </row>
    <row r="55" spans="1:11" ht="36" customHeight="1" x14ac:dyDescent="0.3">
      <c r="A55" s="55"/>
      <c r="B55" s="19" t="s">
        <v>153</v>
      </c>
      <c r="C55" s="19" t="s">
        <v>122</v>
      </c>
      <c r="D55" s="115" t="str">
        <f t="shared" si="5"/>
        <v>X</v>
      </c>
      <c r="E55" s="131"/>
      <c r="F55" s="193">
        <f t="shared" si="6"/>
        <v>0</v>
      </c>
      <c r="G55" s="117">
        <f t="shared" si="1"/>
        <v>50</v>
      </c>
      <c r="H55" s="153">
        <f t="shared" si="3"/>
        <v>95.666666666666657</v>
      </c>
      <c r="I55" s="25" t="s">
        <v>314</v>
      </c>
      <c r="J55" s="176" t="str">
        <f t="shared" si="2"/>
        <v/>
      </c>
      <c r="K55" s="173">
        <f t="shared" si="4"/>
        <v>3.4722222222222231E-2</v>
      </c>
    </row>
    <row r="56" spans="1:11" ht="36" customHeight="1" x14ac:dyDescent="0.3">
      <c r="A56" s="55"/>
      <c r="B56" s="19" t="s">
        <v>122</v>
      </c>
      <c r="C56" s="19" t="s">
        <v>123</v>
      </c>
      <c r="D56" s="115" t="str">
        <f t="shared" si="5"/>
        <v>X</v>
      </c>
      <c r="E56" s="131"/>
      <c r="F56" s="193">
        <f t="shared" si="6"/>
        <v>0</v>
      </c>
      <c r="G56" s="117">
        <f t="shared" si="1"/>
        <v>30</v>
      </c>
      <c r="H56" s="153">
        <f t="shared" si="3"/>
        <v>96.166666666666657</v>
      </c>
      <c r="I56" s="17" t="s">
        <v>46</v>
      </c>
      <c r="J56" s="176" t="str">
        <f t="shared" si="2"/>
        <v/>
      </c>
      <c r="K56" s="173">
        <f t="shared" si="4"/>
        <v>2.0833333333333329E-2</v>
      </c>
    </row>
    <row r="57" spans="1:11" ht="36" customHeight="1" x14ac:dyDescent="0.3">
      <c r="A57" s="55"/>
      <c r="B57" s="19" t="s">
        <v>123</v>
      </c>
      <c r="C57" s="19" t="s">
        <v>180</v>
      </c>
      <c r="D57" s="115" t="str">
        <f t="shared" si="5"/>
        <v>X</v>
      </c>
      <c r="E57" s="131"/>
      <c r="F57" s="193">
        <f t="shared" si="6"/>
        <v>1</v>
      </c>
      <c r="G57" s="117">
        <f t="shared" si="1"/>
        <v>10</v>
      </c>
      <c r="H57" s="153">
        <f t="shared" si="3"/>
        <v>97.333333333333329</v>
      </c>
      <c r="I57" s="25" t="s">
        <v>313</v>
      </c>
      <c r="J57" s="176" t="str">
        <f t="shared" si="2"/>
        <v/>
      </c>
      <c r="K57" s="173">
        <f t="shared" si="4"/>
        <v>4.8611111111111119E-2</v>
      </c>
    </row>
    <row r="58" spans="1:11" ht="36" customHeight="1" x14ac:dyDescent="0.3">
      <c r="A58" s="55"/>
      <c r="B58" s="19" t="s">
        <v>180</v>
      </c>
      <c r="C58" s="19" t="s">
        <v>111</v>
      </c>
      <c r="D58" s="115" t="str">
        <f t="shared" si="5"/>
        <v>X</v>
      </c>
      <c r="E58" s="131"/>
      <c r="F58" s="193">
        <f t="shared" si="6"/>
        <v>0</v>
      </c>
      <c r="G58" s="117">
        <f t="shared" si="1"/>
        <v>30</v>
      </c>
      <c r="H58" s="153">
        <f t="shared" si="3"/>
        <v>97.833333333333329</v>
      </c>
      <c r="I58" s="17" t="s">
        <v>46</v>
      </c>
      <c r="J58" s="176" t="str">
        <f t="shared" si="2"/>
        <v/>
      </c>
      <c r="K58" s="173">
        <f t="shared" si="4"/>
        <v>2.0833333333333315E-2</v>
      </c>
    </row>
    <row r="59" spans="1:11" ht="36" customHeight="1" x14ac:dyDescent="0.3">
      <c r="A59" s="55"/>
      <c r="B59" s="19" t="s">
        <v>111</v>
      </c>
      <c r="C59" s="19" t="s">
        <v>233</v>
      </c>
      <c r="D59" s="115" t="str">
        <f t="shared" si="5"/>
        <v>X</v>
      </c>
      <c r="E59" s="131"/>
      <c r="F59" s="193">
        <f t="shared" si="6"/>
        <v>0</v>
      </c>
      <c r="G59" s="117">
        <f t="shared" si="1"/>
        <v>30</v>
      </c>
      <c r="H59" s="153">
        <f t="shared" si="3"/>
        <v>98.333333333333329</v>
      </c>
      <c r="I59" s="25" t="s">
        <v>313</v>
      </c>
      <c r="J59" s="176" t="str">
        <f t="shared" si="2"/>
        <v/>
      </c>
      <c r="K59" s="173">
        <f t="shared" si="4"/>
        <v>2.0833333333333343E-2</v>
      </c>
    </row>
    <row r="60" spans="1:11" ht="36" customHeight="1" x14ac:dyDescent="0.3">
      <c r="A60" s="55"/>
      <c r="B60" s="19" t="s">
        <v>233</v>
      </c>
      <c r="C60" s="19" t="s">
        <v>30</v>
      </c>
      <c r="D60" s="115" t="str">
        <f t="shared" si="5"/>
        <v>X</v>
      </c>
      <c r="E60" s="131"/>
      <c r="F60" s="193">
        <f t="shared" si="6"/>
        <v>1</v>
      </c>
      <c r="G60" s="117">
        <f t="shared" si="1"/>
        <v>0</v>
      </c>
      <c r="H60" s="153">
        <f t="shared" si="3"/>
        <v>99.333333333333329</v>
      </c>
      <c r="I60" s="17" t="s">
        <v>46</v>
      </c>
      <c r="J60" s="176" t="str">
        <f t="shared" si="2"/>
        <v/>
      </c>
      <c r="K60" s="173">
        <f t="shared" si="4"/>
        <v>4.1666666666666657E-2</v>
      </c>
    </row>
    <row r="61" spans="1:11" ht="36" customHeight="1" x14ac:dyDescent="0.3">
      <c r="A61" s="55"/>
      <c r="B61" s="19" t="s">
        <v>30</v>
      </c>
      <c r="C61" s="19" t="s">
        <v>75</v>
      </c>
      <c r="D61" s="115" t="str">
        <f t="shared" si="5"/>
        <v>X</v>
      </c>
      <c r="E61" s="131"/>
      <c r="F61" s="193">
        <f t="shared" si="6"/>
        <v>0</v>
      </c>
      <c r="G61" s="117">
        <f t="shared" si="1"/>
        <v>30</v>
      </c>
      <c r="H61" s="153">
        <f t="shared" si="3"/>
        <v>99.833333333333329</v>
      </c>
      <c r="I61" s="25" t="s">
        <v>47</v>
      </c>
      <c r="J61" s="176" t="str">
        <f t="shared" si="2"/>
        <v/>
      </c>
      <c r="K61" s="173">
        <f t="shared" si="4"/>
        <v>2.0833333333333343E-2</v>
      </c>
    </row>
    <row r="62" spans="1:11" ht="36" customHeight="1" x14ac:dyDescent="0.3">
      <c r="A62" s="55"/>
      <c r="B62" s="19" t="s">
        <v>75</v>
      </c>
      <c r="C62" s="19" t="s">
        <v>31</v>
      </c>
      <c r="D62" s="115" t="str">
        <f t="shared" si="5"/>
        <v>X</v>
      </c>
      <c r="E62" s="131"/>
      <c r="F62" s="193">
        <f t="shared" si="6"/>
        <v>1</v>
      </c>
      <c r="G62" s="117">
        <f t="shared" si="1"/>
        <v>0</v>
      </c>
      <c r="H62" s="153">
        <f t="shared" si="3"/>
        <v>100.83333333333333</v>
      </c>
      <c r="I62" s="17" t="s">
        <v>46</v>
      </c>
      <c r="J62" s="176" t="str">
        <f t="shared" si="2"/>
        <v/>
      </c>
      <c r="K62" s="173">
        <f t="shared" si="4"/>
        <v>4.1666666666666685E-2</v>
      </c>
    </row>
    <row r="63" spans="1:11" ht="36" customHeight="1" x14ac:dyDescent="0.3">
      <c r="A63" s="55"/>
      <c r="B63" s="19" t="s">
        <v>31</v>
      </c>
      <c r="C63" s="19" t="s">
        <v>129</v>
      </c>
      <c r="D63" s="115" t="str">
        <f t="shared" si="5"/>
        <v>X</v>
      </c>
      <c r="E63" s="131"/>
      <c r="F63" s="193">
        <f t="shared" si="6"/>
        <v>0</v>
      </c>
      <c r="G63" s="117">
        <f t="shared" si="1"/>
        <v>30</v>
      </c>
      <c r="H63" s="153">
        <f t="shared" si="3"/>
        <v>101.33333333333333</v>
      </c>
      <c r="I63" s="25" t="s">
        <v>315</v>
      </c>
      <c r="J63" s="176" t="str">
        <f t="shared" si="2"/>
        <v/>
      </c>
      <c r="K63" s="173">
        <f t="shared" si="4"/>
        <v>2.0833333333333315E-2</v>
      </c>
    </row>
    <row r="64" spans="1:11" ht="36" customHeight="1" x14ac:dyDescent="0.3">
      <c r="A64" s="55"/>
      <c r="B64" s="19" t="s">
        <v>129</v>
      </c>
      <c r="C64" s="19" t="s">
        <v>150</v>
      </c>
      <c r="D64" s="115" t="str">
        <f t="shared" si="5"/>
        <v>X</v>
      </c>
      <c r="E64" s="131"/>
      <c r="F64" s="193">
        <f t="shared" si="6"/>
        <v>2</v>
      </c>
      <c r="G64" s="117">
        <f t="shared" si="1"/>
        <v>30</v>
      </c>
      <c r="H64" s="153">
        <f t="shared" si="3"/>
        <v>103.83333333333333</v>
      </c>
      <c r="I64" s="17" t="s">
        <v>46</v>
      </c>
      <c r="J64" s="176" t="str">
        <f t="shared" si="2"/>
        <v/>
      </c>
      <c r="K64" s="173">
        <f t="shared" si="4"/>
        <v>0.10416666666666669</v>
      </c>
    </row>
    <row r="65" spans="1:11" ht="36" customHeight="1" x14ac:dyDescent="0.3">
      <c r="A65" s="55"/>
      <c r="B65" s="19" t="s">
        <v>150</v>
      </c>
      <c r="C65" s="19" t="s">
        <v>26</v>
      </c>
      <c r="D65" s="115" t="str">
        <f t="shared" si="5"/>
        <v>X</v>
      </c>
      <c r="E65" s="131"/>
      <c r="F65" s="193">
        <f t="shared" si="6"/>
        <v>1</v>
      </c>
      <c r="G65" s="117">
        <f t="shared" si="1"/>
        <v>0</v>
      </c>
      <c r="H65" s="153">
        <f t="shared" si="3"/>
        <v>104.83333333333333</v>
      </c>
      <c r="I65" s="25" t="s">
        <v>316</v>
      </c>
      <c r="J65" s="176" t="str">
        <f t="shared" si="2"/>
        <v/>
      </c>
      <c r="K65" s="173">
        <f t="shared" si="4"/>
        <v>4.166666666666663E-2</v>
      </c>
    </row>
    <row r="66" spans="1:11" ht="36" customHeight="1" x14ac:dyDescent="0.3">
      <c r="A66" s="55"/>
      <c r="B66" s="19" t="s">
        <v>26</v>
      </c>
      <c r="C66" s="19" t="s">
        <v>69</v>
      </c>
      <c r="D66" s="115" t="str">
        <f t="shared" si="5"/>
        <v>X</v>
      </c>
      <c r="E66" s="131"/>
      <c r="F66" s="193">
        <f t="shared" si="6"/>
        <v>2</v>
      </c>
      <c r="G66" s="117">
        <f t="shared" si="1"/>
        <v>30</v>
      </c>
      <c r="H66" s="153">
        <f t="shared" si="3"/>
        <v>107.33333333333333</v>
      </c>
      <c r="I66" s="17" t="s">
        <v>46</v>
      </c>
      <c r="J66" s="176" t="str">
        <f t="shared" si="2"/>
        <v/>
      </c>
      <c r="K66" s="173">
        <f t="shared" si="4"/>
        <v>0.10416666666666669</v>
      </c>
    </row>
    <row r="67" spans="1:11" ht="36" customHeight="1" x14ac:dyDescent="0.3">
      <c r="A67" s="55"/>
      <c r="B67" s="19" t="s">
        <v>69</v>
      </c>
      <c r="C67" s="19" t="s">
        <v>70</v>
      </c>
      <c r="D67" s="115" t="str">
        <f t="shared" si="5"/>
        <v>X</v>
      </c>
      <c r="E67" s="131"/>
      <c r="F67" s="193">
        <f t="shared" si="6"/>
        <v>0</v>
      </c>
      <c r="G67" s="117">
        <f t="shared" si="1"/>
        <v>30</v>
      </c>
      <c r="H67" s="153">
        <f t="shared" si="3"/>
        <v>107.83333333333333</v>
      </c>
      <c r="I67" s="25" t="s">
        <v>47</v>
      </c>
      <c r="J67" s="176" t="str">
        <f t="shared" si="2"/>
        <v/>
      </c>
      <c r="K67" s="173">
        <f t="shared" si="4"/>
        <v>2.083333333333337E-2</v>
      </c>
    </row>
    <row r="68" spans="1:11" ht="36" customHeight="1" x14ac:dyDescent="0.3">
      <c r="A68" s="55"/>
      <c r="B68" s="19" t="s">
        <v>70</v>
      </c>
      <c r="C68" s="19" t="s">
        <v>160</v>
      </c>
      <c r="D68" s="115" t="str">
        <f t="shared" si="5"/>
        <v>X</v>
      </c>
      <c r="E68" s="131"/>
      <c r="F68" s="193">
        <f t="shared" si="6"/>
        <v>3</v>
      </c>
      <c r="G68" s="117">
        <f t="shared" si="1"/>
        <v>0</v>
      </c>
      <c r="H68" s="153">
        <f t="shared" si="3"/>
        <v>110.83333333333333</v>
      </c>
      <c r="I68" s="17" t="s">
        <v>46</v>
      </c>
      <c r="J68" s="176" t="str">
        <f t="shared" si="2"/>
        <v/>
      </c>
      <c r="K68" s="173">
        <f t="shared" si="4"/>
        <v>0.125</v>
      </c>
    </row>
    <row r="69" spans="1:11" ht="36" customHeight="1" x14ac:dyDescent="0.3">
      <c r="A69" s="55"/>
      <c r="B69" s="19" t="s">
        <v>160</v>
      </c>
      <c r="C69" s="19" t="s">
        <v>261</v>
      </c>
      <c r="D69" s="115" t="str">
        <f t="shared" si="5"/>
        <v>X</v>
      </c>
      <c r="E69" s="131"/>
      <c r="F69" s="193">
        <f t="shared" si="6"/>
        <v>0</v>
      </c>
      <c r="G69" s="117">
        <f t="shared" si="1"/>
        <v>30</v>
      </c>
      <c r="H69" s="153">
        <f t="shared" si="3"/>
        <v>111.33333333333333</v>
      </c>
      <c r="I69" s="25" t="s">
        <v>317</v>
      </c>
      <c r="J69" s="176" t="str">
        <f t="shared" si="2"/>
        <v/>
      </c>
      <c r="K69" s="173">
        <f t="shared" si="4"/>
        <v>2.0833333333333259E-2</v>
      </c>
    </row>
    <row r="70" spans="1:11" ht="36" customHeight="1" x14ac:dyDescent="0.3">
      <c r="A70" s="55"/>
      <c r="B70" s="19" t="s">
        <v>261</v>
      </c>
      <c r="C70" s="19" t="s">
        <v>59</v>
      </c>
      <c r="D70" s="115" t="str">
        <f t="shared" si="5"/>
        <v>X</v>
      </c>
      <c r="E70" s="131"/>
      <c r="F70" s="193">
        <f t="shared" si="6"/>
        <v>4</v>
      </c>
      <c r="G70" s="117">
        <f t="shared" si="1"/>
        <v>0</v>
      </c>
      <c r="H70" s="153">
        <f t="shared" si="3"/>
        <v>115.33333333333333</v>
      </c>
      <c r="I70" s="17" t="s">
        <v>46</v>
      </c>
      <c r="J70" s="176" t="str">
        <f t="shared" si="2"/>
        <v/>
      </c>
      <c r="K70" s="173">
        <f t="shared" si="4"/>
        <v>0.16666666666666674</v>
      </c>
    </row>
    <row r="71" spans="1:11" ht="36" customHeight="1" x14ac:dyDescent="0.3">
      <c r="A71" s="55"/>
      <c r="B71" s="19" t="s">
        <v>59</v>
      </c>
      <c r="C71" s="19" t="s">
        <v>32</v>
      </c>
      <c r="D71" s="115" t="str">
        <f t="shared" si="5"/>
        <v>X</v>
      </c>
      <c r="E71" s="131"/>
      <c r="F71" s="193">
        <f t="shared" si="6"/>
        <v>0</v>
      </c>
      <c r="G71" s="117">
        <f t="shared" si="1"/>
        <v>30</v>
      </c>
      <c r="H71" s="153">
        <f t="shared" si="3"/>
        <v>115.83333333333333</v>
      </c>
      <c r="I71" s="25" t="s">
        <v>47</v>
      </c>
      <c r="J71" s="176" t="str">
        <f t="shared" si="2"/>
        <v/>
      </c>
      <c r="K71" s="173">
        <f t="shared" si="4"/>
        <v>2.0833333333333259E-2</v>
      </c>
    </row>
    <row r="72" spans="1:11" ht="36" customHeight="1" x14ac:dyDescent="0.3">
      <c r="A72" s="55"/>
      <c r="B72" s="19" t="s">
        <v>32</v>
      </c>
      <c r="C72" s="19" t="s">
        <v>320</v>
      </c>
      <c r="D72" s="115" t="str">
        <f t="shared" si="5"/>
        <v>X</v>
      </c>
      <c r="E72" s="131"/>
      <c r="F72" s="193">
        <f t="shared" si="6"/>
        <v>1</v>
      </c>
      <c r="G72" s="117">
        <f t="shared" si="1"/>
        <v>30</v>
      </c>
      <c r="H72" s="153">
        <f t="shared" si="3"/>
        <v>117.33333333333333</v>
      </c>
      <c r="I72" s="17" t="s">
        <v>46</v>
      </c>
      <c r="J72" s="176" t="str">
        <f t="shared" si="2"/>
        <v/>
      </c>
      <c r="K72" s="173">
        <f t="shared" si="4"/>
        <v>6.25E-2</v>
      </c>
    </row>
    <row r="73" spans="1:11" ht="36" customHeight="1" x14ac:dyDescent="0.3">
      <c r="A73" s="55"/>
      <c r="B73" s="343" t="s">
        <v>320</v>
      </c>
      <c r="C73" s="344"/>
      <c r="D73" s="115"/>
      <c r="E73" s="131"/>
      <c r="F73" s="193">
        <f t="shared" si="6"/>
        <v>0</v>
      </c>
      <c r="G73" s="117">
        <f t="shared" si="1"/>
        <v>0</v>
      </c>
      <c r="H73" s="153">
        <f t="shared" si="3"/>
        <v>117.33333333333333</v>
      </c>
      <c r="I73" s="18" t="s">
        <v>103</v>
      </c>
      <c r="J73" s="176" t="str">
        <f t="shared" si="2"/>
        <v/>
      </c>
      <c r="K73" s="173" t="str">
        <f t="shared" si="4"/>
        <v/>
      </c>
    </row>
    <row r="74" spans="1:11" ht="33.75" customHeight="1" x14ac:dyDescent="0.3">
      <c r="A74" s="123"/>
      <c r="B74" s="332" t="s">
        <v>33</v>
      </c>
      <c r="C74" s="332"/>
      <c r="D74" s="332"/>
      <c r="E74" s="332"/>
      <c r="F74" s="332"/>
      <c r="G74" s="332"/>
      <c r="H74" s="124">
        <f>H73</f>
        <v>117.33333333333333</v>
      </c>
      <c r="I74" s="125"/>
      <c r="J74" s="177">
        <f>SUM(J23:J73)</f>
        <v>0.79861111111111116</v>
      </c>
      <c r="K74" s="173">
        <f>SUM(K23:K73)</f>
        <v>4.8888888888888875</v>
      </c>
    </row>
    <row r="75" spans="1:11" ht="33.75" customHeight="1" x14ac:dyDescent="0.3">
      <c r="A75" s="123"/>
      <c r="B75" s="332" t="s">
        <v>616</v>
      </c>
      <c r="C75" s="332"/>
      <c r="D75" s="332"/>
      <c r="E75" s="332"/>
      <c r="F75" s="332"/>
      <c r="G75" s="332"/>
      <c r="H75" s="126">
        <v>72</v>
      </c>
      <c r="I75" s="125"/>
    </row>
    <row r="76" spans="1:11" ht="33.75" customHeight="1" x14ac:dyDescent="0.3">
      <c r="A76" s="123"/>
      <c r="B76" s="326" t="s">
        <v>617</v>
      </c>
      <c r="C76" s="326"/>
      <c r="D76" s="326"/>
      <c r="E76" s="326"/>
      <c r="F76" s="326"/>
      <c r="G76" s="326"/>
      <c r="H76" s="126">
        <f>IF(H75="","",IF(H74&lt;=H75,H75-H74,0))</f>
        <v>0</v>
      </c>
      <c r="I76" s="155"/>
    </row>
    <row r="77" spans="1:11" ht="33.75" customHeight="1" x14ac:dyDescent="0.3">
      <c r="A77" s="123"/>
      <c r="B77" s="326" t="s">
        <v>618</v>
      </c>
      <c r="C77" s="326"/>
      <c r="D77" s="326"/>
      <c r="E77" s="326"/>
      <c r="F77" s="326"/>
      <c r="G77" s="326"/>
      <c r="H77" s="126">
        <f>IF(H74&gt;H75,H74-H75,0)</f>
        <v>45.333333333333329</v>
      </c>
      <c r="I77" s="125"/>
    </row>
    <row r="78" spans="1:11" ht="33.75" customHeight="1" x14ac:dyDescent="0.3">
      <c r="A78" s="123"/>
      <c r="B78" s="326" t="s">
        <v>619</v>
      </c>
      <c r="C78" s="326"/>
      <c r="D78" s="326"/>
      <c r="E78" s="326"/>
      <c r="F78" s="326"/>
      <c r="G78" s="326"/>
      <c r="H78" s="154" t="str">
        <f>IF(H75="","",IF(H76&gt;H77,ROUND(H76*$B$15*$B$13/24,0),""))</f>
        <v/>
      </c>
      <c r="I78" s="125"/>
    </row>
    <row r="79" spans="1:11" ht="33.75" customHeight="1" x14ac:dyDescent="0.3">
      <c r="A79" s="123"/>
      <c r="B79" s="327" t="s">
        <v>620</v>
      </c>
      <c r="C79" s="328"/>
      <c r="D79" s="328"/>
      <c r="E79" s="328"/>
      <c r="F79" s="328"/>
      <c r="G79" s="329"/>
      <c r="H79" s="127">
        <f>IF(H77&gt;H76,ROUND(H77*$B$17*$B$13/24,0),"")</f>
        <v>125358000</v>
      </c>
      <c r="I79" s="125"/>
    </row>
    <row r="80" spans="1:11" ht="33.75" customHeight="1" x14ac:dyDescent="0.3">
      <c r="A80" s="330"/>
      <c r="B80" s="330"/>
      <c r="C80" s="330"/>
      <c r="D80" s="330"/>
      <c r="E80" s="330"/>
      <c r="F80" s="330"/>
      <c r="G80" s="330"/>
      <c r="H80" s="330"/>
      <c r="I80" s="330"/>
    </row>
  </sheetData>
  <mergeCells count="20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74:G74"/>
    <mergeCell ref="B75:G75"/>
    <mergeCell ref="B76:G76"/>
    <mergeCell ref="B78:G78"/>
    <mergeCell ref="B79:G79"/>
    <mergeCell ref="A80:I80"/>
    <mergeCell ref="B23:C23"/>
    <mergeCell ref="B36:C36"/>
    <mergeCell ref="B73:C73"/>
    <mergeCell ref="B77:G77"/>
  </mergeCells>
  <conditionalFormatting sqref="B23:I73">
    <cfRule type="expression" dxfId="3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M63"/>
  <sheetViews>
    <sheetView topLeftCell="A16" zoomScale="55" zoomScaleNormal="55" workbookViewId="0">
      <selection activeCell="O54" sqref="O54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07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8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44605.072916666664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44609</v>
      </c>
      <c r="C9" s="104">
        <f>INDEX('TONG HOP'!$B$9:$W$110,MATCH(E3,'TONG HOP'!$B$9:$B$110,0),MATCH(C10,'TONG HOP'!$B$9:$W$9,0))</f>
        <v>44610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44609.291666666664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17606.62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44606.833333333336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20399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44609.8125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54" t="s">
        <v>296</v>
      </c>
      <c r="B23" s="336" t="s">
        <v>293</v>
      </c>
      <c r="C23" s="337"/>
      <c r="D23" s="115"/>
      <c r="E23" s="166"/>
      <c r="F23" s="117">
        <f t="shared" ref="F23:F56" si="0">IF(C23-B23=1,24,IF(D23="X",HOUR(C23-B23),0))</f>
        <v>0</v>
      </c>
      <c r="G23" s="166">
        <f t="shared" ref="G23:G56" si="1">IF(D23="X",MINUTE(C23-B23),0)</f>
        <v>0</v>
      </c>
      <c r="H23" s="166">
        <f>(F23+G23/60)+H22</f>
        <v>0</v>
      </c>
      <c r="I23" s="181" t="s">
        <v>283</v>
      </c>
      <c r="J23" s="175" t="str">
        <f t="shared" ref="J23:J56" si="2">IF(E23="x",(C23-B23),"")</f>
        <v/>
      </c>
      <c r="K23" s="173" t="str">
        <f>IF(D23="x",(C23-B23),"")</f>
        <v/>
      </c>
    </row>
    <row r="24" spans="1:11" ht="36" customHeight="1" x14ac:dyDescent="0.3">
      <c r="A24" s="55"/>
      <c r="B24" s="33" t="s">
        <v>293</v>
      </c>
      <c r="C24" s="33" t="s">
        <v>294</v>
      </c>
      <c r="D24" s="115"/>
      <c r="E24" s="166"/>
      <c r="F24" s="117">
        <f t="shared" si="0"/>
        <v>0</v>
      </c>
      <c r="G24" s="166">
        <f t="shared" si="1"/>
        <v>0</v>
      </c>
      <c r="H24" s="166">
        <f t="shared" ref="H24:H56" si="3">(F24+G24/60)+H23</f>
        <v>0</v>
      </c>
      <c r="I24" s="182" t="s">
        <v>133</v>
      </c>
      <c r="J24" s="175" t="str">
        <f t="shared" si="2"/>
        <v/>
      </c>
      <c r="K24" s="173" t="str">
        <f t="shared" ref="K24:K56" si="4">IF(D24="x",(C24-B24),"")</f>
        <v/>
      </c>
    </row>
    <row r="25" spans="1:11" ht="36" customHeight="1" x14ac:dyDescent="0.3">
      <c r="A25" s="55"/>
      <c r="B25" s="33" t="s">
        <v>294</v>
      </c>
      <c r="C25" s="33" t="s">
        <v>27</v>
      </c>
      <c r="D25" s="115"/>
      <c r="E25" s="166"/>
      <c r="F25" s="117">
        <f t="shared" si="0"/>
        <v>0</v>
      </c>
      <c r="G25" s="166">
        <f t="shared" si="1"/>
        <v>0</v>
      </c>
      <c r="H25" s="166">
        <f t="shared" si="3"/>
        <v>0</v>
      </c>
      <c r="I25" s="34" t="s">
        <v>301</v>
      </c>
      <c r="J25" s="175" t="str">
        <f t="shared" si="2"/>
        <v/>
      </c>
      <c r="K25" s="173" t="str">
        <f t="shared" si="4"/>
        <v/>
      </c>
    </row>
    <row r="26" spans="1:11" ht="36" customHeight="1" x14ac:dyDescent="0.3">
      <c r="A26" s="55"/>
      <c r="B26" s="186" t="s">
        <v>27</v>
      </c>
      <c r="C26" s="33" t="s">
        <v>70</v>
      </c>
      <c r="D26" s="115"/>
      <c r="E26" s="166"/>
      <c r="F26" s="117">
        <f t="shared" si="0"/>
        <v>0</v>
      </c>
      <c r="G26" s="166">
        <f t="shared" si="1"/>
        <v>0</v>
      </c>
      <c r="H26" s="166">
        <f t="shared" si="3"/>
        <v>0</v>
      </c>
      <c r="I26" s="34" t="s">
        <v>284</v>
      </c>
      <c r="J26" s="175" t="str">
        <f t="shared" si="2"/>
        <v/>
      </c>
      <c r="K26" s="173" t="str">
        <f t="shared" si="4"/>
        <v/>
      </c>
    </row>
    <row r="27" spans="1:11" ht="36" customHeight="1" x14ac:dyDescent="0.3">
      <c r="A27" s="56"/>
      <c r="B27" s="33" t="s">
        <v>70</v>
      </c>
      <c r="C27" s="33" t="s">
        <v>28</v>
      </c>
      <c r="D27" s="115"/>
      <c r="E27" s="131"/>
      <c r="F27" s="117">
        <f t="shared" si="0"/>
        <v>0</v>
      </c>
      <c r="G27" s="117">
        <f t="shared" si="1"/>
        <v>0</v>
      </c>
      <c r="H27" s="153">
        <f t="shared" si="3"/>
        <v>0</v>
      </c>
      <c r="I27" s="182" t="s">
        <v>42</v>
      </c>
      <c r="J27" s="176" t="str">
        <f t="shared" si="2"/>
        <v/>
      </c>
      <c r="K27" s="173" t="str">
        <f t="shared" si="4"/>
        <v/>
      </c>
    </row>
    <row r="28" spans="1:11" ht="36" customHeight="1" x14ac:dyDescent="0.3">
      <c r="A28" s="54" t="s">
        <v>297</v>
      </c>
      <c r="B28" s="33" t="s">
        <v>29</v>
      </c>
      <c r="C28" s="33" t="s">
        <v>104</v>
      </c>
      <c r="D28" s="115"/>
      <c r="E28" s="131"/>
      <c r="F28" s="117">
        <f t="shared" si="0"/>
        <v>0</v>
      </c>
      <c r="G28" s="117">
        <f t="shared" si="1"/>
        <v>0</v>
      </c>
      <c r="H28" s="153">
        <f t="shared" si="3"/>
        <v>0</v>
      </c>
      <c r="I28" s="182" t="s">
        <v>42</v>
      </c>
      <c r="J28" s="176" t="str">
        <f t="shared" si="2"/>
        <v/>
      </c>
      <c r="K28" s="173" t="str">
        <f t="shared" si="4"/>
        <v/>
      </c>
    </row>
    <row r="29" spans="1:11" ht="36" customHeight="1" x14ac:dyDescent="0.3">
      <c r="A29" s="55"/>
      <c r="B29" s="33" t="s">
        <v>104</v>
      </c>
      <c r="C29" s="33" t="s">
        <v>261</v>
      </c>
      <c r="D29" s="115"/>
      <c r="E29" s="131"/>
      <c r="F29" s="117">
        <f t="shared" si="0"/>
        <v>0</v>
      </c>
      <c r="G29" s="117">
        <f t="shared" si="1"/>
        <v>0</v>
      </c>
      <c r="H29" s="153">
        <f t="shared" si="3"/>
        <v>0</v>
      </c>
      <c r="I29" s="182" t="s">
        <v>43</v>
      </c>
      <c r="J29" s="176" t="str">
        <f t="shared" si="2"/>
        <v/>
      </c>
      <c r="K29" s="173" t="str">
        <f t="shared" si="4"/>
        <v/>
      </c>
    </row>
    <row r="30" spans="1:11" ht="36" customHeight="1" x14ac:dyDescent="0.3">
      <c r="A30" s="55"/>
      <c r="B30" s="33" t="s">
        <v>261</v>
      </c>
      <c r="C30" s="33" t="s">
        <v>234</v>
      </c>
      <c r="D30" s="115"/>
      <c r="E30" s="131"/>
      <c r="F30" s="117">
        <f t="shared" si="0"/>
        <v>0</v>
      </c>
      <c r="G30" s="117">
        <f t="shared" si="1"/>
        <v>0</v>
      </c>
      <c r="H30" s="153">
        <f t="shared" si="3"/>
        <v>0</v>
      </c>
      <c r="I30" s="182" t="s">
        <v>285</v>
      </c>
      <c r="J30" s="176" t="str">
        <f t="shared" si="2"/>
        <v/>
      </c>
      <c r="K30" s="173" t="str">
        <f t="shared" si="4"/>
        <v/>
      </c>
    </row>
    <row r="31" spans="1:11" ht="36" customHeight="1" x14ac:dyDescent="0.3">
      <c r="A31" s="55"/>
      <c r="B31" s="33" t="s">
        <v>234</v>
      </c>
      <c r="C31" s="33" t="s">
        <v>57</v>
      </c>
      <c r="D31" s="115"/>
      <c r="E31" s="131"/>
      <c r="F31" s="117">
        <f t="shared" si="0"/>
        <v>0</v>
      </c>
      <c r="G31" s="117">
        <f t="shared" si="1"/>
        <v>0</v>
      </c>
      <c r="H31" s="153">
        <f t="shared" si="3"/>
        <v>0</v>
      </c>
      <c r="I31" s="182" t="s">
        <v>7</v>
      </c>
      <c r="J31" s="176" t="str">
        <f t="shared" si="2"/>
        <v/>
      </c>
      <c r="K31" s="173" t="str">
        <f t="shared" si="4"/>
        <v/>
      </c>
    </row>
    <row r="32" spans="1:11" ht="36" customHeight="1" x14ac:dyDescent="0.3">
      <c r="A32" s="55"/>
      <c r="B32" s="336" t="s">
        <v>57</v>
      </c>
      <c r="C32" s="337"/>
      <c r="D32" s="115"/>
      <c r="E32" s="131"/>
      <c r="F32" s="117">
        <f t="shared" si="0"/>
        <v>0</v>
      </c>
      <c r="G32" s="117">
        <f t="shared" si="1"/>
        <v>0</v>
      </c>
      <c r="H32" s="153">
        <f t="shared" si="3"/>
        <v>0</v>
      </c>
      <c r="I32" s="34" t="s">
        <v>45</v>
      </c>
      <c r="J32" s="176" t="str">
        <f t="shared" si="2"/>
        <v/>
      </c>
      <c r="K32" s="173" t="str">
        <f t="shared" si="4"/>
        <v/>
      </c>
    </row>
    <row r="33" spans="1:13" ht="36" customHeight="1" x14ac:dyDescent="0.3">
      <c r="A33" s="55"/>
      <c r="B33" s="20" t="s">
        <v>57</v>
      </c>
      <c r="C33" s="20" t="s">
        <v>118</v>
      </c>
      <c r="D33" s="183" t="str">
        <f t="shared" ref="D33:D55" si="5">IF(E33="","X","")</f>
        <v>X</v>
      </c>
      <c r="E33" s="161"/>
      <c r="F33" s="163">
        <f t="shared" si="0"/>
        <v>0</v>
      </c>
      <c r="G33" s="163">
        <f t="shared" si="1"/>
        <v>10</v>
      </c>
      <c r="H33" s="164">
        <f t="shared" si="3"/>
        <v>0.16666666666666666</v>
      </c>
      <c r="I33" s="21" t="s">
        <v>46</v>
      </c>
      <c r="J33" s="184" t="str">
        <f t="shared" si="2"/>
        <v/>
      </c>
      <c r="K33" s="185">
        <f t="shared" si="4"/>
        <v>6.9444444444444198E-3</v>
      </c>
    </row>
    <row r="34" spans="1:13" ht="36" customHeight="1" x14ac:dyDescent="0.3">
      <c r="A34" s="56"/>
      <c r="B34" s="19" t="s">
        <v>118</v>
      </c>
      <c r="C34" s="19" t="s">
        <v>28</v>
      </c>
      <c r="D34" s="115" t="str">
        <f t="shared" si="5"/>
        <v>X</v>
      </c>
      <c r="E34" s="131"/>
      <c r="F34" s="117">
        <f t="shared" si="0"/>
        <v>3</v>
      </c>
      <c r="G34" s="117">
        <f t="shared" si="1"/>
        <v>50</v>
      </c>
      <c r="H34" s="153">
        <f t="shared" si="3"/>
        <v>4</v>
      </c>
      <c r="I34" s="17" t="s">
        <v>286</v>
      </c>
      <c r="J34" s="176" t="str">
        <f t="shared" si="2"/>
        <v/>
      </c>
      <c r="K34" s="173">
        <f t="shared" si="4"/>
        <v>0.15972222222222221</v>
      </c>
    </row>
    <row r="35" spans="1:13" ht="36" customHeight="1" x14ac:dyDescent="0.3">
      <c r="A35" s="52" t="s">
        <v>298</v>
      </c>
      <c r="B35" s="195">
        <v>0</v>
      </c>
      <c r="C35" s="195" t="s">
        <v>28</v>
      </c>
      <c r="D35" s="115" t="str">
        <f t="shared" si="5"/>
        <v>X</v>
      </c>
      <c r="E35" s="131"/>
      <c r="F35" s="117">
        <f t="shared" si="0"/>
        <v>24</v>
      </c>
      <c r="G35" s="117">
        <f t="shared" ref="G35:G40" si="6">IF(D35="X",MINUTE(C35-B35),0)</f>
        <v>0</v>
      </c>
      <c r="H35" s="153">
        <f t="shared" si="3"/>
        <v>28</v>
      </c>
      <c r="I35" s="182" t="s">
        <v>286</v>
      </c>
      <c r="J35" s="176" t="str">
        <f t="shared" si="2"/>
        <v/>
      </c>
      <c r="K35" s="173">
        <f t="shared" si="4"/>
        <v>1</v>
      </c>
    </row>
    <row r="36" spans="1:13" ht="36" customHeight="1" x14ac:dyDescent="0.3">
      <c r="A36" s="54" t="s">
        <v>299</v>
      </c>
      <c r="B36" s="19" t="s">
        <v>29</v>
      </c>
      <c r="C36" s="19" t="s">
        <v>295</v>
      </c>
      <c r="D36" s="115" t="str">
        <f t="shared" si="5"/>
        <v>X</v>
      </c>
      <c r="E36" s="131"/>
      <c r="F36" s="117">
        <f t="shared" si="0"/>
        <v>12</v>
      </c>
      <c r="G36" s="117">
        <f t="shared" si="6"/>
        <v>20</v>
      </c>
      <c r="H36" s="153">
        <f t="shared" si="3"/>
        <v>40.333333333333336</v>
      </c>
      <c r="I36" s="17" t="s">
        <v>286</v>
      </c>
      <c r="J36" s="176" t="str">
        <f t="shared" si="2"/>
        <v/>
      </c>
      <c r="K36" s="173">
        <f t="shared" si="4"/>
        <v>0.51388888888888895</v>
      </c>
      <c r="M36" s="173"/>
    </row>
    <row r="37" spans="1:13" ht="36" customHeight="1" x14ac:dyDescent="0.3">
      <c r="A37" s="55"/>
      <c r="B37" s="19" t="s">
        <v>295</v>
      </c>
      <c r="C37" s="19" t="s">
        <v>69</v>
      </c>
      <c r="D37" s="115" t="str">
        <f t="shared" si="5"/>
        <v>X</v>
      </c>
      <c r="E37" s="131"/>
      <c r="F37" s="117">
        <f t="shared" si="0"/>
        <v>1</v>
      </c>
      <c r="G37" s="117">
        <f t="shared" si="6"/>
        <v>10</v>
      </c>
      <c r="H37" s="153">
        <f t="shared" si="3"/>
        <v>41.5</v>
      </c>
      <c r="I37" s="17" t="s">
        <v>46</v>
      </c>
      <c r="J37" s="176" t="str">
        <f t="shared" si="2"/>
        <v/>
      </c>
      <c r="K37" s="173">
        <f t="shared" si="4"/>
        <v>4.8611111111111049E-2</v>
      </c>
    </row>
    <row r="38" spans="1:13" ht="36" customHeight="1" x14ac:dyDescent="0.3">
      <c r="A38" s="55"/>
      <c r="B38" s="19" t="s">
        <v>69</v>
      </c>
      <c r="C38" s="19" t="s">
        <v>70</v>
      </c>
      <c r="D38" s="115" t="str">
        <f t="shared" si="5"/>
        <v>X</v>
      </c>
      <c r="E38" s="131"/>
      <c r="F38" s="117">
        <f t="shared" si="0"/>
        <v>0</v>
      </c>
      <c r="G38" s="117">
        <f t="shared" si="6"/>
        <v>30</v>
      </c>
      <c r="H38" s="153">
        <f t="shared" si="3"/>
        <v>42</v>
      </c>
      <c r="I38" s="17" t="s">
        <v>287</v>
      </c>
      <c r="J38" s="176" t="str">
        <f t="shared" si="2"/>
        <v/>
      </c>
      <c r="K38" s="173">
        <f t="shared" si="4"/>
        <v>2.083333333333337E-2</v>
      </c>
    </row>
    <row r="39" spans="1:13" ht="36" customHeight="1" x14ac:dyDescent="0.3">
      <c r="A39" s="55"/>
      <c r="B39" s="19" t="s">
        <v>70</v>
      </c>
      <c r="C39" s="19" t="s">
        <v>273</v>
      </c>
      <c r="D39" s="115" t="str">
        <f t="shared" si="5"/>
        <v>X</v>
      </c>
      <c r="E39" s="131"/>
      <c r="F39" s="117">
        <f t="shared" si="0"/>
        <v>0</v>
      </c>
      <c r="G39" s="117">
        <f t="shared" si="6"/>
        <v>20</v>
      </c>
      <c r="H39" s="153">
        <f t="shared" si="3"/>
        <v>42.333333333333336</v>
      </c>
      <c r="I39" s="17" t="s">
        <v>288</v>
      </c>
      <c r="J39" s="176" t="str">
        <f t="shared" si="2"/>
        <v/>
      </c>
      <c r="K39" s="173">
        <f t="shared" si="4"/>
        <v>1.388888888888884E-2</v>
      </c>
    </row>
    <row r="40" spans="1:13" ht="36" customHeight="1" x14ac:dyDescent="0.3">
      <c r="A40" s="55"/>
      <c r="B40" s="19" t="s">
        <v>273</v>
      </c>
      <c r="C40" s="19" t="s">
        <v>188</v>
      </c>
      <c r="D40" s="115" t="str">
        <f t="shared" si="5"/>
        <v>X</v>
      </c>
      <c r="E40" s="131"/>
      <c r="F40" s="117">
        <f t="shared" si="0"/>
        <v>1</v>
      </c>
      <c r="G40" s="117">
        <f t="shared" si="6"/>
        <v>10</v>
      </c>
      <c r="H40" s="153">
        <f t="shared" si="3"/>
        <v>43.5</v>
      </c>
      <c r="I40" s="17" t="s">
        <v>46</v>
      </c>
      <c r="J40" s="176" t="str">
        <f t="shared" si="2"/>
        <v/>
      </c>
      <c r="K40" s="173">
        <f t="shared" si="4"/>
        <v>4.861111111111116E-2</v>
      </c>
    </row>
    <row r="41" spans="1:13" ht="36" customHeight="1" x14ac:dyDescent="0.3">
      <c r="A41" s="55"/>
      <c r="B41" s="19" t="s">
        <v>188</v>
      </c>
      <c r="C41" s="19" t="s">
        <v>108</v>
      </c>
      <c r="D41" s="115" t="str">
        <f t="shared" si="5"/>
        <v>X</v>
      </c>
      <c r="E41" s="131"/>
      <c r="F41" s="117">
        <f t="shared" si="0"/>
        <v>0</v>
      </c>
      <c r="G41" s="117">
        <f t="shared" si="1"/>
        <v>20</v>
      </c>
      <c r="H41" s="153">
        <f t="shared" si="3"/>
        <v>43.833333333333336</v>
      </c>
      <c r="I41" s="17" t="s">
        <v>289</v>
      </c>
      <c r="J41" s="176" t="str">
        <f t="shared" si="2"/>
        <v/>
      </c>
      <c r="K41" s="173">
        <f t="shared" si="4"/>
        <v>1.388888888888884E-2</v>
      </c>
    </row>
    <row r="42" spans="1:13" ht="36" customHeight="1" x14ac:dyDescent="0.3">
      <c r="A42" s="55"/>
      <c r="B42" s="19" t="s">
        <v>108</v>
      </c>
      <c r="C42" s="19" t="s">
        <v>196</v>
      </c>
      <c r="D42" s="115" t="str">
        <f t="shared" si="5"/>
        <v>X</v>
      </c>
      <c r="E42" s="131"/>
      <c r="F42" s="117">
        <f t="shared" si="0"/>
        <v>0</v>
      </c>
      <c r="G42" s="117">
        <f t="shared" si="1"/>
        <v>20</v>
      </c>
      <c r="H42" s="153">
        <f t="shared" si="3"/>
        <v>44.166666666666671</v>
      </c>
      <c r="I42" s="17" t="s">
        <v>46</v>
      </c>
      <c r="J42" s="176" t="str">
        <f t="shared" si="2"/>
        <v/>
      </c>
      <c r="K42" s="173">
        <f t="shared" si="4"/>
        <v>1.3888888888888951E-2</v>
      </c>
    </row>
    <row r="43" spans="1:13" ht="36" customHeight="1" x14ac:dyDescent="0.3">
      <c r="A43" s="55"/>
      <c r="B43" s="19" t="s">
        <v>196</v>
      </c>
      <c r="C43" s="19" t="s">
        <v>182</v>
      </c>
      <c r="D43" s="115" t="str">
        <f t="shared" si="5"/>
        <v>X</v>
      </c>
      <c r="E43" s="131"/>
      <c r="F43" s="117">
        <f t="shared" si="0"/>
        <v>0</v>
      </c>
      <c r="G43" s="117">
        <f t="shared" si="1"/>
        <v>40</v>
      </c>
      <c r="H43" s="153">
        <f t="shared" si="3"/>
        <v>44.833333333333336</v>
      </c>
      <c r="I43" s="17" t="s">
        <v>290</v>
      </c>
      <c r="J43" s="176" t="str">
        <f t="shared" si="2"/>
        <v/>
      </c>
      <c r="K43" s="173">
        <f t="shared" si="4"/>
        <v>2.7777777777777679E-2</v>
      </c>
    </row>
    <row r="44" spans="1:13" ht="36" customHeight="1" x14ac:dyDescent="0.3">
      <c r="A44" s="55"/>
      <c r="B44" s="19" t="s">
        <v>182</v>
      </c>
      <c r="C44" s="19" t="s">
        <v>59</v>
      </c>
      <c r="D44" s="115" t="str">
        <f t="shared" si="5"/>
        <v>X</v>
      </c>
      <c r="E44" s="131"/>
      <c r="F44" s="117">
        <f t="shared" si="0"/>
        <v>4</v>
      </c>
      <c r="G44" s="117">
        <f t="shared" si="1"/>
        <v>40</v>
      </c>
      <c r="H44" s="153">
        <f t="shared" si="3"/>
        <v>49.5</v>
      </c>
      <c r="I44" s="17" t="s">
        <v>46</v>
      </c>
      <c r="J44" s="176" t="str">
        <f t="shared" si="2"/>
        <v/>
      </c>
      <c r="K44" s="173">
        <f t="shared" si="4"/>
        <v>0.19444444444444453</v>
      </c>
    </row>
    <row r="45" spans="1:13" ht="36" customHeight="1" x14ac:dyDescent="0.3">
      <c r="A45" s="55"/>
      <c r="B45" s="19" t="s">
        <v>59</v>
      </c>
      <c r="C45" s="19" t="s">
        <v>32</v>
      </c>
      <c r="D45" s="115" t="str">
        <f t="shared" si="5"/>
        <v>X</v>
      </c>
      <c r="E45" s="131"/>
      <c r="F45" s="117">
        <f t="shared" si="0"/>
        <v>0</v>
      </c>
      <c r="G45" s="117">
        <f t="shared" si="1"/>
        <v>30</v>
      </c>
      <c r="H45" s="153">
        <f t="shared" si="3"/>
        <v>50</v>
      </c>
      <c r="I45" s="17" t="s">
        <v>287</v>
      </c>
      <c r="J45" s="176" t="str">
        <f t="shared" si="2"/>
        <v/>
      </c>
      <c r="K45" s="173">
        <f t="shared" si="4"/>
        <v>2.0833333333333259E-2</v>
      </c>
    </row>
    <row r="46" spans="1:13" ht="36" customHeight="1" x14ac:dyDescent="0.3">
      <c r="A46" s="55"/>
      <c r="B46" s="19" t="s">
        <v>32</v>
      </c>
      <c r="C46" s="19" t="s">
        <v>63</v>
      </c>
      <c r="D46" s="115" t="str">
        <f t="shared" si="5"/>
        <v>X</v>
      </c>
      <c r="E46" s="131"/>
      <c r="F46" s="117">
        <f t="shared" si="0"/>
        <v>0</v>
      </c>
      <c r="G46" s="117">
        <f t="shared" si="1"/>
        <v>20</v>
      </c>
      <c r="H46" s="153">
        <f t="shared" si="3"/>
        <v>50.333333333333336</v>
      </c>
      <c r="I46" s="17" t="s">
        <v>288</v>
      </c>
      <c r="J46" s="176" t="str">
        <f t="shared" si="2"/>
        <v/>
      </c>
      <c r="K46" s="173">
        <f t="shared" si="4"/>
        <v>1.388888888888884E-2</v>
      </c>
    </row>
    <row r="47" spans="1:13" ht="36" customHeight="1" x14ac:dyDescent="0.3">
      <c r="A47" s="56"/>
      <c r="B47" s="19" t="s">
        <v>63</v>
      </c>
      <c r="C47" s="19" t="s">
        <v>28</v>
      </c>
      <c r="D47" s="115" t="str">
        <f t="shared" si="5"/>
        <v>X</v>
      </c>
      <c r="E47" s="131"/>
      <c r="F47" s="117">
        <f t="shared" si="0"/>
        <v>1</v>
      </c>
      <c r="G47" s="117">
        <f t="shared" si="1"/>
        <v>40</v>
      </c>
      <c r="H47" s="153">
        <f t="shared" si="3"/>
        <v>52</v>
      </c>
      <c r="I47" s="17" t="s">
        <v>46</v>
      </c>
      <c r="J47" s="176" t="str">
        <f t="shared" si="2"/>
        <v/>
      </c>
      <c r="K47" s="173">
        <f t="shared" si="4"/>
        <v>6.9444444444444531E-2</v>
      </c>
    </row>
    <row r="48" spans="1:13" ht="36" customHeight="1" x14ac:dyDescent="0.3">
      <c r="A48" s="54" t="s">
        <v>300</v>
      </c>
      <c r="B48" s="19" t="s">
        <v>29</v>
      </c>
      <c r="C48" s="19" t="s">
        <v>30</v>
      </c>
      <c r="D48" s="115" t="str">
        <f t="shared" si="5"/>
        <v>X</v>
      </c>
      <c r="E48" s="131"/>
      <c r="F48" s="117">
        <f t="shared" si="0"/>
        <v>5</v>
      </c>
      <c r="G48" s="117">
        <f t="shared" si="1"/>
        <v>30</v>
      </c>
      <c r="H48" s="153">
        <f t="shared" si="3"/>
        <v>57.5</v>
      </c>
      <c r="I48" s="17" t="s">
        <v>46</v>
      </c>
      <c r="J48" s="176" t="str">
        <f t="shared" si="2"/>
        <v/>
      </c>
      <c r="K48" s="173">
        <f t="shared" si="4"/>
        <v>0.22916666666666666</v>
      </c>
    </row>
    <row r="49" spans="1:11" ht="36" customHeight="1" x14ac:dyDescent="0.3">
      <c r="A49" s="55"/>
      <c r="B49" s="19" t="s">
        <v>30</v>
      </c>
      <c r="C49" s="19" t="s">
        <v>75</v>
      </c>
      <c r="D49" s="115" t="str">
        <f t="shared" si="5"/>
        <v>X</v>
      </c>
      <c r="E49" s="131"/>
      <c r="F49" s="117">
        <f t="shared" si="0"/>
        <v>0</v>
      </c>
      <c r="G49" s="117">
        <f t="shared" si="1"/>
        <v>30</v>
      </c>
      <c r="H49" s="153">
        <f t="shared" si="3"/>
        <v>58</v>
      </c>
      <c r="I49" s="17" t="s">
        <v>287</v>
      </c>
      <c r="J49" s="176" t="str">
        <f t="shared" si="2"/>
        <v/>
      </c>
      <c r="K49" s="173">
        <f t="shared" si="4"/>
        <v>2.0833333333333343E-2</v>
      </c>
    </row>
    <row r="50" spans="1:11" ht="36" customHeight="1" x14ac:dyDescent="0.3">
      <c r="A50" s="55"/>
      <c r="B50" s="19" t="s">
        <v>75</v>
      </c>
      <c r="C50" s="19" t="s">
        <v>128</v>
      </c>
      <c r="D50" s="115" t="str">
        <f t="shared" si="5"/>
        <v>X</v>
      </c>
      <c r="E50" s="131"/>
      <c r="F50" s="117">
        <f t="shared" si="0"/>
        <v>0</v>
      </c>
      <c r="G50" s="117">
        <f t="shared" si="1"/>
        <v>20</v>
      </c>
      <c r="H50" s="153">
        <f t="shared" si="3"/>
        <v>58.333333333333336</v>
      </c>
      <c r="I50" s="17" t="s">
        <v>288</v>
      </c>
      <c r="J50" s="176" t="str">
        <f t="shared" si="2"/>
        <v/>
      </c>
      <c r="K50" s="173">
        <f t="shared" si="4"/>
        <v>1.3888888888888895E-2</v>
      </c>
    </row>
    <row r="51" spans="1:11" ht="36" customHeight="1" x14ac:dyDescent="0.3">
      <c r="A51" s="55"/>
      <c r="B51" s="19" t="s">
        <v>128</v>
      </c>
      <c r="C51" s="19" t="s">
        <v>65</v>
      </c>
      <c r="D51" s="115" t="str">
        <f t="shared" si="5"/>
        <v>X</v>
      </c>
      <c r="E51" s="131"/>
      <c r="F51" s="117">
        <f t="shared" si="0"/>
        <v>2</v>
      </c>
      <c r="G51" s="117">
        <f t="shared" si="1"/>
        <v>40</v>
      </c>
      <c r="H51" s="153">
        <f t="shared" si="3"/>
        <v>61</v>
      </c>
      <c r="I51" s="17" t="s">
        <v>46</v>
      </c>
      <c r="J51" s="176" t="str">
        <f t="shared" si="2"/>
        <v/>
      </c>
      <c r="K51" s="173">
        <f t="shared" si="4"/>
        <v>0.1111111111111111</v>
      </c>
    </row>
    <row r="52" spans="1:11" ht="36" customHeight="1" x14ac:dyDescent="0.3">
      <c r="A52" s="55"/>
      <c r="B52" s="19" t="s">
        <v>65</v>
      </c>
      <c r="C52" s="19" t="s">
        <v>157</v>
      </c>
      <c r="D52" s="115" t="str">
        <f t="shared" si="5"/>
        <v>X</v>
      </c>
      <c r="E52" s="131"/>
      <c r="F52" s="117">
        <f t="shared" si="0"/>
        <v>0</v>
      </c>
      <c r="G52" s="117">
        <f t="shared" si="1"/>
        <v>30</v>
      </c>
      <c r="H52" s="153">
        <f t="shared" si="3"/>
        <v>61.5</v>
      </c>
      <c r="I52" s="17" t="s">
        <v>291</v>
      </c>
      <c r="J52" s="176" t="str">
        <f t="shared" si="2"/>
        <v/>
      </c>
      <c r="K52" s="173">
        <f t="shared" si="4"/>
        <v>2.0833333333333315E-2</v>
      </c>
    </row>
    <row r="53" spans="1:11" ht="36" customHeight="1" x14ac:dyDescent="0.3">
      <c r="A53" s="55"/>
      <c r="B53" s="19" t="s">
        <v>157</v>
      </c>
      <c r="C53" s="19" t="s">
        <v>159</v>
      </c>
      <c r="D53" s="115" t="str">
        <f t="shared" si="5"/>
        <v>X</v>
      </c>
      <c r="E53" s="131"/>
      <c r="F53" s="117">
        <f t="shared" si="0"/>
        <v>3</v>
      </c>
      <c r="G53" s="117">
        <f t="shared" si="1"/>
        <v>10</v>
      </c>
      <c r="H53" s="153">
        <f t="shared" si="3"/>
        <v>64.666666666666671</v>
      </c>
      <c r="I53" s="17" t="s">
        <v>46</v>
      </c>
      <c r="J53" s="176" t="str">
        <f t="shared" si="2"/>
        <v/>
      </c>
      <c r="K53" s="173">
        <f t="shared" si="4"/>
        <v>0.13194444444444448</v>
      </c>
    </row>
    <row r="54" spans="1:11" ht="36" customHeight="1" x14ac:dyDescent="0.3">
      <c r="A54" s="55"/>
      <c r="B54" s="19" t="s">
        <v>159</v>
      </c>
      <c r="C54" s="19" t="s">
        <v>273</v>
      </c>
      <c r="D54" s="115" t="str">
        <f t="shared" si="5"/>
        <v>X</v>
      </c>
      <c r="E54" s="131"/>
      <c r="F54" s="117">
        <f t="shared" si="0"/>
        <v>1</v>
      </c>
      <c r="G54" s="117">
        <f t="shared" si="1"/>
        <v>40</v>
      </c>
      <c r="H54" s="153">
        <f t="shared" si="3"/>
        <v>66.333333333333343</v>
      </c>
      <c r="I54" s="17" t="s">
        <v>292</v>
      </c>
      <c r="J54" s="176" t="str">
        <f t="shared" si="2"/>
        <v/>
      </c>
      <c r="K54" s="173">
        <f t="shared" si="4"/>
        <v>6.944444444444442E-2</v>
      </c>
    </row>
    <row r="55" spans="1:11" ht="36" customHeight="1" x14ac:dyDescent="0.3">
      <c r="A55" s="55"/>
      <c r="B55" s="19" t="s">
        <v>273</v>
      </c>
      <c r="C55" s="19" t="s">
        <v>234</v>
      </c>
      <c r="D55" s="115" t="str">
        <f t="shared" si="5"/>
        <v>X</v>
      </c>
      <c r="E55" s="131"/>
      <c r="F55" s="117">
        <f t="shared" si="0"/>
        <v>5</v>
      </c>
      <c r="G55" s="117">
        <f t="shared" si="1"/>
        <v>10</v>
      </c>
      <c r="H55" s="153">
        <f t="shared" si="3"/>
        <v>71.500000000000014</v>
      </c>
      <c r="I55" s="17" t="s">
        <v>46</v>
      </c>
      <c r="J55" s="176" t="str">
        <f t="shared" si="2"/>
        <v/>
      </c>
      <c r="K55" s="173">
        <f t="shared" si="4"/>
        <v>0.21527777777777779</v>
      </c>
    </row>
    <row r="56" spans="1:11" ht="36" customHeight="1" x14ac:dyDescent="0.3">
      <c r="A56" s="55"/>
      <c r="B56" s="350" t="s">
        <v>234</v>
      </c>
      <c r="C56" s="350"/>
      <c r="D56" s="115"/>
      <c r="E56" s="131"/>
      <c r="F56" s="117">
        <f t="shared" si="0"/>
        <v>0</v>
      </c>
      <c r="G56" s="117">
        <f t="shared" si="1"/>
        <v>0</v>
      </c>
      <c r="H56" s="153">
        <f t="shared" si="3"/>
        <v>71.500000000000014</v>
      </c>
      <c r="I56" s="18" t="s">
        <v>56</v>
      </c>
      <c r="J56" s="176" t="str">
        <f t="shared" si="2"/>
        <v/>
      </c>
      <c r="K56" s="173" t="str">
        <f t="shared" si="4"/>
        <v/>
      </c>
    </row>
    <row r="57" spans="1:11" ht="33.75" customHeight="1" x14ac:dyDescent="0.3">
      <c r="A57" s="123"/>
      <c r="B57" s="332" t="s">
        <v>33</v>
      </c>
      <c r="C57" s="332"/>
      <c r="D57" s="332"/>
      <c r="E57" s="332"/>
      <c r="F57" s="332"/>
      <c r="G57" s="332"/>
      <c r="H57" s="124">
        <f>H56</f>
        <v>71.500000000000014</v>
      </c>
      <c r="I57" s="125"/>
      <c r="J57" s="177">
        <f>SUM(J23:J56)</f>
        <v>0</v>
      </c>
      <c r="K57" s="173">
        <f>SUM(K23:K56)</f>
        <v>2.979166666666667</v>
      </c>
    </row>
    <row r="58" spans="1:11" ht="33.75" customHeight="1" x14ac:dyDescent="0.3">
      <c r="A58" s="123"/>
      <c r="B58" s="332" t="s">
        <v>616</v>
      </c>
      <c r="C58" s="332"/>
      <c r="D58" s="332"/>
      <c r="E58" s="332"/>
      <c r="F58" s="332"/>
      <c r="G58" s="332"/>
      <c r="H58" s="126">
        <v>72</v>
      </c>
      <c r="I58" s="125"/>
    </row>
    <row r="59" spans="1:11" ht="33.75" customHeight="1" x14ac:dyDescent="0.3">
      <c r="A59" s="123"/>
      <c r="B59" s="326" t="s">
        <v>617</v>
      </c>
      <c r="C59" s="326"/>
      <c r="D59" s="326"/>
      <c r="E59" s="326"/>
      <c r="F59" s="326"/>
      <c r="G59" s="326"/>
      <c r="H59" s="126">
        <f>IF(H58="","",IF(H57&lt;=H58,H58-H57,0))</f>
        <v>0.49999999999998579</v>
      </c>
      <c r="I59" s="155"/>
    </row>
    <row r="60" spans="1:11" ht="33.75" customHeight="1" x14ac:dyDescent="0.3">
      <c r="A60" s="123"/>
      <c r="B60" s="326" t="s">
        <v>618</v>
      </c>
      <c r="C60" s="326"/>
      <c r="D60" s="326"/>
      <c r="E60" s="326"/>
      <c r="F60" s="326"/>
      <c r="G60" s="326"/>
      <c r="H60" s="126">
        <f>IF(H57&gt;H58,H57-H58,0)</f>
        <v>0</v>
      </c>
      <c r="I60" s="125"/>
    </row>
    <row r="61" spans="1:11" ht="33.75" customHeight="1" x14ac:dyDescent="0.3">
      <c r="A61" s="123"/>
      <c r="B61" s="326" t="s">
        <v>619</v>
      </c>
      <c r="C61" s="326"/>
      <c r="D61" s="326"/>
      <c r="E61" s="326"/>
      <c r="F61" s="326"/>
      <c r="G61" s="326"/>
      <c r="H61" s="154">
        <f>IF(H58="","",IF(H59&gt;H60,ROUND(H59*$B$15*$B$13/24,0),""))</f>
        <v>637469</v>
      </c>
      <c r="I61" s="125"/>
    </row>
    <row r="62" spans="1:11" ht="33.75" customHeight="1" x14ac:dyDescent="0.3">
      <c r="A62" s="123"/>
      <c r="B62" s="327" t="s">
        <v>620</v>
      </c>
      <c r="C62" s="328"/>
      <c r="D62" s="328"/>
      <c r="E62" s="328"/>
      <c r="F62" s="328"/>
      <c r="G62" s="329"/>
      <c r="H62" s="127" t="str">
        <f>IF(H60&gt;H59,ROUND(H60*$B$17*$B$13/24,0),"")</f>
        <v/>
      </c>
      <c r="I62" s="125"/>
    </row>
    <row r="63" spans="1:11" ht="33.75" customHeight="1" x14ac:dyDescent="0.3">
      <c r="A63" s="330"/>
      <c r="B63" s="330"/>
      <c r="C63" s="330"/>
      <c r="D63" s="330"/>
      <c r="E63" s="330"/>
      <c r="F63" s="330"/>
      <c r="G63" s="330"/>
      <c r="H63" s="330"/>
      <c r="I63" s="330"/>
    </row>
  </sheetData>
  <mergeCells count="20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57:G57"/>
    <mergeCell ref="B58:G58"/>
    <mergeCell ref="B59:G59"/>
    <mergeCell ref="B61:G61"/>
    <mergeCell ref="B62:G62"/>
    <mergeCell ref="A63:I63"/>
    <mergeCell ref="B23:C23"/>
    <mergeCell ref="B32:C32"/>
    <mergeCell ref="B56:C56"/>
    <mergeCell ref="B60:G60"/>
  </mergeCells>
  <printOptions horizontalCentered="1"/>
  <pageMargins left="0.2" right="0.2" top="0.75" bottom="0.75" header="0.3" footer="0.3"/>
  <pageSetup paperSize="9" scale="8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K87"/>
  <sheetViews>
    <sheetView topLeftCell="A16" zoomScale="55" zoomScaleNormal="55" workbookViewId="0">
      <selection activeCell="K85" sqref="K85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07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6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44586.96875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44577</v>
      </c>
      <c r="C9" s="104">
        <f>INDEX('TONG HOP'!$B$9:$W$110,MATCH(E3,'TONG HOP'!$B$9:$B$110,0),MATCH(C10,'TONG HOP'!$B$9:$W$9,0))</f>
        <v>44578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18430.560000000001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44590.645833333336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20399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44593.673611111109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351" t="s">
        <v>197</v>
      </c>
      <c r="B23" s="336" t="s">
        <v>247</v>
      </c>
      <c r="C23" s="337"/>
      <c r="D23" s="115"/>
      <c r="E23" s="105"/>
      <c r="F23" s="180">
        <f>IF(C23-B23=1,24,(IF(D23="X",HOUR(C23-B23),0)))</f>
        <v>0</v>
      </c>
      <c r="G23" s="166">
        <f t="shared" ref="G23:G80" si="0">IF(D23="X",MINUTE(C23-B23),0)</f>
        <v>0</v>
      </c>
      <c r="H23" s="166">
        <f>(F23+G23/60)+H22</f>
        <v>0</v>
      </c>
      <c r="I23" s="181" t="s">
        <v>248</v>
      </c>
      <c r="J23" s="175" t="str">
        <f t="shared" ref="J23:J80" si="1">IF(E23="x",(C23-B23),"")</f>
        <v/>
      </c>
      <c r="K23" s="173" t="str">
        <f>IF(D23="x",(C23-B23),"")</f>
        <v/>
      </c>
    </row>
    <row r="24" spans="1:11" ht="36" customHeight="1" x14ac:dyDescent="0.3">
      <c r="A24" s="352"/>
      <c r="B24" s="33" t="s">
        <v>247</v>
      </c>
      <c r="C24" s="33" t="s">
        <v>28</v>
      </c>
      <c r="D24" s="115" t="str">
        <f t="shared" ref="D24:D79" si="2">IF(E24="","X","")</f>
        <v>X</v>
      </c>
      <c r="E24" s="196"/>
      <c r="F24" s="180">
        <f t="shared" ref="F24:F80" si="3">IF(C24-B24=1,24,(IF(D24="X",HOUR(C24-B24),0)))</f>
        <v>0</v>
      </c>
      <c r="G24" s="166">
        <f t="shared" si="0"/>
        <v>45</v>
      </c>
      <c r="H24" s="166">
        <f t="shared" ref="H24:H80" si="4">(F24+G24/60)+H23</f>
        <v>0.75</v>
      </c>
      <c r="I24" s="182" t="s">
        <v>206</v>
      </c>
      <c r="J24" s="175" t="str">
        <f t="shared" si="1"/>
        <v/>
      </c>
      <c r="K24" s="173">
        <f t="shared" ref="K24:K80" si="5">IF(D24="x",(C24-B24),"")</f>
        <v>3.125E-2</v>
      </c>
    </row>
    <row r="25" spans="1:11" ht="36" customHeight="1" x14ac:dyDescent="0.3">
      <c r="A25" s="353" t="s">
        <v>198</v>
      </c>
      <c r="B25" s="33" t="s">
        <v>29</v>
      </c>
      <c r="C25" s="33" t="s">
        <v>249</v>
      </c>
      <c r="D25" s="115" t="str">
        <f t="shared" si="2"/>
        <v>X</v>
      </c>
      <c r="E25" s="196"/>
      <c r="F25" s="180">
        <f t="shared" si="3"/>
        <v>5</v>
      </c>
      <c r="G25" s="166">
        <f t="shared" si="0"/>
        <v>45</v>
      </c>
      <c r="H25" s="166">
        <f t="shared" si="4"/>
        <v>6.5</v>
      </c>
      <c r="I25" s="182" t="s">
        <v>250</v>
      </c>
      <c r="J25" s="175" t="str">
        <f t="shared" si="1"/>
        <v/>
      </c>
      <c r="K25" s="173">
        <f t="shared" si="5"/>
        <v>0.23958333333333334</v>
      </c>
    </row>
    <row r="26" spans="1:11" ht="36" customHeight="1" x14ac:dyDescent="0.3">
      <c r="A26" s="353"/>
      <c r="B26" s="33" t="s">
        <v>249</v>
      </c>
      <c r="C26" s="33" t="s">
        <v>31</v>
      </c>
      <c r="D26" s="115" t="str">
        <f t="shared" si="2"/>
        <v/>
      </c>
      <c r="E26" s="196" t="s">
        <v>610</v>
      </c>
      <c r="F26" s="180">
        <f t="shared" si="3"/>
        <v>0</v>
      </c>
      <c r="G26" s="166">
        <f t="shared" si="0"/>
        <v>0</v>
      </c>
      <c r="H26" s="166">
        <f t="shared" si="4"/>
        <v>6.5</v>
      </c>
      <c r="I26" s="34" t="s">
        <v>252</v>
      </c>
      <c r="J26" s="175">
        <f t="shared" si="1"/>
        <v>5.2083333333333343E-2</v>
      </c>
      <c r="K26" s="173" t="str">
        <f t="shared" si="5"/>
        <v/>
      </c>
    </row>
    <row r="27" spans="1:11" ht="36" customHeight="1" x14ac:dyDescent="0.3">
      <c r="A27" s="353"/>
      <c r="B27" s="33" t="s">
        <v>31</v>
      </c>
      <c r="C27" s="33" t="s">
        <v>251</v>
      </c>
      <c r="D27" s="115" t="str">
        <f t="shared" si="2"/>
        <v/>
      </c>
      <c r="E27" s="190" t="s">
        <v>610</v>
      </c>
      <c r="F27" s="180">
        <f t="shared" si="3"/>
        <v>0</v>
      </c>
      <c r="G27" s="117">
        <f t="shared" si="0"/>
        <v>0</v>
      </c>
      <c r="H27" s="153">
        <f t="shared" si="4"/>
        <v>6.5</v>
      </c>
      <c r="I27" s="34" t="s">
        <v>252</v>
      </c>
      <c r="J27" s="176">
        <f t="shared" si="1"/>
        <v>6.9444444444444198E-3</v>
      </c>
      <c r="K27" s="173" t="str">
        <f t="shared" si="5"/>
        <v/>
      </c>
    </row>
    <row r="28" spans="1:11" ht="36" customHeight="1" x14ac:dyDescent="0.3">
      <c r="A28" s="353"/>
      <c r="B28" s="33" t="s">
        <v>251</v>
      </c>
      <c r="C28" s="33" t="s">
        <v>28</v>
      </c>
      <c r="D28" s="115" t="str">
        <f t="shared" si="2"/>
        <v>X</v>
      </c>
      <c r="E28" s="190"/>
      <c r="F28" s="180">
        <f t="shared" si="3"/>
        <v>16</v>
      </c>
      <c r="G28" s="117">
        <f t="shared" si="0"/>
        <v>50</v>
      </c>
      <c r="H28" s="153">
        <f t="shared" si="4"/>
        <v>23.333333333333332</v>
      </c>
      <c r="I28" s="182" t="s">
        <v>250</v>
      </c>
      <c r="J28" s="176" t="str">
        <f t="shared" si="1"/>
        <v/>
      </c>
      <c r="K28" s="173">
        <f t="shared" si="5"/>
        <v>0.70138888888888884</v>
      </c>
    </row>
    <row r="29" spans="1:11" ht="36" customHeight="1" x14ac:dyDescent="0.3">
      <c r="A29" s="351" t="s">
        <v>199</v>
      </c>
      <c r="B29" s="33" t="s">
        <v>29</v>
      </c>
      <c r="C29" s="33" t="s">
        <v>240</v>
      </c>
      <c r="D29" s="115" t="str">
        <f t="shared" si="2"/>
        <v>X</v>
      </c>
      <c r="E29" s="190"/>
      <c r="F29" s="180">
        <f t="shared" si="3"/>
        <v>18</v>
      </c>
      <c r="G29" s="117">
        <f t="shared" si="0"/>
        <v>40</v>
      </c>
      <c r="H29" s="153">
        <f t="shared" si="4"/>
        <v>42</v>
      </c>
      <c r="I29" s="182" t="s">
        <v>250</v>
      </c>
      <c r="J29" s="176" t="str">
        <f t="shared" si="1"/>
        <v/>
      </c>
      <c r="K29" s="173">
        <f t="shared" si="5"/>
        <v>0.77777777777777779</v>
      </c>
    </row>
    <row r="30" spans="1:11" ht="36" customHeight="1" x14ac:dyDescent="0.3">
      <c r="A30" s="354"/>
      <c r="B30" s="33" t="s">
        <v>240</v>
      </c>
      <c r="C30" s="33" t="s">
        <v>117</v>
      </c>
      <c r="D30" s="115" t="str">
        <f t="shared" si="2"/>
        <v/>
      </c>
      <c r="E30" s="190" t="s">
        <v>610</v>
      </c>
      <c r="F30" s="180">
        <f t="shared" si="3"/>
        <v>0</v>
      </c>
      <c r="G30" s="117">
        <f t="shared" si="0"/>
        <v>0</v>
      </c>
      <c r="H30" s="153">
        <f t="shared" si="4"/>
        <v>42</v>
      </c>
      <c r="I30" s="34" t="s">
        <v>253</v>
      </c>
      <c r="J30" s="176">
        <f t="shared" si="1"/>
        <v>4.1666666666666741E-2</v>
      </c>
      <c r="K30" s="173" t="str">
        <f t="shared" si="5"/>
        <v/>
      </c>
    </row>
    <row r="31" spans="1:11" ht="36" customHeight="1" x14ac:dyDescent="0.3">
      <c r="A31" s="352"/>
      <c r="B31" s="33" t="s">
        <v>117</v>
      </c>
      <c r="C31" s="33" t="s">
        <v>28</v>
      </c>
      <c r="D31" s="115" t="str">
        <f t="shared" si="2"/>
        <v/>
      </c>
      <c r="E31" s="190" t="s">
        <v>610</v>
      </c>
      <c r="F31" s="180">
        <f t="shared" si="3"/>
        <v>0</v>
      </c>
      <c r="G31" s="117">
        <f t="shared" si="0"/>
        <v>0</v>
      </c>
      <c r="H31" s="153">
        <f t="shared" si="4"/>
        <v>42</v>
      </c>
      <c r="I31" s="182" t="s">
        <v>42</v>
      </c>
      <c r="J31" s="176">
        <f t="shared" si="1"/>
        <v>0.18055555555555547</v>
      </c>
      <c r="K31" s="173" t="str">
        <f t="shared" si="5"/>
        <v/>
      </c>
    </row>
    <row r="32" spans="1:11" ht="36" customHeight="1" x14ac:dyDescent="0.3">
      <c r="A32" s="351" t="s">
        <v>200</v>
      </c>
      <c r="B32" s="33" t="s">
        <v>29</v>
      </c>
      <c r="C32" s="33" t="s">
        <v>150</v>
      </c>
      <c r="D32" s="115" t="str">
        <f t="shared" si="2"/>
        <v/>
      </c>
      <c r="E32" s="190" t="s">
        <v>610</v>
      </c>
      <c r="F32" s="180">
        <f t="shared" si="3"/>
        <v>0</v>
      </c>
      <c r="G32" s="117">
        <f t="shared" si="0"/>
        <v>0</v>
      </c>
      <c r="H32" s="153">
        <f t="shared" si="4"/>
        <v>42</v>
      </c>
      <c r="I32" s="182" t="s">
        <v>42</v>
      </c>
      <c r="J32" s="176">
        <f t="shared" si="1"/>
        <v>0.41666666666666669</v>
      </c>
      <c r="K32" s="173" t="str">
        <f t="shared" si="5"/>
        <v/>
      </c>
    </row>
    <row r="33" spans="1:11" ht="36" customHeight="1" x14ac:dyDescent="0.3">
      <c r="A33" s="354"/>
      <c r="B33" s="33" t="s">
        <v>150</v>
      </c>
      <c r="C33" s="33" t="s">
        <v>67</v>
      </c>
      <c r="D33" s="115" t="str">
        <f t="shared" si="2"/>
        <v/>
      </c>
      <c r="E33" s="190" t="s">
        <v>610</v>
      </c>
      <c r="F33" s="180">
        <f t="shared" si="3"/>
        <v>0</v>
      </c>
      <c r="G33" s="117">
        <f t="shared" si="0"/>
        <v>0</v>
      </c>
      <c r="H33" s="153">
        <f t="shared" si="4"/>
        <v>42</v>
      </c>
      <c r="I33" s="160" t="s">
        <v>43</v>
      </c>
      <c r="J33" s="176">
        <f t="shared" si="1"/>
        <v>6.25E-2</v>
      </c>
      <c r="K33" s="173" t="str">
        <f t="shared" si="5"/>
        <v/>
      </c>
    </row>
    <row r="34" spans="1:11" ht="36" customHeight="1" x14ac:dyDescent="0.3">
      <c r="A34" s="354"/>
      <c r="B34" s="33" t="s">
        <v>67</v>
      </c>
      <c r="C34" s="33" t="s">
        <v>28</v>
      </c>
      <c r="D34" s="115" t="str">
        <f t="shared" si="2"/>
        <v>X</v>
      </c>
      <c r="E34" s="190"/>
      <c r="F34" s="180">
        <f t="shared" si="3"/>
        <v>12</v>
      </c>
      <c r="G34" s="117">
        <f t="shared" si="0"/>
        <v>30</v>
      </c>
      <c r="H34" s="153">
        <f t="shared" si="4"/>
        <v>54.5</v>
      </c>
      <c r="I34" s="182" t="s">
        <v>254</v>
      </c>
      <c r="J34" s="176" t="str">
        <f t="shared" si="1"/>
        <v/>
      </c>
      <c r="K34" s="173">
        <f t="shared" si="5"/>
        <v>0.52083333333333326</v>
      </c>
    </row>
    <row r="35" spans="1:11" ht="36" customHeight="1" x14ac:dyDescent="0.3">
      <c r="A35" s="353" t="s">
        <v>201</v>
      </c>
      <c r="B35" s="33" t="s">
        <v>29</v>
      </c>
      <c r="C35" s="33" t="s">
        <v>70</v>
      </c>
      <c r="D35" s="115" t="str">
        <f t="shared" si="2"/>
        <v>X</v>
      </c>
      <c r="E35" s="190"/>
      <c r="F35" s="180">
        <f t="shared" si="3"/>
        <v>14</v>
      </c>
      <c r="G35" s="117">
        <f t="shared" si="0"/>
        <v>0</v>
      </c>
      <c r="H35" s="153">
        <f t="shared" si="4"/>
        <v>68.5</v>
      </c>
      <c r="I35" s="182" t="s">
        <v>254</v>
      </c>
      <c r="J35" s="176" t="str">
        <f t="shared" si="1"/>
        <v/>
      </c>
      <c r="K35" s="173">
        <f t="shared" si="5"/>
        <v>0.58333333333333337</v>
      </c>
    </row>
    <row r="36" spans="1:11" ht="36" customHeight="1" x14ac:dyDescent="0.3">
      <c r="A36" s="353"/>
      <c r="B36" s="33" t="s">
        <v>70</v>
      </c>
      <c r="C36" s="33" t="s">
        <v>255</v>
      </c>
      <c r="D36" s="115" t="str">
        <f t="shared" si="2"/>
        <v>X</v>
      </c>
      <c r="E36" s="190"/>
      <c r="F36" s="180">
        <f t="shared" si="3"/>
        <v>1</v>
      </c>
      <c r="G36" s="117">
        <f t="shared" si="0"/>
        <v>0</v>
      </c>
      <c r="H36" s="153">
        <f t="shared" si="4"/>
        <v>69.5</v>
      </c>
      <c r="I36" s="182" t="s">
        <v>256</v>
      </c>
      <c r="J36" s="176" t="str">
        <f t="shared" si="1"/>
        <v/>
      </c>
      <c r="K36" s="173">
        <f t="shared" si="5"/>
        <v>4.166666666666663E-2</v>
      </c>
    </row>
    <row r="37" spans="1:11" ht="36" customHeight="1" x14ac:dyDescent="0.3">
      <c r="A37" s="353"/>
      <c r="B37" s="33" t="s">
        <v>255</v>
      </c>
      <c r="C37" s="33" t="s">
        <v>188</v>
      </c>
      <c r="D37" s="115" t="str">
        <f t="shared" si="2"/>
        <v/>
      </c>
      <c r="E37" s="190" t="s">
        <v>610</v>
      </c>
      <c r="F37" s="180">
        <f t="shared" si="3"/>
        <v>0</v>
      </c>
      <c r="G37" s="117">
        <f t="shared" si="0"/>
        <v>0</v>
      </c>
      <c r="H37" s="153">
        <f t="shared" si="4"/>
        <v>69.5</v>
      </c>
      <c r="I37" s="182" t="s">
        <v>7</v>
      </c>
      <c r="J37" s="176">
        <f t="shared" si="1"/>
        <v>2.083333333333337E-2</v>
      </c>
      <c r="K37" s="173" t="str">
        <f t="shared" si="5"/>
        <v/>
      </c>
    </row>
    <row r="38" spans="1:11" ht="36" customHeight="1" x14ac:dyDescent="0.3">
      <c r="A38" s="353"/>
      <c r="B38" s="336" t="s">
        <v>188</v>
      </c>
      <c r="C38" s="337"/>
      <c r="D38" s="115"/>
      <c r="E38" s="190"/>
      <c r="F38" s="180">
        <f t="shared" si="3"/>
        <v>0</v>
      </c>
      <c r="G38" s="117">
        <f t="shared" si="0"/>
        <v>0</v>
      </c>
      <c r="H38" s="153">
        <f t="shared" si="4"/>
        <v>69.5</v>
      </c>
      <c r="I38" s="34" t="s">
        <v>45</v>
      </c>
      <c r="J38" s="176" t="str">
        <f t="shared" si="1"/>
        <v/>
      </c>
      <c r="K38" s="173" t="str">
        <f t="shared" si="5"/>
        <v/>
      </c>
    </row>
    <row r="39" spans="1:11" ht="36" customHeight="1" x14ac:dyDescent="0.3">
      <c r="A39" s="353"/>
      <c r="B39" s="33" t="s">
        <v>188</v>
      </c>
      <c r="C39" s="33" t="s">
        <v>104</v>
      </c>
      <c r="D39" s="115" t="str">
        <f t="shared" si="2"/>
        <v>X</v>
      </c>
      <c r="E39" s="190"/>
      <c r="F39" s="180">
        <f t="shared" si="3"/>
        <v>0</v>
      </c>
      <c r="G39" s="117">
        <f t="shared" si="0"/>
        <v>30</v>
      </c>
      <c r="H39" s="153">
        <f t="shared" si="4"/>
        <v>70</v>
      </c>
      <c r="I39" s="182" t="s">
        <v>46</v>
      </c>
      <c r="J39" s="176" t="str">
        <f t="shared" si="1"/>
        <v/>
      </c>
      <c r="K39" s="173">
        <f t="shared" si="5"/>
        <v>2.0833333333333259E-2</v>
      </c>
    </row>
    <row r="40" spans="1:11" ht="36" customHeight="1" x14ac:dyDescent="0.3">
      <c r="A40" s="353"/>
      <c r="B40" s="33" t="s">
        <v>104</v>
      </c>
      <c r="C40" s="33" t="s">
        <v>32</v>
      </c>
      <c r="D40" s="115" t="str">
        <f t="shared" si="2"/>
        <v>X</v>
      </c>
      <c r="E40" s="190"/>
      <c r="F40" s="180">
        <f t="shared" si="3"/>
        <v>6</v>
      </c>
      <c r="G40" s="117">
        <f t="shared" si="0"/>
        <v>0</v>
      </c>
      <c r="H40" s="153">
        <f t="shared" si="4"/>
        <v>76</v>
      </c>
      <c r="I40" s="182" t="s">
        <v>257</v>
      </c>
      <c r="J40" s="176" t="str">
        <f t="shared" si="1"/>
        <v/>
      </c>
      <c r="K40" s="173">
        <f t="shared" si="5"/>
        <v>0.25</v>
      </c>
    </row>
    <row r="41" spans="1:11" ht="36" customHeight="1" x14ac:dyDescent="0.3">
      <c r="A41" s="353"/>
      <c r="B41" s="33" t="s">
        <v>32</v>
      </c>
      <c r="C41" s="33" t="s">
        <v>28</v>
      </c>
      <c r="D41" s="115" t="str">
        <f t="shared" si="2"/>
        <v>X</v>
      </c>
      <c r="E41" s="190"/>
      <c r="F41" s="180">
        <f t="shared" si="3"/>
        <v>2</v>
      </c>
      <c r="G41" s="117">
        <f t="shared" si="0"/>
        <v>0</v>
      </c>
      <c r="H41" s="153">
        <f t="shared" si="4"/>
        <v>78</v>
      </c>
      <c r="I41" s="182" t="s">
        <v>258</v>
      </c>
      <c r="J41" s="176" t="str">
        <f t="shared" si="1"/>
        <v/>
      </c>
      <c r="K41" s="173">
        <f t="shared" si="5"/>
        <v>8.333333333333337E-2</v>
      </c>
    </row>
    <row r="42" spans="1:11" ht="36" customHeight="1" x14ac:dyDescent="0.3">
      <c r="A42" s="351" t="s">
        <v>202</v>
      </c>
      <c r="B42" s="33" t="s">
        <v>29</v>
      </c>
      <c r="C42" s="33" t="s">
        <v>159</v>
      </c>
      <c r="D42" s="115" t="str">
        <f t="shared" si="2"/>
        <v>X</v>
      </c>
      <c r="E42" s="190"/>
      <c r="F42" s="180">
        <f t="shared" si="3"/>
        <v>12</v>
      </c>
      <c r="G42" s="117">
        <f t="shared" si="0"/>
        <v>40</v>
      </c>
      <c r="H42" s="153">
        <f t="shared" si="4"/>
        <v>90.666666666666671</v>
      </c>
      <c r="I42" s="182" t="s">
        <v>258</v>
      </c>
      <c r="J42" s="176" t="str">
        <f t="shared" si="1"/>
        <v/>
      </c>
      <c r="K42" s="173">
        <f t="shared" si="5"/>
        <v>0.52777777777777779</v>
      </c>
    </row>
    <row r="43" spans="1:11" ht="36" customHeight="1" x14ac:dyDescent="0.3">
      <c r="A43" s="354"/>
      <c r="B43" s="33" t="s">
        <v>159</v>
      </c>
      <c r="C43" s="33" t="s">
        <v>69</v>
      </c>
      <c r="D43" s="115" t="str">
        <f t="shared" si="2"/>
        <v>X</v>
      </c>
      <c r="E43" s="190"/>
      <c r="F43" s="180">
        <f t="shared" si="3"/>
        <v>0</v>
      </c>
      <c r="G43" s="117">
        <f t="shared" si="0"/>
        <v>50</v>
      </c>
      <c r="H43" s="153">
        <f t="shared" si="4"/>
        <v>91.5</v>
      </c>
      <c r="I43" s="182" t="s">
        <v>46</v>
      </c>
      <c r="J43" s="176" t="str">
        <f t="shared" si="1"/>
        <v/>
      </c>
      <c r="K43" s="173">
        <f t="shared" si="5"/>
        <v>3.472222222222221E-2</v>
      </c>
    </row>
    <row r="44" spans="1:11" ht="36" customHeight="1" x14ac:dyDescent="0.3">
      <c r="A44" s="354"/>
      <c r="B44" s="33" t="s">
        <v>69</v>
      </c>
      <c r="C44" s="33" t="s">
        <v>115</v>
      </c>
      <c r="D44" s="115" t="str">
        <f t="shared" si="2"/>
        <v>X</v>
      </c>
      <c r="E44" s="190"/>
      <c r="F44" s="180">
        <f t="shared" si="3"/>
        <v>1</v>
      </c>
      <c r="G44" s="117">
        <f t="shared" si="0"/>
        <v>0</v>
      </c>
      <c r="H44" s="153">
        <f t="shared" si="4"/>
        <v>92.5</v>
      </c>
      <c r="I44" s="182" t="s">
        <v>47</v>
      </c>
      <c r="J44" s="176" t="str">
        <f t="shared" si="1"/>
        <v/>
      </c>
      <c r="K44" s="173">
        <f t="shared" si="5"/>
        <v>4.166666666666663E-2</v>
      </c>
    </row>
    <row r="45" spans="1:11" ht="36" customHeight="1" x14ac:dyDescent="0.3">
      <c r="A45" s="354"/>
      <c r="B45" s="33" t="s">
        <v>115</v>
      </c>
      <c r="C45" s="33" t="s">
        <v>259</v>
      </c>
      <c r="D45" s="115" t="str">
        <f t="shared" si="2"/>
        <v>X</v>
      </c>
      <c r="E45" s="190"/>
      <c r="F45" s="180">
        <f t="shared" si="3"/>
        <v>1</v>
      </c>
      <c r="G45" s="117">
        <f t="shared" si="0"/>
        <v>50</v>
      </c>
      <c r="H45" s="153">
        <f t="shared" si="4"/>
        <v>94.333333333333329</v>
      </c>
      <c r="I45" s="182" t="s">
        <v>46</v>
      </c>
      <c r="J45" s="176" t="str">
        <f t="shared" si="1"/>
        <v/>
      </c>
      <c r="K45" s="173">
        <f t="shared" si="5"/>
        <v>7.638888888888884E-2</v>
      </c>
    </row>
    <row r="46" spans="1:11" ht="36" customHeight="1" x14ac:dyDescent="0.3">
      <c r="A46" s="354"/>
      <c r="B46" s="33" t="s">
        <v>259</v>
      </c>
      <c r="C46" s="33" t="s">
        <v>182</v>
      </c>
      <c r="D46" s="115" t="str">
        <f t="shared" si="2"/>
        <v>X</v>
      </c>
      <c r="E46" s="190"/>
      <c r="F46" s="180">
        <f t="shared" si="3"/>
        <v>0</v>
      </c>
      <c r="G46" s="117">
        <f t="shared" si="0"/>
        <v>30</v>
      </c>
      <c r="H46" s="153">
        <f t="shared" si="4"/>
        <v>94.833333333333329</v>
      </c>
      <c r="I46" s="182" t="s">
        <v>260</v>
      </c>
      <c r="J46" s="176" t="str">
        <f t="shared" si="1"/>
        <v/>
      </c>
      <c r="K46" s="173">
        <f t="shared" si="5"/>
        <v>2.083333333333337E-2</v>
      </c>
    </row>
    <row r="47" spans="1:11" ht="36" customHeight="1" x14ac:dyDescent="0.3">
      <c r="A47" s="354"/>
      <c r="B47" s="33" t="s">
        <v>182</v>
      </c>
      <c r="C47" s="33" t="s">
        <v>261</v>
      </c>
      <c r="D47" s="115" t="str">
        <f t="shared" si="2"/>
        <v>X</v>
      </c>
      <c r="E47" s="190"/>
      <c r="F47" s="180">
        <f t="shared" si="3"/>
        <v>0</v>
      </c>
      <c r="G47" s="117">
        <f t="shared" si="0"/>
        <v>40</v>
      </c>
      <c r="H47" s="153">
        <f t="shared" si="4"/>
        <v>95.5</v>
      </c>
      <c r="I47" s="182" t="s">
        <v>46</v>
      </c>
      <c r="J47" s="176" t="str">
        <f t="shared" si="1"/>
        <v/>
      </c>
      <c r="K47" s="173">
        <f t="shared" si="5"/>
        <v>2.777777777777779E-2</v>
      </c>
    </row>
    <row r="48" spans="1:11" ht="36" customHeight="1" x14ac:dyDescent="0.3">
      <c r="A48" s="354"/>
      <c r="B48" s="33" t="s">
        <v>261</v>
      </c>
      <c r="C48" s="33" t="s">
        <v>239</v>
      </c>
      <c r="D48" s="115" t="str">
        <f t="shared" si="2"/>
        <v>X</v>
      </c>
      <c r="E48" s="190"/>
      <c r="F48" s="180">
        <f t="shared" si="3"/>
        <v>0</v>
      </c>
      <c r="G48" s="117">
        <f t="shared" si="0"/>
        <v>20</v>
      </c>
      <c r="H48" s="153">
        <f t="shared" si="4"/>
        <v>95.833333333333329</v>
      </c>
      <c r="I48" s="182" t="s">
        <v>262</v>
      </c>
      <c r="J48" s="176" t="str">
        <f t="shared" si="1"/>
        <v/>
      </c>
      <c r="K48" s="173">
        <f t="shared" si="5"/>
        <v>1.388888888888884E-2</v>
      </c>
    </row>
    <row r="49" spans="1:11" ht="36" customHeight="1" x14ac:dyDescent="0.3">
      <c r="A49" s="354"/>
      <c r="B49" s="33" t="s">
        <v>239</v>
      </c>
      <c r="C49" s="33" t="s">
        <v>234</v>
      </c>
      <c r="D49" s="115" t="str">
        <f t="shared" si="2"/>
        <v>X</v>
      </c>
      <c r="E49" s="190"/>
      <c r="F49" s="180">
        <f t="shared" si="3"/>
        <v>1</v>
      </c>
      <c r="G49" s="117">
        <f t="shared" si="0"/>
        <v>40</v>
      </c>
      <c r="H49" s="153">
        <f t="shared" si="4"/>
        <v>97.5</v>
      </c>
      <c r="I49" s="182" t="s">
        <v>46</v>
      </c>
      <c r="J49" s="176" t="str">
        <f t="shared" si="1"/>
        <v/>
      </c>
      <c r="K49" s="173">
        <f t="shared" si="5"/>
        <v>6.9444444444444531E-2</v>
      </c>
    </row>
    <row r="50" spans="1:11" ht="36" customHeight="1" x14ac:dyDescent="0.3">
      <c r="A50" s="352"/>
      <c r="B50" s="33" t="s">
        <v>234</v>
      </c>
      <c r="C50" s="33" t="s">
        <v>241</v>
      </c>
      <c r="D50" s="115" t="str">
        <f t="shared" si="2"/>
        <v>X</v>
      </c>
      <c r="E50" s="190"/>
      <c r="F50" s="180">
        <f t="shared" si="3"/>
        <v>0</v>
      </c>
      <c r="G50" s="117">
        <f t="shared" si="0"/>
        <v>20</v>
      </c>
      <c r="H50" s="153">
        <f t="shared" si="4"/>
        <v>97.833333333333329</v>
      </c>
      <c r="I50" s="182" t="s">
        <v>263</v>
      </c>
      <c r="J50" s="176" t="str">
        <f t="shared" si="1"/>
        <v/>
      </c>
      <c r="K50" s="173">
        <f t="shared" si="5"/>
        <v>1.388888888888884E-2</v>
      </c>
    </row>
    <row r="51" spans="1:11" ht="36" customHeight="1" x14ac:dyDescent="0.3">
      <c r="A51" s="351" t="s">
        <v>202</v>
      </c>
      <c r="B51" s="33" t="s">
        <v>241</v>
      </c>
      <c r="C51" s="33" t="s">
        <v>59</v>
      </c>
      <c r="D51" s="115" t="str">
        <f t="shared" si="2"/>
        <v>X</v>
      </c>
      <c r="E51" s="190"/>
      <c r="F51" s="180">
        <f t="shared" si="3"/>
        <v>1</v>
      </c>
      <c r="G51" s="117">
        <f t="shared" si="0"/>
        <v>40</v>
      </c>
      <c r="H51" s="153">
        <f t="shared" si="4"/>
        <v>99.5</v>
      </c>
      <c r="I51" s="182" t="s">
        <v>46</v>
      </c>
      <c r="J51" s="176" t="str">
        <f t="shared" si="1"/>
        <v/>
      </c>
      <c r="K51" s="173">
        <f t="shared" si="5"/>
        <v>6.9444444444444531E-2</v>
      </c>
    </row>
    <row r="52" spans="1:11" ht="36" customHeight="1" x14ac:dyDescent="0.3">
      <c r="A52" s="354"/>
      <c r="B52" s="33" t="s">
        <v>59</v>
      </c>
      <c r="C52" s="33" t="s">
        <v>32</v>
      </c>
      <c r="D52" s="115" t="str">
        <f t="shared" si="2"/>
        <v>X</v>
      </c>
      <c r="E52" s="190"/>
      <c r="F52" s="180">
        <f t="shared" si="3"/>
        <v>0</v>
      </c>
      <c r="G52" s="117">
        <f t="shared" si="0"/>
        <v>30</v>
      </c>
      <c r="H52" s="153">
        <f t="shared" si="4"/>
        <v>100</v>
      </c>
      <c r="I52" s="182" t="s">
        <v>47</v>
      </c>
      <c r="J52" s="176" t="str">
        <f t="shared" si="1"/>
        <v/>
      </c>
      <c r="K52" s="173">
        <f t="shared" si="5"/>
        <v>2.0833333333333259E-2</v>
      </c>
    </row>
    <row r="53" spans="1:11" ht="36" customHeight="1" x14ac:dyDescent="0.3">
      <c r="A53" s="354"/>
      <c r="B53" s="33" t="s">
        <v>32</v>
      </c>
      <c r="C53" s="33" t="s">
        <v>120</v>
      </c>
      <c r="D53" s="115" t="str">
        <f t="shared" si="2"/>
        <v>X</v>
      </c>
      <c r="E53" s="190"/>
      <c r="F53" s="180">
        <f t="shared" si="3"/>
        <v>0</v>
      </c>
      <c r="G53" s="117">
        <f t="shared" si="0"/>
        <v>30</v>
      </c>
      <c r="H53" s="153">
        <f t="shared" si="4"/>
        <v>100.5</v>
      </c>
      <c r="I53" s="182" t="s">
        <v>264</v>
      </c>
      <c r="J53" s="176" t="str">
        <f t="shared" si="1"/>
        <v/>
      </c>
      <c r="K53" s="173">
        <f t="shared" si="5"/>
        <v>2.083333333333337E-2</v>
      </c>
    </row>
    <row r="54" spans="1:11" ht="36" customHeight="1" x14ac:dyDescent="0.3">
      <c r="A54" s="352"/>
      <c r="B54" s="33" t="s">
        <v>120</v>
      </c>
      <c r="C54" s="33" t="s">
        <v>28</v>
      </c>
      <c r="D54" s="115" t="str">
        <f t="shared" si="2"/>
        <v>X</v>
      </c>
      <c r="E54" s="190"/>
      <c r="F54" s="180">
        <f t="shared" si="3"/>
        <v>1</v>
      </c>
      <c r="G54" s="117">
        <f t="shared" si="0"/>
        <v>30</v>
      </c>
      <c r="H54" s="153">
        <f t="shared" si="4"/>
        <v>102</v>
      </c>
      <c r="I54" s="182" t="s">
        <v>46</v>
      </c>
      <c r="J54" s="176" t="str">
        <f t="shared" si="1"/>
        <v/>
      </c>
      <c r="K54" s="173">
        <f t="shared" si="5"/>
        <v>6.25E-2</v>
      </c>
    </row>
    <row r="55" spans="1:11" ht="36" customHeight="1" x14ac:dyDescent="0.3">
      <c r="A55" s="351" t="s">
        <v>281</v>
      </c>
      <c r="B55" s="33" t="s">
        <v>29</v>
      </c>
      <c r="C55" s="33" t="s">
        <v>265</v>
      </c>
      <c r="D55" s="115" t="str">
        <f t="shared" si="2"/>
        <v>X</v>
      </c>
      <c r="E55" s="190"/>
      <c r="F55" s="180">
        <f t="shared" si="3"/>
        <v>0</v>
      </c>
      <c r="G55" s="117">
        <f t="shared" si="0"/>
        <v>45</v>
      </c>
      <c r="H55" s="153">
        <f t="shared" si="4"/>
        <v>102.75</v>
      </c>
      <c r="I55" s="182" t="s">
        <v>46</v>
      </c>
      <c r="J55" s="176" t="str">
        <f t="shared" si="1"/>
        <v/>
      </c>
      <c r="K55" s="173">
        <f t="shared" si="5"/>
        <v>3.125E-2</v>
      </c>
    </row>
    <row r="56" spans="1:11" ht="36" customHeight="1" x14ac:dyDescent="0.3">
      <c r="A56" s="354"/>
      <c r="B56" s="33" t="s">
        <v>265</v>
      </c>
      <c r="C56" s="33" t="s">
        <v>154</v>
      </c>
      <c r="D56" s="115" t="str">
        <f t="shared" si="2"/>
        <v>X</v>
      </c>
      <c r="E56" s="190"/>
      <c r="F56" s="180">
        <f t="shared" si="3"/>
        <v>0</v>
      </c>
      <c r="G56" s="117">
        <f t="shared" si="0"/>
        <v>35</v>
      </c>
      <c r="H56" s="153">
        <f t="shared" si="4"/>
        <v>103.33333333333333</v>
      </c>
      <c r="I56" s="182" t="s">
        <v>98</v>
      </c>
      <c r="J56" s="176" t="str">
        <f t="shared" si="1"/>
        <v/>
      </c>
      <c r="K56" s="173">
        <f t="shared" si="5"/>
        <v>2.4305555555555552E-2</v>
      </c>
    </row>
    <row r="57" spans="1:11" ht="36" customHeight="1" x14ac:dyDescent="0.3">
      <c r="A57" s="354"/>
      <c r="B57" s="33" t="s">
        <v>154</v>
      </c>
      <c r="C57" s="33" t="s">
        <v>266</v>
      </c>
      <c r="D57" s="115" t="str">
        <f t="shared" si="2"/>
        <v>X</v>
      </c>
      <c r="E57" s="190"/>
      <c r="F57" s="180">
        <f t="shared" si="3"/>
        <v>0</v>
      </c>
      <c r="G57" s="117">
        <f t="shared" si="0"/>
        <v>15</v>
      </c>
      <c r="H57" s="153">
        <f t="shared" si="4"/>
        <v>103.58333333333333</v>
      </c>
      <c r="I57" s="182" t="s">
        <v>46</v>
      </c>
      <c r="J57" s="176" t="str">
        <f t="shared" si="1"/>
        <v/>
      </c>
      <c r="K57" s="173">
        <f t="shared" si="5"/>
        <v>1.0416666666666671E-2</v>
      </c>
    </row>
    <row r="58" spans="1:11" ht="36" customHeight="1" x14ac:dyDescent="0.3">
      <c r="A58" s="354"/>
      <c r="B58" s="33" t="s">
        <v>266</v>
      </c>
      <c r="C58" s="33" t="s">
        <v>267</v>
      </c>
      <c r="D58" s="115" t="str">
        <f t="shared" si="2"/>
        <v>X</v>
      </c>
      <c r="E58" s="190"/>
      <c r="F58" s="180">
        <f t="shared" si="3"/>
        <v>0</v>
      </c>
      <c r="G58" s="117">
        <f t="shared" si="0"/>
        <v>30</v>
      </c>
      <c r="H58" s="153">
        <f t="shared" si="4"/>
        <v>104.08333333333333</v>
      </c>
      <c r="I58" s="182" t="s">
        <v>98</v>
      </c>
      <c r="J58" s="176" t="str">
        <f t="shared" si="1"/>
        <v/>
      </c>
      <c r="K58" s="173">
        <f t="shared" si="5"/>
        <v>2.0833333333333343E-2</v>
      </c>
    </row>
    <row r="59" spans="1:11" ht="36" customHeight="1" x14ac:dyDescent="0.3">
      <c r="A59" s="354"/>
      <c r="B59" s="33" t="s">
        <v>267</v>
      </c>
      <c r="C59" s="33" t="s">
        <v>268</v>
      </c>
      <c r="D59" s="115" t="str">
        <f t="shared" si="2"/>
        <v>X</v>
      </c>
      <c r="E59" s="190"/>
      <c r="F59" s="180">
        <f t="shared" si="3"/>
        <v>0</v>
      </c>
      <c r="G59" s="117">
        <f t="shared" si="0"/>
        <v>30</v>
      </c>
      <c r="H59" s="153">
        <f t="shared" si="4"/>
        <v>104.58333333333333</v>
      </c>
      <c r="I59" s="182" t="s">
        <v>46</v>
      </c>
      <c r="J59" s="176" t="str">
        <f t="shared" si="1"/>
        <v/>
      </c>
      <c r="K59" s="173">
        <f t="shared" si="5"/>
        <v>2.0833333333333329E-2</v>
      </c>
    </row>
    <row r="60" spans="1:11" ht="36" customHeight="1" x14ac:dyDescent="0.3">
      <c r="A60" s="354"/>
      <c r="B60" s="33" t="s">
        <v>268</v>
      </c>
      <c r="C60" s="33" t="s">
        <v>269</v>
      </c>
      <c r="D60" s="115" t="str">
        <f t="shared" si="2"/>
        <v>X</v>
      </c>
      <c r="E60" s="190"/>
      <c r="F60" s="180">
        <f t="shared" si="3"/>
        <v>0</v>
      </c>
      <c r="G60" s="117">
        <f t="shared" si="0"/>
        <v>25</v>
      </c>
      <c r="H60" s="153">
        <f t="shared" si="4"/>
        <v>105</v>
      </c>
      <c r="I60" s="182" t="s">
        <v>270</v>
      </c>
      <c r="J60" s="176" t="str">
        <f t="shared" si="1"/>
        <v/>
      </c>
      <c r="K60" s="173">
        <f t="shared" si="5"/>
        <v>1.7361111111111105E-2</v>
      </c>
    </row>
    <row r="61" spans="1:11" ht="36" customHeight="1" x14ac:dyDescent="0.3">
      <c r="A61" s="354"/>
      <c r="B61" s="33" t="s">
        <v>269</v>
      </c>
      <c r="C61" s="33" t="s">
        <v>30</v>
      </c>
      <c r="D61" s="115" t="str">
        <f t="shared" si="2"/>
        <v>X</v>
      </c>
      <c r="E61" s="190"/>
      <c r="F61" s="180">
        <f t="shared" si="3"/>
        <v>2</v>
      </c>
      <c r="G61" s="117">
        <f t="shared" si="0"/>
        <v>30</v>
      </c>
      <c r="H61" s="153">
        <f t="shared" si="4"/>
        <v>107.5</v>
      </c>
      <c r="I61" s="182" t="s">
        <v>46</v>
      </c>
      <c r="J61" s="176" t="str">
        <f t="shared" si="1"/>
        <v/>
      </c>
      <c r="K61" s="173">
        <f t="shared" si="5"/>
        <v>0.10416666666666666</v>
      </c>
    </row>
    <row r="62" spans="1:11" ht="36" customHeight="1" x14ac:dyDescent="0.3">
      <c r="A62" s="354"/>
      <c r="B62" s="33" t="s">
        <v>30</v>
      </c>
      <c r="C62" s="33" t="s">
        <v>75</v>
      </c>
      <c r="D62" s="115" t="str">
        <f t="shared" si="2"/>
        <v>X</v>
      </c>
      <c r="E62" s="190"/>
      <c r="F62" s="180">
        <f t="shared" si="3"/>
        <v>0</v>
      </c>
      <c r="G62" s="117">
        <f t="shared" si="0"/>
        <v>30</v>
      </c>
      <c r="H62" s="153">
        <f t="shared" si="4"/>
        <v>108</v>
      </c>
      <c r="I62" s="182" t="s">
        <v>47</v>
      </c>
      <c r="J62" s="176" t="str">
        <f t="shared" si="1"/>
        <v/>
      </c>
      <c r="K62" s="173">
        <f t="shared" si="5"/>
        <v>2.0833333333333343E-2</v>
      </c>
    </row>
    <row r="63" spans="1:11" ht="36" customHeight="1" x14ac:dyDescent="0.3">
      <c r="A63" s="354"/>
      <c r="B63" s="33" t="s">
        <v>75</v>
      </c>
      <c r="C63" s="33" t="s">
        <v>128</v>
      </c>
      <c r="D63" s="115" t="str">
        <f t="shared" si="2"/>
        <v>X</v>
      </c>
      <c r="E63" s="190"/>
      <c r="F63" s="180">
        <f t="shared" si="3"/>
        <v>0</v>
      </c>
      <c r="G63" s="117">
        <f t="shared" si="0"/>
        <v>20</v>
      </c>
      <c r="H63" s="153">
        <f t="shared" si="4"/>
        <v>108.33333333333333</v>
      </c>
      <c r="I63" s="182" t="s">
        <v>271</v>
      </c>
      <c r="J63" s="176" t="str">
        <f t="shared" si="1"/>
        <v/>
      </c>
      <c r="K63" s="173">
        <f t="shared" si="5"/>
        <v>1.3888888888888895E-2</v>
      </c>
    </row>
    <row r="64" spans="1:11" ht="36" customHeight="1" x14ac:dyDescent="0.3">
      <c r="A64" s="354"/>
      <c r="B64" s="33" t="s">
        <v>128</v>
      </c>
      <c r="C64" s="33" t="s">
        <v>58</v>
      </c>
      <c r="D64" s="115" t="str">
        <f t="shared" si="2"/>
        <v>X</v>
      </c>
      <c r="E64" s="190"/>
      <c r="F64" s="180">
        <f t="shared" si="3"/>
        <v>2</v>
      </c>
      <c r="G64" s="117">
        <f t="shared" si="0"/>
        <v>10</v>
      </c>
      <c r="H64" s="153">
        <f t="shared" si="4"/>
        <v>110.5</v>
      </c>
      <c r="I64" s="182" t="s">
        <v>46</v>
      </c>
      <c r="J64" s="176" t="str">
        <f t="shared" si="1"/>
        <v/>
      </c>
      <c r="K64" s="173">
        <f t="shared" si="5"/>
        <v>9.027777777777779E-2</v>
      </c>
    </row>
    <row r="65" spans="1:11" ht="36" customHeight="1" x14ac:dyDescent="0.3">
      <c r="A65" s="354"/>
      <c r="B65" s="33" t="s">
        <v>58</v>
      </c>
      <c r="C65" s="33" t="s">
        <v>65</v>
      </c>
      <c r="D65" s="115" t="str">
        <f t="shared" si="2"/>
        <v>X</v>
      </c>
      <c r="E65" s="190"/>
      <c r="F65" s="180">
        <f t="shared" si="3"/>
        <v>0</v>
      </c>
      <c r="G65" s="117">
        <f t="shared" si="0"/>
        <v>30</v>
      </c>
      <c r="H65" s="153">
        <f t="shared" si="4"/>
        <v>111</v>
      </c>
      <c r="I65" s="182" t="s">
        <v>272</v>
      </c>
      <c r="J65" s="176" t="str">
        <f t="shared" si="1"/>
        <v/>
      </c>
      <c r="K65" s="173">
        <f t="shared" si="5"/>
        <v>2.0833333333333315E-2</v>
      </c>
    </row>
    <row r="66" spans="1:11" ht="36" customHeight="1" x14ac:dyDescent="0.3">
      <c r="A66" s="354"/>
      <c r="B66" s="33" t="s">
        <v>65</v>
      </c>
      <c r="C66" s="33" t="s">
        <v>69</v>
      </c>
      <c r="D66" s="115" t="str">
        <f t="shared" si="2"/>
        <v>X</v>
      </c>
      <c r="E66" s="190"/>
      <c r="F66" s="180">
        <f t="shared" si="3"/>
        <v>4</v>
      </c>
      <c r="G66" s="117">
        <f t="shared" si="0"/>
        <v>30</v>
      </c>
      <c r="H66" s="153">
        <f t="shared" si="4"/>
        <v>115.5</v>
      </c>
      <c r="I66" s="182" t="s">
        <v>46</v>
      </c>
      <c r="J66" s="176" t="str">
        <f t="shared" si="1"/>
        <v/>
      </c>
      <c r="K66" s="173">
        <f t="shared" si="5"/>
        <v>0.1875</v>
      </c>
    </row>
    <row r="67" spans="1:11" ht="36" customHeight="1" x14ac:dyDescent="0.3">
      <c r="A67" s="354"/>
      <c r="B67" s="33" t="s">
        <v>69</v>
      </c>
      <c r="C67" s="33" t="s">
        <v>273</v>
      </c>
      <c r="D67" s="115" t="str">
        <f t="shared" si="2"/>
        <v>X</v>
      </c>
      <c r="E67" s="190"/>
      <c r="F67" s="180">
        <f t="shared" si="3"/>
        <v>0</v>
      </c>
      <c r="G67" s="117">
        <f t="shared" si="0"/>
        <v>50</v>
      </c>
      <c r="H67" s="153">
        <f t="shared" si="4"/>
        <v>116.33333333333333</v>
      </c>
      <c r="I67" s="182" t="s">
        <v>47</v>
      </c>
      <c r="J67" s="176" t="str">
        <f t="shared" si="1"/>
        <v/>
      </c>
      <c r="K67" s="173">
        <f t="shared" si="5"/>
        <v>3.472222222222221E-2</v>
      </c>
    </row>
    <row r="68" spans="1:11" ht="36" customHeight="1" x14ac:dyDescent="0.3">
      <c r="A68" s="354"/>
      <c r="B68" s="33" t="s">
        <v>273</v>
      </c>
      <c r="C68" s="33" t="s">
        <v>161</v>
      </c>
      <c r="D68" s="115" t="str">
        <f t="shared" si="2"/>
        <v>X</v>
      </c>
      <c r="E68" s="190"/>
      <c r="F68" s="180">
        <f t="shared" si="3"/>
        <v>6</v>
      </c>
      <c r="G68" s="117">
        <f t="shared" si="0"/>
        <v>50</v>
      </c>
      <c r="H68" s="153">
        <f t="shared" si="4"/>
        <v>123.16666666666666</v>
      </c>
      <c r="I68" s="182" t="s">
        <v>46</v>
      </c>
      <c r="J68" s="176" t="str">
        <f t="shared" si="1"/>
        <v/>
      </c>
      <c r="K68" s="173">
        <f t="shared" si="5"/>
        <v>0.28472222222222232</v>
      </c>
    </row>
    <row r="69" spans="1:11" ht="36" customHeight="1" x14ac:dyDescent="0.3">
      <c r="A69" s="354"/>
      <c r="B69" s="33" t="s">
        <v>161</v>
      </c>
      <c r="C69" s="33" t="s">
        <v>32</v>
      </c>
      <c r="D69" s="115" t="str">
        <f t="shared" si="2"/>
        <v>X</v>
      </c>
      <c r="E69" s="190"/>
      <c r="F69" s="180">
        <f t="shared" si="3"/>
        <v>0</v>
      </c>
      <c r="G69" s="117">
        <f t="shared" si="0"/>
        <v>50</v>
      </c>
      <c r="H69" s="153">
        <f t="shared" si="4"/>
        <v>123.99999999999999</v>
      </c>
      <c r="I69" s="182" t="s">
        <v>47</v>
      </c>
      <c r="J69" s="176" t="str">
        <f t="shared" si="1"/>
        <v/>
      </c>
      <c r="K69" s="173">
        <f t="shared" si="5"/>
        <v>3.4722222222222099E-2</v>
      </c>
    </row>
    <row r="70" spans="1:11" ht="36" customHeight="1" x14ac:dyDescent="0.3">
      <c r="A70" s="354"/>
      <c r="B70" s="33" t="s">
        <v>32</v>
      </c>
      <c r="C70" s="33" t="s">
        <v>28</v>
      </c>
      <c r="D70" s="115" t="str">
        <f t="shared" si="2"/>
        <v>X</v>
      </c>
      <c r="E70" s="190"/>
      <c r="F70" s="180">
        <f t="shared" si="3"/>
        <v>2</v>
      </c>
      <c r="G70" s="117">
        <f t="shared" si="0"/>
        <v>0</v>
      </c>
      <c r="H70" s="153">
        <f t="shared" si="4"/>
        <v>125.99999999999999</v>
      </c>
      <c r="I70" s="182" t="s">
        <v>274</v>
      </c>
      <c r="J70" s="176" t="str">
        <f t="shared" si="1"/>
        <v/>
      </c>
      <c r="K70" s="173">
        <f t="shared" si="5"/>
        <v>8.333333333333337E-2</v>
      </c>
    </row>
    <row r="71" spans="1:11" ht="36" customHeight="1" x14ac:dyDescent="0.3">
      <c r="A71" s="52" t="s">
        <v>282</v>
      </c>
      <c r="B71" s="33" t="s">
        <v>29</v>
      </c>
      <c r="C71" s="33" t="s">
        <v>128</v>
      </c>
      <c r="D71" s="115" t="str">
        <f t="shared" si="2"/>
        <v>X</v>
      </c>
      <c r="E71" s="190"/>
      <c r="F71" s="180">
        <f t="shared" si="3"/>
        <v>6</v>
      </c>
      <c r="G71" s="117">
        <f t="shared" si="0"/>
        <v>20</v>
      </c>
      <c r="H71" s="153">
        <f t="shared" si="4"/>
        <v>132.33333333333331</v>
      </c>
      <c r="I71" s="182" t="s">
        <v>274</v>
      </c>
      <c r="J71" s="176" t="str">
        <f t="shared" si="1"/>
        <v/>
      </c>
      <c r="K71" s="173">
        <f t="shared" si="5"/>
        <v>0.2638888888888889</v>
      </c>
    </row>
    <row r="72" spans="1:11" ht="36" customHeight="1" x14ac:dyDescent="0.3">
      <c r="A72" s="44"/>
      <c r="B72" s="33" t="s">
        <v>128</v>
      </c>
      <c r="C72" s="33" t="s">
        <v>275</v>
      </c>
      <c r="D72" s="115" t="str">
        <f t="shared" si="2"/>
        <v>X</v>
      </c>
      <c r="E72" s="190"/>
      <c r="F72" s="180">
        <f t="shared" si="3"/>
        <v>2</v>
      </c>
      <c r="G72" s="117">
        <f t="shared" si="0"/>
        <v>50</v>
      </c>
      <c r="H72" s="153">
        <f t="shared" si="4"/>
        <v>135.16666666666666</v>
      </c>
      <c r="I72" s="182" t="s">
        <v>46</v>
      </c>
      <c r="J72" s="176" t="str">
        <f t="shared" si="1"/>
        <v/>
      </c>
      <c r="K72" s="173">
        <f t="shared" si="5"/>
        <v>0.11805555555555552</v>
      </c>
    </row>
    <row r="73" spans="1:11" ht="36" customHeight="1" x14ac:dyDescent="0.3">
      <c r="A73" s="44"/>
      <c r="B73" s="33" t="s">
        <v>275</v>
      </c>
      <c r="C73" s="33" t="s">
        <v>276</v>
      </c>
      <c r="D73" s="115" t="str">
        <f t="shared" si="2"/>
        <v>X</v>
      </c>
      <c r="E73" s="190"/>
      <c r="F73" s="180">
        <f t="shared" si="3"/>
        <v>1</v>
      </c>
      <c r="G73" s="117">
        <f t="shared" si="0"/>
        <v>10</v>
      </c>
      <c r="H73" s="153">
        <f t="shared" si="4"/>
        <v>136.33333333333331</v>
      </c>
      <c r="I73" s="182" t="s">
        <v>277</v>
      </c>
      <c r="J73" s="176" t="str">
        <f t="shared" si="1"/>
        <v/>
      </c>
      <c r="K73" s="173">
        <f t="shared" si="5"/>
        <v>4.861111111111116E-2</v>
      </c>
    </row>
    <row r="74" spans="1:11" ht="36" customHeight="1" x14ac:dyDescent="0.3">
      <c r="A74" s="44"/>
      <c r="B74" s="33" t="s">
        <v>276</v>
      </c>
      <c r="C74" s="33" t="s">
        <v>67</v>
      </c>
      <c r="D74" s="115" t="str">
        <f t="shared" si="2"/>
        <v>X</v>
      </c>
      <c r="E74" s="190"/>
      <c r="F74" s="180">
        <f t="shared" si="3"/>
        <v>1</v>
      </c>
      <c r="G74" s="117">
        <f t="shared" si="0"/>
        <v>10</v>
      </c>
      <c r="H74" s="153">
        <f t="shared" si="4"/>
        <v>137.49999999999997</v>
      </c>
      <c r="I74" s="182" t="s">
        <v>278</v>
      </c>
      <c r="J74" s="176" t="str">
        <f t="shared" si="1"/>
        <v/>
      </c>
      <c r="K74" s="173">
        <f t="shared" si="5"/>
        <v>4.8611111111111105E-2</v>
      </c>
    </row>
    <row r="75" spans="1:11" ht="36" customHeight="1" x14ac:dyDescent="0.3">
      <c r="A75" s="44"/>
      <c r="B75" s="33" t="s">
        <v>67</v>
      </c>
      <c r="C75" s="33" t="s">
        <v>105</v>
      </c>
      <c r="D75" s="115" t="str">
        <f t="shared" si="2"/>
        <v>X</v>
      </c>
      <c r="E75" s="190"/>
      <c r="F75" s="180">
        <f t="shared" si="3"/>
        <v>1</v>
      </c>
      <c r="G75" s="117">
        <f t="shared" si="0"/>
        <v>0</v>
      </c>
      <c r="H75" s="153">
        <f t="shared" si="4"/>
        <v>138.49999999999997</v>
      </c>
      <c r="I75" s="182" t="s">
        <v>279</v>
      </c>
      <c r="J75" s="176" t="str">
        <f t="shared" si="1"/>
        <v/>
      </c>
      <c r="K75" s="173">
        <f t="shared" si="5"/>
        <v>4.1666666666666685E-2</v>
      </c>
    </row>
    <row r="76" spans="1:11" ht="36" customHeight="1" x14ac:dyDescent="0.3">
      <c r="A76" s="44"/>
      <c r="B76" s="33" t="s">
        <v>105</v>
      </c>
      <c r="C76" s="33" t="s">
        <v>69</v>
      </c>
      <c r="D76" s="115" t="str">
        <f t="shared" ref="D76" si="6">IF(E76="","X","")</f>
        <v>X</v>
      </c>
      <c r="E76" s="190"/>
      <c r="F76" s="180">
        <f t="shared" ref="F76" si="7">IF(C76-B76=1,24,(IF(D76="X",HOUR(C76-B76),0)))</f>
        <v>1</v>
      </c>
      <c r="G76" s="117">
        <f t="shared" ref="G76" si="8">IF(D76="X",MINUTE(C76-B76),0)</f>
        <v>0</v>
      </c>
      <c r="H76" s="153">
        <f t="shared" ref="H76" si="9">(F76+G76/60)+H75</f>
        <v>139.49999999999997</v>
      </c>
      <c r="I76" s="182" t="s">
        <v>280</v>
      </c>
      <c r="J76" s="176"/>
      <c r="K76" s="173"/>
    </row>
    <row r="77" spans="1:11" ht="36" customHeight="1" x14ac:dyDescent="0.3">
      <c r="A77" s="44"/>
      <c r="B77" s="33" t="s">
        <v>69</v>
      </c>
      <c r="C77" s="33" t="s">
        <v>70</v>
      </c>
      <c r="D77" s="115" t="str">
        <f t="shared" si="2"/>
        <v>X</v>
      </c>
      <c r="E77" s="190"/>
      <c r="F77" s="180">
        <f t="shared" si="3"/>
        <v>0</v>
      </c>
      <c r="G77" s="117">
        <f t="shared" si="0"/>
        <v>30</v>
      </c>
      <c r="H77" s="153">
        <f>(F77+G77/60)+H75</f>
        <v>138.99999999999997</v>
      </c>
      <c r="I77" s="182" t="s">
        <v>47</v>
      </c>
      <c r="J77" s="176" t="str">
        <f t="shared" si="1"/>
        <v/>
      </c>
      <c r="K77" s="173">
        <f t="shared" si="5"/>
        <v>2.083333333333337E-2</v>
      </c>
    </row>
    <row r="78" spans="1:11" ht="36" customHeight="1" x14ac:dyDescent="0.3">
      <c r="A78" s="44"/>
      <c r="B78" s="33" t="s">
        <v>70</v>
      </c>
      <c r="C78" s="33" t="s">
        <v>273</v>
      </c>
      <c r="D78" s="115" t="str">
        <f t="shared" si="2"/>
        <v>X</v>
      </c>
      <c r="E78" s="190"/>
      <c r="F78" s="180">
        <f t="shared" si="3"/>
        <v>0</v>
      </c>
      <c r="G78" s="117">
        <f t="shared" si="0"/>
        <v>20</v>
      </c>
      <c r="H78" s="153">
        <f t="shared" si="4"/>
        <v>139.33333333333331</v>
      </c>
      <c r="I78" s="182" t="s">
        <v>264</v>
      </c>
      <c r="J78" s="176" t="str">
        <f t="shared" si="1"/>
        <v/>
      </c>
      <c r="K78" s="173">
        <f t="shared" si="5"/>
        <v>1.388888888888884E-2</v>
      </c>
    </row>
    <row r="79" spans="1:11" ht="36" customHeight="1" x14ac:dyDescent="0.3">
      <c r="A79" s="44"/>
      <c r="B79" s="33" t="s">
        <v>273</v>
      </c>
      <c r="C79" s="33" t="s">
        <v>196</v>
      </c>
      <c r="D79" s="115" t="str">
        <f t="shared" si="2"/>
        <v>X</v>
      </c>
      <c r="E79" s="190"/>
      <c r="F79" s="180">
        <f t="shared" si="3"/>
        <v>1</v>
      </c>
      <c r="G79" s="117">
        <f t="shared" si="0"/>
        <v>50</v>
      </c>
      <c r="H79" s="153">
        <f>(F79+G79/60)+H78</f>
        <v>141.16666666666666</v>
      </c>
      <c r="I79" s="182" t="s">
        <v>46</v>
      </c>
      <c r="J79" s="176" t="str">
        <f t="shared" si="1"/>
        <v/>
      </c>
      <c r="K79" s="173">
        <f t="shared" si="5"/>
        <v>7.6388888888888951E-2</v>
      </c>
    </row>
    <row r="80" spans="1:11" ht="36" customHeight="1" x14ac:dyDescent="0.3">
      <c r="A80" s="44"/>
      <c r="B80" s="336" t="s">
        <v>196</v>
      </c>
      <c r="C80" s="337"/>
      <c r="D80" s="115"/>
      <c r="E80" s="190"/>
      <c r="F80" s="180">
        <f t="shared" si="3"/>
        <v>0</v>
      </c>
      <c r="G80" s="117">
        <f t="shared" si="0"/>
        <v>0</v>
      </c>
      <c r="H80" s="153">
        <f t="shared" si="4"/>
        <v>141.16666666666666</v>
      </c>
      <c r="I80" s="34" t="s">
        <v>56</v>
      </c>
      <c r="J80" s="176" t="str">
        <f t="shared" si="1"/>
        <v/>
      </c>
      <c r="K80" s="173" t="str">
        <f t="shared" si="5"/>
        <v/>
      </c>
    </row>
    <row r="81" spans="1:11" ht="33.75" customHeight="1" x14ac:dyDescent="0.3">
      <c r="A81" s="123"/>
      <c r="B81" s="332" t="s">
        <v>33</v>
      </c>
      <c r="C81" s="332"/>
      <c r="D81" s="332"/>
      <c r="E81" s="332"/>
      <c r="F81" s="332"/>
      <c r="G81" s="332"/>
      <c r="H81" s="124">
        <f>H80</f>
        <v>141.16666666666666</v>
      </c>
      <c r="I81" s="125"/>
      <c r="J81" s="177">
        <f>SUM(J23:J80)</f>
        <v>0.78125000000000011</v>
      </c>
      <c r="K81" s="173">
        <f>SUM(K23:K80)</f>
        <v>5.8819444444444429</v>
      </c>
    </row>
    <row r="82" spans="1:11" ht="33.75" customHeight="1" x14ac:dyDescent="0.3">
      <c r="A82" s="123"/>
      <c r="B82" s="332" t="s">
        <v>616</v>
      </c>
      <c r="C82" s="332"/>
      <c r="D82" s="332"/>
      <c r="E82" s="332"/>
      <c r="F82" s="332"/>
      <c r="G82" s="332"/>
      <c r="H82" s="126">
        <v>72</v>
      </c>
      <c r="I82" s="125"/>
    </row>
    <row r="83" spans="1:11" ht="33.75" customHeight="1" x14ac:dyDescent="0.3">
      <c r="A83" s="123"/>
      <c r="B83" s="326" t="s">
        <v>617</v>
      </c>
      <c r="C83" s="326"/>
      <c r="D83" s="326"/>
      <c r="E83" s="326"/>
      <c r="F83" s="326"/>
      <c r="G83" s="326"/>
      <c r="H83" s="126">
        <f>IF(H82="","",IF(H81&lt;=H82,H82-H81,0))</f>
        <v>0</v>
      </c>
      <c r="I83" s="155"/>
    </row>
    <row r="84" spans="1:11" ht="33.75" customHeight="1" x14ac:dyDescent="0.3">
      <c r="A84" s="123"/>
      <c r="B84" s="326" t="s">
        <v>618</v>
      </c>
      <c r="C84" s="326"/>
      <c r="D84" s="326"/>
      <c r="E84" s="326"/>
      <c r="F84" s="326"/>
      <c r="G84" s="326"/>
      <c r="H84" s="126">
        <f>IF(H81&gt;H82,H81-H82,0)</f>
        <v>69.166666666666657</v>
      </c>
      <c r="I84" s="125"/>
    </row>
    <row r="85" spans="1:11" ht="33.75" customHeight="1" x14ac:dyDescent="0.3">
      <c r="A85" s="123"/>
      <c r="B85" s="326" t="s">
        <v>619</v>
      </c>
      <c r="C85" s="326"/>
      <c r="D85" s="326"/>
      <c r="E85" s="326"/>
      <c r="F85" s="326"/>
      <c r="G85" s="326"/>
      <c r="H85" s="154" t="str">
        <f>IF(H82="","",IF(H83&gt;H84,ROUND(H83*$B$15*$B$13/24,0),""))</f>
        <v/>
      </c>
      <c r="I85" s="125"/>
    </row>
    <row r="86" spans="1:11" ht="33.75" customHeight="1" x14ac:dyDescent="0.3">
      <c r="A86" s="123"/>
      <c r="B86" s="327" t="s">
        <v>620</v>
      </c>
      <c r="C86" s="328"/>
      <c r="D86" s="328"/>
      <c r="E86" s="328"/>
      <c r="F86" s="328"/>
      <c r="G86" s="329"/>
      <c r="H86" s="127">
        <f>IF(H84&gt;H83,ROUND(H84*$B$17*$B$13/24,0),"")</f>
        <v>176366354</v>
      </c>
      <c r="I86" s="125"/>
    </row>
    <row r="87" spans="1:11" ht="33.75" customHeight="1" x14ac:dyDescent="0.3">
      <c r="A87" s="330"/>
      <c r="B87" s="330"/>
      <c r="C87" s="330"/>
      <c r="D87" s="330"/>
      <c r="E87" s="330"/>
      <c r="F87" s="330"/>
      <c r="G87" s="330"/>
      <c r="H87" s="330"/>
      <c r="I87" s="330"/>
    </row>
  </sheetData>
  <mergeCells count="28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81:G81"/>
    <mergeCell ref="B82:G82"/>
    <mergeCell ref="B83:G83"/>
    <mergeCell ref="B86:G86"/>
    <mergeCell ref="A87:I87"/>
    <mergeCell ref="A23:A24"/>
    <mergeCell ref="B23:C23"/>
    <mergeCell ref="A25:A28"/>
    <mergeCell ref="A29:A31"/>
    <mergeCell ref="A32:A34"/>
    <mergeCell ref="A35:A41"/>
    <mergeCell ref="B38:C38"/>
    <mergeCell ref="B84:G84"/>
    <mergeCell ref="A42:A50"/>
    <mergeCell ref="A51:A54"/>
    <mergeCell ref="A55:A70"/>
    <mergeCell ref="B80:C80"/>
    <mergeCell ref="B85:G85"/>
  </mergeCells>
  <conditionalFormatting sqref="B23:I80">
    <cfRule type="expression" dxfId="2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K77"/>
  <sheetViews>
    <sheetView topLeftCell="A20" zoomScale="55" zoomScaleNormal="55" workbookViewId="0">
      <selection activeCell="F28" sqref="F28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05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5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44585.291666666664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44569</v>
      </c>
      <c r="C9" s="104">
        <f>INDEX('TONG HOP'!$B$9:$W$110,MATCH(E3,'TONG HOP'!$B$9:$B$110,0),MATCH(C10,'TONG HOP'!$B$9:$W$9,0))</f>
        <v>44570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17485.68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44588.770833333336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21497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44591.673611111109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333" t="s">
        <v>165</v>
      </c>
      <c r="B23" s="343" t="s">
        <v>31</v>
      </c>
      <c r="C23" s="344"/>
      <c r="D23" s="166"/>
      <c r="E23" s="166"/>
      <c r="F23" s="166">
        <f t="shared" ref="F23:F70" si="0">IF(D23="X",HOUR(C23-B23),0)</f>
        <v>0</v>
      </c>
      <c r="G23" s="166">
        <f t="shared" ref="G23:G70" si="1">IF(D23="X",MINUTE(C23-B23),0)</f>
        <v>0</v>
      </c>
      <c r="H23" s="166">
        <f>(F23+G23/60)+H22</f>
        <v>0</v>
      </c>
      <c r="I23" s="16" t="s">
        <v>168</v>
      </c>
      <c r="J23" s="175" t="str">
        <f t="shared" ref="J23:J70" si="2">IF(E23="x",(C23-B23),"")</f>
        <v/>
      </c>
      <c r="K23" s="173" t="str">
        <f>IF(D23="x",(C23-B23),"")</f>
        <v/>
      </c>
    </row>
    <row r="24" spans="1:11" ht="36" customHeight="1" x14ac:dyDescent="0.3">
      <c r="A24" s="334"/>
      <c r="B24" s="19" t="s">
        <v>31</v>
      </c>
      <c r="C24" s="28" t="s">
        <v>27</v>
      </c>
      <c r="D24" s="166"/>
      <c r="E24" s="166"/>
      <c r="F24" s="166">
        <f t="shared" si="0"/>
        <v>0</v>
      </c>
      <c r="G24" s="166">
        <f t="shared" si="1"/>
        <v>0</v>
      </c>
      <c r="H24" s="166">
        <f t="shared" ref="H24:H70" si="3">(F24+G24/60)+H23</f>
        <v>0</v>
      </c>
      <c r="I24" s="17" t="s">
        <v>169</v>
      </c>
      <c r="J24" s="175" t="str">
        <f t="shared" si="2"/>
        <v/>
      </c>
      <c r="K24" s="173" t="str">
        <f t="shared" ref="K24:K70" si="4">IF(D24="x",(C24-B24),"")</f>
        <v/>
      </c>
    </row>
    <row r="25" spans="1:11" ht="36" customHeight="1" x14ac:dyDescent="0.3">
      <c r="A25" s="334"/>
      <c r="B25" s="33" t="s">
        <v>27</v>
      </c>
      <c r="C25" s="188" t="s">
        <v>160</v>
      </c>
      <c r="D25" s="166" t="s">
        <v>610</v>
      </c>
      <c r="E25" s="166"/>
      <c r="F25" s="166">
        <f t="shared" si="0"/>
        <v>4</v>
      </c>
      <c r="G25" s="166">
        <f t="shared" si="1"/>
        <v>0</v>
      </c>
      <c r="H25" s="166">
        <f t="shared" si="3"/>
        <v>4</v>
      </c>
      <c r="I25" s="182" t="s">
        <v>169</v>
      </c>
      <c r="J25" s="175" t="str">
        <f t="shared" si="2"/>
        <v/>
      </c>
      <c r="K25" s="173">
        <f t="shared" si="4"/>
        <v>0.16666666666666674</v>
      </c>
    </row>
    <row r="26" spans="1:11" ht="36" customHeight="1" x14ac:dyDescent="0.3">
      <c r="A26" s="334"/>
      <c r="B26" s="28" t="s">
        <v>160</v>
      </c>
      <c r="C26" s="28" t="s">
        <v>71</v>
      </c>
      <c r="D26" s="166"/>
      <c r="E26" s="166" t="s">
        <v>610</v>
      </c>
      <c r="F26" s="166">
        <f t="shared" si="0"/>
        <v>0</v>
      </c>
      <c r="G26" s="166">
        <f t="shared" si="1"/>
        <v>0</v>
      </c>
      <c r="H26" s="166">
        <f t="shared" si="3"/>
        <v>4</v>
      </c>
      <c r="I26" s="18" t="s">
        <v>170</v>
      </c>
      <c r="J26" s="176">
        <f t="shared" si="2"/>
        <v>6.5972222222222099E-2</v>
      </c>
      <c r="K26" s="173" t="str">
        <f t="shared" si="4"/>
        <v/>
      </c>
    </row>
    <row r="27" spans="1:11" ht="36" customHeight="1" x14ac:dyDescent="0.3">
      <c r="A27" s="335"/>
      <c r="B27" s="28" t="s">
        <v>71</v>
      </c>
      <c r="C27" s="28" t="s">
        <v>28</v>
      </c>
      <c r="D27" s="131"/>
      <c r="E27" s="131" t="s">
        <v>610</v>
      </c>
      <c r="F27" s="117">
        <f t="shared" si="0"/>
        <v>0</v>
      </c>
      <c r="G27" s="117">
        <f t="shared" si="1"/>
        <v>0</v>
      </c>
      <c r="H27" s="153">
        <f t="shared" si="3"/>
        <v>4</v>
      </c>
      <c r="I27" s="17" t="s">
        <v>42</v>
      </c>
      <c r="J27" s="176">
        <f t="shared" si="2"/>
        <v>0.22569444444444453</v>
      </c>
      <c r="K27" s="173" t="str">
        <f t="shared" si="4"/>
        <v/>
      </c>
    </row>
    <row r="28" spans="1:11" ht="36" customHeight="1" x14ac:dyDescent="0.3">
      <c r="A28" s="57" t="s">
        <v>197</v>
      </c>
      <c r="B28" s="19" t="s">
        <v>29</v>
      </c>
      <c r="C28" s="28" t="s">
        <v>28</v>
      </c>
      <c r="D28" s="131"/>
      <c r="E28" s="131" t="s">
        <v>610</v>
      </c>
      <c r="F28" s="117">
        <f t="shared" si="0"/>
        <v>0</v>
      </c>
      <c r="G28" s="117">
        <f t="shared" si="1"/>
        <v>0</v>
      </c>
      <c r="H28" s="153">
        <f t="shared" si="3"/>
        <v>4</v>
      </c>
      <c r="I28" s="17" t="s">
        <v>42</v>
      </c>
      <c r="J28" s="176">
        <f t="shared" si="2"/>
        <v>1</v>
      </c>
      <c r="K28" s="173" t="str">
        <f t="shared" si="4"/>
        <v/>
      </c>
    </row>
    <row r="29" spans="1:11" ht="36" customHeight="1" x14ac:dyDescent="0.3">
      <c r="A29" s="54" t="s">
        <v>198</v>
      </c>
      <c r="B29" s="28" t="s">
        <v>29</v>
      </c>
      <c r="C29" s="28" t="s">
        <v>28</v>
      </c>
      <c r="D29" s="131"/>
      <c r="E29" s="131" t="s">
        <v>610</v>
      </c>
      <c r="F29" s="117">
        <f t="shared" si="0"/>
        <v>0</v>
      </c>
      <c r="G29" s="117">
        <f t="shared" si="1"/>
        <v>0</v>
      </c>
      <c r="H29" s="153">
        <f t="shared" si="3"/>
        <v>4</v>
      </c>
      <c r="I29" s="17" t="s">
        <v>42</v>
      </c>
      <c r="J29" s="176">
        <f t="shared" si="2"/>
        <v>1</v>
      </c>
      <c r="K29" s="173" t="str">
        <f t="shared" si="4"/>
        <v/>
      </c>
    </row>
    <row r="30" spans="1:11" ht="36" customHeight="1" x14ac:dyDescent="0.3">
      <c r="A30" s="333" t="s">
        <v>199</v>
      </c>
      <c r="B30" s="28" t="s">
        <v>29</v>
      </c>
      <c r="C30" s="28" t="s">
        <v>112</v>
      </c>
      <c r="D30" s="131"/>
      <c r="E30" s="131" t="s">
        <v>610</v>
      </c>
      <c r="F30" s="117">
        <f t="shared" si="0"/>
        <v>0</v>
      </c>
      <c r="G30" s="117">
        <f t="shared" si="1"/>
        <v>0</v>
      </c>
      <c r="H30" s="153">
        <f t="shared" si="3"/>
        <v>4</v>
      </c>
      <c r="I30" s="17" t="s">
        <v>42</v>
      </c>
      <c r="J30" s="176">
        <f t="shared" si="2"/>
        <v>0.33333333333333331</v>
      </c>
      <c r="K30" s="173" t="str">
        <f t="shared" si="4"/>
        <v/>
      </c>
    </row>
    <row r="31" spans="1:11" ht="36" customHeight="1" x14ac:dyDescent="0.3">
      <c r="A31" s="334"/>
      <c r="B31" s="28" t="s">
        <v>112</v>
      </c>
      <c r="C31" s="28" t="s">
        <v>157</v>
      </c>
      <c r="D31" s="131"/>
      <c r="E31" s="131" t="s">
        <v>610</v>
      </c>
      <c r="F31" s="117">
        <f t="shared" si="0"/>
        <v>0</v>
      </c>
      <c r="G31" s="117">
        <f t="shared" si="1"/>
        <v>0</v>
      </c>
      <c r="H31" s="153">
        <f t="shared" si="3"/>
        <v>4</v>
      </c>
      <c r="I31" s="18" t="s">
        <v>136</v>
      </c>
      <c r="J31" s="176">
        <f t="shared" si="2"/>
        <v>6.25E-2</v>
      </c>
      <c r="K31" s="173" t="str">
        <f t="shared" si="4"/>
        <v/>
      </c>
    </row>
    <row r="32" spans="1:11" ht="36" customHeight="1" x14ac:dyDescent="0.3">
      <c r="A32" s="334"/>
      <c r="B32" s="28" t="s">
        <v>157</v>
      </c>
      <c r="C32" s="28" t="s">
        <v>149</v>
      </c>
      <c r="D32" s="131" t="s">
        <v>610</v>
      </c>
      <c r="E32" s="131"/>
      <c r="F32" s="117">
        <f t="shared" si="0"/>
        <v>8</v>
      </c>
      <c r="G32" s="117">
        <f t="shared" si="1"/>
        <v>30</v>
      </c>
      <c r="H32" s="153">
        <f t="shared" si="3"/>
        <v>12.5</v>
      </c>
      <c r="I32" s="17" t="s">
        <v>171</v>
      </c>
      <c r="J32" s="176" t="str">
        <f t="shared" si="2"/>
        <v/>
      </c>
      <c r="K32" s="173">
        <f t="shared" si="4"/>
        <v>0.35416666666666669</v>
      </c>
    </row>
    <row r="33" spans="1:11" ht="36" customHeight="1" x14ac:dyDescent="0.3">
      <c r="A33" s="334"/>
      <c r="B33" s="28" t="s">
        <v>149</v>
      </c>
      <c r="C33" s="28" t="s">
        <v>172</v>
      </c>
      <c r="D33" s="131"/>
      <c r="E33" s="131" t="s">
        <v>610</v>
      </c>
      <c r="F33" s="117">
        <f t="shared" si="0"/>
        <v>0</v>
      </c>
      <c r="G33" s="117">
        <f t="shared" si="1"/>
        <v>0</v>
      </c>
      <c r="H33" s="153">
        <f t="shared" si="3"/>
        <v>12.5</v>
      </c>
      <c r="I33" s="17" t="s">
        <v>7</v>
      </c>
      <c r="J33" s="176">
        <f t="shared" si="2"/>
        <v>2.083333333333337E-2</v>
      </c>
      <c r="K33" s="173" t="str">
        <f t="shared" si="4"/>
        <v/>
      </c>
    </row>
    <row r="34" spans="1:11" ht="36" customHeight="1" x14ac:dyDescent="0.3">
      <c r="A34" s="334"/>
      <c r="B34" s="343" t="s">
        <v>172</v>
      </c>
      <c r="C34" s="344"/>
      <c r="D34" s="131"/>
      <c r="E34" s="131"/>
      <c r="F34" s="117">
        <f t="shared" si="0"/>
        <v>0</v>
      </c>
      <c r="G34" s="117">
        <f t="shared" si="1"/>
        <v>0</v>
      </c>
      <c r="H34" s="153">
        <f t="shared" si="3"/>
        <v>12.5</v>
      </c>
      <c r="I34" s="18" t="s">
        <v>45</v>
      </c>
      <c r="J34" s="176" t="str">
        <f t="shared" si="2"/>
        <v/>
      </c>
      <c r="K34" s="173" t="str">
        <f t="shared" si="4"/>
        <v/>
      </c>
    </row>
    <row r="35" spans="1:11" ht="36" customHeight="1" x14ac:dyDescent="0.3">
      <c r="A35" s="334"/>
      <c r="B35" s="28" t="s">
        <v>172</v>
      </c>
      <c r="C35" s="28" t="s">
        <v>72</v>
      </c>
      <c r="D35" s="131" t="s">
        <v>610</v>
      </c>
      <c r="E35" s="131"/>
      <c r="F35" s="117">
        <f t="shared" si="0"/>
        <v>0</v>
      </c>
      <c r="G35" s="117">
        <f t="shared" si="1"/>
        <v>30</v>
      </c>
      <c r="H35" s="153">
        <f t="shared" si="3"/>
        <v>13</v>
      </c>
      <c r="I35" s="17" t="s">
        <v>46</v>
      </c>
      <c r="J35" s="176" t="str">
        <f t="shared" si="2"/>
        <v/>
      </c>
      <c r="K35" s="173">
        <f t="shared" si="4"/>
        <v>2.0833333333333259E-2</v>
      </c>
    </row>
    <row r="36" spans="1:11" ht="36" customHeight="1" x14ac:dyDescent="0.3">
      <c r="A36" s="334"/>
      <c r="B36" s="28" t="s">
        <v>72</v>
      </c>
      <c r="C36" s="28" t="s">
        <v>173</v>
      </c>
      <c r="D36" s="131" t="s">
        <v>610</v>
      </c>
      <c r="E36" s="131"/>
      <c r="F36" s="117">
        <f t="shared" si="0"/>
        <v>0</v>
      </c>
      <c r="G36" s="117">
        <f t="shared" si="1"/>
        <v>20</v>
      </c>
      <c r="H36" s="153">
        <f t="shared" si="3"/>
        <v>13.333333333333334</v>
      </c>
      <c r="I36" s="17" t="s">
        <v>174</v>
      </c>
      <c r="J36" s="176" t="str">
        <f t="shared" si="2"/>
        <v/>
      </c>
      <c r="K36" s="173">
        <f t="shared" si="4"/>
        <v>1.388888888888884E-2</v>
      </c>
    </row>
    <row r="37" spans="1:11" ht="36" customHeight="1" x14ac:dyDescent="0.3">
      <c r="A37" s="334"/>
      <c r="B37" s="28" t="s">
        <v>173</v>
      </c>
      <c r="C37" s="28" t="s">
        <v>125</v>
      </c>
      <c r="D37" s="131" t="s">
        <v>610</v>
      </c>
      <c r="E37" s="131"/>
      <c r="F37" s="117">
        <f t="shared" si="0"/>
        <v>1</v>
      </c>
      <c r="G37" s="117">
        <f t="shared" si="1"/>
        <v>10</v>
      </c>
      <c r="H37" s="153">
        <f t="shared" si="3"/>
        <v>14.5</v>
      </c>
      <c r="I37" s="17" t="s">
        <v>46</v>
      </c>
      <c r="J37" s="176" t="str">
        <f t="shared" si="2"/>
        <v/>
      </c>
      <c r="K37" s="173">
        <f t="shared" si="4"/>
        <v>4.861111111111116E-2</v>
      </c>
    </row>
    <row r="38" spans="1:11" ht="36" customHeight="1" x14ac:dyDescent="0.3">
      <c r="A38" s="334"/>
      <c r="B38" s="28" t="s">
        <v>125</v>
      </c>
      <c r="C38" s="28" t="s">
        <v>32</v>
      </c>
      <c r="D38" s="131" t="s">
        <v>610</v>
      </c>
      <c r="E38" s="131"/>
      <c r="F38" s="117">
        <f t="shared" si="0"/>
        <v>1</v>
      </c>
      <c r="G38" s="117">
        <f t="shared" si="1"/>
        <v>30</v>
      </c>
      <c r="H38" s="153">
        <f t="shared" si="3"/>
        <v>16</v>
      </c>
      <c r="I38" s="17" t="s">
        <v>175</v>
      </c>
      <c r="J38" s="176" t="str">
        <f t="shared" si="2"/>
        <v/>
      </c>
      <c r="K38" s="173">
        <f t="shared" si="4"/>
        <v>6.25E-2</v>
      </c>
    </row>
    <row r="39" spans="1:11" ht="36" customHeight="1" x14ac:dyDescent="0.3">
      <c r="A39" s="334"/>
      <c r="B39" s="28" t="s">
        <v>32</v>
      </c>
      <c r="C39" s="28" t="s">
        <v>28</v>
      </c>
      <c r="D39" s="131" t="s">
        <v>610</v>
      </c>
      <c r="E39" s="131"/>
      <c r="F39" s="117">
        <f t="shared" si="0"/>
        <v>2</v>
      </c>
      <c r="G39" s="117">
        <f t="shared" si="1"/>
        <v>0</v>
      </c>
      <c r="H39" s="153">
        <f t="shared" si="3"/>
        <v>18</v>
      </c>
      <c r="I39" s="17" t="s">
        <v>176</v>
      </c>
      <c r="J39" s="176" t="str">
        <f t="shared" si="2"/>
        <v/>
      </c>
      <c r="K39" s="173">
        <f t="shared" si="4"/>
        <v>8.333333333333337E-2</v>
      </c>
    </row>
    <row r="40" spans="1:11" ht="36" customHeight="1" x14ac:dyDescent="0.3">
      <c r="A40" s="333" t="s">
        <v>200</v>
      </c>
      <c r="B40" s="28" t="s">
        <v>29</v>
      </c>
      <c r="C40" s="28" t="s">
        <v>177</v>
      </c>
      <c r="D40" s="131" t="s">
        <v>610</v>
      </c>
      <c r="E40" s="131"/>
      <c r="F40" s="117">
        <f t="shared" si="0"/>
        <v>2</v>
      </c>
      <c r="G40" s="117">
        <f t="shared" si="1"/>
        <v>10</v>
      </c>
      <c r="H40" s="153">
        <f t="shared" si="3"/>
        <v>20.166666666666668</v>
      </c>
      <c r="I40" s="17" t="s">
        <v>46</v>
      </c>
      <c r="J40" s="176" t="str">
        <f t="shared" si="2"/>
        <v/>
      </c>
      <c r="K40" s="173">
        <f t="shared" si="4"/>
        <v>9.0277777777777776E-2</v>
      </c>
    </row>
    <row r="41" spans="1:11" ht="36" customHeight="1" x14ac:dyDescent="0.3">
      <c r="A41" s="334"/>
      <c r="B41" s="28" t="s">
        <v>177</v>
      </c>
      <c r="C41" s="28" t="s">
        <v>178</v>
      </c>
      <c r="D41" s="131" t="s">
        <v>610</v>
      </c>
      <c r="E41" s="131"/>
      <c r="F41" s="117">
        <f t="shared" si="0"/>
        <v>0</v>
      </c>
      <c r="G41" s="117">
        <f t="shared" si="1"/>
        <v>40</v>
      </c>
      <c r="H41" s="153">
        <f t="shared" si="3"/>
        <v>20.833333333333336</v>
      </c>
      <c r="I41" s="17" t="s">
        <v>179</v>
      </c>
      <c r="J41" s="176" t="str">
        <f t="shared" si="2"/>
        <v/>
      </c>
      <c r="K41" s="173">
        <f t="shared" si="4"/>
        <v>2.777777777777779E-2</v>
      </c>
    </row>
    <row r="42" spans="1:11" ht="36" customHeight="1" x14ac:dyDescent="0.3">
      <c r="A42" s="334"/>
      <c r="B42" s="28" t="s">
        <v>178</v>
      </c>
      <c r="C42" s="19" t="s">
        <v>180</v>
      </c>
      <c r="D42" s="131" t="s">
        <v>610</v>
      </c>
      <c r="E42" s="131"/>
      <c r="F42" s="117">
        <f t="shared" si="0"/>
        <v>0</v>
      </c>
      <c r="G42" s="117">
        <f t="shared" si="1"/>
        <v>40</v>
      </c>
      <c r="H42" s="153">
        <f t="shared" si="3"/>
        <v>21.500000000000004</v>
      </c>
      <c r="I42" s="17" t="s">
        <v>46</v>
      </c>
      <c r="J42" s="176" t="str">
        <f t="shared" si="2"/>
        <v/>
      </c>
      <c r="K42" s="173">
        <f t="shared" si="4"/>
        <v>2.7777777777777776E-2</v>
      </c>
    </row>
    <row r="43" spans="1:11" ht="36" customHeight="1" x14ac:dyDescent="0.3">
      <c r="A43" s="334"/>
      <c r="B43" s="19" t="s">
        <v>180</v>
      </c>
      <c r="C43" s="28" t="s">
        <v>58</v>
      </c>
      <c r="D43" s="131" t="s">
        <v>610</v>
      </c>
      <c r="E43" s="131"/>
      <c r="F43" s="117">
        <f t="shared" si="0"/>
        <v>5</v>
      </c>
      <c r="G43" s="117">
        <f t="shared" si="1"/>
        <v>0</v>
      </c>
      <c r="H43" s="153">
        <f t="shared" si="3"/>
        <v>26.500000000000004</v>
      </c>
      <c r="I43" s="17" t="s">
        <v>181</v>
      </c>
      <c r="J43" s="176" t="str">
        <f t="shared" si="2"/>
        <v/>
      </c>
      <c r="K43" s="173">
        <f t="shared" si="4"/>
        <v>0.20833333333333334</v>
      </c>
    </row>
    <row r="44" spans="1:11" ht="36" customHeight="1" x14ac:dyDescent="0.3">
      <c r="A44" s="334"/>
      <c r="B44" s="28" t="s">
        <v>58</v>
      </c>
      <c r="C44" s="28" t="s">
        <v>26</v>
      </c>
      <c r="D44" s="131" t="s">
        <v>610</v>
      </c>
      <c r="E44" s="131"/>
      <c r="F44" s="117">
        <f t="shared" si="0"/>
        <v>2</v>
      </c>
      <c r="G44" s="117">
        <f t="shared" si="1"/>
        <v>30</v>
      </c>
      <c r="H44" s="153">
        <f t="shared" si="3"/>
        <v>29.000000000000004</v>
      </c>
      <c r="I44" s="17" t="s">
        <v>46</v>
      </c>
      <c r="J44" s="176" t="str">
        <f t="shared" si="2"/>
        <v/>
      </c>
      <c r="K44" s="173">
        <f t="shared" si="4"/>
        <v>0.10416666666666663</v>
      </c>
    </row>
    <row r="45" spans="1:11" ht="36" customHeight="1" x14ac:dyDescent="0.3">
      <c r="A45" s="334"/>
      <c r="B45" s="28" t="s">
        <v>26</v>
      </c>
      <c r="C45" s="28" t="s">
        <v>70</v>
      </c>
      <c r="D45" s="131" t="s">
        <v>610</v>
      </c>
      <c r="E45" s="131"/>
      <c r="F45" s="117">
        <f t="shared" si="0"/>
        <v>3</v>
      </c>
      <c r="G45" s="117">
        <f t="shared" si="1"/>
        <v>0</v>
      </c>
      <c r="H45" s="153">
        <f t="shared" si="3"/>
        <v>32</v>
      </c>
      <c r="I45" s="17" t="s">
        <v>181</v>
      </c>
      <c r="J45" s="176" t="str">
        <f t="shared" si="2"/>
        <v/>
      </c>
      <c r="K45" s="173">
        <f t="shared" si="4"/>
        <v>0.12500000000000006</v>
      </c>
    </row>
    <row r="46" spans="1:11" ht="36" customHeight="1" x14ac:dyDescent="0.3">
      <c r="A46" s="334"/>
      <c r="B46" s="28" t="s">
        <v>70</v>
      </c>
      <c r="C46" s="28" t="s">
        <v>182</v>
      </c>
      <c r="D46" s="131" t="s">
        <v>610</v>
      </c>
      <c r="E46" s="131"/>
      <c r="F46" s="117">
        <f t="shared" si="0"/>
        <v>2</v>
      </c>
      <c r="G46" s="117">
        <f t="shared" si="1"/>
        <v>50</v>
      </c>
      <c r="H46" s="153">
        <f t="shared" si="3"/>
        <v>34.833333333333336</v>
      </c>
      <c r="I46" s="17" t="s">
        <v>183</v>
      </c>
      <c r="J46" s="176" t="str">
        <f t="shared" si="2"/>
        <v/>
      </c>
      <c r="K46" s="173">
        <f t="shared" si="4"/>
        <v>0.11805555555555547</v>
      </c>
    </row>
    <row r="47" spans="1:11" ht="36" customHeight="1" x14ac:dyDescent="0.3">
      <c r="A47" s="334"/>
      <c r="B47" s="28" t="s">
        <v>182</v>
      </c>
      <c r="C47" s="28" t="s">
        <v>173</v>
      </c>
      <c r="D47" s="131" t="s">
        <v>610</v>
      </c>
      <c r="E47" s="131"/>
      <c r="F47" s="117">
        <f t="shared" si="0"/>
        <v>2</v>
      </c>
      <c r="G47" s="117">
        <f t="shared" si="1"/>
        <v>30</v>
      </c>
      <c r="H47" s="153">
        <f t="shared" si="3"/>
        <v>37.333333333333336</v>
      </c>
      <c r="I47" s="17" t="s">
        <v>46</v>
      </c>
      <c r="J47" s="176" t="str">
        <f t="shared" si="2"/>
        <v/>
      </c>
      <c r="K47" s="173">
        <f t="shared" si="4"/>
        <v>0.10416666666666663</v>
      </c>
    </row>
    <row r="48" spans="1:11" ht="36" customHeight="1" x14ac:dyDescent="0.3">
      <c r="A48" s="334"/>
      <c r="B48" s="28" t="s">
        <v>173</v>
      </c>
      <c r="C48" s="28" t="s">
        <v>117</v>
      </c>
      <c r="D48" s="131" t="s">
        <v>610</v>
      </c>
      <c r="E48" s="131"/>
      <c r="F48" s="117">
        <f t="shared" si="0"/>
        <v>0</v>
      </c>
      <c r="G48" s="117">
        <f t="shared" si="1"/>
        <v>20</v>
      </c>
      <c r="H48" s="153">
        <f t="shared" si="3"/>
        <v>37.666666666666671</v>
      </c>
      <c r="I48" s="17" t="s">
        <v>184</v>
      </c>
      <c r="J48" s="176" t="str">
        <f t="shared" si="2"/>
        <v/>
      </c>
      <c r="K48" s="173">
        <f t="shared" si="4"/>
        <v>1.3888888888889062E-2</v>
      </c>
    </row>
    <row r="49" spans="1:11" ht="36" customHeight="1" x14ac:dyDescent="0.3">
      <c r="A49" s="334"/>
      <c r="B49" s="19" t="s">
        <v>117</v>
      </c>
      <c r="C49" s="28" t="s">
        <v>32</v>
      </c>
      <c r="D49" s="131" t="s">
        <v>610</v>
      </c>
      <c r="E49" s="131"/>
      <c r="F49" s="117">
        <f t="shared" si="0"/>
        <v>2</v>
      </c>
      <c r="G49" s="117">
        <f t="shared" si="1"/>
        <v>20</v>
      </c>
      <c r="H49" s="153">
        <f t="shared" si="3"/>
        <v>40.000000000000007</v>
      </c>
      <c r="I49" s="17" t="s">
        <v>183</v>
      </c>
      <c r="J49" s="176" t="str">
        <f t="shared" si="2"/>
        <v/>
      </c>
      <c r="K49" s="173">
        <f t="shared" si="4"/>
        <v>9.7222222222222099E-2</v>
      </c>
    </row>
    <row r="50" spans="1:11" ht="36" customHeight="1" x14ac:dyDescent="0.3">
      <c r="A50" s="334"/>
      <c r="B50" s="28" t="s">
        <v>32</v>
      </c>
      <c r="C50" s="28" t="s">
        <v>28</v>
      </c>
      <c r="D50" s="131" t="s">
        <v>610</v>
      </c>
      <c r="E50" s="131"/>
      <c r="F50" s="117">
        <f t="shared" si="0"/>
        <v>2</v>
      </c>
      <c r="G50" s="117">
        <f t="shared" si="1"/>
        <v>0</v>
      </c>
      <c r="H50" s="153">
        <f t="shared" si="3"/>
        <v>42.000000000000007</v>
      </c>
      <c r="I50" s="17" t="s">
        <v>185</v>
      </c>
      <c r="J50" s="176" t="str">
        <f t="shared" si="2"/>
        <v/>
      </c>
      <c r="K50" s="173">
        <f t="shared" si="4"/>
        <v>8.333333333333337E-2</v>
      </c>
    </row>
    <row r="51" spans="1:11" ht="36" customHeight="1" x14ac:dyDescent="0.3">
      <c r="A51" s="333" t="s">
        <v>201</v>
      </c>
      <c r="B51" s="28" t="s">
        <v>29</v>
      </c>
      <c r="C51" s="28" t="s">
        <v>186</v>
      </c>
      <c r="D51" s="131" t="s">
        <v>610</v>
      </c>
      <c r="E51" s="131"/>
      <c r="F51" s="117">
        <f t="shared" si="0"/>
        <v>1</v>
      </c>
      <c r="G51" s="117">
        <f t="shared" si="1"/>
        <v>30</v>
      </c>
      <c r="H51" s="153">
        <f t="shared" si="3"/>
        <v>43.500000000000007</v>
      </c>
      <c r="I51" s="17" t="s">
        <v>185</v>
      </c>
      <c r="J51" s="176" t="str">
        <f t="shared" si="2"/>
        <v/>
      </c>
      <c r="K51" s="173">
        <f t="shared" si="4"/>
        <v>6.25E-2</v>
      </c>
    </row>
    <row r="52" spans="1:11" ht="36" customHeight="1" x14ac:dyDescent="0.3">
      <c r="A52" s="334"/>
      <c r="B52" s="28" t="s">
        <v>186</v>
      </c>
      <c r="C52" s="28" t="s">
        <v>180</v>
      </c>
      <c r="D52" s="131" t="s">
        <v>610</v>
      </c>
      <c r="E52" s="131"/>
      <c r="F52" s="117">
        <f t="shared" si="0"/>
        <v>2</v>
      </c>
      <c r="G52" s="117">
        <f t="shared" si="1"/>
        <v>0</v>
      </c>
      <c r="H52" s="153">
        <f t="shared" si="3"/>
        <v>45.500000000000007</v>
      </c>
      <c r="I52" s="17" t="s">
        <v>46</v>
      </c>
      <c r="J52" s="176" t="str">
        <f t="shared" si="2"/>
        <v/>
      </c>
      <c r="K52" s="173">
        <f t="shared" si="4"/>
        <v>8.3333333333333343E-2</v>
      </c>
    </row>
    <row r="53" spans="1:11" ht="36" customHeight="1" x14ac:dyDescent="0.3">
      <c r="A53" s="334"/>
      <c r="B53" s="28" t="s">
        <v>180</v>
      </c>
      <c r="C53" s="28" t="s">
        <v>58</v>
      </c>
      <c r="D53" s="131" t="s">
        <v>610</v>
      </c>
      <c r="E53" s="131"/>
      <c r="F53" s="117">
        <f t="shared" si="0"/>
        <v>5</v>
      </c>
      <c r="G53" s="117">
        <f t="shared" si="1"/>
        <v>0</v>
      </c>
      <c r="H53" s="153">
        <f t="shared" si="3"/>
        <v>50.500000000000007</v>
      </c>
      <c r="I53" s="17" t="s">
        <v>183</v>
      </c>
      <c r="J53" s="176" t="str">
        <f t="shared" si="2"/>
        <v/>
      </c>
      <c r="K53" s="173">
        <f t="shared" si="4"/>
        <v>0.20833333333333334</v>
      </c>
    </row>
    <row r="54" spans="1:11" ht="36" customHeight="1" x14ac:dyDescent="0.3">
      <c r="A54" s="334"/>
      <c r="B54" s="28" t="s">
        <v>58</v>
      </c>
      <c r="C54" s="28" t="s">
        <v>187</v>
      </c>
      <c r="D54" s="131" t="s">
        <v>610</v>
      </c>
      <c r="E54" s="131"/>
      <c r="F54" s="117">
        <f t="shared" si="0"/>
        <v>2</v>
      </c>
      <c r="G54" s="117">
        <f t="shared" si="1"/>
        <v>40</v>
      </c>
      <c r="H54" s="153">
        <f t="shared" si="3"/>
        <v>53.166666666666671</v>
      </c>
      <c r="I54" s="17" t="s">
        <v>46</v>
      </c>
      <c r="J54" s="176" t="str">
        <f t="shared" si="2"/>
        <v/>
      </c>
      <c r="K54" s="173">
        <f t="shared" si="4"/>
        <v>0.11111111111111105</v>
      </c>
    </row>
    <row r="55" spans="1:11" ht="36" customHeight="1" x14ac:dyDescent="0.3">
      <c r="A55" s="334"/>
      <c r="B55" s="28" t="s">
        <v>187</v>
      </c>
      <c r="C55" s="28" t="s">
        <v>70</v>
      </c>
      <c r="D55" s="131" t="s">
        <v>610</v>
      </c>
      <c r="E55" s="131"/>
      <c r="F55" s="117">
        <f t="shared" si="0"/>
        <v>2</v>
      </c>
      <c r="G55" s="117">
        <f t="shared" si="1"/>
        <v>50</v>
      </c>
      <c r="H55" s="153">
        <f t="shared" si="3"/>
        <v>56.000000000000007</v>
      </c>
      <c r="I55" s="17" t="s">
        <v>181</v>
      </c>
      <c r="J55" s="176" t="str">
        <f t="shared" si="2"/>
        <v/>
      </c>
      <c r="K55" s="173">
        <f t="shared" si="4"/>
        <v>0.11805555555555564</v>
      </c>
    </row>
    <row r="56" spans="1:11" ht="36" customHeight="1" x14ac:dyDescent="0.3">
      <c r="A56" s="334"/>
      <c r="B56" s="28" t="s">
        <v>70</v>
      </c>
      <c r="C56" s="28" t="s">
        <v>188</v>
      </c>
      <c r="D56" s="131" t="s">
        <v>610</v>
      </c>
      <c r="E56" s="131"/>
      <c r="F56" s="117">
        <f t="shared" si="0"/>
        <v>1</v>
      </c>
      <c r="G56" s="117">
        <f t="shared" si="1"/>
        <v>30</v>
      </c>
      <c r="H56" s="153">
        <f t="shared" si="3"/>
        <v>57.500000000000007</v>
      </c>
      <c r="I56" s="17" t="s">
        <v>189</v>
      </c>
      <c r="J56" s="176" t="str">
        <f t="shared" si="2"/>
        <v/>
      </c>
      <c r="K56" s="173">
        <f t="shared" si="4"/>
        <v>6.25E-2</v>
      </c>
    </row>
    <row r="57" spans="1:11" ht="36" customHeight="1" x14ac:dyDescent="0.3">
      <c r="A57" s="334"/>
      <c r="B57" s="28" t="s">
        <v>188</v>
      </c>
      <c r="C57" s="28" t="s">
        <v>119</v>
      </c>
      <c r="D57" s="131" t="s">
        <v>610</v>
      </c>
      <c r="E57" s="131"/>
      <c r="F57" s="117">
        <f t="shared" si="0"/>
        <v>5</v>
      </c>
      <c r="G57" s="117">
        <f t="shared" si="1"/>
        <v>10</v>
      </c>
      <c r="H57" s="153">
        <f t="shared" si="3"/>
        <v>62.666666666666671</v>
      </c>
      <c r="I57" s="17" t="s">
        <v>46</v>
      </c>
      <c r="J57" s="176" t="str">
        <f t="shared" si="2"/>
        <v/>
      </c>
      <c r="K57" s="173">
        <f t="shared" si="4"/>
        <v>0.21527777777777779</v>
      </c>
    </row>
    <row r="58" spans="1:11" ht="36" customHeight="1" x14ac:dyDescent="0.3">
      <c r="A58" s="334"/>
      <c r="B58" s="28" t="s">
        <v>119</v>
      </c>
      <c r="C58" s="28" t="s">
        <v>63</v>
      </c>
      <c r="D58" s="131" t="s">
        <v>610</v>
      </c>
      <c r="E58" s="131"/>
      <c r="F58" s="117">
        <f t="shared" si="0"/>
        <v>1</v>
      </c>
      <c r="G58" s="117">
        <f t="shared" si="1"/>
        <v>40</v>
      </c>
      <c r="H58" s="153">
        <f t="shared" si="3"/>
        <v>64.333333333333343</v>
      </c>
      <c r="I58" s="17" t="s">
        <v>189</v>
      </c>
      <c r="J58" s="176" t="str">
        <f t="shared" si="2"/>
        <v/>
      </c>
      <c r="K58" s="173">
        <f t="shared" si="4"/>
        <v>6.9444444444444309E-2</v>
      </c>
    </row>
    <row r="59" spans="1:11" ht="36" customHeight="1" x14ac:dyDescent="0.3">
      <c r="A59" s="334"/>
      <c r="B59" s="28" t="s">
        <v>63</v>
      </c>
      <c r="C59" s="28" t="s">
        <v>28</v>
      </c>
      <c r="D59" s="131" t="s">
        <v>610</v>
      </c>
      <c r="E59" s="131"/>
      <c r="F59" s="117">
        <f t="shared" si="0"/>
        <v>1</v>
      </c>
      <c r="G59" s="117">
        <f t="shared" si="1"/>
        <v>40</v>
      </c>
      <c r="H59" s="153">
        <f t="shared" si="3"/>
        <v>66.000000000000014</v>
      </c>
      <c r="I59" s="17" t="s">
        <v>46</v>
      </c>
      <c r="J59" s="176" t="str">
        <f t="shared" si="2"/>
        <v/>
      </c>
      <c r="K59" s="173">
        <f t="shared" si="4"/>
        <v>6.9444444444444531E-2</v>
      </c>
    </row>
    <row r="60" spans="1:11" ht="36" customHeight="1" x14ac:dyDescent="0.3">
      <c r="A60" s="54" t="s">
        <v>202</v>
      </c>
      <c r="B60" s="28" t="s">
        <v>29</v>
      </c>
      <c r="C60" s="28" t="s">
        <v>127</v>
      </c>
      <c r="D60" s="131" t="s">
        <v>610</v>
      </c>
      <c r="E60" s="131"/>
      <c r="F60" s="117">
        <f t="shared" si="0"/>
        <v>2</v>
      </c>
      <c r="G60" s="117">
        <f t="shared" si="1"/>
        <v>30</v>
      </c>
      <c r="H60" s="153">
        <f t="shared" si="3"/>
        <v>68.500000000000014</v>
      </c>
      <c r="I60" s="17" t="s">
        <v>46</v>
      </c>
      <c r="J60" s="176" t="str">
        <f t="shared" si="2"/>
        <v/>
      </c>
      <c r="K60" s="173">
        <f t="shared" si="4"/>
        <v>0.10416666666666667</v>
      </c>
    </row>
    <row r="61" spans="1:11" ht="36" customHeight="1" x14ac:dyDescent="0.3">
      <c r="A61" s="30"/>
      <c r="B61" s="28" t="s">
        <v>127</v>
      </c>
      <c r="C61" s="28" t="s">
        <v>180</v>
      </c>
      <c r="D61" s="131" t="s">
        <v>610</v>
      </c>
      <c r="E61" s="131"/>
      <c r="F61" s="117">
        <f t="shared" si="0"/>
        <v>1</v>
      </c>
      <c r="G61" s="117">
        <f t="shared" si="1"/>
        <v>0</v>
      </c>
      <c r="H61" s="153">
        <f t="shared" si="3"/>
        <v>69.500000000000014</v>
      </c>
      <c r="I61" s="17" t="s">
        <v>190</v>
      </c>
      <c r="J61" s="176" t="str">
        <f t="shared" si="2"/>
        <v/>
      </c>
      <c r="K61" s="173">
        <f t="shared" si="4"/>
        <v>4.1666666666666671E-2</v>
      </c>
    </row>
    <row r="62" spans="1:11" ht="36" customHeight="1" x14ac:dyDescent="0.3">
      <c r="A62" s="30"/>
      <c r="B62" s="28" t="s">
        <v>180</v>
      </c>
      <c r="C62" s="28" t="s">
        <v>191</v>
      </c>
      <c r="D62" s="131" t="s">
        <v>610</v>
      </c>
      <c r="E62" s="131"/>
      <c r="F62" s="117">
        <f t="shared" si="0"/>
        <v>0</v>
      </c>
      <c r="G62" s="117">
        <f t="shared" si="1"/>
        <v>40</v>
      </c>
      <c r="H62" s="153">
        <f t="shared" si="3"/>
        <v>70.166666666666686</v>
      </c>
      <c r="I62" s="17" t="s">
        <v>46</v>
      </c>
      <c r="J62" s="176" t="str">
        <f t="shared" si="2"/>
        <v/>
      </c>
      <c r="K62" s="173">
        <f t="shared" si="4"/>
        <v>2.777777777777779E-2</v>
      </c>
    </row>
    <row r="63" spans="1:11" ht="36" customHeight="1" x14ac:dyDescent="0.3">
      <c r="A63" s="30"/>
      <c r="B63" s="28" t="s">
        <v>191</v>
      </c>
      <c r="C63" s="28" t="s">
        <v>192</v>
      </c>
      <c r="D63" s="131" t="s">
        <v>610</v>
      </c>
      <c r="E63" s="131"/>
      <c r="F63" s="117">
        <f t="shared" si="0"/>
        <v>0</v>
      </c>
      <c r="G63" s="117">
        <f t="shared" si="1"/>
        <v>40</v>
      </c>
      <c r="H63" s="153">
        <f t="shared" si="3"/>
        <v>70.833333333333357</v>
      </c>
      <c r="I63" s="17" t="s">
        <v>193</v>
      </c>
      <c r="J63" s="176" t="str">
        <f t="shared" si="2"/>
        <v/>
      </c>
      <c r="K63" s="173">
        <f t="shared" si="4"/>
        <v>2.7777777777777735E-2</v>
      </c>
    </row>
    <row r="64" spans="1:11" ht="36" customHeight="1" x14ac:dyDescent="0.3">
      <c r="A64" s="30"/>
      <c r="B64" s="28" t="s">
        <v>192</v>
      </c>
      <c r="C64" s="28" t="s">
        <v>30</v>
      </c>
      <c r="D64" s="131" t="s">
        <v>610</v>
      </c>
      <c r="E64" s="131"/>
      <c r="F64" s="117">
        <f t="shared" si="0"/>
        <v>0</v>
      </c>
      <c r="G64" s="117">
        <f t="shared" si="1"/>
        <v>40</v>
      </c>
      <c r="H64" s="153">
        <f t="shared" si="3"/>
        <v>71.500000000000028</v>
      </c>
      <c r="I64" s="17" t="s">
        <v>46</v>
      </c>
      <c r="J64" s="176" t="str">
        <f t="shared" si="2"/>
        <v/>
      </c>
      <c r="K64" s="173">
        <f t="shared" si="4"/>
        <v>2.777777777777779E-2</v>
      </c>
    </row>
    <row r="65" spans="1:11" ht="36" customHeight="1" x14ac:dyDescent="0.3">
      <c r="A65" s="30"/>
      <c r="B65" s="28" t="s">
        <v>30</v>
      </c>
      <c r="C65" s="28" t="s">
        <v>75</v>
      </c>
      <c r="D65" s="131" t="s">
        <v>610</v>
      </c>
      <c r="E65" s="131"/>
      <c r="F65" s="117">
        <f t="shared" si="0"/>
        <v>0</v>
      </c>
      <c r="G65" s="117">
        <f t="shared" si="1"/>
        <v>30</v>
      </c>
      <c r="H65" s="153">
        <f t="shared" si="3"/>
        <v>72.000000000000028</v>
      </c>
      <c r="I65" s="25" t="s">
        <v>47</v>
      </c>
      <c r="J65" s="176" t="str">
        <f t="shared" si="2"/>
        <v/>
      </c>
      <c r="K65" s="173">
        <f t="shared" si="4"/>
        <v>2.0833333333333343E-2</v>
      </c>
    </row>
    <row r="66" spans="1:11" ht="36" customHeight="1" x14ac:dyDescent="0.3">
      <c r="A66" s="30"/>
      <c r="B66" s="28" t="s">
        <v>75</v>
      </c>
      <c r="C66" s="28" t="s">
        <v>64</v>
      </c>
      <c r="D66" s="131" t="s">
        <v>610</v>
      </c>
      <c r="E66" s="131"/>
      <c r="F66" s="117">
        <f t="shared" si="0"/>
        <v>0</v>
      </c>
      <c r="G66" s="117">
        <f t="shared" si="1"/>
        <v>30</v>
      </c>
      <c r="H66" s="153">
        <f t="shared" si="3"/>
        <v>72.500000000000028</v>
      </c>
      <c r="I66" s="25" t="s">
        <v>194</v>
      </c>
      <c r="J66" s="176" t="str">
        <f t="shared" si="2"/>
        <v/>
      </c>
      <c r="K66" s="173">
        <f t="shared" si="4"/>
        <v>2.0833333333333315E-2</v>
      </c>
    </row>
    <row r="67" spans="1:11" ht="36" customHeight="1" x14ac:dyDescent="0.3">
      <c r="A67" s="30"/>
      <c r="B67" s="28" t="s">
        <v>64</v>
      </c>
      <c r="C67" s="28" t="s">
        <v>151</v>
      </c>
      <c r="D67" s="131" t="s">
        <v>610</v>
      </c>
      <c r="E67" s="131"/>
      <c r="F67" s="117">
        <f t="shared" si="0"/>
        <v>6</v>
      </c>
      <c r="G67" s="117">
        <f t="shared" si="1"/>
        <v>40</v>
      </c>
      <c r="H67" s="153">
        <f t="shared" si="3"/>
        <v>79.1666666666667</v>
      </c>
      <c r="I67" s="17" t="s">
        <v>46</v>
      </c>
      <c r="J67" s="176" t="str">
        <f t="shared" si="2"/>
        <v/>
      </c>
      <c r="K67" s="173">
        <f t="shared" si="4"/>
        <v>0.27777777777777773</v>
      </c>
    </row>
    <row r="68" spans="1:11" ht="36" customHeight="1" x14ac:dyDescent="0.3">
      <c r="A68" s="30"/>
      <c r="B68" s="28" t="s">
        <v>151</v>
      </c>
      <c r="C68" s="28" t="s">
        <v>115</v>
      </c>
      <c r="D68" s="131" t="s">
        <v>610</v>
      </c>
      <c r="E68" s="131"/>
      <c r="F68" s="117">
        <f t="shared" si="0"/>
        <v>1</v>
      </c>
      <c r="G68" s="117">
        <f t="shared" si="1"/>
        <v>20</v>
      </c>
      <c r="H68" s="153">
        <f t="shared" si="3"/>
        <v>80.500000000000028</v>
      </c>
      <c r="I68" s="25" t="s">
        <v>195</v>
      </c>
      <c r="J68" s="176" t="str">
        <f t="shared" si="2"/>
        <v/>
      </c>
      <c r="K68" s="173">
        <f t="shared" si="4"/>
        <v>5.555555555555558E-2</v>
      </c>
    </row>
    <row r="69" spans="1:11" ht="36" customHeight="1" x14ac:dyDescent="0.3">
      <c r="A69" s="30"/>
      <c r="B69" s="28" t="s">
        <v>115</v>
      </c>
      <c r="C69" s="28" t="s">
        <v>196</v>
      </c>
      <c r="D69" s="131" t="s">
        <v>610</v>
      </c>
      <c r="E69" s="131"/>
      <c r="F69" s="117">
        <f t="shared" si="0"/>
        <v>1</v>
      </c>
      <c r="G69" s="117">
        <f t="shared" si="1"/>
        <v>40</v>
      </c>
      <c r="H69" s="153">
        <f t="shared" si="3"/>
        <v>82.1666666666667</v>
      </c>
      <c r="I69" s="17" t="s">
        <v>46</v>
      </c>
      <c r="J69" s="176" t="str">
        <f t="shared" si="2"/>
        <v/>
      </c>
      <c r="K69" s="173">
        <f t="shared" si="4"/>
        <v>6.9444444444444531E-2</v>
      </c>
    </row>
    <row r="70" spans="1:11" ht="36" customHeight="1" x14ac:dyDescent="0.3">
      <c r="A70" s="30"/>
      <c r="B70" s="343" t="s">
        <v>196</v>
      </c>
      <c r="C70" s="344"/>
      <c r="D70" s="131"/>
      <c r="E70" s="131"/>
      <c r="F70" s="117">
        <f t="shared" si="0"/>
        <v>0</v>
      </c>
      <c r="G70" s="117">
        <f t="shared" si="1"/>
        <v>0</v>
      </c>
      <c r="H70" s="153">
        <f t="shared" si="3"/>
        <v>82.1666666666667</v>
      </c>
      <c r="I70" s="18" t="s">
        <v>103</v>
      </c>
      <c r="J70" s="176" t="str">
        <f t="shared" si="2"/>
        <v/>
      </c>
      <c r="K70" s="173" t="str">
        <f t="shared" si="4"/>
        <v/>
      </c>
    </row>
    <row r="71" spans="1:11" ht="33.75" customHeight="1" x14ac:dyDescent="0.3">
      <c r="A71" s="123"/>
      <c r="B71" s="332" t="s">
        <v>33</v>
      </c>
      <c r="C71" s="332"/>
      <c r="D71" s="332"/>
      <c r="E71" s="332"/>
      <c r="F71" s="332"/>
      <c r="G71" s="332"/>
      <c r="H71" s="124">
        <f>H70</f>
        <v>82.1666666666667</v>
      </c>
      <c r="I71" s="125"/>
      <c r="J71" s="177">
        <f>SUM(J23:J70)</f>
        <v>2.7083333333333335</v>
      </c>
      <c r="K71" s="173">
        <f>SUM(K23:K70)</f>
        <v>3.4236111111111107</v>
      </c>
    </row>
    <row r="72" spans="1:11" ht="33.75" customHeight="1" x14ac:dyDescent="0.3">
      <c r="A72" s="123"/>
      <c r="B72" s="332" t="s">
        <v>616</v>
      </c>
      <c r="C72" s="332"/>
      <c r="D72" s="332"/>
      <c r="E72" s="332"/>
      <c r="F72" s="332"/>
      <c r="G72" s="332"/>
      <c r="H72" s="126">
        <v>72</v>
      </c>
      <c r="I72" s="125"/>
    </row>
    <row r="73" spans="1:11" ht="33.75" customHeight="1" x14ac:dyDescent="0.3">
      <c r="A73" s="123"/>
      <c r="B73" s="326" t="s">
        <v>617</v>
      </c>
      <c r="C73" s="326"/>
      <c r="D73" s="326"/>
      <c r="E73" s="326"/>
      <c r="F73" s="326"/>
      <c r="G73" s="326"/>
      <c r="H73" s="126">
        <f>IF(H72="","",IF(H71&lt;=H72,H72-H71,0))</f>
        <v>0</v>
      </c>
      <c r="I73" s="155"/>
    </row>
    <row r="74" spans="1:11" ht="33.75" customHeight="1" x14ac:dyDescent="0.3">
      <c r="A74" s="123"/>
      <c r="B74" s="326" t="s">
        <v>618</v>
      </c>
      <c r="C74" s="326"/>
      <c r="D74" s="326"/>
      <c r="E74" s="326"/>
      <c r="F74" s="326"/>
      <c r="G74" s="326"/>
      <c r="H74" s="126">
        <f>IF(H71&gt;H72,H71-H72,0)</f>
        <v>10.1666666666667</v>
      </c>
      <c r="I74" s="125"/>
    </row>
    <row r="75" spans="1:11" ht="33.75" customHeight="1" x14ac:dyDescent="0.3">
      <c r="A75" s="123"/>
      <c r="B75" s="326" t="s">
        <v>619</v>
      </c>
      <c r="C75" s="326"/>
      <c r="D75" s="326"/>
      <c r="E75" s="326"/>
      <c r="F75" s="326"/>
      <c r="G75" s="326"/>
      <c r="H75" s="154" t="str">
        <f>IF(H72="","",IF(H73&gt;H74,ROUND(H73*$B$15*$B$13/24,0),""))</f>
        <v/>
      </c>
      <c r="I75" s="125"/>
    </row>
    <row r="76" spans="1:11" ht="33.75" customHeight="1" x14ac:dyDescent="0.3">
      <c r="A76" s="123"/>
      <c r="B76" s="327" t="s">
        <v>620</v>
      </c>
      <c r="C76" s="328"/>
      <c r="D76" s="328"/>
      <c r="E76" s="328"/>
      <c r="F76" s="328"/>
      <c r="G76" s="329"/>
      <c r="H76" s="127">
        <f>IF(H74&gt;H73,ROUND(H74*$B$17*$B$13/24,0),"")</f>
        <v>27319104</v>
      </c>
      <c r="I76" s="125"/>
    </row>
    <row r="77" spans="1:11" ht="33.75" customHeight="1" x14ac:dyDescent="0.3">
      <c r="A77" s="330"/>
      <c r="B77" s="330"/>
      <c r="C77" s="330"/>
      <c r="D77" s="330"/>
      <c r="E77" s="330"/>
      <c r="F77" s="330"/>
      <c r="G77" s="330"/>
      <c r="H77" s="330"/>
      <c r="I77" s="330"/>
    </row>
  </sheetData>
  <mergeCells count="24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71:G71"/>
    <mergeCell ref="B72:G72"/>
    <mergeCell ref="B73:G73"/>
    <mergeCell ref="B75:G75"/>
    <mergeCell ref="B76:G76"/>
    <mergeCell ref="A77:I77"/>
    <mergeCell ref="A23:A27"/>
    <mergeCell ref="B23:C23"/>
    <mergeCell ref="A30:A39"/>
    <mergeCell ref="B34:C34"/>
    <mergeCell ref="A40:A50"/>
    <mergeCell ref="A51:A59"/>
    <mergeCell ref="B70:C70"/>
    <mergeCell ref="B74:G74"/>
  </mergeCells>
  <conditionalFormatting sqref="B23:I70">
    <cfRule type="expression" dxfId="1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K100"/>
  <sheetViews>
    <sheetView topLeftCell="A83" zoomScale="55" zoomScaleNormal="55" workbookViewId="0">
      <selection activeCell="B96" sqref="B96:G9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08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4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44586.083333333336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44573</v>
      </c>
      <c r="C9" s="104">
        <f>INDEX('TONG HOP'!$B$9:$W$110,MATCH(E3,'TONG HOP'!$B$9:$B$110,0),MATCH(C10,'TONG HOP'!$B$9:$W$9,0))</f>
        <v>44574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18479.54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44588.520833333336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22095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44591.493055555555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333" t="s">
        <v>197</v>
      </c>
      <c r="B23" s="355" t="s">
        <v>156</v>
      </c>
      <c r="C23" s="356"/>
      <c r="D23" s="180"/>
      <c r="E23" s="166"/>
      <c r="F23" s="166">
        <f t="shared" ref="F23:F73" si="0">IF(D23="X",HOUR(C23-B23),0)</f>
        <v>0</v>
      </c>
      <c r="G23" s="166">
        <f t="shared" ref="G23:G73" si="1">IF(D23="X",MINUTE(C23-B23),0)</f>
        <v>0</v>
      </c>
      <c r="H23" s="166">
        <f>(F23+G23/60)+H22</f>
        <v>0</v>
      </c>
      <c r="I23" s="16" t="s">
        <v>205</v>
      </c>
      <c r="J23" s="175" t="str">
        <f t="shared" ref="J23:J71" si="2">IF(E23="x",(C23-B23),"")</f>
        <v/>
      </c>
      <c r="K23" s="173" t="str">
        <f>IF(D23="x",(C23-B23),"")</f>
        <v/>
      </c>
    </row>
    <row r="24" spans="1:11" ht="36" customHeight="1" x14ac:dyDescent="0.3">
      <c r="A24" s="334"/>
      <c r="B24" s="31">
        <v>8.3333333333333329E-2</v>
      </c>
      <c r="C24" s="178">
        <v>0.22916666666666666</v>
      </c>
      <c r="D24" s="180"/>
      <c r="E24" s="166"/>
      <c r="F24" s="166">
        <f t="shared" si="0"/>
        <v>0</v>
      </c>
      <c r="G24" s="166">
        <f t="shared" si="1"/>
        <v>0</v>
      </c>
      <c r="H24" s="166">
        <f t="shared" ref="H24:H73" si="3">(F24+G24/60)+H23</f>
        <v>0</v>
      </c>
      <c r="I24" s="17" t="s">
        <v>206</v>
      </c>
      <c r="J24" s="175" t="str">
        <f t="shared" si="2"/>
        <v/>
      </c>
      <c r="K24" s="173" t="str">
        <f t="shared" ref="K24:K71" si="4">IF(D24="x",(C24-B24),"")</f>
        <v/>
      </c>
    </row>
    <row r="25" spans="1:11" ht="36" customHeight="1" x14ac:dyDescent="0.3">
      <c r="A25" s="334"/>
      <c r="B25" s="31" t="s">
        <v>30</v>
      </c>
      <c r="C25" s="178" t="s">
        <v>64</v>
      </c>
      <c r="D25" s="180"/>
      <c r="E25" s="166"/>
      <c r="F25" s="166">
        <f t="shared" si="0"/>
        <v>0</v>
      </c>
      <c r="G25" s="166">
        <f t="shared" si="1"/>
        <v>0</v>
      </c>
      <c r="H25" s="166">
        <f t="shared" si="3"/>
        <v>0</v>
      </c>
      <c r="I25" s="18" t="s">
        <v>207</v>
      </c>
      <c r="J25" s="175" t="str">
        <f t="shared" si="2"/>
        <v/>
      </c>
      <c r="K25" s="173" t="str">
        <f t="shared" si="4"/>
        <v/>
      </c>
    </row>
    <row r="26" spans="1:11" ht="36" customHeight="1" x14ac:dyDescent="0.3">
      <c r="A26" s="334"/>
      <c r="B26" s="31" t="s">
        <v>64</v>
      </c>
      <c r="C26" s="27">
        <v>0.54166666666666663</v>
      </c>
      <c r="D26" s="180"/>
      <c r="E26" s="166"/>
      <c r="F26" s="166">
        <f t="shared" si="0"/>
        <v>0</v>
      </c>
      <c r="G26" s="166">
        <f t="shared" si="1"/>
        <v>0</v>
      </c>
      <c r="H26" s="166">
        <f t="shared" si="3"/>
        <v>0</v>
      </c>
      <c r="I26" s="17" t="s">
        <v>208</v>
      </c>
      <c r="J26" s="175" t="str">
        <f t="shared" si="2"/>
        <v/>
      </c>
      <c r="K26" s="173" t="str">
        <f t="shared" si="4"/>
        <v/>
      </c>
    </row>
    <row r="27" spans="1:11" ht="36" customHeight="1" x14ac:dyDescent="0.3">
      <c r="A27" s="334"/>
      <c r="B27" s="32">
        <v>0.54166666666666663</v>
      </c>
      <c r="C27" s="179" t="s">
        <v>229</v>
      </c>
      <c r="D27" s="180" t="str">
        <f t="shared" ref="D27:D87" si="5">IF(E27="","X","")</f>
        <v>X</v>
      </c>
      <c r="E27" s="131"/>
      <c r="F27" s="117">
        <f t="shared" si="0"/>
        <v>4</v>
      </c>
      <c r="G27" s="117">
        <f t="shared" si="1"/>
        <v>20</v>
      </c>
      <c r="H27" s="153">
        <f t="shared" si="3"/>
        <v>4.333333333333333</v>
      </c>
      <c r="I27" s="21" t="s">
        <v>208</v>
      </c>
      <c r="J27" s="176" t="str">
        <f t="shared" si="2"/>
        <v/>
      </c>
      <c r="K27" s="173">
        <f t="shared" si="4"/>
        <v>0.18055555555555558</v>
      </c>
    </row>
    <row r="28" spans="1:11" ht="36" customHeight="1" x14ac:dyDescent="0.3">
      <c r="A28" s="334"/>
      <c r="B28" s="31" t="s">
        <v>229</v>
      </c>
      <c r="C28" s="178" t="s">
        <v>230</v>
      </c>
      <c r="D28" s="180" t="str">
        <f t="shared" si="5"/>
        <v/>
      </c>
      <c r="E28" s="131" t="s">
        <v>610</v>
      </c>
      <c r="F28" s="117">
        <f t="shared" si="0"/>
        <v>0</v>
      </c>
      <c r="G28" s="117">
        <f t="shared" si="1"/>
        <v>0</v>
      </c>
      <c r="H28" s="153">
        <f t="shared" si="3"/>
        <v>4.333333333333333</v>
      </c>
      <c r="I28" s="18" t="s">
        <v>209</v>
      </c>
      <c r="J28" s="176">
        <f t="shared" si="2"/>
        <v>3.4722222222222321E-2</v>
      </c>
      <c r="K28" s="173" t="str">
        <f t="shared" si="4"/>
        <v/>
      </c>
    </row>
    <row r="29" spans="1:11" ht="36" customHeight="1" x14ac:dyDescent="0.3">
      <c r="A29" s="335"/>
      <c r="B29" s="31" t="s">
        <v>230</v>
      </c>
      <c r="C29" s="178" t="s">
        <v>28</v>
      </c>
      <c r="D29" s="180" t="str">
        <f t="shared" si="5"/>
        <v/>
      </c>
      <c r="E29" s="131" t="s">
        <v>610</v>
      </c>
      <c r="F29" s="117">
        <f t="shared" si="0"/>
        <v>0</v>
      </c>
      <c r="G29" s="117">
        <f t="shared" si="1"/>
        <v>0</v>
      </c>
      <c r="H29" s="153">
        <f t="shared" si="3"/>
        <v>4.333333333333333</v>
      </c>
      <c r="I29" s="17" t="s">
        <v>42</v>
      </c>
      <c r="J29" s="176">
        <f t="shared" si="2"/>
        <v>0.24305555555555547</v>
      </c>
      <c r="K29" s="173" t="str">
        <f t="shared" si="4"/>
        <v/>
      </c>
    </row>
    <row r="30" spans="1:11" ht="36" customHeight="1" x14ac:dyDescent="0.3">
      <c r="A30" s="57" t="s">
        <v>198</v>
      </c>
      <c r="B30" s="31" t="s">
        <v>29</v>
      </c>
      <c r="C30" s="178" t="s">
        <v>28</v>
      </c>
      <c r="D30" s="180" t="str">
        <f t="shared" si="5"/>
        <v/>
      </c>
      <c r="E30" s="131" t="s">
        <v>610</v>
      </c>
      <c r="F30" s="117">
        <f t="shared" si="0"/>
        <v>0</v>
      </c>
      <c r="G30" s="117">
        <f t="shared" si="1"/>
        <v>0</v>
      </c>
      <c r="H30" s="153">
        <f t="shared" si="3"/>
        <v>4.333333333333333</v>
      </c>
      <c r="I30" s="17" t="s">
        <v>42</v>
      </c>
      <c r="J30" s="176">
        <f t="shared" si="2"/>
        <v>1</v>
      </c>
      <c r="K30" s="173" t="str">
        <f t="shared" si="4"/>
        <v/>
      </c>
    </row>
    <row r="31" spans="1:11" ht="36" customHeight="1" x14ac:dyDescent="0.3">
      <c r="A31" s="333" t="s">
        <v>199</v>
      </c>
      <c r="B31" s="31" t="s">
        <v>29</v>
      </c>
      <c r="C31" s="178" t="s">
        <v>129</v>
      </c>
      <c r="D31" s="180" t="str">
        <f t="shared" si="5"/>
        <v/>
      </c>
      <c r="E31" s="131" t="s">
        <v>610</v>
      </c>
      <c r="F31" s="117">
        <f t="shared" si="0"/>
        <v>0</v>
      </c>
      <c r="G31" s="117">
        <f t="shared" si="1"/>
        <v>0</v>
      </c>
      <c r="H31" s="153">
        <f t="shared" si="3"/>
        <v>4.333333333333333</v>
      </c>
      <c r="I31" s="17" t="s">
        <v>42</v>
      </c>
      <c r="J31" s="176">
        <f t="shared" si="2"/>
        <v>0.3125</v>
      </c>
      <c r="K31" s="173" t="str">
        <f t="shared" si="4"/>
        <v/>
      </c>
    </row>
    <row r="32" spans="1:11" ht="36" customHeight="1" x14ac:dyDescent="0.3">
      <c r="A32" s="334"/>
      <c r="B32" s="31" t="s">
        <v>129</v>
      </c>
      <c r="C32" s="178" t="s">
        <v>65</v>
      </c>
      <c r="D32" s="180" t="str">
        <f t="shared" si="5"/>
        <v/>
      </c>
      <c r="E32" s="131" t="s">
        <v>610</v>
      </c>
      <c r="F32" s="117">
        <f t="shared" si="0"/>
        <v>0</v>
      </c>
      <c r="G32" s="117">
        <f t="shared" si="1"/>
        <v>0</v>
      </c>
      <c r="H32" s="153">
        <f t="shared" si="3"/>
        <v>4.333333333333333</v>
      </c>
      <c r="I32" s="25" t="s">
        <v>43</v>
      </c>
      <c r="J32" s="176">
        <f t="shared" si="2"/>
        <v>6.25E-2</v>
      </c>
      <c r="K32" s="173" t="str">
        <f t="shared" si="4"/>
        <v/>
      </c>
    </row>
    <row r="33" spans="1:11" ht="36" customHeight="1" x14ac:dyDescent="0.3">
      <c r="A33" s="334"/>
      <c r="B33" s="31" t="s">
        <v>65</v>
      </c>
      <c r="C33" s="178" t="s">
        <v>68</v>
      </c>
      <c r="D33" s="180" t="str">
        <f t="shared" si="5"/>
        <v>X</v>
      </c>
      <c r="E33" s="131"/>
      <c r="F33" s="117">
        <f t="shared" si="0"/>
        <v>3</v>
      </c>
      <c r="G33" s="117">
        <f t="shared" si="1"/>
        <v>0</v>
      </c>
      <c r="H33" s="153">
        <f t="shared" si="3"/>
        <v>7.333333333333333</v>
      </c>
      <c r="I33" s="17" t="s">
        <v>210</v>
      </c>
      <c r="J33" s="176" t="str">
        <f t="shared" si="2"/>
        <v/>
      </c>
      <c r="K33" s="173">
        <f t="shared" si="4"/>
        <v>0.125</v>
      </c>
    </row>
    <row r="34" spans="1:11" ht="36" customHeight="1" x14ac:dyDescent="0.3">
      <c r="A34" s="334"/>
      <c r="B34" s="31" t="s">
        <v>68</v>
      </c>
      <c r="C34" s="178" t="s">
        <v>105</v>
      </c>
      <c r="D34" s="180" t="str">
        <f t="shared" si="5"/>
        <v/>
      </c>
      <c r="E34" s="131" t="s">
        <v>610</v>
      </c>
      <c r="F34" s="117">
        <f t="shared" si="0"/>
        <v>0</v>
      </c>
      <c r="G34" s="117">
        <f t="shared" si="1"/>
        <v>0</v>
      </c>
      <c r="H34" s="153">
        <f t="shared" si="3"/>
        <v>7.333333333333333</v>
      </c>
      <c r="I34" s="17" t="s">
        <v>7</v>
      </c>
      <c r="J34" s="176">
        <f t="shared" si="2"/>
        <v>2.083333333333337E-2</v>
      </c>
      <c r="K34" s="173" t="str">
        <f t="shared" si="4"/>
        <v/>
      </c>
    </row>
    <row r="35" spans="1:11" ht="36" customHeight="1" x14ac:dyDescent="0.3">
      <c r="A35" s="334"/>
      <c r="B35" s="355" t="s">
        <v>105</v>
      </c>
      <c r="C35" s="356"/>
      <c r="D35" s="180"/>
      <c r="E35" s="131"/>
      <c r="F35" s="117">
        <f t="shared" si="0"/>
        <v>0</v>
      </c>
      <c r="G35" s="117">
        <f t="shared" si="1"/>
        <v>0</v>
      </c>
      <c r="H35" s="153">
        <f t="shared" si="3"/>
        <v>7.333333333333333</v>
      </c>
      <c r="I35" s="18" t="s">
        <v>45</v>
      </c>
      <c r="J35" s="176" t="str">
        <f t="shared" si="2"/>
        <v/>
      </c>
      <c r="K35" s="173" t="str">
        <f t="shared" si="4"/>
        <v/>
      </c>
    </row>
    <row r="36" spans="1:11" ht="36" customHeight="1" x14ac:dyDescent="0.3">
      <c r="A36" s="334"/>
      <c r="B36" s="31" t="s">
        <v>105</v>
      </c>
      <c r="C36" s="178" t="s">
        <v>69</v>
      </c>
      <c r="D36" s="180" t="str">
        <f t="shared" si="5"/>
        <v>X</v>
      </c>
      <c r="E36" s="131"/>
      <c r="F36" s="117">
        <f t="shared" si="0"/>
        <v>1</v>
      </c>
      <c r="G36" s="117">
        <f t="shared" si="1"/>
        <v>0</v>
      </c>
      <c r="H36" s="153">
        <f t="shared" si="3"/>
        <v>8.3333333333333321</v>
      </c>
      <c r="I36" s="17" t="s">
        <v>46</v>
      </c>
      <c r="J36" s="176" t="str">
        <f t="shared" si="2"/>
        <v/>
      </c>
      <c r="K36" s="173">
        <f t="shared" si="4"/>
        <v>4.166666666666663E-2</v>
      </c>
    </row>
    <row r="37" spans="1:11" ht="36" customHeight="1" x14ac:dyDescent="0.3">
      <c r="A37" s="334"/>
      <c r="B37" s="31" t="s">
        <v>69</v>
      </c>
      <c r="C37" s="178" t="s">
        <v>70</v>
      </c>
      <c r="D37" s="180" t="str">
        <f t="shared" si="5"/>
        <v>X</v>
      </c>
      <c r="E37" s="131"/>
      <c r="F37" s="117">
        <f t="shared" si="0"/>
        <v>0</v>
      </c>
      <c r="G37" s="117">
        <f t="shared" si="1"/>
        <v>30</v>
      </c>
      <c r="H37" s="153">
        <f t="shared" si="3"/>
        <v>8.8333333333333321</v>
      </c>
      <c r="I37" s="17" t="s">
        <v>47</v>
      </c>
      <c r="J37" s="176" t="str">
        <f t="shared" si="2"/>
        <v/>
      </c>
      <c r="K37" s="173">
        <f t="shared" si="4"/>
        <v>2.083333333333337E-2</v>
      </c>
    </row>
    <row r="38" spans="1:11" ht="36" customHeight="1" x14ac:dyDescent="0.3">
      <c r="A38" s="334"/>
      <c r="B38" s="31" t="s">
        <v>70</v>
      </c>
      <c r="C38" s="178" t="s">
        <v>231</v>
      </c>
      <c r="D38" s="180" t="str">
        <f t="shared" si="5"/>
        <v>X</v>
      </c>
      <c r="E38" s="131"/>
      <c r="F38" s="117">
        <f t="shared" si="0"/>
        <v>1</v>
      </c>
      <c r="G38" s="117">
        <f t="shared" si="1"/>
        <v>20</v>
      </c>
      <c r="H38" s="153">
        <f t="shared" si="3"/>
        <v>10.166666666666666</v>
      </c>
      <c r="I38" s="17" t="s">
        <v>46</v>
      </c>
      <c r="J38" s="176" t="str">
        <f t="shared" si="2"/>
        <v/>
      </c>
      <c r="K38" s="173">
        <f t="shared" si="4"/>
        <v>5.555555555555558E-2</v>
      </c>
    </row>
    <row r="39" spans="1:11" ht="36" customHeight="1" x14ac:dyDescent="0.3">
      <c r="A39" s="334"/>
      <c r="B39" s="31" t="s">
        <v>231</v>
      </c>
      <c r="C39" s="178" t="s">
        <v>104</v>
      </c>
      <c r="D39" s="180" t="str">
        <f t="shared" si="5"/>
        <v>X</v>
      </c>
      <c r="E39" s="131"/>
      <c r="F39" s="117">
        <f t="shared" si="0"/>
        <v>0</v>
      </c>
      <c r="G39" s="117">
        <f t="shared" si="1"/>
        <v>40</v>
      </c>
      <c r="H39" s="153">
        <f t="shared" si="3"/>
        <v>10.833333333333332</v>
      </c>
      <c r="I39" s="17" t="s">
        <v>211</v>
      </c>
      <c r="J39" s="176" t="str">
        <f t="shared" si="2"/>
        <v/>
      </c>
      <c r="K39" s="173">
        <f t="shared" si="4"/>
        <v>2.7777777777777679E-2</v>
      </c>
    </row>
    <row r="40" spans="1:11" ht="36" customHeight="1" x14ac:dyDescent="0.3">
      <c r="A40" s="334"/>
      <c r="B40" s="31" t="s">
        <v>104</v>
      </c>
      <c r="C40" s="178" t="s">
        <v>59</v>
      </c>
      <c r="D40" s="180" t="str">
        <f t="shared" si="5"/>
        <v>X</v>
      </c>
      <c r="E40" s="131"/>
      <c r="F40" s="117">
        <f t="shared" si="0"/>
        <v>5</v>
      </c>
      <c r="G40" s="117">
        <f t="shared" si="1"/>
        <v>30</v>
      </c>
      <c r="H40" s="153">
        <f t="shared" si="3"/>
        <v>16.333333333333332</v>
      </c>
      <c r="I40" s="17" t="s">
        <v>46</v>
      </c>
      <c r="J40" s="176" t="str">
        <f t="shared" si="2"/>
        <v/>
      </c>
      <c r="K40" s="173">
        <f t="shared" si="4"/>
        <v>0.22916666666666674</v>
      </c>
    </row>
    <row r="41" spans="1:11" ht="36" customHeight="1" x14ac:dyDescent="0.3">
      <c r="A41" s="334"/>
      <c r="B41" s="31" t="s">
        <v>59</v>
      </c>
      <c r="C41" s="178" t="s">
        <v>32</v>
      </c>
      <c r="D41" s="180" t="str">
        <f t="shared" si="5"/>
        <v>X</v>
      </c>
      <c r="E41" s="131"/>
      <c r="F41" s="117">
        <f t="shared" si="0"/>
        <v>0</v>
      </c>
      <c r="G41" s="117">
        <f t="shared" si="1"/>
        <v>30</v>
      </c>
      <c r="H41" s="153">
        <f t="shared" si="3"/>
        <v>16.833333333333332</v>
      </c>
      <c r="I41" s="17" t="s">
        <v>47</v>
      </c>
      <c r="J41" s="176" t="str">
        <f t="shared" si="2"/>
        <v/>
      </c>
      <c r="K41" s="173">
        <f t="shared" si="4"/>
        <v>2.0833333333333259E-2</v>
      </c>
    </row>
    <row r="42" spans="1:11" ht="36" customHeight="1" x14ac:dyDescent="0.3">
      <c r="A42" s="334"/>
      <c r="B42" s="31" t="s">
        <v>32</v>
      </c>
      <c r="C42" s="178" t="s">
        <v>28</v>
      </c>
      <c r="D42" s="180" t="str">
        <f t="shared" si="5"/>
        <v>X</v>
      </c>
      <c r="E42" s="131"/>
      <c r="F42" s="117">
        <f t="shared" si="0"/>
        <v>2</v>
      </c>
      <c r="G42" s="117">
        <f t="shared" si="1"/>
        <v>0</v>
      </c>
      <c r="H42" s="153">
        <f t="shared" si="3"/>
        <v>18.833333333333332</v>
      </c>
      <c r="I42" s="17" t="s">
        <v>46</v>
      </c>
      <c r="J42" s="176" t="str">
        <f t="shared" si="2"/>
        <v/>
      </c>
      <c r="K42" s="173">
        <f t="shared" si="4"/>
        <v>8.333333333333337E-2</v>
      </c>
    </row>
    <row r="43" spans="1:11" ht="36" customHeight="1" x14ac:dyDescent="0.3">
      <c r="A43" s="333" t="s">
        <v>200</v>
      </c>
      <c r="B43" s="31" t="s">
        <v>29</v>
      </c>
      <c r="C43" s="178" t="s">
        <v>232</v>
      </c>
      <c r="D43" s="180" t="str">
        <f t="shared" si="5"/>
        <v>X</v>
      </c>
      <c r="E43" s="131"/>
      <c r="F43" s="117">
        <f t="shared" si="0"/>
        <v>0</v>
      </c>
      <c r="G43" s="117">
        <f t="shared" si="1"/>
        <v>30</v>
      </c>
      <c r="H43" s="153">
        <f t="shared" si="3"/>
        <v>19.333333333333332</v>
      </c>
      <c r="I43" s="17" t="s">
        <v>212</v>
      </c>
      <c r="J43" s="176" t="str">
        <f t="shared" si="2"/>
        <v/>
      </c>
      <c r="K43" s="173">
        <f t="shared" si="4"/>
        <v>2.0833333333333332E-2</v>
      </c>
    </row>
    <row r="44" spans="1:11" ht="36" customHeight="1" x14ac:dyDescent="0.3">
      <c r="A44" s="334"/>
      <c r="B44" s="31" t="s">
        <v>232</v>
      </c>
      <c r="C44" s="178" t="s">
        <v>191</v>
      </c>
      <c r="D44" s="180" t="str">
        <f t="shared" si="5"/>
        <v>X</v>
      </c>
      <c r="E44" s="131"/>
      <c r="F44" s="117">
        <f t="shared" si="0"/>
        <v>3</v>
      </c>
      <c r="G44" s="117">
        <f t="shared" si="1"/>
        <v>40</v>
      </c>
      <c r="H44" s="153">
        <f t="shared" si="3"/>
        <v>23</v>
      </c>
      <c r="I44" s="17" t="s">
        <v>46</v>
      </c>
      <c r="J44" s="176" t="str">
        <f t="shared" si="2"/>
        <v/>
      </c>
      <c r="K44" s="173">
        <f t="shared" si="4"/>
        <v>0.15277777777777779</v>
      </c>
    </row>
    <row r="45" spans="1:11" ht="36" customHeight="1" x14ac:dyDescent="0.3">
      <c r="A45" s="334"/>
      <c r="B45" s="31" t="s">
        <v>191</v>
      </c>
      <c r="C45" s="178" t="s">
        <v>233</v>
      </c>
      <c r="D45" s="180" t="str">
        <f t="shared" si="5"/>
        <v>X</v>
      </c>
      <c r="E45" s="131"/>
      <c r="F45" s="117">
        <f t="shared" si="0"/>
        <v>0</v>
      </c>
      <c r="G45" s="117">
        <f t="shared" si="1"/>
        <v>20</v>
      </c>
      <c r="H45" s="153">
        <f t="shared" si="3"/>
        <v>23.333333333333332</v>
      </c>
      <c r="I45" s="17" t="s">
        <v>213</v>
      </c>
      <c r="J45" s="176" t="str">
        <f t="shared" si="2"/>
        <v/>
      </c>
      <c r="K45" s="173">
        <f t="shared" si="4"/>
        <v>1.3888888888888867E-2</v>
      </c>
    </row>
    <row r="46" spans="1:11" ht="36" customHeight="1" x14ac:dyDescent="0.3">
      <c r="A46" s="334"/>
      <c r="B46" s="31" t="s">
        <v>233</v>
      </c>
      <c r="C46" s="178" t="s">
        <v>30</v>
      </c>
      <c r="D46" s="180" t="str">
        <f t="shared" si="5"/>
        <v>X</v>
      </c>
      <c r="E46" s="131"/>
      <c r="F46" s="117">
        <f t="shared" si="0"/>
        <v>1</v>
      </c>
      <c r="G46" s="117">
        <f t="shared" si="1"/>
        <v>0</v>
      </c>
      <c r="H46" s="153">
        <f t="shared" si="3"/>
        <v>24.333333333333332</v>
      </c>
      <c r="I46" s="17" t="s">
        <v>46</v>
      </c>
      <c r="J46" s="176" t="str">
        <f t="shared" si="2"/>
        <v/>
      </c>
      <c r="K46" s="173">
        <f t="shared" si="4"/>
        <v>4.1666666666666657E-2</v>
      </c>
    </row>
    <row r="47" spans="1:11" ht="36" customHeight="1" x14ac:dyDescent="0.3">
      <c r="A47" s="334"/>
      <c r="B47" s="31" t="s">
        <v>30</v>
      </c>
      <c r="C47" s="178" t="s">
        <v>75</v>
      </c>
      <c r="D47" s="180" t="str">
        <f t="shared" si="5"/>
        <v>X</v>
      </c>
      <c r="E47" s="131"/>
      <c r="F47" s="117">
        <f t="shared" si="0"/>
        <v>0</v>
      </c>
      <c r="G47" s="117">
        <f t="shared" si="1"/>
        <v>30</v>
      </c>
      <c r="H47" s="153">
        <f t="shared" si="3"/>
        <v>24.833333333333332</v>
      </c>
      <c r="I47" s="17" t="s">
        <v>47</v>
      </c>
      <c r="J47" s="176" t="str">
        <f t="shared" si="2"/>
        <v/>
      </c>
      <c r="K47" s="173">
        <f t="shared" si="4"/>
        <v>2.0833333333333343E-2</v>
      </c>
    </row>
    <row r="48" spans="1:11" ht="36" customHeight="1" x14ac:dyDescent="0.3">
      <c r="A48" s="334"/>
      <c r="B48" s="31" t="s">
        <v>75</v>
      </c>
      <c r="C48" s="178" t="s">
        <v>65</v>
      </c>
      <c r="D48" s="180" t="str">
        <f t="shared" si="5"/>
        <v>X</v>
      </c>
      <c r="E48" s="131"/>
      <c r="F48" s="117">
        <f t="shared" si="0"/>
        <v>3</v>
      </c>
      <c r="G48" s="117">
        <f t="shared" si="1"/>
        <v>0</v>
      </c>
      <c r="H48" s="153">
        <f t="shared" si="3"/>
        <v>27.833333333333332</v>
      </c>
      <c r="I48" s="17" t="s">
        <v>46</v>
      </c>
      <c r="J48" s="176" t="str">
        <f t="shared" si="2"/>
        <v/>
      </c>
      <c r="K48" s="173">
        <f t="shared" si="4"/>
        <v>0.125</v>
      </c>
    </row>
    <row r="49" spans="1:11" ht="36" customHeight="1" x14ac:dyDescent="0.3">
      <c r="A49" s="334"/>
      <c r="B49" s="31" t="s">
        <v>65</v>
      </c>
      <c r="C49" s="178" t="s">
        <v>150</v>
      </c>
      <c r="D49" s="180" t="str">
        <f t="shared" si="5"/>
        <v>X</v>
      </c>
      <c r="E49" s="131"/>
      <c r="F49" s="117">
        <f t="shared" si="0"/>
        <v>1</v>
      </c>
      <c r="G49" s="117">
        <f t="shared" si="1"/>
        <v>0</v>
      </c>
      <c r="H49" s="153">
        <f t="shared" si="3"/>
        <v>28.833333333333332</v>
      </c>
      <c r="I49" s="17" t="s">
        <v>214</v>
      </c>
      <c r="J49" s="176" t="str">
        <f t="shared" si="2"/>
        <v/>
      </c>
      <c r="K49" s="173">
        <f t="shared" si="4"/>
        <v>4.1666666666666685E-2</v>
      </c>
    </row>
    <row r="50" spans="1:11" ht="36" customHeight="1" x14ac:dyDescent="0.3">
      <c r="A50" s="334"/>
      <c r="B50" s="31" t="s">
        <v>150</v>
      </c>
      <c r="C50" s="178" t="s">
        <v>27</v>
      </c>
      <c r="D50" s="180" t="str">
        <f t="shared" si="5"/>
        <v>X</v>
      </c>
      <c r="E50" s="131"/>
      <c r="F50" s="117">
        <f t="shared" si="0"/>
        <v>3</v>
      </c>
      <c r="G50" s="117">
        <f t="shared" si="1"/>
        <v>0</v>
      </c>
      <c r="H50" s="153">
        <f t="shared" si="3"/>
        <v>31.833333333333332</v>
      </c>
      <c r="I50" s="17" t="s">
        <v>46</v>
      </c>
      <c r="J50" s="176" t="str">
        <f t="shared" si="2"/>
        <v/>
      </c>
      <c r="K50" s="173">
        <f t="shared" si="4"/>
        <v>0.12499999999999994</v>
      </c>
    </row>
    <row r="51" spans="1:11" ht="36" customHeight="1" x14ac:dyDescent="0.3">
      <c r="A51" s="334"/>
      <c r="B51" s="31" t="s">
        <v>27</v>
      </c>
      <c r="C51" s="178" t="s">
        <v>70</v>
      </c>
      <c r="D51" s="180" t="str">
        <f t="shared" si="5"/>
        <v>X</v>
      </c>
      <c r="E51" s="131"/>
      <c r="F51" s="117">
        <f t="shared" si="0"/>
        <v>1</v>
      </c>
      <c r="G51" s="117">
        <f t="shared" si="1"/>
        <v>0</v>
      </c>
      <c r="H51" s="153">
        <f t="shared" si="3"/>
        <v>32.833333333333329</v>
      </c>
      <c r="I51" s="17" t="s">
        <v>215</v>
      </c>
      <c r="J51" s="176" t="str">
        <f t="shared" si="2"/>
        <v/>
      </c>
      <c r="K51" s="173">
        <f t="shared" si="4"/>
        <v>4.1666666666666741E-2</v>
      </c>
    </row>
    <row r="52" spans="1:11" ht="36" customHeight="1" x14ac:dyDescent="0.3">
      <c r="A52" s="334"/>
      <c r="B52" s="31" t="s">
        <v>70</v>
      </c>
      <c r="C52" s="178" t="s">
        <v>115</v>
      </c>
      <c r="D52" s="180" t="str">
        <f t="shared" si="5"/>
        <v>X</v>
      </c>
      <c r="E52" s="131"/>
      <c r="F52" s="117">
        <f t="shared" si="0"/>
        <v>0</v>
      </c>
      <c r="G52" s="117">
        <f t="shared" si="1"/>
        <v>30</v>
      </c>
      <c r="H52" s="153">
        <f t="shared" si="3"/>
        <v>33.333333333333329</v>
      </c>
      <c r="I52" s="17" t="s">
        <v>216</v>
      </c>
      <c r="J52" s="176" t="str">
        <f t="shared" si="2"/>
        <v/>
      </c>
      <c r="K52" s="173">
        <f t="shared" si="4"/>
        <v>2.0833333333333259E-2</v>
      </c>
    </row>
    <row r="53" spans="1:11" ht="36" customHeight="1" x14ac:dyDescent="0.3">
      <c r="A53" s="334"/>
      <c r="B53" s="31" t="s">
        <v>115</v>
      </c>
      <c r="C53" s="178" t="s">
        <v>188</v>
      </c>
      <c r="D53" s="180" t="str">
        <f t="shared" si="5"/>
        <v>X</v>
      </c>
      <c r="E53" s="131"/>
      <c r="F53" s="117">
        <f t="shared" si="0"/>
        <v>1</v>
      </c>
      <c r="G53" s="117">
        <f t="shared" si="1"/>
        <v>0</v>
      </c>
      <c r="H53" s="153">
        <f t="shared" si="3"/>
        <v>34.333333333333329</v>
      </c>
      <c r="I53" s="17" t="s">
        <v>46</v>
      </c>
      <c r="J53" s="176" t="str">
        <f t="shared" si="2"/>
        <v/>
      </c>
      <c r="K53" s="173">
        <f t="shared" si="4"/>
        <v>4.1666666666666741E-2</v>
      </c>
    </row>
    <row r="54" spans="1:11" ht="36" customHeight="1" x14ac:dyDescent="0.3">
      <c r="A54" s="334"/>
      <c r="B54" s="31" t="s">
        <v>188</v>
      </c>
      <c r="C54" s="178" t="s">
        <v>108</v>
      </c>
      <c r="D54" s="180" t="str">
        <f t="shared" si="5"/>
        <v>X</v>
      </c>
      <c r="E54" s="131"/>
      <c r="F54" s="117">
        <f t="shared" si="0"/>
        <v>0</v>
      </c>
      <c r="G54" s="117">
        <f t="shared" si="1"/>
        <v>20</v>
      </c>
      <c r="H54" s="153">
        <f t="shared" si="3"/>
        <v>34.666666666666664</v>
      </c>
      <c r="I54" s="17" t="s">
        <v>217</v>
      </c>
      <c r="J54" s="176" t="str">
        <f t="shared" si="2"/>
        <v/>
      </c>
      <c r="K54" s="173">
        <f t="shared" si="4"/>
        <v>1.388888888888884E-2</v>
      </c>
    </row>
    <row r="55" spans="1:11" ht="36" customHeight="1" x14ac:dyDescent="0.3">
      <c r="A55" s="334"/>
      <c r="B55" s="31" t="s">
        <v>108</v>
      </c>
      <c r="C55" s="178" t="s">
        <v>234</v>
      </c>
      <c r="D55" s="180" t="str">
        <f t="shared" si="5"/>
        <v>X</v>
      </c>
      <c r="E55" s="131"/>
      <c r="F55" s="117">
        <f t="shared" si="0"/>
        <v>3</v>
      </c>
      <c r="G55" s="117">
        <f t="shared" si="1"/>
        <v>40</v>
      </c>
      <c r="H55" s="153">
        <f t="shared" si="3"/>
        <v>38.333333333333329</v>
      </c>
      <c r="I55" s="17" t="s">
        <v>46</v>
      </c>
      <c r="J55" s="176" t="str">
        <f t="shared" si="2"/>
        <v/>
      </c>
      <c r="K55" s="173">
        <f t="shared" si="4"/>
        <v>0.15277777777777779</v>
      </c>
    </row>
    <row r="56" spans="1:11" ht="36" customHeight="1" x14ac:dyDescent="0.3">
      <c r="A56" s="334"/>
      <c r="B56" s="31" t="s">
        <v>234</v>
      </c>
      <c r="C56" s="178" t="s">
        <v>57</v>
      </c>
      <c r="D56" s="180" t="str">
        <f t="shared" si="5"/>
        <v>X</v>
      </c>
      <c r="E56" s="131"/>
      <c r="F56" s="117">
        <f t="shared" si="0"/>
        <v>0</v>
      </c>
      <c r="G56" s="117">
        <f t="shared" si="1"/>
        <v>30</v>
      </c>
      <c r="H56" s="153">
        <f t="shared" si="3"/>
        <v>38.833333333333329</v>
      </c>
      <c r="I56" s="17" t="s">
        <v>217</v>
      </c>
      <c r="J56" s="176" t="str">
        <f t="shared" si="2"/>
        <v/>
      </c>
      <c r="K56" s="173">
        <f t="shared" si="4"/>
        <v>2.083333333333337E-2</v>
      </c>
    </row>
    <row r="57" spans="1:11" ht="36" customHeight="1" x14ac:dyDescent="0.3">
      <c r="A57" s="334"/>
      <c r="B57" s="31" t="s">
        <v>57</v>
      </c>
      <c r="C57" s="178" t="s">
        <v>235</v>
      </c>
      <c r="D57" s="180" t="str">
        <f t="shared" si="5"/>
        <v>X</v>
      </c>
      <c r="E57" s="131"/>
      <c r="F57" s="117">
        <f t="shared" si="0"/>
        <v>1</v>
      </c>
      <c r="G57" s="117">
        <f t="shared" si="1"/>
        <v>20</v>
      </c>
      <c r="H57" s="153">
        <f t="shared" si="3"/>
        <v>40.166666666666664</v>
      </c>
      <c r="I57" s="17" t="s">
        <v>46</v>
      </c>
      <c r="J57" s="176" t="str">
        <f t="shared" si="2"/>
        <v/>
      </c>
      <c r="K57" s="173">
        <f t="shared" si="4"/>
        <v>5.5555555555555469E-2</v>
      </c>
    </row>
    <row r="58" spans="1:11" ht="36" customHeight="1" x14ac:dyDescent="0.3">
      <c r="A58" s="334"/>
      <c r="B58" s="31" t="s">
        <v>235</v>
      </c>
      <c r="C58" s="178" t="s">
        <v>32</v>
      </c>
      <c r="D58" s="180" t="str">
        <f t="shared" si="5"/>
        <v>X</v>
      </c>
      <c r="E58" s="131"/>
      <c r="F58" s="117">
        <f t="shared" si="0"/>
        <v>0</v>
      </c>
      <c r="G58" s="117">
        <f t="shared" si="1"/>
        <v>40</v>
      </c>
      <c r="H58" s="153">
        <f t="shared" si="3"/>
        <v>40.833333333333329</v>
      </c>
      <c r="I58" s="17" t="s">
        <v>217</v>
      </c>
      <c r="J58" s="176" t="str">
        <f t="shared" si="2"/>
        <v/>
      </c>
      <c r="K58" s="173">
        <f t="shared" si="4"/>
        <v>2.777777777777779E-2</v>
      </c>
    </row>
    <row r="59" spans="1:11" ht="36" customHeight="1" x14ac:dyDescent="0.3">
      <c r="A59" s="334"/>
      <c r="B59" s="31" t="s">
        <v>32</v>
      </c>
      <c r="C59" s="178" t="s">
        <v>73</v>
      </c>
      <c r="D59" s="180" t="str">
        <f t="shared" si="5"/>
        <v>X</v>
      </c>
      <c r="E59" s="131"/>
      <c r="F59" s="117">
        <f t="shared" si="0"/>
        <v>1</v>
      </c>
      <c r="G59" s="117">
        <f t="shared" si="1"/>
        <v>0</v>
      </c>
      <c r="H59" s="153">
        <f t="shared" si="3"/>
        <v>41.833333333333329</v>
      </c>
      <c r="I59" s="17" t="s">
        <v>218</v>
      </c>
      <c r="J59" s="176" t="str">
        <f t="shared" si="2"/>
        <v/>
      </c>
      <c r="K59" s="173">
        <f t="shared" si="4"/>
        <v>4.1666666666666741E-2</v>
      </c>
    </row>
    <row r="60" spans="1:11" ht="36" customHeight="1" x14ac:dyDescent="0.3">
      <c r="A60" s="334"/>
      <c r="B60" s="31" t="s">
        <v>73</v>
      </c>
      <c r="C60" s="178" t="s">
        <v>236</v>
      </c>
      <c r="D60" s="180" t="str">
        <f t="shared" si="5"/>
        <v>X</v>
      </c>
      <c r="E60" s="131"/>
      <c r="F60" s="117">
        <f t="shared" si="0"/>
        <v>0</v>
      </c>
      <c r="G60" s="117">
        <f t="shared" si="1"/>
        <v>50</v>
      </c>
      <c r="H60" s="153">
        <f t="shared" si="3"/>
        <v>42.666666666666664</v>
      </c>
      <c r="I60" s="17" t="s">
        <v>46</v>
      </c>
      <c r="J60" s="176" t="str">
        <f t="shared" si="2"/>
        <v/>
      </c>
      <c r="K60" s="173">
        <f t="shared" si="4"/>
        <v>3.4722222222222099E-2</v>
      </c>
    </row>
    <row r="61" spans="1:11" ht="36" customHeight="1" x14ac:dyDescent="0.3">
      <c r="A61" s="334"/>
      <c r="B61" s="31" t="s">
        <v>236</v>
      </c>
      <c r="C61" s="178" t="s">
        <v>28</v>
      </c>
      <c r="D61" s="180" t="str">
        <f t="shared" si="5"/>
        <v>X</v>
      </c>
      <c r="E61" s="131"/>
      <c r="F61" s="117">
        <f t="shared" si="0"/>
        <v>0</v>
      </c>
      <c r="G61" s="117">
        <f t="shared" si="1"/>
        <v>10</v>
      </c>
      <c r="H61" s="153">
        <f t="shared" si="3"/>
        <v>42.833333333333329</v>
      </c>
      <c r="I61" s="17" t="s">
        <v>219</v>
      </c>
      <c r="J61" s="176" t="str">
        <f t="shared" si="2"/>
        <v/>
      </c>
      <c r="K61" s="173">
        <f t="shared" si="4"/>
        <v>6.9444444444445308E-3</v>
      </c>
    </row>
    <row r="62" spans="1:11" ht="36" customHeight="1" x14ac:dyDescent="0.3">
      <c r="A62" s="333" t="s">
        <v>201</v>
      </c>
      <c r="B62" s="31" t="s">
        <v>29</v>
      </c>
      <c r="C62" s="178" t="s">
        <v>237</v>
      </c>
      <c r="D62" s="180" t="str">
        <f t="shared" si="5"/>
        <v>X</v>
      </c>
      <c r="E62" s="131"/>
      <c r="F62" s="117">
        <f t="shared" si="0"/>
        <v>0</v>
      </c>
      <c r="G62" s="117">
        <f t="shared" si="1"/>
        <v>20</v>
      </c>
      <c r="H62" s="153">
        <f t="shared" si="3"/>
        <v>43.166666666666664</v>
      </c>
      <c r="I62" s="17" t="s">
        <v>219</v>
      </c>
      <c r="J62" s="176" t="str">
        <f t="shared" si="2"/>
        <v/>
      </c>
      <c r="K62" s="173">
        <f t="shared" si="4"/>
        <v>1.3888888888888888E-2</v>
      </c>
    </row>
    <row r="63" spans="1:11" ht="36" customHeight="1" x14ac:dyDescent="0.3">
      <c r="A63" s="334"/>
      <c r="B63" s="31" t="s">
        <v>237</v>
      </c>
      <c r="C63" s="178" t="s">
        <v>186</v>
      </c>
      <c r="D63" s="180" t="str">
        <f t="shared" si="5"/>
        <v>X</v>
      </c>
      <c r="E63" s="131"/>
      <c r="F63" s="117">
        <f t="shared" si="0"/>
        <v>1</v>
      </c>
      <c r="G63" s="117">
        <f t="shared" si="1"/>
        <v>10</v>
      </c>
      <c r="H63" s="153">
        <f t="shared" si="3"/>
        <v>44.333333333333329</v>
      </c>
      <c r="I63" s="17" t="s">
        <v>46</v>
      </c>
      <c r="J63" s="176" t="str">
        <f t="shared" si="2"/>
        <v/>
      </c>
      <c r="K63" s="173">
        <f t="shared" si="4"/>
        <v>4.8611111111111112E-2</v>
      </c>
    </row>
    <row r="64" spans="1:11" ht="36" customHeight="1" x14ac:dyDescent="0.3">
      <c r="A64" s="334"/>
      <c r="B64" s="31" t="s">
        <v>186</v>
      </c>
      <c r="C64" s="178" t="s">
        <v>156</v>
      </c>
      <c r="D64" s="180" t="str">
        <f t="shared" si="5"/>
        <v>X</v>
      </c>
      <c r="E64" s="131"/>
      <c r="F64" s="117">
        <f t="shared" si="0"/>
        <v>0</v>
      </c>
      <c r="G64" s="117">
        <f t="shared" si="1"/>
        <v>30</v>
      </c>
      <c r="H64" s="153">
        <f t="shared" si="3"/>
        <v>44.833333333333329</v>
      </c>
      <c r="I64" s="17" t="s">
        <v>220</v>
      </c>
      <c r="J64" s="176" t="str">
        <f t="shared" si="2"/>
        <v/>
      </c>
      <c r="K64" s="173">
        <f t="shared" si="4"/>
        <v>2.0833333333333329E-2</v>
      </c>
    </row>
    <row r="65" spans="1:11" ht="36" customHeight="1" x14ac:dyDescent="0.3">
      <c r="A65" s="334"/>
      <c r="B65" s="31" t="s">
        <v>156</v>
      </c>
      <c r="C65" s="178" t="s">
        <v>238</v>
      </c>
      <c r="D65" s="180" t="str">
        <f t="shared" si="5"/>
        <v>X</v>
      </c>
      <c r="E65" s="131"/>
      <c r="F65" s="117">
        <f t="shared" si="0"/>
        <v>3</v>
      </c>
      <c r="G65" s="117">
        <f t="shared" si="1"/>
        <v>0</v>
      </c>
      <c r="H65" s="153">
        <f t="shared" si="3"/>
        <v>47.833333333333329</v>
      </c>
      <c r="I65" s="17" t="s">
        <v>46</v>
      </c>
      <c r="J65" s="176" t="str">
        <f t="shared" si="2"/>
        <v/>
      </c>
      <c r="K65" s="173">
        <f t="shared" si="4"/>
        <v>0.125</v>
      </c>
    </row>
    <row r="66" spans="1:11" ht="36" customHeight="1" x14ac:dyDescent="0.3">
      <c r="A66" s="334"/>
      <c r="B66" s="31" t="s">
        <v>238</v>
      </c>
      <c r="C66" s="178" t="s">
        <v>75</v>
      </c>
      <c r="D66" s="180" t="str">
        <f t="shared" si="5"/>
        <v>X</v>
      </c>
      <c r="E66" s="131"/>
      <c r="F66" s="117">
        <f t="shared" si="0"/>
        <v>1</v>
      </c>
      <c r="G66" s="117">
        <f t="shared" si="1"/>
        <v>0</v>
      </c>
      <c r="H66" s="153">
        <f t="shared" si="3"/>
        <v>48.833333333333329</v>
      </c>
      <c r="I66" s="17" t="s">
        <v>221</v>
      </c>
      <c r="J66" s="176" t="str">
        <f t="shared" si="2"/>
        <v/>
      </c>
      <c r="K66" s="173">
        <f t="shared" si="4"/>
        <v>4.1666666666666657E-2</v>
      </c>
    </row>
    <row r="67" spans="1:11" ht="36" customHeight="1" x14ac:dyDescent="0.3">
      <c r="A67" s="334"/>
      <c r="B67" s="31" t="s">
        <v>75</v>
      </c>
      <c r="C67" s="178" t="s">
        <v>124</v>
      </c>
      <c r="D67" s="180" t="str">
        <f t="shared" si="5"/>
        <v>X</v>
      </c>
      <c r="E67" s="131"/>
      <c r="F67" s="117">
        <f t="shared" si="0"/>
        <v>4</v>
      </c>
      <c r="G67" s="117">
        <f t="shared" si="1"/>
        <v>30</v>
      </c>
      <c r="H67" s="153">
        <f t="shared" si="3"/>
        <v>53.333333333333329</v>
      </c>
      <c r="I67" s="17" t="s">
        <v>46</v>
      </c>
      <c r="J67" s="176" t="str">
        <f t="shared" si="2"/>
        <v/>
      </c>
      <c r="K67" s="173">
        <f t="shared" si="4"/>
        <v>0.1875</v>
      </c>
    </row>
    <row r="68" spans="1:11" ht="36" customHeight="1" x14ac:dyDescent="0.3">
      <c r="A68" s="334"/>
      <c r="B68" s="31" t="s">
        <v>124</v>
      </c>
      <c r="C68" s="178" t="s">
        <v>26</v>
      </c>
      <c r="D68" s="180" t="str">
        <f t="shared" si="5"/>
        <v>X</v>
      </c>
      <c r="E68" s="131"/>
      <c r="F68" s="117">
        <f t="shared" si="0"/>
        <v>0</v>
      </c>
      <c r="G68" s="117">
        <f t="shared" si="1"/>
        <v>30</v>
      </c>
      <c r="H68" s="153">
        <f t="shared" si="3"/>
        <v>53.833333333333329</v>
      </c>
      <c r="I68" s="17" t="s">
        <v>222</v>
      </c>
      <c r="J68" s="176" t="str">
        <f t="shared" si="2"/>
        <v/>
      </c>
      <c r="K68" s="173">
        <f t="shared" si="4"/>
        <v>2.0833333333333315E-2</v>
      </c>
    </row>
    <row r="69" spans="1:11" ht="36" customHeight="1" x14ac:dyDescent="0.3">
      <c r="A69" s="334"/>
      <c r="B69" s="31" t="s">
        <v>26</v>
      </c>
      <c r="C69" s="178" t="s">
        <v>27</v>
      </c>
      <c r="D69" s="180" t="str">
        <f t="shared" si="5"/>
        <v>X</v>
      </c>
      <c r="E69" s="131"/>
      <c r="F69" s="117">
        <f t="shared" si="0"/>
        <v>2</v>
      </c>
      <c r="G69" s="117">
        <f t="shared" si="1"/>
        <v>0</v>
      </c>
      <c r="H69" s="153">
        <f t="shared" si="3"/>
        <v>55.833333333333329</v>
      </c>
      <c r="I69" s="17" t="s">
        <v>46</v>
      </c>
      <c r="J69" s="176" t="str">
        <f t="shared" si="2"/>
        <v/>
      </c>
      <c r="K69" s="173">
        <f t="shared" si="4"/>
        <v>8.3333333333333315E-2</v>
      </c>
    </row>
    <row r="70" spans="1:11" ht="36" customHeight="1" x14ac:dyDescent="0.3">
      <c r="A70" s="334"/>
      <c r="B70" s="31" t="s">
        <v>27</v>
      </c>
      <c r="C70" s="178" t="s">
        <v>70</v>
      </c>
      <c r="D70" s="180" t="str">
        <f t="shared" si="5"/>
        <v>X</v>
      </c>
      <c r="E70" s="131"/>
      <c r="F70" s="117">
        <f t="shared" si="0"/>
        <v>1</v>
      </c>
      <c r="G70" s="117">
        <f t="shared" si="1"/>
        <v>0</v>
      </c>
      <c r="H70" s="153">
        <f t="shared" si="3"/>
        <v>56.833333333333329</v>
      </c>
      <c r="I70" s="17" t="s">
        <v>221</v>
      </c>
      <c r="J70" s="176" t="str">
        <f t="shared" si="2"/>
        <v/>
      </c>
      <c r="K70" s="173">
        <f t="shared" si="4"/>
        <v>4.1666666666666741E-2</v>
      </c>
    </row>
    <row r="71" spans="1:11" ht="36" customHeight="1" x14ac:dyDescent="0.3">
      <c r="A71" s="334"/>
      <c r="B71" s="31" t="s">
        <v>70</v>
      </c>
      <c r="C71" s="178" t="s">
        <v>188</v>
      </c>
      <c r="D71" s="180" t="str">
        <f t="shared" si="5"/>
        <v>X</v>
      </c>
      <c r="E71" s="131"/>
      <c r="F71" s="117">
        <f t="shared" si="0"/>
        <v>1</v>
      </c>
      <c r="G71" s="117">
        <f t="shared" si="1"/>
        <v>30</v>
      </c>
      <c r="H71" s="153">
        <f t="shared" si="3"/>
        <v>58.333333333333329</v>
      </c>
      <c r="I71" s="17" t="s">
        <v>46</v>
      </c>
      <c r="J71" s="176" t="str">
        <f t="shared" si="2"/>
        <v/>
      </c>
      <c r="K71" s="173">
        <f t="shared" si="4"/>
        <v>6.25E-2</v>
      </c>
    </row>
    <row r="72" spans="1:11" ht="36" customHeight="1" x14ac:dyDescent="0.3">
      <c r="A72" s="334"/>
      <c r="B72" s="31" t="s">
        <v>188</v>
      </c>
      <c r="C72" s="178" t="s">
        <v>104</v>
      </c>
      <c r="D72" s="180" t="str">
        <f t="shared" si="5"/>
        <v>X</v>
      </c>
      <c r="E72" s="131"/>
      <c r="F72" s="117">
        <f t="shared" si="0"/>
        <v>0</v>
      </c>
      <c r="G72" s="117">
        <f t="shared" si="1"/>
        <v>30</v>
      </c>
      <c r="H72" s="153">
        <f t="shared" si="3"/>
        <v>58.833333333333329</v>
      </c>
      <c r="I72" s="17" t="s">
        <v>223</v>
      </c>
      <c r="J72" s="176" t="str">
        <f t="shared" ref="J72:J93" si="6">IF(E72="x",(C72-B72),"")</f>
        <v/>
      </c>
      <c r="K72" s="173">
        <f t="shared" ref="K72:K93" si="7">IF(D72="x",(C72-B72),"")</f>
        <v>2.0833333333333259E-2</v>
      </c>
    </row>
    <row r="73" spans="1:11" ht="36" customHeight="1" x14ac:dyDescent="0.3">
      <c r="A73" s="334"/>
      <c r="B73" s="31" t="s">
        <v>104</v>
      </c>
      <c r="C73" s="178" t="s">
        <v>239</v>
      </c>
      <c r="D73" s="180" t="str">
        <f t="shared" si="5"/>
        <v>X</v>
      </c>
      <c r="E73" s="131"/>
      <c r="F73" s="117">
        <f t="shared" si="0"/>
        <v>1</v>
      </c>
      <c r="G73" s="117">
        <f t="shared" si="1"/>
        <v>50</v>
      </c>
      <c r="H73" s="153">
        <f t="shared" si="3"/>
        <v>60.666666666666664</v>
      </c>
      <c r="I73" s="17" t="s">
        <v>46</v>
      </c>
      <c r="J73" s="176" t="str">
        <f t="shared" si="6"/>
        <v/>
      </c>
      <c r="K73" s="173">
        <f t="shared" si="7"/>
        <v>7.638888888888884E-2</v>
      </c>
    </row>
    <row r="74" spans="1:11" ht="36" customHeight="1" x14ac:dyDescent="0.3">
      <c r="A74" s="334"/>
      <c r="B74" s="31" t="s">
        <v>239</v>
      </c>
      <c r="C74" s="178" t="s">
        <v>240</v>
      </c>
      <c r="D74" s="180" t="str">
        <f t="shared" si="5"/>
        <v>X</v>
      </c>
      <c r="E74" s="131"/>
      <c r="F74" s="117">
        <f t="shared" ref="F74:F93" si="8">IF(D74="X",HOUR(C74-B74),0)</f>
        <v>0</v>
      </c>
      <c r="G74" s="117">
        <f t="shared" ref="G74:G93" si="9">IF(D74="X",MINUTE(C74-B74),0)</f>
        <v>50</v>
      </c>
      <c r="H74" s="153">
        <f t="shared" ref="H74:H93" si="10">(F74+G74/60)+H73</f>
        <v>61.5</v>
      </c>
      <c r="I74" s="17" t="s">
        <v>221</v>
      </c>
      <c r="J74" s="176" t="str">
        <f t="shared" si="6"/>
        <v/>
      </c>
      <c r="K74" s="173">
        <f t="shared" si="7"/>
        <v>3.4722222222222321E-2</v>
      </c>
    </row>
    <row r="75" spans="1:11" ht="36" customHeight="1" x14ac:dyDescent="0.3">
      <c r="A75" s="334"/>
      <c r="B75" s="31" t="s">
        <v>240</v>
      </c>
      <c r="C75" s="178" t="s">
        <v>241</v>
      </c>
      <c r="D75" s="180" t="str">
        <f t="shared" si="5"/>
        <v>X</v>
      </c>
      <c r="E75" s="131"/>
      <c r="F75" s="117">
        <f t="shared" si="8"/>
        <v>1</v>
      </c>
      <c r="G75" s="117">
        <f t="shared" si="9"/>
        <v>10</v>
      </c>
      <c r="H75" s="153">
        <f t="shared" si="10"/>
        <v>62.666666666666664</v>
      </c>
      <c r="I75" s="17" t="s">
        <v>46</v>
      </c>
      <c r="J75" s="176" t="str">
        <f t="shared" si="6"/>
        <v/>
      </c>
      <c r="K75" s="173">
        <f t="shared" si="7"/>
        <v>4.8611111111111049E-2</v>
      </c>
    </row>
    <row r="76" spans="1:11" ht="36" customHeight="1" x14ac:dyDescent="0.3">
      <c r="A76" s="334"/>
      <c r="B76" s="31" t="s">
        <v>241</v>
      </c>
      <c r="C76" s="178" t="s">
        <v>242</v>
      </c>
      <c r="D76" s="180" t="str">
        <f t="shared" si="5"/>
        <v>X</v>
      </c>
      <c r="E76" s="131"/>
      <c r="F76" s="117">
        <f t="shared" si="8"/>
        <v>0</v>
      </c>
      <c r="G76" s="117">
        <f t="shared" si="9"/>
        <v>30</v>
      </c>
      <c r="H76" s="153">
        <f t="shared" si="10"/>
        <v>63.166666666666664</v>
      </c>
      <c r="I76" s="17" t="s">
        <v>221</v>
      </c>
      <c r="J76" s="176" t="str">
        <f t="shared" si="6"/>
        <v/>
      </c>
      <c r="K76" s="173">
        <f t="shared" si="7"/>
        <v>2.083333333333337E-2</v>
      </c>
    </row>
    <row r="77" spans="1:11" ht="36" customHeight="1" x14ac:dyDescent="0.3">
      <c r="A77" s="334"/>
      <c r="B77" s="31" t="s">
        <v>242</v>
      </c>
      <c r="C77" s="178" t="s">
        <v>119</v>
      </c>
      <c r="D77" s="180" t="str">
        <f t="shared" si="5"/>
        <v>X</v>
      </c>
      <c r="E77" s="131"/>
      <c r="F77" s="117">
        <f t="shared" si="8"/>
        <v>0</v>
      </c>
      <c r="G77" s="117">
        <f t="shared" si="9"/>
        <v>20</v>
      </c>
      <c r="H77" s="153">
        <f t="shared" si="10"/>
        <v>63.5</v>
      </c>
      <c r="I77" s="17" t="s">
        <v>46</v>
      </c>
      <c r="J77" s="176" t="str">
        <f t="shared" si="6"/>
        <v/>
      </c>
      <c r="K77" s="173">
        <f t="shared" si="7"/>
        <v>1.3888888888888951E-2</v>
      </c>
    </row>
    <row r="78" spans="1:11" ht="36" customHeight="1" x14ac:dyDescent="0.3">
      <c r="A78" s="334"/>
      <c r="B78" s="31" t="s">
        <v>119</v>
      </c>
      <c r="C78" s="178" t="s">
        <v>32</v>
      </c>
      <c r="D78" s="180" t="str">
        <f t="shared" si="5"/>
        <v>X</v>
      </c>
      <c r="E78" s="131"/>
      <c r="F78" s="117">
        <f t="shared" si="8"/>
        <v>1</v>
      </c>
      <c r="G78" s="117">
        <f t="shared" si="9"/>
        <v>20</v>
      </c>
      <c r="H78" s="153">
        <f t="shared" si="10"/>
        <v>64.833333333333329</v>
      </c>
      <c r="I78" s="17" t="s">
        <v>224</v>
      </c>
      <c r="J78" s="176" t="str">
        <f t="shared" si="6"/>
        <v/>
      </c>
      <c r="K78" s="173">
        <f t="shared" si="7"/>
        <v>5.5555555555555469E-2</v>
      </c>
    </row>
    <row r="79" spans="1:11" ht="36" customHeight="1" x14ac:dyDescent="0.3">
      <c r="A79" s="334"/>
      <c r="B79" s="31" t="s">
        <v>32</v>
      </c>
      <c r="C79" s="178" t="s">
        <v>63</v>
      </c>
      <c r="D79" s="180" t="str">
        <f t="shared" si="5"/>
        <v>X</v>
      </c>
      <c r="E79" s="131"/>
      <c r="F79" s="117">
        <f t="shared" si="8"/>
        <v>0</v>
      </c>
      <c r="G79" s="117">
        <f t="shared" si="9"/>
        <v>20</v>
      </c>
      <c r="H79" s="153">
        <f t="shared" si="10"/>
        <v>65.166666666666657</v>
      </c>
      <c r="I79" s="17" t="s">
        <v>225</v>
      </c>
      <c r="J79" s="176" t="str">
        <f t="shared" si="6"/>
        <v/>
      </c>
      <c r="K79" s="173">
        <f t="shared" si="7"/>
        <v>1.388888888888884E-2</v>
      </c>
    </row>
    <row r="80" spans="1:11" ht="36" customHeight="1" x14ac:dyDescent="0.3">
      <c r="A80" s="335"/>
      <c r="B80" s="31" t="s">
        <v>63</v>
      </c>
      <c r="C80" s="178" t="s">
        <v>28</v>
      </c>
      <c r="D80" s="180" t="str">
        <f t="shared" si="5"/>
        <v>X</v>
      </c>
      <c r="E80" s="131"/>
      <c r="F80" s="117">
        <f t="shared" si="8"/>
        <v>1</v>
      </c>
      <c r="G80" s="117">
        <f t="shared" si="9"/>
        <v>40</v>
      </c>
      <c r="H80" s="153">
        <f t="shared" si="10"/>
        <v>66.833333333333329</v>
      </c>
      <c r="I80" s="17" t="s">
        <v>46</v>
      </c>
      <c r="J80" s="176" t="str">
        <f t="shared" si="6"/>
        <v/>
      </c>
      <c r="K80" s="173">
        <f t="shared" si="7"/>
        <v>6.9444444444444531E-2</v>
      </c>
    </row>
    <row r="81" spans="1:11" ht="36" customHeight="1" x14ac:dyDescent="0.3">
      <c r="A81" s="54" t="s">
        <v>202</v>
      </c>
      <c r="B81" s="31" t="s">
        <v>29</v>
      </c>
      <c r="C81" s="178" t="s">
        <v>153</v>
      </c>
      <c r="D81" s="180" t="str">
        <f t="shared" si="5"/>
        <v>X</v>
      </c>
      <c r="E81" s="131"/>
      <c r="F81" s="117">
        <f t="shared" si="8"/>
        <v>1</v>
      </c>
      <c r="G81" s="117">
        <f t="shared" si="9"/>
        <v>0</v>
      </c>
      <c r="H81" s="153">
        <f t="shared" si="10"/>
        <v>67.833333333333329</v>
      </c>
      <c r="I81" s="17" t="s">
        <v>46</v>
      </c>
      <c r="J81" s="176" t="str">
        <f t="shared" si="6"/>
        <v/>
      </c>
      <c r="K81" s="173">
        <f t="shared" si="7"/>
        <v>4.1666666666666664E-2</v>
      </c>
    </row>
    <row r="82" spans="1:11" ht="36" customHeight="1" x14ac:dyDescent="0.3">
      <c r="A82" s="55"/>
      <c r="B82" s="31" t="s">
        <v>153</v>
      </c>
      <c r="C82" s="178" t="s">
        <v>186</v>
      </c>
      <c r="D82" s="180" t="str">
        <f t="shared" si="5"/>
        <v>X</v>
      </c>
      <c r="E82" s="131"/>
      <c r="F82" s="117">
        <f t="shared" si="8"/>
        <v>0</v>
      </c>
      <c r="G82" s="117">
        <f t="shared" si="9"/>
        <v>30</v>
      </c>
      <c r="H82" s="153">
        <f t="shared" si="10"/>
        <v>68.333333333333329</v>
      </c>
      <c r="I82" s="17" t="s">
        <v>226</v>
      </c>
      <c r="J82" s="176" t="str">
        <f t="shared" si="6"/>
        <v/>
      </c>
      <c r="K82" s="173">
        <f t="shared" si="7"/>
        <v>2.0833333333333336E-2</v>
      </c>
    </row>
    <row r="83" spans="1:11" ht="36" customHeight="1" x14ac:dyDescent="0.3">
      <c r="A83" s="55"/>
      <c r="B83" s="31" t="s">
        <v>186</v>
      </c>
      <c r="C83" s="178" t="s">
        <v>156</v>
      </c>
      <c r="D83" s="180" t="str">
        <f t="shared" si="5"/>
        <v>X</v>
      </c>
      <c r="E83" s="131"/>
      <c r="F83" s="117">
        <f t="shared" si="8"/>
        <v>0</v>
      </c>
      <c r="G83" s="117">
        <f t="shared" si="9"/>
        <v>30</v>
      </c>
      <c r="H83" s="153">
        <f t="shared" si="10"/>
        <v>68.833333333333329</v>
      </c>
      <c r="I83" s="17" t="s">
        <v>227</v>
      </c>
      <c r="J83" s="176" t="str">
        <f t="shared" si="6"/>
        <v/>
      </c>
      <c r="K83" s="173">
        <f t="shared" si="7"/>
        <v>2.0833333333333329E-2</v>
      </c>
    </row>
    <row r="84" spans="1:11" ht="36" customHeight="1" x14ac:dyDescent="0.3">
      <c r="A84" s="55"/>
      <c r="B84" s="31" t="s">
        <v>156</v>
      </c>
      <c r="C84" s="178" t="s">
        <v>191</v>
      </c>
      <c r="D84" s="180" t="str">
        <f t="shared" si="5"/>
        <v>X</v>
      </c>
      <c r="E84" s="131"/>
      <c r="F84" s="117">
        <f t="shared" si="8"/>
        <v>2</v>
      </c>
      <c r="G84" s="117">
        <f t="shared" si="9"/>
        <v>10</v>
      </c>
      <c r="H84" s="153">
        <f t="shared" si="10"/>
        <v>71</v>
      </c>
      <c r="I84" s="17" t="s">
        <v>46</v>
      </c>
      <c r="J84" s="176" t="str">
        <f t="shared" si="6"/>
        <v/>
      </c>
      <c r="K84" s="173">
        <f t="shared" si="7"/>
        <v>9.0277777777777804E-2</v>
      </c>
    </row>
    <row r="85" spans="1:11" ht="36" customHeight="1" x14ac:dyDescent="0.3">
      <c r="A85" s="55"/>
      <c r="B85" s="31" t="s">
        <v>191</v>
      </c>
      <c r="C85" s="178" t="s">
        <v>192</v>
      </c>
      <c r="D85" s="180" t="str">
        <f t="shared" si="5"/>
        <v>X</v>
      </c>
      <c r="E85" s="131"/>
      <c r="F85" s="117">
        <f t="shared" si="8"/>
        <v>0</v>
      </c>
      <c r="G85" s="117">
        <f t="shared" si="9"/>
        <v>40</v>
      </c>
      <c r="H85" s="153">
        <f t="shared" si="10"/>
        <v>71.666666666666671</v>
      </c>
      <c r="I85" s="17" t="s">
        <v>228</v>
      </c>
      <c r="J85" s="176" t="str">
        <f t="shared" si="6"/>
        <v/>
      </c>
      <c r="K85" s="173">
        <f t="shared" si="7"/>
        <v>2.7777777777777735E-2</v>
      </c>
    </row>
    <row r="86" spans="1:11" ht="36" customHeight="1" x14ac:dyDescent="0.3">
      <c r="A86" s="55"/>
      <c r="B86" s="31" t="s">
        <v>192</v>
      </c>
      <c r="C86" s="178" t="s">
        <v>30</v>
      </c>
      <c r="D86" s="180" t="str">
        <f t="shared" si="5"/>
        <v>X</v>
      </c>
      <c r="E86" s="131"/>
      <c r="F86" s="117">
        <f t="shared" si="8"/>
        <v>0</v>
      </c>
      <c r="G86" s="117">
        <f t="shared" si="9"/>
        <v>40</v>
      </c>
      <c r="H86" s="153">
        <f t="shared" si="10"/>
        <v>72.333333333333343</v>
      </c>
      <c r="I86" s="17" t="s">
        <v>46</v>
      </c>
      <c r="J86" s="176" t="str">
        <f t="shared" si="6"/>
        <v/>
      </c>
      <c r="K86" s="173">
        <f t="shared" si="7"/>
        <v>2.777777777777779E-2</v>
      </c>
    </row>
    <row r="87" spans="1:11" ht="36" customHeight="1" x14ac:dyDescent="0.3">
      <c r="A87" s="55"/>
      <c r="B87" s="31" t="s">
        <v>30</v>
      </c>
      <c r="C87" s="178" t="s">
        <v>75</v>
      </c>
      <c r="D87" s="180" t="str">
        <f t="shared" si="5"/>
        <v>X</v>
      </c>
      <c r="E87" s="131"/>
      <c r="F87" s="117">
        <f t="shared" si="8"/>
        <v>0</v>
      </c>
      <c r="G87" s="117">
        <f t="shared" si="9"/>
        <v>30</v>
      </c>
      <c r="H87" s="153">
        <f t="shared" si="10"/>
        <v>72.833333333333343</v>
      </c>
      <c r="I87" s="17" t="s">
        <v>47</v>
      </c>
      <c r="J87" s="176" t="str">
        <f t="shared" si="6"/>
        <v/>
      </c>
      <c r="K87" s="173">
        <f t="shared" si="7"/>
        <v>2.0833333333333343E-2</v>
      </c>
    </row>
    <row r="88" spans="1:11" ht="36" customHeight="1" x14ac:dyDescent="0.3">
      <c r="A88" s="55"/>
      <c r="B88" s="31" t="s">
        <v>75</v>
      </c>
      <c r="C88" s="178" t="s">
        <v>243</v>
      </c>
      <c r="D88" s="180" t="str">
        <f t="shared" ref="D88:D92" si="11">IF(E88="","X","")</f>
        <v>X</v>
      </c>
      <c r="E88" s="131"/>
      <c r="F88" s="117">
        <f t="shared" si="8"/>
        <v>1</v>
      </c>
      <c r="G88" s="117">
        <f t="shared" si="9"/>
        <v>40</v>
      </c>
      <c r="H88" s="153">
        <f t="shared" si="10"/>
        <v>74.500000000000014</v>
      </c>
      <c r="I88" s="17" t="s">
        <v>46</v>
      </c>
      <c r="J88" s="176" t="str">
        <f t="shared" si="6"/>
        <v/>
      </c>
      <c r="K88" s="173">
        <f t="shared" si="7"/>
        <v>6.9444444444444475E-2</v>
      </c>
    </row>
    <row r="89" spans="1:11" ht="36" customHeight="1" x14ac:dyDescent="0.3">
      <c r="A89" s="55"/>
      <c r="B89" s="31" t="s">
        <v>243</v>
      </c>
      <c r="C89" s="178" t="s">
        <v>112</v>
      </c>
      <c r="D89" s="180" t="str">
        <f t="shared" si="11"/>
        <v>X</v>
      </c>
      <c r="E89" s="131"/>
      <c r="F89" s="117">
        <f t="shared" si="8"/>
        <v>0</v>
      </c>
      <c r="G89" s="117">
        <f t="shared" si="9"/>
        <v>20</v>
      </c>
      <c r="H89" s="153">
        <f t="shared" si="10"/>
        <v>74.833333333333343</v>
      </c>
      <c r="I89" s="17" t="s">
        <v>217</v>
      </c>
      <c r="J89" s="176" t="str">
        <f t="shared" si="6"/>
        <v/>
      </c>
      <c r="K89" s="173">
        <f t="shared" si="7"/>
        <v>1.388888888888884E-2</v>
      </c>
    </row>
    <row r="90" spans="1:11" ht="36" customHeight="1" x14ac:dyDescent="0.3">
      <c r="A90" s="55"/>
      <c r="B90" s="31" t="s">
        <v>112</v>
      </c>
      <c r="C90" s="178" t="s">
        <v>244</v>
      </c>
      <c r="D90" s="180" t="str">
        <f t="shared" si="11"/>
        <v>X</v>
      </c>
      <c r="E90" s="131"/>
      <c r="F90" s="117">
        <f t="shared" si="8"/>
        <v>1</v>
      </c>
      <c r="G90" s="117">
        <f t="shared" si="9"/>
        <v>20</v>
      </c>
      <c r="H90" s="153">
        <f t="shared" si="10"/>
        <v>76.166666666666671</v>
      </c>
      <c r="I90" s="17" t="s">
        <v>46</v>
      </c>
      <c r="J90" s="176" t="str">
        <f t="shared" si="6"/>
        <v/>
      </c>
      <c r="K90" s="173">
        <f t="shared" si="7"/>
        <v>5.555555555555558E-2</v>
      </c>
    </row>
    <row r="91" spans="1:11" ht="36" customHeight="1" x14ac:dyDescent="0.3">
      <c r="A91" s="55"/>
      <c r="B91" s="31" t="s">
        <v>244</v>
      </c>
      <c r="C91" s="178" t="s">
        <v>245</v>
      </c>
      <c r="D91" s="180" t="str">
        <f t="shared" si="11"/>
        <v>X</v>
      </c>
      <c r="E91" s="131"/>
      <c r="F91" s="117">
        <f t="shared" si="8"/>
        <v>0</v>
      </c>
      <c r="G91" s="117">
        <f t="shared" si="9"/>
        <v>20</v>
      </c>
      <c r="H91" s="153">
        <f t="shared" si="10"/>
        <v>76.5</v>
      </c>
      <c r="I91" s="17" t="s">
        <v>217</v>
      </c>
      <c r="J91" s="176" t="str">
        <f t="shared" si="6"/>
        <v/>
      </c>
      <c r="K91" s="173">
        <f t="shared" si="7"/>
        <v>1.388888888888884E-2</v>
      </c>
    </row>
    <row r="92" spans="1:11" ht="36" customHeight="1" x14ac:dyDescent="0.3">
      <c r="A92" s="55"/>
      <c r="B92" s="31" t="s">
        <v>245</v>
      </c>
      <c r="C92" s="178" t="s">
        <v>246</v>
      </c>
      <c r="D92" s="180" t="str">
        <f t="shared" si="11"/>
        <v>X</v>
      </c>
      <c r="E92" s="131"/>
      <c r="F92" s="117">
        <f t="shared" si="8"/>
        <v>2</v>
      </c>
      <c r="G92" s="117">
        <f t="shared" si="9"/>
        <v>10</v>
      </c>
      <c r="H92" s="153">
        <f t="shared" si="10"/>
        <v>78.666666666666671</v>
      </c>
      <c r="I92" s="17" t="s">
        <v>46</v>
      </c>
      <c r="J92" s="176" t="str">
        <f t="shared" si="6"/>
        <v/>
      </c>
      <c r="K92" s="173">
        <f t="shared" si="7"/>
        <v>9.0277777777777846E-2</v>
      </c>
    </row>
    <row r="93" spans="1:11" ht="36" customHeight="1" x14ac:dyDescent="0.3">
      <c r="A93" s="55"/>
      <c r="B93" s="355" t="s">
        <v>246</v>
      </c>
      <c r="C93" s="357"/>
      <c r="D93" s="131"/>
      <c r="E93" s="131"/>
      <c r="F93" s="117">
        <f t="shared" si="8"/>
        <v>0</v>
      </c>
      <c r="G93" s="117">
        <f t="shared" si="9"/>
        <v>0</v>
      </c>
      <c r="H93" s="153">
        <f t="shared" si="10"/>
        <v>78.666666666666671</v>
      </c>
      <c r="I93" s="18" t="s">
        <v>56</v>
      </c>
      <c r="J93" s="176" t="str">
        <f t="shared" si="6"/>
        <v/>
      </c>
      <c r="K93" s="173" t="str">
        <f t="shared" si="7"/>
        <v/>
      </c>
    </row>
    <row r="94" spans="1:11" ht="33.75" customHeight="1" x14ac:dyDescent="0.3">
      <c r="A94" s="123"/>
      <c r="B94" s="332" t="s">
        <v>33</v>
      </c>
      <c r="C94" s="332"/>
      <c r="D94" s="332"/>
      <c r="E94" s="332"/>
      <c r="F94" s="332"/>
      <c r="G94" s="332"/>
      <c r="H94" s="124">
        <f>H93</f>
        <v>78.666666666666671</v>
      </c>
      <c r="I94" s="125"/>
      <c r="J94" s="177">
        <f>SUM(J23:J93)</f>
        <v>1.6736111111111112</v>
      </c>
      <c r="K94" s="173">
        <f>SUM(K23:K93)</f>
        <v>3.2777777777777781</v>
      </c>
    </row>
    <row r="95" spans="1:11" ht="33.75" customHeight="1" x14ac:dyDescent="0.3">
      <c r="A95" s="123"/>
      <c r="B95" s="332" t="s">
        <v>616</v>
      </c>
      <c r="C95" s="332"/>
      <c r="D95" s="332"/>
      <c r="E95" s="332"/>
      <c r="F95" s="332"/>
      <c r="G95" s="332"/>
      <c r="H95" s="126">
        <v>72</v>
      </c>
      <c r="I95" s="125"/>
    </row>
    <row r="96" spans="1:11" ht="33.75" customHeight="1" x14ac:dyDescent="0.3">
      <c r="A96" s="123"/>
      <c r="B96" s="326" t="s">
        <v>617</v>
      </c>
      <c r="C96" s="326"/>
      <c r="D96" s="326"/>
      <c r="E96" s="326"/>
      <c r="F96" s="326"/>
      <c r="G96" s="326"/>
      <c r="H96" s="126">
        <f>IF(H95="","",IF(H94&lt;=H95,H95-H94,0))</f>
        <v>0</v>
      </c>
      <c r="I96" s="155"/>
    </row>
    <row r="97" spans="1:9" ht="33.75" customHeight="1" x14ac:dyDescent="0.3">
      <c r="A97" s="123"/>
      <c r="B97" s="326" t="s">
        <v>618</v>
      </c>
      <c r="C97" s="326"/>
      <c r="D97" s="326"/>
      <c r="E97" s="326"/>
      <c r="F97" s="326"/>
      <c r="G97" s="326"/>
      <c r="H97" s="126">
        <f>IF(H94&gt;H95,H94-H95,0)</f>
        <v>6.6666666666666714</v>
      </c>
      <c r="I97" s="125"/>
    </row>
    <row r="98" spans="1:9" ht="33.75" customHeight="1" x14ac:dyDescent="0.3">
      <c r="A98" s="123"/>
      <c r="B98" s="326" t="s">
        <v>619</v>
      </c>
      <c r="C98" s="326"/>
      <c r="D98" s="326"/>
      <c r="E98" s="326"/>
      <c r="F98" s="326"/>
      <c r="G98" s="326"/>
      <c r="H98" s="154" t="str">
        <f>IF(H95="","",IF(H96&gt;H97,ROUND(H96*$B$15*$B$13/24,0),""))</f>
        <v/>
      </c>
      <c r="I98" s="125"/>
    </row>
    <row r="99" spans="1:9" ht="33.75" customHeight="1" x14ac:dyDescent="0.3">
      <c r="A99" s="123"/>
      <c r="B99" s="327" t="s">
        <v>620</v>
      </c>
      <c r="C99" s="328"/>
      <c r="D99" s="328"/>
      <c r="E99" s="328"/>
      <c r="F99" s="328"/>
      <c r="G99" s="329"/>
      <c r="H99" s="127">
        <f>IF(H97&gt;H96,ROUND(H97*$B$17*$B$13/24,0),"")</f>
        <v>18412500</v>
      </c>
      <c r="I99" s="125"/>
    </row>
    <row r="100" spans="1:9" ht="33.75" customHeight="1" x14ac:dyDescent="0.3">
      <c r="A100" s="330"/>
      <c r="B100" s="330"/>
      <c r="C100" s="330"/>
      <c r="D100" s="330"/>
      <c r="E100" s="330"/>
      <c r="F100" s="330"/>
      <c r="G100" s="330"/>
      <c r="H100" s="330"/>
      <c r="I100" s="330"/>
    </row>
  </sheetData>
  <mergeCells count="24">
    <mergeCell ref="A1:I1"/>
    <mergeCell ref="F15:G15"/>
    <mergeCell ref="A21:A22"/>
    <mergeCell ref="B21:C21"/>
    <mergeCell ref="D21:E21"/>
    <mergeCell ref="F21:G21"/>
    <mergeCell ref="H21:H22"/>
    <mergeCell ref="I21:I22"/>
    <mergeCell ref="J21:J22"/>
    <mergeCell ref="K21:K22"/>
    <mergeCell ref="B94:G94"/>
    <mergeCell ref="B95:G95"/>
    <mergeCell ref="B96:G96"/>
    <mergeCell ref="B98:G98"/>
    <mergeCell ref="B99:G99"/>
    <mergeCell ref="A100:I100"/>
    <mergeCell ref="A23:A29"/>
    <mergeCell ref="B23:C23"/>
    <mergeCell ref="A31:A42"/>
    <mergeCell ref="B35:C35"/>
    <mergeCell ref="A43:A61"/>
    <mergeCell ref="A62:A80"/>
    <mergeCell ref="B93:C93"/>
    <mergeCell ref="B97:G97"/>
  </mergeCells>
  <printOptions horizontalCentered="1"/>
  <pageMargins left="0.2" right="0.2" top="0.75" bottom="0.75" header="0.3" footer="0.3"/>
  <pageSetup paperSize="9" scale="80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K66"/>
  <sheetViews>
    <sheetView topLeftCell="A50" zoomScale="55" zoomScaleNormal="55" workbookViewId="0">
      <selection activeCell="J60" sqref="J60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1" width="19.6640625" style="85" customWidth="1"/>
    <col min="12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3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44582.520833333336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44582</v>
      </c>
      <c r="C9" s="104">
        <f>INDEX('TONG HOP'!$B$9:$W$110,MATCH(E3,'TONG HOP'!$B$9:$B$110,0),MATCH(C10,'TONG HOP'!$B$9:$W$9,0))</f>
        <v>44583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44583.291666666664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19483.18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44583.5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44585.881944444445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58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59"/>
    </row>
    <row r="23" spans="1:11" ht="36" customHeight="1" x14ac:dyDescent="0.3">
      <c r="A23" s="54" t="s">
        <v>162</v>
      </c>
      <c r="B23" s="343" t="s">
        <v>105</v>
      </c>
      <c r="C23" s="344"/>
      <c r="D23" s="166"/>
      <c r="E23" s="166"/>
      <c r="F23" s="166">
        <f t="shared" ref="F23:F59" si="0">IF(D23="X",HOUR(C23-B23),0)</f>
        <v>0</v>
      </c>
      <c r="G23" s="166">
        <f t="shared" ref="G23:G59" si="1">IF(D23="X",MINUTE(C23-B23),0)</f>
        <v>0</v>
      </c>
      <c r="H23" s="166">
        <f>(F23+G23/60)+H22</f>
        <v>0</v>
      </c>
      <c r="I23" s="16" t="s">
        <v>132</v>
      </c>
      <c r="J23" s="122" t="str">
        <f t="shared" ref="J23:J59" si="2">IF(E23="x",(C23-B23),"")</f>
        <v/>
      </c>
      <c r="K23" s="173"/>
    </row>
    <row r="24" spans="1:11" ht="36" customHeight="1" x14ac:dyDescent="0.3">
      <c r="A24" s="55"/>
      <c r="B24" s="19" t="s">
        <v>105</v>
      </c>
      <c r="C24" s="19" t="s">
        <v>27</v>
      </c>
      <c r="D24" s="166"/>
      <c r="E24" s="166"/>
      <c r="F24" s="166">
        <f t="shared" si="0"/>
        <v>0</v>
      </c>
      <c r="G24" s="166">
        <f t="shared" si="1"/>
        <v>0</v>
      </c>
      <c r="H24" s="166">
        <f t="shared" ref="H24:H59" si="3">(F24+G24/60)+H23</f>
        <v>0</v>
      </c>
      <c r="I24" s="17" t="s">
        <v>133</v>
      </c>
      <c r="J24" s="122" t="str">
        <f t="shared" si="2"/>
        <v/>
      </c>
      <c r="K24" s="174"/>
    </row>
    <row r="25" spans="1:11" ht="36" customHeight="1" x14ac:dyDescent="0.3">
      <c r="A25" s="55"/>
      <c r="B25" s="20" t="s">
        <v>27</v>
      </c>
      <c r="C25" s="20" t="s">
        <v>148</v>
      </c>
      <c r="D25" s="171" t="s">
        <v>610</v>
      </c>
      <c r="E25" s="171"/>
      <c r="F25" s="171">
        <f t="shared" si="0"/>
        <v>3</v>
      </c>
      <c r="G25" s="171">
        <f t="shared" si="1"/>
        <v>30</v>
      </c>
      <c r="H25" s="171">
        <f t="shared" si="3"/>
        <v>3.5</v>
      </c>
      <c r="I25" s="21" t="s">
        <v>133</v>
      </c>
      <c r="J25" s="165" t="str">
        <f t="shared" si="2"/>
        <v/>
      </c>
      <c r="K25" s="122">
        <f t="shared" ref="K25:K58" si="4">IF(D25="x",(C25-B25),"")</f>
        <v>0.14583333333333337</v>
      </c>
    </row>
    <row r="26" spans="1:11" ht="36" customHeight="1" x14ac:dyDescent="0.3">
      <c r="A26" s="55"/>
      <c r="B26" s="20" t="s">
        <v>148</v>
      </c>
      <c r="C26" s="20" t="s">
        <v>149</v>
      </c>
      <c r="D26" s="171"/>
      <c r="E26" s="171" t="s">
        <v>610</v>
      </c>
      <c r="F26" s="171">
        <f t="shared" si="0"/>
        <v>0</v>
      </c>
      <c r="G26" s="171">
        <f t="shared" si="1"/>
        <v>0</v>
      </c>
      <c r="H26" s="171">
        <f t="shared" si="3"/>
        <v>3.5</v>
      </c>
      <c r="I26" s="22" t="s">
        <v>134</v>
      </c>
      <c r="J26" s="165">
        <f t="shared" si="2"/>
        <v>6.25E-2</v>
      </c>
      <c r="K26" s="122" t="str">
        <f t="shared" si="4"/>
        <v/>
      </c>
    </row>
    <row r="27" spans="1:11" ht="36" customHeight="1" x14ac:dyDescent="0.3">
      <c r="A27" s="56"/>
      <c r="B27" s="20" t="s">
        <v>149</v>
      </c>
      <c r="C27" s="20" t="s">
        <v>28</v>
      </c>
      <c r="D27" s="161"/>
      <c r="E27" s="161" t="s">
        <v>610</v>
      </c>
      <c r="F27" s="163">
        <f t="shared" si="0"/>
        <v>0</v>
      </c>
      <c r="G27" s="163">
        <f t="shared" si="1"/>
        <v>0</v>
      </c>
      <c r="H27" s="164">
        <f t="shared" si="3"/>
        <v>3.5</v>
      </c>
      <c r="I27" s="21" t="s">
        <v>135</v>
      </c>
      <c r="J27" s="165">
        <f t="shared" si="2"/>
        <v>0.25</v>
      </c>
      <c r="K27" s="122" t="str">
        <f t="shared" si="4"/>
        <v/>
      </c>
    </row>
    <row r="28" spans="1:11" ht="36" customHeight="1" x14ac:dyDescent="0.3">
      <c r="A28" s="54" t="s">
        <v>163</v>
      </c>
      <c r="B28" s="20" t="s">
        <v>29</v>
      </c>
      <c r="C28" s="29" t="s">
        <v>112</v>
      </c>
      <c r="D28" s="161"/>
      <c r="E28" s="161" t="s">
        <v>610</v>
      </c>
      <c r="F28" s="163">
        <f t="shared" si="0"/>
        <v>0</v>
      </c>
      <c r="G28" s="163">
        <f t="shared" si="1"/>
        <v>0</v>
      </c>
      <c r="H28" s="164">
        <f t="shared" si="3"/>
        <v>3.5</v>
      </c>
      <c r="I28" s="21" t="s">
        <v>135</v>
      </c>
      <c r="J28" s="165">
        <f t="shared" si="2"/>
        <v>0.33333333333333331</v>
      </c>
      <c r="K28" s="122" t="str">
        <f t="shared" si="4"/>
        <v/>
      </c>
    </row>
    <row r="29" spans="1:11" ht="36" customHeight="1" x14ac:dyDescent="0.3">
      <c r="A29" s="55"/>
      <c r="B29" s="29" t="s">
        <v>112</v>
      </c>
      <c r="C29" s="29" t="s">
        <v>150</v>
      </c>
      <c r="D29" s="161"/>
      <c r="E29" s="161" t="s">
        <v>610</v>
      </c>
      <c r="F29" s="163">
        <f t="shared" si="0"/>
        <v>0</v>
      </c>
      <c r="G29" s="163">
        <f t="shared" si="1"/>
        <v>0</v>
      </c>
      <c r="H29" s="164">
        <f t="shared" si="3"/>
        <v>3.5</v>
      </c>
      <c r="I29" s="23" t="s">
        <v>136</v>
      </c>
      <c r="J29" s="165">
        <f t="shared" si="2"/>
        <v>8.333333333333337E-2</v>
      </c>
      <c r="K29" s="122" t="str">
        <f t="shared" si="4"/>
        <v/>
      </c>
    </row>
    <row r="30" spans="1:11" ht="36" customHeight="1" x14ac:dyDescent="0.3">
      <c r="A30" s="55"/>
      <c r="B30" s="29" t="s">
        <v>150</v>
      </c>
      <c r="C30" s="29" t="s">
        <v>26</v>
      </c>
      <c r="D30" s="161"/>
      <c r="E30" s="161" t="s">
        <v>610</v>
      </c>
      <c r="F30" s="163">
        <f t="shared" si="0"/>
        <v>0</v>
      </c>
      <c r="G30" s="163">
        <f t="shared" si="1"/>
        <v>0</v>
      </c>
      <c r="H30" s="164">
        <f t="shared" si="3"/>
        <v>3.5</v>
      </c>
      <c r="I30" s="21" t="s">
        <v>137</v>
      </c>
      <c r="J30" s="165">
        <f t="shared" si="2"/>
        <v>4.166666666666663E-2</v>
      </c>
      <c r="K30" s="122" t="str">
        <f t="shared" si="4"/>
        <v/>
      </c>
    </row>
    <row r="31" spans="1:11" ht="36" customHeight="1" x14ac:dyDescent="0.3">
      <c r="A31" s="55"/>
      <c r="B31" s="28" t="s">
        <v>26</v>
      </c>
      <c r="C31" s="28" t="s">
        <v>68</v>
      </c>
      <c r="D31" s="131" t="s">
        <v>610</v>
      </c>
      <c r="E31" s="131"/>
      <c r="F31" s="117">
        <f t="shared" si="0"/>
        <v>1</v>
      </c>
      <c r="G31" s="117">
        <f t="shared" si="1"/>
        <v>0</v>
      </c>
      <c r="H31" s="153">
        <f t="shared" si="3"/>
        <v>4.5</v>
      </c>
      <c r="I31" s="17" t="s">
        <v>138</v>
      </c>
      <c r="J31" s="122" t="str">
        <f t="shared" si="2"/>
        <v/>
      </c>
      <c r="K31" s="122">
        <f t="shared" si="4"/>
        <v>4.1666666666666685E-2</v>
      </c>
    </row>
    <row r="32" spans="1:11" ht="36" customHeight="1" x14ac:dyDescent="0.3">
      <c r="A32" s="55"/>
      <c r="B32" s="343" t="s">
        <v>68</v>
      </c>
      <c r="C32" s="344"/>
      <c r="D32" s="131"/>
      <c r="E32" s="131"/>
      <c r="F32" s="117">
        <f t="shared" si="0"/>
        <v>0</v>
      </c>
      <c r="G32" s="117">
        <f t="shared" si="1"/>
        <v>0</v>
      </c>
      <c r="H32" s="153">
        <f t="shared" si="3"/>
        <v>4.5</v>
      </c>
      <c r="I32" s="18" t="s">
        <v>45</v>
      </c>
      <c r="J32" s="122" t="str">
        <f t="shared" si="2"/>
        <v/>
      </c>
      <c r="K32" s="122" t="str">
        <f t="shared" si="4"/>
        <v/>
      </c>
    </row>
    <row r="33" spans="1:11" ht="36" customHeight="1" x14ac:dyDescent="0.3">
      <c r="A33" s="55"/>
      <c r="B33" s="28" t="s">
        <v>68</v>
      </c>
      <c r="C33" s="19" t="s">
        <v>151</v>
      </c>
      <c r="D33" s="131" t="s">
        <v>610</v>
      </c>
      <c r="E33" s="131"/>
      <c r="F33" s="117">
        <f t="shared" si="0"/>
        <v>1</v>
      </c>
      <c r="G33" s="117">
        <f t="shared" si="1"/>
        <v>10</v>
      </c>
      <c r="H33" s="153">
        <f t="shared" si="3"/>
        <v>5.666666666666667</v>
      </c>
      <c r="I33" s="17" t="s">
        <v>46</v>
      </c>
      <c r="J33" s="122" t="str">
        <f t="shared" si="2"/>
        <v/>
      </c>
      <c r="K33" s="122">
        <f t="shared" si="4"/>
        <v>4.8611111111111049E-2</v>
      </c>
    </row>
    <row r="34" spans="1:11" ht="36" customHeight="1" x14ac:dyDescent="0.3">
      <c r="A34" s="55"/>
      <c r="B34" s="19" t="s">
        <v>151</v>
      </c>
      <c r="C34" s="19" t="s">
        <v>152</v>
      </c>
      <c r="D34" s="131" t="s">
        <v>610</v>
      </c>
      <c r="E34" s="131"/>
      <c r="F34" s="117">
        <f t="shared" si="0"/>
        <v>0</v>
      </c>
      <c r="G34" s="117">
        <f t="shared" si="1"/>
        <v>30</v>
      </c>
      <c r="H34" s="153">
        <f t="shared" si="3"/>
        <v>6.166666666666667</v>
      </c>
      <c r="I34" s="25" t="s">
        <v>139</v>
      </c>
      <c r="J34" s="122" t="str">
        <f t="shared" si="2"/>
        <v/>
      </c>
      <c r="K34" s="122">
        <f t="shared" si="4"/>
        <v>2.083333333333337E-2</v>
      </c>
    </row>
    <row r="35" spans="1:11" ht="36" customHeight="1" x14ac:dyDescent="0.3">
      <c r="A35" s="55"/>
      <c r="B35" s="19" t="s">
        <v>152</v>
      </c>
      <c r="C35" s="19" t="s">
        <v>59</v>
      </c>
      <c r="D35" s="131" t="s">
        <v>610</v>
      </c>
      <c r="E35" s="131"/>
      <c r="F35" s="117">
        <f t="shared" si="0"/>
        <v>7</v>
      </c>
      <c r="G35" s="117">
        <f t="shared" si="1"/>
        <v>50</v>
      </c>
      <c r="H35" s="153">
        <f t="shared" si="3"/>
        <v>14</v>
      </c>
      <c r="I35" s="17" t="s">
        <v>46</v>
      </c>
      <c r="J35" s="122" t="str">
        <f t="shared" si="2"/>
        <v/>
      </c>
      <c r="K35" s="122">
        <f t="shared" si="4"/>
        <v>0.32638888888888895</v>
      </c>
    </row>
    <row r="36" spans="1:11" ht="36" customHeight="1" x14ac:dyDescent="0.3">
      <c r="A36" s="55"/>
      <c r="B36" s="19" t="s">
        <v>59</v>
      </c>
      <c r="C36" s="19" t="s">
        <v>32</v>
      </c>
      <c r="D36" s="131" t="s">
        <v>610</v>
      </c>
      <c r="E36" s="131"/>
      <c r="F36" s="117">
        <f t="shared" si="0"/>
        <v>0</v>
      </c>
      <c r="G36" s="117">
        <f t="shared" si="1"/>
        <v>30</v>
      </c>
      <c r="H36" s="153">
        <f t="shared" si="3"/>
        <v>14.5</v>
      </c>
      <c r="I36" s="25" t="s">
        <v>47</v>
      </c>
      <c r="J36" s="122" t="str">
        <f t="shared" si="2"/>
        <v/>
      </c>
      <c r="K36" s="122">
        <f t="shared" si="4"/>
        <v>2.0833333333333259E-2</v>
      </c>
    </row>
    <row r="37" spans="1:11" ht="36" customHeight="1" x14ac:dyDescent="0.3">
      <c r="A37" s="56"/>
      <c r="B37" s="19" t="s">
        <v>32</v>
      </c>
      <c r="C37" s="19" t="s">
        <v>28</v>
      </c>
      <c r="D37" s="131" t="s">
        <v>610</v>
      </c>
      <c r="E37" s="131"/>
      <c r="F37" s="117">
        <f t="shared" si="0"/>
        <v>2</v>
      </c>
      <c r="G37" s="117">
        <f t="shared" si="1"/>
        <v>0</v>
      </c>
      <c r="H37" s="153">
        <f t="shared" si="3"/>
        <v>16.5</v>
      </c>
      <c r="I37" s="17" t="s">
        <v>46</v>
      </c>
      <c r="J37" s="122" t="str">
        <f t="shared" si="2"/>
        <v/>
      </c>
      <c r="K37" s="122">
        <f t="shared" si="4"/>
        <v>8.333333333333337E-2</v>
      </c>
    </row>
    <row r="38" spans="1:11" ht="36" customHeight="1" x14ac:dyDescent="0.3">
      <c r="A38" s="54" t="s">
        <v>164</v>
      </c>
      <c r="B38" s="28" t="s">
        <v>29</v>
      </c>
      <c r="C38" s="28" t="s">
        <v>153</v>
      </c>
      <c r="D38" s="131" t="s">
        <v>610</v>
      </c>
      <c r="E38" s="131"/>
      <c r="F38" s="117">
        <f t="shared" si="0"/>
        <v>1</v>
      </c>
      <c r="G38" s="117">
        <f t="shared" si="1"/>
        <v>0</v>
      </c>
      <c r="H38" s="153">
        <f t="shared" si="3"/>
        <v>17.5</v>
      </c>
      <c r="I38" s="17" t="s">
        <v>46</v>
      </c>
      <c r="J38" s="122" t="str">
        <f t="shared" si="2"/>
        <v/>
      </c>
      <c r="K38" s="122">
        <f t="shared" si="4"/>
        <v>4.1666666666666664E-2</v>
      </c>
    </row>
    <row r="39" spans="1:11" ht="36" customHeight="1" x14ac:dyDescent="0.3">
      <c r="A39" s="55"/>
      <c r="B39" s="28" t="s">
        <v>153</v>
      </c>
      <c r="C39" s="28" t="s">
        <v>154</v>
      </c>
      <c r="D39" s="131" t="s">
        <v>610</v>
      </c>
      <c r="E39" s="131"/>
      <c r="F39" s="117">
        <f t="shared" si="0"/>
        <v>0</v>
      </c>
      <c r="G39" s="117">
        <f t="shared" si="1"/>
        <v>20</v>
      </c>
      <c r="H39" s="153">
        <f t="shared" si="3"/>
        <v>17.833333333333332</v>
      </c>
      <c r="I39" s="25" t="s">
        <v>140</v>
      </c>
      <c r="J39" s="122" t="str">
        <f t="shared" si="2"/>
        <v/>
      </c>
      <c r="K39" s="122">
        <f t="shared" si="4"/>
        <v>1.3888888888888888E-2</v>
      </c>
    </row>
    <row r="40" spans="1:11" ht="36" customHeight="1" x14ac:dyDescent="0.3">
      <c r="A40" s="55"/>
      <c r="B40" s="28" t="s">
        <v>154</v>
      </c>
      <c r="C40" s="28" t="s">
        <v>155</v>
      </c>
      <c r="D40" s="131" t="s">
        <v>610</v>
      </c>
      <c r="E40" s="131"/>
      <c r="F40" s="117">
        <f t="shared" si="0"/>
        <v>0</v>
      </c>
      <c r="G40" s="117">
        <f t="shared" si="1"/>
        <v>20</v>
      </c>
      <c r="H40" s="153">
        <f t="shared" si="3"/>
        <v>18.166666666666664</v>
      </c>
      <c r="I40" s="17" t="s">
        <v>46</v>
      </c>
      <c r="J40" s="122" t="str">
        <f t="shared" si="2"/>
        <v/>
      </c>
      <c r="K40" s="122">
        <f t="shared" si="4"/>
        <v>1.3888888888888881E-2</v>
      </c>
    </row>
    <row r="41" spans="1:11" ht="36" customHeight="1" x14ac:dyDescent="0.3">
      <c r="A41" s="55"/>
      <c r="B41" s="28" t="s">
        <v>155</v>
      </c>
      <c r="C41" s="28" t="s">
        <v>156</v>
      </c>
      <c r="D41" s="131" t="s">
        <v>610</v>
      </c>
      <c r="E41" s="131"/>
      <c r="F41" s="117">
        <f t="shared" si="0"/>
        <v>0</v>
      </c>
      <c r="G41" s="117">
        <f t="shared" si="1"/>
        <v>20</v>
      </c>
      <c r="H41" s="153">
        <f t="shared" si="3"/>
        <v>18.499999999999996</v>
      </c>
      <c r="I41" s="25" t="s">
        <v>141</v>
      </c>
      <c r="J41" s="122" t="str">
        <f t="shared" si="2"/>
        <v/>
      </c>
      <c r="K41" s="122">
        <f t="shared" si="4"/>
        <v>1.3888888888888895E-2</v>
      </c>
    </row>
    <row r="42" spans="1:11" ht="36" customHeight="1" x14ac:dyDescent="0.3">
      <c r="A42" s="55"/>
      <c r="B42" s="28" t="s">
        <v>156</v>
      </c>
      <c r="C42" s="28" t="s">
        <v>30</v>
      </c>
      <c r="D42" s="131" t="s">
        <v>610</v>
      </c>
      <c r="E42" s="131"/>
      <c r="F42" s="117">
        <f t="shared" si="0"/>
        <v>3</v>
      </c>
      <c r="G42" s="117">
        <f t="shared" si="1"/>
        <v>30</v>
      </c>
      <c r="H42" s="153">
        <f t="shared" si="3"/>
        <v>21.999999999999996</v>
      </c>
      <c r="I42" s="17" t="s">
        <v>46</v>
      </c>
      <c r="J42" s="122" t="str">
        <f t="shared" si="2"/>
        <v/>
      </c>
      <c r="K42" s="122">
        <f t="shared" si="4"/>
        <v>0.14583333333333331</v>
      </c>
    </row>
    <row r="43" spans="1:11" ht="36" customHeight="1" x14ac:dyDescent="0.3">
      <c r="A43" s="55"/>
      <c r="B43" s="28" t="s">
        <v>30</v>
      </c>
      <c r="C43" s="28" t="s">
        <v>75</v>
      </c>
      <c r="D43" s="131" t="s">
        <v>610</v>
      </c>
      <c r="E43" s="131"/>
      <c r="F43" s="117">
        <f t="shared" si="0"/>
        <v>0</v>
      </c>
      <c r="G43" s="117">
        <f t="shared" si="1"/>
        <v>30</v>
      </c>
      <c r="H43" s="153">
        <f t="shared" si="3"/>
        <v>22.499999999999996</v>
      </c>
      <c r="I43" s="25" t="s">
        <v>47</v>
      </c>
      <c r="J43" s="122" t="str">
        <f t="shared" si="2"/>
        <v/>
      </c>
      <c r="K43" s="122">
        <f t="shared" si="4"/>
        <v>2.0833333333333343E-2</v>
      </c>
    </row>
    <row r="44" spans="1:11" ht="36" customHeight="1" x14ac:dyDescent="0.3">
      <c r="A44" s="55"/>
      <c r="B44" s="28" t="s">
        <v>75</v>
      </c>
      <c r="C44" s="28" t="s">
        <v>65</v>
      </c>
      <c r="D44" s="131" t="s">
        <v>610</v>
      </c>
      <c r="E44" s="131"/>
      <c r="F44" s="117">
        <f t="shared" si="0"/>
        <v>3</v>
      </c>
      <c r="G44" s="117">
        <f t="shared" si="1"/>
        <v>0</v>
      </c>
      <c r="H44" s="153">
        <f t="shared" si="3"/>
        <v>25.499999999999996</v>
      </c>
      <c r="I44" s="17" t="s">
        <v>46</v>
      </c>
      <c r="J44" s="122" t="str">
        <f t="shared" si="2"/>
        <v/>
      </c>
      <c r="K44" s="122">
        <f t="shared" si="4"/>
        <v>0.125</v>
      </c>
    </row>
    <row r="45" spans="1:11" ht="36" customHeight="1" x14ac:dyDescent="0.3">
      <c r="A45" s="55"/>
      <c r="B45" s="28" t="s">
        <v>65</v>
      </c>
      <c r="C45" s="28" t="s">
        <v>157</v>
      </c>
      <c r="D45" s="131" t="s">
        <v>610</v>
      </c>
      <c r="E45" s="131"/>
      <c r="F45" s="117">
        <f t="shared" si="0"/>
        <v>0</v>
      </c>
      <c r="G45" s="117">
        <f t="shared" si="1"/>
        <v>30</v>
      </c>
      <c r="H45" s="153">
        <f t="shared" si="3"/>
        <v>25.999999999999996</v>
      </c>
      <c r="I45" s="25" t="s">
        <v>142</v>
      </c>
      <c r="J45" s="122" t="str">
        <f t="shared" si="2"/>
        <v/>
      </c>
      <c r="K45" s="122">
        <f t="shared" si="4"/>
        <v>2.0833333333333315E-2</v>
      </c>
    </row>
    <row r="46" spans="1:11" ht="36" customHeight="1" x14ac:dyDescent="0.3">
      <c r="A46" s="55"/>
      <c r="B46" s="28" t="s">
        <v>157</v>
      </c>
      <c r="C46" s="28" t="s">
        <v>69</v>
      </c>
      <c r="D46" s="131" t="s">
        <v>610</v>
      </c>
      <c r="E46" s="131"/>
      <c r="F46" s="117">
        <f t="shared" si="0"/>
        <v>4</v>
      </c>
      <c r="G46" s="117">
        <f t="shared" si="1"/>
        <v>0</v>
      </c>
      <c r="H46" s="153">
        <f t="shared" si="3"/>
        <v>29.999999999999996</v>
      </c>
      <c r="I46" s="17" t="s">
        <v>46</v>
      </c>
      <c r="J46" s="122" t="str">
        <f t="shared" si="2"/>
        <v/>
      </c>
      <c r="K46" s="122">
        <f t="shared" si="4"/>
        <v>0.16666666666666669</v>
      </c>
    </row>
    <row r="47" spans="1:11" ht="36" customHeight="1" x14ac:dyDescent="0.3">
      <c r="A47" s="55"/>
      <c r="B47" s="28" t="s">
        <v>69</v>
      </c>
      <c r="C47" s="28" t="s">
        <v>70</v>
      </c>
      <c r="D47" s="131" t="s">
        <v>610</v>
      </c>
      <c r="E47" s="131"/>
      <c r="F47" s="117">
        <f t="shared" si="0"/>
        <v>0</v>
      </c>
      <c r="G47" s="117">
        <f t="shared" si="1"/>
        <v>30</v>
      </c>
      <c r="H47" s="153">
        <f t="shared" si="3"/>
        <v>30.499999999999996</v>
      </c>
      <c r="I47" s="25" t="s">
        <v>47</v>
      </c>
      <c r="J47" s="122" t="str">
        <f t="shared" si="2"/>
        <v/>
      </c>
      <c r="K47" s="122">
        <f t="shared" si="4"/>
        <v>2.083333333333337E-2</v>
      </c>
    </row>
    <row r="48" spans="1:11" ht="36" customHeight="1" x14ac:dyDescent="0.3">
      <c r="A48" s="55"/>
      <c r="B48" s="28" t="s">
        <v>70</v>
      </c>
      <c r="C48" s="28" t="s">
        <v>149</v>
      </c>
      <c r="D48" s="131" t="s">
        <v>610</v>
      </c>
      <c r="E48" s="131"/>
      <c r="F48" s="117">
        <f t="shared" si="0"/>
        <v>4</v>
      </c>
      <c r="G48" s="117">
        <f t="shared" si="1"/>
        <v>0</v>
      </c>
      <c r="H48" s="153">
        <f t="shared" si="3"/>
        <v>34.5</v>
      </c>
      <c r="I48" s="17" t="s">
        <v>46</v>
      </c>
      <c r="J48" s="122" t="str">
        <f t="shared" si="2"/>
        <v/>
      </c>
      <c r="K48" s="122">
        <f t="shared" si="4"/>
        <v>0.16666666666666663</v>
      </c>
    </row>
    <row r="49" spans="1:11" ht="36" customHeight="1" x14ac:dyDescent="0.3">
      <c r="A49" s="55"/>
      <c r="B49" s="28" t="s">
        <v>149</v>
      </c>
      <c r="C49" s="28" t="s">
        <v>72</v>
      </c>
      <c r="D49" s="131" t="s">
        <v>610</v>
      </c>
      <c r="E49" s="131"/>
      <c r="F49" s="117">
        <f t="shared" si="0"/>
        <v>1</v>
      </c>
      <c r="G49" s="117">
        <f t="shared" si="1"/>
        <v>0</v>
      </c>
      <c r="H49" s="153">
        <f t="shared" si="3"/>
        <v>35.5</v>
      </c>
      <c r="I49" s="25" t="s">
        <v>143</v>
      </c>
      <c r="J49" s="122" t="str">
        <f t="shared" si="2"/>
        <v/>
      </c>
      <c r="K49" s="122">
        <f t="shared" si="4"/>
        <v>4.166666666666663E-2</v>
      </c>
    </row>
    <row r="50" spans="1:11" ht="36" customHeight="1" x14ac:dyDescent="0.3">
      <c r="A50" s="55"/>
      <c r="B50" s="28" t="s">
        <v>72</v>
      </c>
      <c r="C50" s="28" t="s">
        <v>158</v>
      </c>
      <c r="D50" s="131" t="s">
        <v>610</v>
      </c>
      <c r="E50" s="131"/>
      <c r="F50" s="117">
        <f t="shared" si="0"/>
        <v>2</v>
      </c>
      <c r="G50" s="117">
        <f t="shared" si="1"/>
        <v>0</v>
      </c>
      <c r="H50" s="153">
        <f t="shared" si="3"/>
        <v>37.5</v>
      </c>
      <c r="I50" s="17" t="s">
        <v>46</v>
      </c>
      <c r="J50" s="122" t="str">
        <f t="shared" si="2"/>
        <v/>
      </c>
      <c r="K50" s="122">
        <f t="shared" si="4"/>
        <v>8.333333333333337E-2</v>
      </c>
    </row>
    <row r="51" spans="1:11" ht="36" customHeight="1" x14ac:dyDescent="0.3">
      <c r="A51" s="55"/>
      <c r="B51" s="28" t="s">
        <v>158</v>
      </c>
      <c r="C51" s="28" t="s">
        <v>32</v>
      </c>
      <c r="D51" s="131" t="s">
        <v>610</v>
      </c>
      <c r="E51" s="131"/>
      <c r="F51" s="117">
        <f t="shared" si="0"/>
        <v>1</v>
      </c>
      <c r="G51" s="117">
        <f t="shared" si="1"/>
        <v>0</v>
      </c>
      <c r="H51" s="153">
        <f t="shared" si="3"/>
        <v>38.5</v>
      </c>
      <c r="I51" s="25" t="s">
        <v>144</v>
      </c>
      <c r="J51" s="122" t="str">
        <f t="shared" si="2"/>
        <v/>
      </c>
      <c r="K51" s="122">
        <f t="shared" si="4"/>
        <v>4.166666666666663E-2</v>
      </c>
    </row>
    <row r="52" spans="1:11" ht="36" customHeight="1" x14ac:dyDescent="0.3">
      <c r="A52" s="55"/>
      <c r="B52" s="28" t="s">
        <v>32</v>
      </c>
      <c r="C52" s="28" t="s">
        <v>121</v>
      </c>
      <c r="D52" s="131" t="s">
        <v>610</v>
      </c>
      <c r="E52" s="131"/>
      <c r="F52" s="117">
        <f t="shared" si="0"/>
        <v>0</v>
      </c>
      <c r="G52" s="117">
        <f t="shared" si="1"/>
        <v>50</v>
      </c>
      <c r="H52" s="153">
        <f t="shared" si="3"/>
        <v>39.333333333333336</v>
      </c>
      <c r="I52" s="25" t="s">
        <v>145</v>
      </c>
      <c r="J52" s="122" t="str">
        <f t="shared" si="2"/>
        <v/>
      </c>
      <c r="K52" s="122">
        <f t="shared" si="4"/>
        <v>3.472222222222221E-2</v>
      </c>
    </row>
    <row r="53" spans="1:11" ht="36" customHeight="1" x14ac:dyDescent="0.3">
      <c r="A53" s="56"/>
      <c r="B53" s="28" t="s">
        <v>121</v>
      </c>
      <c r="C53" s="28" t="s">
        <v>28</v>
      </c>
      <c r="D53" s="131" t="s">
        <v>610</v>
      </c>
      <c r="E53" s="131"/>
      <c r="F53" s="117">
        <f t="shared" si="0"/>
        <v>1</v>
      </c>
      <c r="G53" s="117">
        <f t="shared" si="1"/>
        <v>10</v>
      </c>
      <c r="H53" s="153">
        <f t="shared" si="3"/>
        <v>40.5</v>
      </c>
      <c r="I53" s="17" t="s">
        <v>46</v>
      </c>
      <c r="J53" s="122" t="str">
        <f t="shared" si="2"/>
        <v/>
      </c>
      <c r="K53" s="122">
        <f t="shared" si="4"/>
        <v>4.861111111111116E-2</v>
      </c>
    </row>
    <row r="54" spans="1:11" ht="36" customHeight="1" x14ac:dyDescent="0.3">
      <c r="A54" s="54" t="s">
        <v>165</v>
      </c>
      <c r="B54" s="28" t="s">
        <v>29</v>
      </c>
      <c r="C54" s="28" t="s">
        <v>153</v>
      </c>
      <c r="D54" s="131" t="s">
        <v>610</v>
      </c>
      <c r="E54" s="131"/>
      <c r="F54" s="117">
        <f t="shared" si="0"/>
        <v>1</v>
      </c>
      <c r="G54" s="117">
        <f t="shared" si="1"/>
        <v>0</v>
      </c>
      <c r="H54" s="153">
        <f t="shared" si="3"/>
        <v>41.5</v>
      </c>
      <c r="I54" s="17" t="s">
        <v>46</v>
      </c>
      <c r="J54" s="122" t="str">
        <f t="shared" si="2"/>
        <v/>
      </c>
      <c r="K54" s="122">
        <f t="shared" si="4"/>
        <v>4.1666666666666664E-2</v>
      </c>
    </row>
    <row r="55" spans="1:11" ht="36" customHeight="1" x14ac:dyDescent="0.3">
      <c r="A55" s="55"/>
      <c r="B55" s="28" t="s">
        <v>153</v>
      </c>
      <c r="C55" s="28" t="s">
        <v>159</v>
      </c>
      <c r="D55" s="131" t="s">
        <v>610</v>
      </c>
      <c r="E55" s="131"/>
      <c r="F55" s="117">
        <f t="shared" si="0"/>
        <v>11</v>
      </c>
      <c r="G55" s="117">
        <f t="shared" si="1"/>
        <v>40</v>
      </c>
      <c r="H55" s="153">
        <f t="shared" si="3"/>
        <v>53.166666666666664</v>
      </c>
      <c r="I55" s="25" t="s">
        <v>146</v>
      </c>
      <c r="J55" s="122" t="str">
        <f t="shared" si="2"/>
        <v/>
      </c>
      <c r="K55" s="122">
        <f t="shared" si="4"/>
        <v>0.4861111111111111</v>
      </c>
    </row>
    <row r="56" spans="1:11" ht="36" customHeight="1" x14ac:dyDescent="0.3">
      <c r="A56" s="55"/>
      <c r="B56" s="28" t="s">
        <v>159</v>
      </c>
      <c r="C56" s="28" t="s">
        <v>104</v>
      </c>
      <c r="D56" s="131" t="s">
        <v>610</v>
      </c>
      <c r="E56" s="131"/>
      <c r="F56" s="117">
        <f t="shared" si="0"/>
        <v>3</v>
      </c>
      <c r="G56" s="117">
        <f t="shared" si="1"/>
        <v>20</v>
      </c>
      <c r="H56" s="153">
        <f t="shared" si="3"/>
        <v>56.5</v>
      </c>
      <c r="I56" s="17" t="s">
        <v>46</v>
      </c>
      <c r="J56" s="122" t="str">
        <f t="shared" si="2"/>
        <v/>
      </c>
      <c r="K56" s="122">
        <f t="shared" si="4"/>
        <v>0.13888888888888884</v>
      </c>
    </row>
    <row r="57" spans="1:11" ht="36" customHeight="1" x14ac:dyDescent="0.3">
      <c r="A57" s="55"/>
      <c r="B57" s="28" t="s">
        <v>104</v>
      </c>
      <c r="C57" s="28" t="s">
        <v>160</v>
      </c>
      <c r="D57" s="131" t="s">
        <v>610</v>
      </c>
      <c r="E57" s="131"/>
      <c r="F57" s="117">
        <f t="shared" si="0"/>
        <v>1</v>
      </c>
      <c r="G57" s="117">
        <f t="shared" si="1"/>
        <v>0</v>
      </c>
      <c r="H57" s="153">
        <f t="shared" si="3"/>
        <v>57.5</v>
      </c>
      <c r="I57" s="25" t="s">
        <v>147</v>
      </c>
      <c r="J57" s="122" t="str">
        <f t="shared" si="2"/>
        <v/>
      </c>
      <c r="K57" s="122">
        <f t="shared" si="4"/>
        <v>4.1666666666666741E-2</v>
      </c>
    </row>
    <row r="58" spans="1:11" ht="36" customHeight="1" x14ac:dyDescent="0.3">
      <c r="A58" s="55"/>
      <c r="B58" s="28" t="s">
        <v>160</v>
      </c>
      <c r="C58" s="28" t="s">
        <v>161</v>
      </c>
      <c r="D58" s="131" t="s">
        <v>610</v>
      </c>
      <c r="E58" s="131"/>
      <c r="F58" s="117">
        <f t="shared" si="0"/>
        <v>4</v>
      </c>
      <c r="G58" s="117">
        <f t="shared" si="1"/>
        <v>10</v>
      </c>
      <c r="H58" s="153">
        <f t="shared" si="3"/>
        <v>61.666666666666664</v>
      </c>
      <c r="I58" s="17" t="s">
        <v>46</v>
      </c>
      <c r="J58" s="122" t="str">
        <f t="shared" si="2"/>
        <v/>
      </c>
      <c r="K58" s="122">
        <f t="shared" si="4"/>
        <v>0.17361111111111116</v>
      </c>
    </row>
    <row r="59" spans="1:11" ht="36" customHeight="1" x14ac:dyDescent="0.3">
      <c r="A59" s="55"/>
      <c r="B59" s="343" t="s">
        <v>161</v>
      </c>
      <c r="C59" s="344"/>
      <c r="D59" s="131"/>
      <c r="E59" s="131"/>
      <c r="F59" s="117">
        <f t="shared" si="0"/>
        <v>0</v>
      </c>
      <c r="G59" s="117">
        <f t="shared" si="1"/>
        <v>0</v>
      </c>
      <c r="H59" s="153">
        <f t="shared" si="3"/>
        <v>61.666666666666664</v>
      </c>
      <c r="I59" s="18" t="s">
        <v>103</v>
      </c>
      <c r="J59" s="122" t="str">
        <f t="shared" si="2"/>
        <v/>
      </c>
      <c r="K59" s="122">
        <f>SUM(K25:K58)</f>
        <v>2.5694444444444442</v>
      </c>
    </row>
    <row r="60" spans="1:11" ht="33.75" customHeight="1" x14ac:dyDescent="0.3">
      <c r="A60" s="123"/>
      <c r="B60" s="332" t="s">
        <v>33</v>
      </c>
      <c r="C60" s="332"/>
      <c r="D60" s="332"/>
      <c r="E60" s="332"/>
      <c r="F60" s="332"/>
      <c r="G60" s="332"/>
      <c r="H60" s="124">
        <f>H59</f>
        <v>61.666666666666664</v>
      </c>
      <c r="I60" s="125"/>
      <c r="J60" s="122">
        <f>SUM(J23:J59)</f>
        <v>0.77083333333333326</v>
      </c>
      <c r="K60" s="172"/>
    </row>
    <row r="61" spans="1:11" ht="33.75" customHeight="1" x14ac:dyDescent="0.3">
      <c r="A61" s="123"/>
      <c r="B61" s="332" t="s">
        <v>616</v>
      </c>
      <c r="C61" s="332"/>
      <c r="D61" s="332"/>
      <c r="E61" s="332"/>
      <c r="F61" s="332"/>
      <c r="G61" s="332"/>
      <c r="H61" s="126">
        <v>72</v>
      </c>
      <c r="I61" s="125"/>
    </row>
    <row r="62" spans="1:11" ht="33.75" customHeight="1" x14ac:dyDescent="0.3">
      <c r="A62" s="123"/>
      <c r="B62" s="326" t="s">
        <v>617</v>
      </c>
      <c r="C62" s="326"/>
      <c r="D62" s="326"/>
      <c r="E62" s="326"/>
      <c r="F62" s="326"/>
      <c r="G62" s="326"/>
      <c r="H62" s="126">
        <f>IF(H61="","",IF(H60&lt;=H61,H61-H60,0))</f>
        <v>10.333333333333336</v>
      </c>
      <c r="I62" s="155"/>
    </row>
    <row r="63" spans="1:11" ht="33.75" customHeight="1" x14ac:dyDescent="0.3">
      <c r="A63" s="123"/>
      <c r="B63" s="326" t="s">
        <v>618</v>
      </c>
      <c r="C63" s="326"/>
      <c r="D63" s="326"/>
      <c r="E63" s="326"/>
      <c r="F63" s="326"/>
      <c r="G63" s="326"/>
      <c r="H63" s="126">
        <f>IF(H60&gt;H61,H60-H61,0)</f>
        <v>0</v>
      </c>
      <c r="I63" s="125"/>
    </row>
    <row r="64" spans="1:11" ht="33.75" customHeight="1" x14ac:dyDescent="0.3">
      <c r="A64" s="123"/>
      <c r="B64" s="326" t="s">
        <v>619</v>
      </c>
      <c r="C64" s="326"/>
      <c r="D64" s="326"/>
      <c r="E64" s="326"/>
      <c r="F64" s="326"/>
      <c r="G64" s="326"/>
      <c r="H64" s="154">
        <f>IF(H61="","",IF(H62&gt;H63,ROUND(H62*$B$15*$B$13/24,0),""))</f>
        <v>14287125</v>
      </c>
      <c r="I64" s="125"/>
    </row>
    <row r="65" spans="1:9" ht="33.75" customHeight="1" x14ac:dyDescent="0.3">
      <c r="A65" s="123"/>
      <c r="B65" s="327" t="s">
        <v>620</v>
      </c>
      <c r="C65" s="328"/>
      <c r="D65" s="328"/>
      <c r="E65" s="328"/>
      <c r="F65" s="328"/>
      <c r="G65" s="329"/>
      <c r="H65" s="127" t="str">
        <f>IF(H63&gt;H62,ROUND(H63*$B$17*$B$13/24,0),"")</f>
        <v/>
      </c>
      <c r="I65" s="125"/>
    </row>
    <row r="66" spans="1:9" ht="33.75" customHeight="1" x14ac:dyDescent="0.3">
      <c r="A66" s="330"/>
      <c r="B66" s="330"/>
      <c r="C66" s="330"/>
      <c r="D66" s="330"/>
      <c r="E66" s="330"/>
      <c r="F66" s="330"/>
      <c r="G66" s="330"/>
      <c r="H66" s="330"/>
      <c r="I66" s="330"/>
    </row>
  </sheetData>
  <mergeCells count="20">
    <mergeCell ref="A1:I1"/>
    <mergeCell ref="F15:G15"/>
    <mergeCell ref="A21:A22"/>
    <mergeCell ref="B21:C21"/>
    <mergeCell ref="D21:E21"/>
    <mergeCell ref="F21:G21"/>
    <mergeCell ref="H21:H22"/>
    <mergeCell ref="I21:I22"/>
    <mergeCell ref="K21:K22"/>
    <mergeCell ref="B60:G60"/>
    <mergeCell ref="B61:G61"/>
    <mergeCell ref="B62:G62"/>
    <mergeCell ref="B63:G63"/>
    <mergeCell ref="J21:J22"/>
    <mergeCell ref="B65:G65"/>
    <mergeCell ref="A66:I66"/>
    <mergeCell ref="B23:C23"/>
    <mergeCell ref="B32:C32"/>
    <mergeCell ref="B59:C59"/>
    <mergeCell ref="B64:G64"/>
  </mergeCells>
  <printOptions horizontalCentered="1"/>
  <pageMargins left="0.2" right="0.2" top="0.75" bottom="0.75" header="0.3" footer="0.3"/>
  <pageSetup paperSize="9" scale="80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K86"/>
  <sheetViews>
    <sheetView topLeftCell="A72" zoomScale="55" zoomScaleNormal="55" workbookViewId="0">
      <selection activeCell="B23" sqref="B23:I79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06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2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44574.666666666664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44578</v>
      </c>
      <c r="C9" s="104">
        <f>INDEX('TONG HOP'!$B$9:$W$110,MATCH(E3,'TONG HOP'!$B$9:$B$110,0),MATCH(C10,'TONG HOP'!$B$9:$W$9,0))</f>
        <v>44579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44578.291666666664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19268.87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44576.618055555555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20750.8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44579.375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360">
        <v>44574</v>
      </c>
      <c r="B23" s="336" t="s">
        <v>104</v>
      </c>
      <c r="C23" s="337"/>
      <c r="D23" s="131"/>
      <c r="E23" s="131"/>
      <c r="F23" s="117">
        <f t="shared" ref="F23" si="0">IF(D23="X",HOUR(C23-B23),0)</f>
        <v>0</v>
      </c>
      <c r="G23" s="117">
        <f t="shared" ref="G23" si="1">IF(D23="X",MINUTE(C23-B23),0)</f>
        <v>0</v>
      </c>
      <c r="H23" s="153">
        <f>(F23+G23/60)+H22</f>
        <v>0</v>
      </c>
      <c r="I23" s="158" t="s">
        <v>86</v>
      </c>
      <c r="J23" s="122" t="str">
        <f t="shared" ref="J23:J79" si="2">IF(E23="x",(C23-B23),"")</f>
        <v/>
      </c>
      <c r="K23" s="173"/>
    </row>
    <row r="24" spans="1:11" ht="36" customHeight="1" x14ac:dyDescent="0.3">
      <c r="A24" s="361"/>
      <c r="B24" s="33" t="s">
        <v>104</v>
      </c>
      <c r="C24" s="33" t="s">
        <v>28</v>
      </c>
      <c r="D24" s="131"/>
      <c r="E24" s="131"/>
      <c r="F24" s="117">
        <f t="shared" ref="F24:F52" si="3">IF(D24="X",HOUR(C24-B24),0)</f>
        <v>0</v>
      </c>
      <c r="G24" s="117">
        <f t="shared" ref="G24:G52" si="4">IF(D24="X",MINUTE(C24-B24),0)</f>
        <v>0</v>
      </c>
      <c r="H24" s="153">
        <f>(F24+G24/60)+H23</f>
        <v>0</v>
      </c>
      <c r="I24" s="159" t="s">
        <v>87</v>
      </c>
      <c r="J24" s="122" t="str">
        <f t="shared" si="2"/>
        <v/>
      </c>
      <c r="K24" s="174"/>
    </row>
    <row r="25" spans="1:11" ht="36" customHeight="1" x14ac:dyDescent="0.3">
      <c r="A25" s="360">
        <v>44575</v>
      </c>
      <c r="B25" s="33" t="s">
        <v>29</v>
      </c>
      <c r="C25" s="33" t="s">
        <v>31</v>
      </c>
      <c r="D25" s="131"/>
      <c r="E25" s="131"/>
      <c r="F25" s="117">
        <f t="shared" si="3"/>
        <v>0</v>
      </c>
      <c r="G25" s="117">
        <f t="shared" si="4"/>
        <v>0</v>
      </c>
      <c r="H25" s="153">
        <f t="shared" ref="H25:H79" si="5">(F25+G25/60)+H24</f>
        <v>0</v>
      </c>
      <c r="I25" s="159" t="s">
        <v>87</v>
      </c>
      <c r="J25" s="122" t="str">
        <f t="shared" si="2"/>
        <v/>
      </c>
      <c r="K25" s="122" t="str">
        <f>IF(D25="x",(C25-B25),"")</f>
        <v/>
      </c>
    </row>
    <row r="26" spans="1:11" ht="36" customHeight="1" x14ac:dyDescent="0.3">
      <c r="A26" s="362"/>
      <c r="B26" s="33" t="s">
        <v>31</v>
      </c>
      <c r="C26" s="33" t="s">
        <v>105</v>
      </c>
      <c r="D26" s="131"/>
      <c r="E26" s="131"/>
      <c r="F26" s="117">
        <f t="shared" si="3"/>
        <v>0</v>
      </c>
      <c r="G26" s="117">
        <f t="shared" si="4"/>
        <v>0</v>
      </c>
      <c r="H26" s="153">
        <f t="shared" si="5"/>
        <v>0</v>
      </c>
      <c r="I26" s="159" t="s">
        <v>87</v>
      </c>
      <c r="J26" s="122" t="str">
        <f t="shared" si="2"/>
        <v/>
      </c>
      <c r="K26" s="122" t="str">
        <f>IF(D26="x",(C26-B26),"")</f>
        <v/>
      </c>
    </row>
    <row r="27" spans="1:11" ht="36" customHeight="1" x14ac:dyDescent="0.3">
      <c r="A27" s="362"/>
      <c r="B27" s="33" t="s">
        <v>105</v>
      </c>
      <c r="C27" s="33" t="s">
        <v>106</v>
      </c>
      <c r="D27" s="131"/>
      <c r="E27" s="131"/>
      <c r="F27" s="117">
        <f t="shared" si="3"/>
        <v>0</v>
      </c>
      <c r="G27" s="117">
        <f t="shared" si="4"/>
        <v>0</v>
      </c>
      <c r="H27" s="153">
        <f t="shared" si="5"/>
        <v>0</v>
      </c>
      <c r="I27" s="34" t="s">
        <v>88</v>
      </c>
      <c r="J27" s="122" t="str">
        <f t="shared" si="2"/>
        <v/>
      </c>
      <c r="K27" s="122" t="str">
        <f>IF(D27="x",(C27-B27),"")</f>
        <v/>
      </c>
    </row>
    <row r="28" spans="1:11" ht="36" customHeight="1" x14ac:dyDescent="0.3">
      <c r="A28" s="362"/>
      <c r="B28" s="33" t="s">
        <v>106</v>
      </c>
      <c r="C28" s="33" t="s">
        <v>32</v>
      </c>
      <c r="D28" s="131"/>
      <c r="E28" s="131"/>
      <c r="F28" s="117">
        <f t="shared" si="3"/>
        <v>0</v>
      </c>
      <c r="G28" s="117">
        <f t="shared" si="4"/>
        <v>0</v>
      </c>
      <c r="H28" s="153">
        <f t="shared" si="5"/>
        <v>0</v>
      </c>
      <c r="I28" s="159" t="s">
        <v>87</v>
      </c>
      <c r="J28" s="122" t="str">
        <f t="shared" si="2"/>
        <v/>
      </c>
      <c r="K28" s="122" t="str">
        <f>IF(D28="x",(C28-B28),"")</f>
        <v/>
      </c>
    </row>
    <row r="29" spans="1:11" ht="36" customHeight="1" x14ac:dyDescent="0.3">
      <c r="A29" s="362"/>
      <c r="B29" s="33" t="s">
        <v>32</v>
      </c>
      <c r="C29" s="33" t="s">
        <v>73</v>
      </c>
      <c r="D29" s="131"/>
      <c r="E29" s="131"/>
      <c r="F29" s="117">
        <f t="shared" si="3"/>
        <v>0</v>
      </c>
      <c r="G29" s="117">
        <f t="shared" si="4"/>
        <v>0</v>
      </c>
      <c r="H29" s="153">
        <f t="shared" si="5"/>
        <v>0</v>
      </c>
      <c r="I29" s="34" t="s">
        <v>89</v>
      </c>
      <c r="J29" s="122" t="str">
        <f t="shared" si="2"/>
        <v/>
      </c>
      <c r="K29" s="122" t="str">
        <f t="shared" ref="K29:K79" si="6">IF(D29="x",(C29-B29),"")</f>
        <v/>
      </c>
    </row>
    <row r="30" spans="1:11" ht="36" customHeight="1" x14ac:dyDescent="0.3">
      <c r="A30" s="361"/>
      <c r="B30" s="33" t="s">
        <v>73</v>
      </c>
      <c r="C30" s="33" t="s">
        <v>28</v>
      </c>
      <c r="D30" s="131"/>
      <c r="E30" s="131"/>
      <c r="F30" s="117">
        <f t="shared" si="3"/>
        <v>0</v>
      </c>
      <c r="G30" s="117">
        <f t="shared" si="4"/>
        <v>0</v>
      </c>
      <c r="H30" s="153">
        <f t="shared" si="5"/>
        <v>0</v>
      </c>
      <c r="I30" s="160" t="s">
        <v>90</v>
      </c>
      <c r="J30" s="122" t="str">
        <f t="shared" si="2"/>
        <v/>
      </c>
      <c r="K30" s="122" t="str">
        <f t="shared" si="6"/>
        <v/>
      </c>
    </row>
    <row r="31" spans="1:11" ht="36" customHeight="1" x14ac:dyDescent="0.3">
      <c r="A31" s="363">
        <v>44576</v>
      </c>
      <c r="B31" s="33" t="s">
        <v>29</v>
      </c>
      <c r="C31" s="33" t="s">
        <v>68</v>
      </c>
      <c r="D31" s="131"/>
      <c r="E31" s="131"/>
      <c r="F31" s="117">
        <f t="shared" si="3"/>
        <v>0</v>
      </c>
      <c r="G31" s="117">
        <f t="shared" si="4"/>
        <v>0</v>
      </c>
      <c r="H31" s="153">
        <f t="shared" si="5"/>
        <v>0</v>
      </c>
      <c r="I31" s="160" t="s">
        <v>90</v>
      </c>
      <c r="J31" s="122" t="str">
        <f t="shared" si="2"/>
        <v/>
      </c>
      <c r="K31" s="122" t="str">
        <f t="shared" si="6"/>
        <v/>
      </c>
    </row>
    <row r="32" spans="1:11" ht="36" customHeight="1" x14ac:dyDescent="0.3">
      <c r="A32" s="363"/>
      <c r="B32" s="33" t="s">
        <v>68</v>
      </c>
      <c r="C32" s="33" t="s">
        <v>69</v>
      </c>
      <c r="D32" s="131"/>
      <c r="E32" s="132"/>
      <c r="F32" s="117">
        <f t="shared" si="3"/>
        <v>0</v>
      </c>
      <c r="G32" s="117">
        <f t="shared" si="4"/>
        <v>0</v>
      </c>
      <c r="H32" s="153">
        <f t="shared" si="5"/>
        <v>0</v>
      </c>
      <c r="I32" s="34" t="s">
        <v>91</v>
      </c>
      <c r="J32" s="122" t="str">
        <f t="shared" si="2"/>
        <v/>
      </c>
      <c r="K32" s="122" t="str">
        <f t="shared" si="6"/>
        <v/>
      </c>
    </row>
    <row r="33" spans="1:11" ht="36" customHeight="1" x14ac:dyDescent="0.3">
      <c r="A33" s="363"/>
      <c r="B33" s="33" t="s">
        <v>69</v>
      </c>
      <c r="C33" s="33" t="s">
        <v>107</v>
      </c>
      <c r="D33" s="131"/>
      <c r="E33" s="132"/>
      <c r="F33" s="117">
        <f t="shared" si="3"/>
        <v>0</v>
      </c>
      <c r="G33" s="117">
        <f t="shared" si="4"/>
        <v>0</v>
      </c>
      <c r="H33" s="153">
        <f t="shared" si="5"/>
        <v>0</v>
      </c>
      <c r="I33" s="160" t="s">
        <v>92</v>
      </c>
      <c r="J33" s="122" t="str">
        <f t="shared" si="2"/>
        <v/>
      </c>
      <c r="K33" s="122" t="str">
        <f t="shared" si="6"/>
        <v/>
      </c>
    </row>
    <row r="34" spans="1:11" ht="36" customHeight="1" x14ac:dyDescent="0.3">
      <c r="A34" s="363"/>
      <c r="B34" s="343" t="s">
        <v>107</v>
      </c>
      <c r="C34" s="344"/>
      <c r="D34" s="131"/>
      <c r="E34" s="132"/>
      <c r="F34" s="117">
        <f t="shared" si="3"/>
        <v>0</v>
      </c>
      <c r="G34" s="117">
        <f t="shared" si="4"/>
        <v>0</v>
      </c>
      <c r="H34" s="153">
        <f t="shared" si="5"/>
        <v>0</v>
      </c>
      <c r="I34" s="18" t="s">
        <v>45</v>
      </c>
      <c r="J34" s="122" t="str">
        <f t="shared" si="2"/>
        <v/>
      </c>
      <c r="K34" s="122" t="str">
        <f t="shared" si="6"/>
        <v/>
      </c>
    </row>
    <row r="35" spans="1:11" ht="36" customHeight="1" x14ac:dyDescent="0.3">
      <c r="A35" s="363"/>
      <c r="B35" s="20" t="s">
        <v>107</v>
      </c>
      <c r="C35" s="20" t="s">
        <v>108</v>
      </c>
      <c r="D35" s="161" t="s">
        <v>610</v>
      </c>
      <c r="E35" s="162"/>
      <c r="F35" s="163">
        <f t="shared" si="3"/>
        <v>1</v>
      </c>
      <c r="G35" s="163">
        <f t="shared" si="4"/>
        <v>0</v>
      </c>
      <c r="H35" s="164">
        <f t="shared" si="5"/>
        <v>1</v>
      </c>
      <c r="I35" s="26" t="s">
        <v>46</v>
      </c>
      <c r="J35" s="165" t="str">
        <f t="shared" si="2"/>
        <v/>
      </c>
      <c r="K35" s="122">
        <f t="shared" si="6"/>
        <v>4.166666666666663E-2</v>
      </c>
    </row>
    <row r="36" spans="1:11" ht="36" customHeight="1" x14ac:dyDescent="0.3">
      <c r="A36" s="363"/>
      <c r="B36" s="19" t="s">
        <v>108</v>
      </c>
      <c r="C36" s="19" t="s">
        <v>109</v>
      </c>
      <c r="D36" s="131" t="s">
        <v>610</v>
      </c>
      <c r="E36" s="132"/>
      <c r="F36" s="117">
        <f t="shared" si="3"/>
        <v>1</v>
      </c>
      <c r="G36" s="117">
        <f t="shared" si="4"/>
        <v>20</v>
      </c>
      <c r="H36" s="153">
        <f t="shared" si="5"/>
        <v>2.333333333333333</v>
      </c>
      <c r="I36" s="25" t="s">
        <v>93</v>
      </c>
      <c r="J36" s="122" t="str">
        <f t="shared" si="2"/>
        <v/>
      </c>
      <c r="K36" s="122">
        <f t="shared" si="6"/>
        <v>5.555555555555558E-2</v>
      </c>
    </row>
    <row r="37" spans="1:11" ht="36" customHeight="1" x14ac:dyDescent="0.3">
      <c r="A37" s="363"/>
      <c r="B37" s="19" t="s">
        <v>109</v>
      </c>
      <c r="C37" s="19" t="s">
        <v>57</v>
      </c>
      <c r="D37" s="131" t="s">
        <v>610</v>
      </c>
      <c r="E37" s="132"/>
      <c r="F37" s="117">
        <f t="shared" si="3"/>
        <v>2</v>
      </c>
      <c r="G37" s="117">
        <f t="shared" si="4"/>
        <v>50</v>
      </c>
      <c r="H37" s="153">
        <f t="shared" si="5"/>
        <v>5.1666666666666661</v>
      </c>
      <c r="I37" s="24" t="s">
        <v>46</v>
      </c>
      <c r="J37" s="122" t="str">
        <f t="shared" si="2"/>
        <v/>
      </c>
      <c r="K37" s="122">
        <f t="shared" si="6"/>
        <v>0.11805555555555558</v>
      </c>
    </row>
    <row r="38" spans="1:11" ht="36" customHeight="1" x14ac:dyDescent="0.3">
      <c r="A38" s="363"/>
      <c r="B38" s="19" t="s">
        <v>57</v>
      </c>
      <c r="C38" s="19" t="s">
        <v>28</v>
      </c>
      <c r="D38" s="131" t="s">
        <v>610</v>
      </c>
      <c r="E38" s="132"/>
      <c r="F38" s="117">
        <f t="shared" si="3"/>
        <v>4</v>
      </c>
      <c r="G38" s="117">
        <f t="shared" si="4"/>
        <v>0</v>
      </c>
      <c r="H38" s="153">
        <f t="shared" si="5"/>
        <v>9.1666666666666661</v>
      </c>
      <c r="I38" s="25" t="s">
        <v>93</v>
      </c>
      <c r="J38" s="122" t="str">
        <f t="shared" si="2"/>
        <v/>
      </c>
      <c r="K38" s="122">
        <f t="shared" si="6"/>
        <v>0.16666666666666663</v>
      </c>
    </row>
    <row r="39" spans="1:11" ht="36" customHeight="1" x14ac:dyDescent="0.3">
      <c r="A39" s="360">
        <v>44577</v>
      </c>
      <c r="B39" s="19" t="s">
        <v>29</v>
      </c>
      <c r="C39" s="19" t="s">
        <v>110</v>
      </c>
      <c r="D39" s="131" t="s">
        <v>610</v>
      </c>
      <c r="E39" s="132"/>
      <c r="F39" s="117">
        <f t="shared" si="3"/>
        <v>0</v>
      </c>
      <c r="G39" s="117">
        <f t="shared" si="4"/>
        <v>40</v>
      </c>
      <c r="H39" s="153">
        <f t="shared" si="5"/>
        <v>9.8333333333333321</v>
      </c>
      <c r="I39" s="25" t="s">
        <v>93</v>
      </c>
      <c r="J39" s="122" t="str">
        <f t="shared" si="2"/>
        <v/>
      </c>
      <c r="K39" s="122">
        <f t="shared" si="6"/>
        <v>2.7777777777777776E-2</v>
      </c>
    </row>
    <row r="40" spans="1:11" ht="36" customHeight="1" x14ac:dyDescent="0.3">
      <c r="A40" s="362"/>
      <c r="B40" s="19" t="s">
        <v>110</v>
      </c>
      <c r="C40" s="19" t="s">
        <v>111</v>
      </c>
      <c r="D40" s="131" t="s">
        <v>610</v>
      </c>
      <c r="E40" s="132"/>
      <c r="F40" s="117">
        <f t="shared" si="3"/>
        <v>3</v>
      </c>
      <c r="G40" s="117">
        <f t="shared" si="4"/>
        <v>20</v>
      </c>
      <c r="H40" s="153">
        <f t="shared" si="5"/>
        <v>13.166666666666666</v>
      </c>
      <c r="I40" s="24" t="s">
        <v>46</v>
      </c>
      <c r="J40" s="122" t="str">
        <f t="shared" si="2"/>
        <v/>
      </c>
      <c r="K40" s="122">
        <f t="shared" si="6"/>
        <v>0.1388888888888889</v>
      </c>
    </row>
    <row r="41" spans="1:11" ht="36" customHeight="1" x14ac:dyDescent="0.3">
      <c r="A41" s="362"/>
      <c r="B41" s="19" t="s">
        <v>111</v>
      </c>
      <c r="C41" s="19" t="s">
        <v>64</v>
      </c>
      <c r="D41" s="131" t="s">
        <v>610</v>
      </c>
      <c r="E41" s="132"/>
      <c r="F41" s="117">
        <f t="shared" si="3"/>
        <v>2</v>
      </c>
      <c r="G41" s="117">
        <f t="shared" si="4"/>
        <v>30</v>
      </c>
      <c r="H41" s="153">
        <f t="shared" si="5"/>
        <v>15.666666666666666</v>
      </c>
      <c r="I41" s="25" t="s">
        <v>93</v>
      </c>
      <c r="J41" s="122" t="str">
        <f t="shared" si="2"/>
        <v/>
      </c>
      <c r="K41" s="122">
        <f t="shared" si="6"/>
        <v>0.10416666666666666</v>
      </c>
    </row>
    <row r="42" spans="1:11" ht="36" customHeight="1" x14ac:dyDescent="0.3">
      <c r="A42" s="362"/>
      <c r="B42" s="19" t="s">
        <v>64</v>
      </c>
      <c r="C42" s="19" t="s">
        <v>112</v>
      </c>
      <c r="D42" s="131" t="s">
        <v>610</v>
      </c>
      <c r="E42" s="132"/>
      <c r="F42" s="117">
        <f t="shared" si="3"/>
        <v>1</v>
      </c>
      <c r="G42" s="117">
        <f t="shared" si="4"/>
        <v>30</v>
      </c>
      <c r="H42" s="153">
        <f t="shared" si="5"/>
        <v>17.166666666666664</v>
      </c>
      <c r="I42" s="24" t="s">
        <v>46</v>
      </c>
      <c r="J42" s="122" t="str">
        <f t="shared" si="2"/>
        <v/>
      </c>
      <c r="K42" s="122">
        <f t="shared" si="6"/>
        <v>6.25E-2</v>
      </c>
    </row>
    <row r="43" spans="1:11" ht="36" customHeight="1" x14ac:dyDescent="0.3">
      <c r="A43" s="362"/>
      <c r="B43" s="19" t="s">
        <v>112</v>
      </c>
      <c r="C43" s="19" t="s">
        <v>113</v>
      </c>
      <c r="D43" s="131" t="s">
        <v>610</v>
      </c>
      <c r="E43" s="132"/>
      <c r="F43" s="117">
        <f t="shared" si="3"/>
        <v>1</v>
      </c>
      <c r="G43" s="117">
        <f t="shared" si="4"/>
        <v>50</v>
      </c>
      <c r="H43" s="153">
        <f t="shared" si="5"/>
        <v>18.999999999999996</v>
      </c>
      <c r="I43" s="25" t="s">
        <v>93</v>
      </c>
      <c r="J43" s="122" t="str">
        <f t="shared" si="2"/>
        <v/>
      </c>
      <c r="K43" s="122">
        <f t="shared" si="6"/>
        <v>7.6388888888888951E-2</v>
      </c>
    </row>
    <row r="44" spans="1:11" ht="36" customHeight="1" x14ac:dyDescent="0.3">
      <c r="A44" s="362"/>
      <c r="B44" s="19" t="s">
        <v>113</v>
      </c>
      <c r="C44" s="19" t="s">
        <v>114</v>
      </c>
      <c r="D44" s="131" t="s">
        <v>610</v>
      </c>
      <c r="E44" s="132"/>
      <c r="F44" s="117">
        <f t="shared" si="3"/>
        <v>2</v>
      </c>
      <c r="G44" s="117">
        <f t="shared" si="4"/>
        <v>20</v>
      </c>
      <c r="H44" s="153">
        <f t="shared" si="5"/>
        <v>21.333333333333329</v>
      </c>
      <c r="I44" s="24" t="s">
        <v>46</v>
      </c>
      <c r="J44" s="122" t="str">
        <f t="shared" si="2"/>
        <v/>
      </c>
      <c r="K44" s="122">
        <f t="shared" si="6"/>
        <v>9.7222222222222154E-2</v>
      </c>
    </row>
    <row r="45" spans="1:11" ht="36" customHeight="1" x14ac:dyDescent="0.3">
      <c r="A45" s="362"/>
      <c r="B45" s="19" t="s">
        <v>114</v>
      </c>
      <c r="C45" s="19" t="s">
        <v>70</v>
      </c>
      <c r="D45" s="131" t="s">
        <v>610</v>
      </c>
      <c r="E45" s="132"/>
      <c r="F45" s="117">
        <f t="shared" si="3"/>
        <v>1</v>
      </c>
      <c r="G45" s="117">
        <f t="shared" si="4"/>
        <v>50</v>
      </c>
      <c r="H45" s="153">
        <f t="shared" si="5"/>
        <v>23.166666666666661</v>
      </c>
      <c r="I45" s="25" t="s">
        <v>93</v>
      </c>
      <c r="J45" s="122" t="str">
        <f t="shared" si="2"/>
        <v/>
      </c>
      <c r="K45" s="122">
        <f t="shared" si="6"/>
        <v>7.6388888888888951E-2</v>
      </c>
    </row>
    <row r="46" spans="1:11" ht="36" customHeight="1" x14ac:dyDescent="0.3">
      <c r="A46" s="362"/>
      <c r="B46" s="19" t="s">
        <v>70</v>
      </c>
      <c r="C46" s="19" t="s">
        <v>115</v>
      </c>
      <c r="D46" s="131" t="s">
        <v>610</v>
      </c>
      <c r="E46" s="132"/>
      <c r="F46" s="117">
        <f t="shared" si="3"/>
        <v>0</v>
      </c>
      <c r="G46" s="117">
        <f t="shared" si="4"/>
        <v>30</v>
      </c>
      <c r="H46" s="153">
        <f t="shared" si="5"/>
        <v>23.666666666666661</v>
      </c>
      <c r="I46" s="25" t="s">
        <v>94</v>
      </c>
      <c r="J46" s="122" t="str">
        <f t="shared" si="2"/>
        <v/>
      </c>
      <c r="K46" s="122">
        <f t="shared" si="6"/>
        <v>2.0833333333333259E-2</v>
      </c>
    </row>
    <row r="47" spans="1:11" ht="36" customHeight="1" x14ac:dyDescent="0.3">
      <c r="A47" s="362"/>
      <c r="B47" s="19" t="s">
        <v>115</v>
      </c>
      <c r="C47" s="19" t="s">
        <v>62</v>
      </c>
      <c r="D47" s="131" t="s">
        <v>610</v>
      </c>
      <c r="E47" s="132"/>
      <c r="F47" s="117">
        <f t="shared" si="3"/>
        <v>0</v>
      </c>
      <c r="G47" s="117">
        <f t="shared" si="4"/>
        <v>40</v>
      </c>
      <c r="H47" s="153">
        <f t="shared" si="5"/>
        <v>24.333333333333329</v>
      </c>
      <c r="I47" s="24" t="s">
        <v>46</v>
      </c>
      <c r="J47" s="122" t="str">
        <f t="shared" si="2"/>
        <v/>
      </c>
      <c r="K47" s="122">
        <f t="shared" si="6"/>
        <v>2.777777777777779E-2</v>
      </c>
    </row>
    <row r="48" spans="1:11" ht="36" customHeight="1" x14ac:dyDescent="0.3">
      <c r="A48" s="362"/>
      <c r="B48" s="19" t="s">
        <v>62</v>
      </c>
      <c r="C48" s="19" t="s">
        <v>104</v>
      </c>
      <c r="D48" s="131" t="s">
        <v>610</v>
      </c>
      <c r="E48" s="132"/>
      <c r="F48" s="117">
        <f t="shared" si="3"/>
        <v>0</v>
      </c>
      <c r="G48" s="117">
        <f t="shared" si="4"/>
        <v>50</v>
      </c>
      <c r="H48" s="153">
        <f t="shared" si="5"/>
        <v>25.166666666666661</v>
      </c>
      <c r="I48" s="25" t="s">
        <v>95</v>
      </c>
      <c r="J48" s="122" t="str">
        <f t="shared" si="2"/>
        <v/>
      </c>
      <c r="K48" s="122">
        <f t="shared" si="6"/>
        <v>3.472222222222221E-2</v>
      </c>
    </row>
    <row r="49" spans="1:11" ht="36" customHeight="1" x14ac:dyDescent="0.3">
      <c r="A49" s="362"/>
      <c r="B49" s="19" t="s">
        <v>104</v>
      </c>
      <c r="C49" s="19" t="s">
        <v>116</v>
      </c>
      <c r="D49" s="131" t="s">
        <v>610</v>
      </c>
      <c r="E49" s="132"/>
      <c r="F49" s="117">
        <f t="shared" si="3"/>
        <v>3</v>
      </c>
      <c r="G49" s="117">
        <f t="shared" si="4"/>
        <v>10</v>
      </c>
      <c r="H49" s="153">
        <f t="shared" si="5"/>
        <v>28.333333333333329</v>
      </c>
      <c r="I49" s="24" t="s">
        <v>46</v>
      </c>
      <c r="J49" s="122" t="str">
        <f t="shared" si="2"/>
        <v/>
      </c>
      <c r="K49" s="122">
        <f t="shared" si="6"/>
        <v>0.13194444444444453</v>
      </c>
    </row>
    <row r="50" spans="1:11" ht="36" customHeight="1" x14ac:dyDescent="0.3">
      <c r="A50" s="362"/>
      <c r="B50" s="19" t="s">
        <v>116</v>
      </c>
      <c r="C50" s="19" t="s">
        <v>117</v>
      </c>
      <c r="D50" s="131" t="s">
        <v>610</v>
      </c>
      <c r="E50" s="132"/>
      <c r="F50" s="117">
        <f t="shared" si="3"/>
        <v>0</v>
      </c>
      <c r="G50" s="117">
        <f t="shared" si="4"/>
        <v>30</v>
      </c>
      <c r="H50" s="153">
        <f t="shared" si="5"/>
        <v>28.833333333333329</v>
      </c>
      <c r="I50" s="25" t="s">
        <v>96</v>
      </c>
      <c r="J50" s="122" t="str">
        <f t="shared" si="2"/>
        <v/>
      </c>
      <c r="K50" s="122">
        <f t="shared" si="6"/>
        <v>2.083333333333337E-2</v>
      </c>
    </row>
    <row r="51" spans="1:11" ht="36" customHeight="1" x14ac:dyDescent="0.3">
      <c r="A51" s="362"/>
      <c r="B51" s="19" t="s">
        <v>117</v>
      </c>
      <c r="C51" s="19" t="s">
        <v>118</v>
      </c>
      <c r="D51" s="131" t="s">
        <v>610</v>
      </c>
      <c r="E51" s="132"/>
      <c r="F51" s="117">
        <f t="shared" si="3"/>
        <v>0</v>
      </c>
      <c r="G51" s="117">
        <f t="shared" si="4"/>
        <v>30</v>
      </c>
      <c r="H51" s="153">
        <f t="shared" si="5"/>
        <v>29.333333333333329</v>
      </c>
      <c r="I51" s="24" t="s">
        <v>46</v>
      </c>
      <c r="J51" s="122" t="str">
        <f t="shared" si="2"/>
        <v/>
      </c>
      <c r="K51" s="122">
        <f t="shared" si="6"/>
        <v>2.0833333333333259E-2</v>
      </c>
    </row>
    <row r="52" spans="1:11" ht="36" customHeight="1" x14ac:dyDescent="0.3">
      <c r="A52" s="362"/>
      <c r="B52" s="19" t="s">
        <v>118</v>
      </c>
      <c r="C52" s="19" t="s">
        <v>119</v>
      </c>
      <c r="D52" s="131" t="s">
        <v>610</v>
      </c>
      <c r="E52" s="132"/>
      <c r="F52" s="117">
        <f t="shared" si="3"/>
        <v>0</v>
      </c>
      <c r="G52" s="117">
        <f t="shared" si="4"/>
        <v>30</v>
      </c>
      <c r="H52" s="153">
        <f t="shared" si="5"/>
        <v>29.833333333333329</v>
      </c>
      <c r="I52" s="25" t="s">
        <v>97</v>
      </c>
      <c r="J52" s="122" t="str">
        <f t="shared" si="2"/>
        <v/>
      </c>
      <c r="K52" s="122">
        <f t="shared" si="6"/>
        <v>2.083333333333337E-2</v>
      </c>
    </row>
    <row r="53" spans="1:11" ht="36" customHeight="1" x14ac:dyDescent="0.3">
      <c r="A53" s="362"/>
      <c r="B53" s="19" t="s">
        <v>119</v>
      </c>
      <c r="C53" s="19" t="s">
        <v>59</v>
      </c>
      <c r="D53" s="131" t="s">
        <v>610</v>
      </c>
      <c r="E53" s="132"/>
      <c r="F53" s="117">
        <f t="shared" ref="F53:F79" si="7">IF(D53="X",HOUR(C53-B53),0)</f>
        <v>0</v>
      </c>
      <c r="G53" s="117">
        <f t="shared" ref="G53:G79" si="8">IF(D53="X",MINUTE(C53-B53),0)</f>
        <v>50</v>
      </c>
      <c r="H53" s="153">
        <f t="shared" si="5"/>
        <v>30.666666666666661</v>
      </c>
      <c r="I53" s="24" t="s">
        <v>46</v>
      </c>
      <c r="J53" s="122" t="str">
        <f t="shared" si="2"/>
        <v/>
      </c>
      <c r="K53" s="122">
        <f t="shared" si="6"/>
        <v>3.472222222222221E-2</v>
      </c>
    </row>
    <row r="54" spans="1:11" ht="36" customHeight="1" x14ac:dyDescent="0.3">
      <c r="A54" s="362"/>
      <c r="B54" s="19" t="s">
        <v>59</v>
      </c>
      <c r="C54" s="19" t="s">
        <v>120</v>
      </c>
      <c r="D54" s="131" t="s">
        <v>610</v>
      </c>
      <c r="E54" s="132"/>
      <c r="F54" s="117">
        <f t="shared" si="7"/>
        <v>1</v>
      </c>
      <c r="G54" s="117">
        <f t="shared" si="8"/>
        <v>0</v>
      </c>
      <c r="H54" s="153">
        <f t="shared" si="5"/>
        <v>31.666666666666661</v>
      </c>
      <c r="I54" s="25" t="s">
        <v>47</v>
      </c>
      <c r="J54" s="122" t="str">
        <f t="shared" si="2"/>
        <v/>
      </c>
      <c r="K54" s="122">
        <f t="shared" si="6"/>
        <v>4.166666666666663E-2</v>
      </c>
    </row>
    <row r="55" spans="1:11" ht="36" customHeight="1" x14ac:dyDescent="0.3">
      <c r="A55" s="362"/>
      <c r="B55" s="19" t="s">
        <v>120</v>
      </c>
      <c r="C55" s="19" t="s">
        <v>121</v>
      </c>
      <c r="D55" s="131" t="s">
        <v>610</v>
      </c>
      <c r="E55" s="132"/>
      <c r="F55" s="117">
        <f t="shared" si="7"/>
        <v>0</v>
      </c>
      <c r="G55" s="117">
        <f t="shared" si="8"/>
        <v>20</v>
      </c>
      <c r="H55" s="153">
        <f t="shared" si="5"/>
        <v>31.999999999999993</v>
      </c>
      <c r="I55" s="24" t="s">
        <v>46</v>
      </c>
      <c r="J55" s="122" t="str">
        <f t="shared" si="2"/>
        <v/>
      </c>
      <c r="K55" s="122">
        <f t="shared" si="6"/>
        <v>1.388888888888884E-2</v>
      </c>
    </row>
    <row r="56" spans="1:11" ht="36" customHeight="1" x14ac:dyDescent="0.3">
      <c r="A56" s="361"/>
      <c r="B56" s="19" t="s">
        <v>121</v>
      </c>
      <c r="C56" s="19" t="s">
        <v>28</v>
      </c>
      <c r="D56" s="131" t="s">
        <v>610</v>
      </c>
      <c r="E56" s="132"/>
      <c r="F56" s="117">
        <f t="shared" si="7"/>
        <v>1</v>
      </c>
      <c r="G56" s="117">
        <f t="shared" si="8"/>
        <v>10</v>
      </c>
      <c r="H56" s="153">
        <f t="shared" si="5"/>
        <v>33.166666666666657</v>
      </c>
      <c r="I56" s="25" t="s">
        <v>98</v>
      </c>
      <c r="J56" s="122" t="str">
        <f t="shared" si="2"/>
        <v/>
      </c>
      <c r="K56" s="122">
        <f t="shared" si="6"/>
        <v>4.861111111111116E-2</v>
      </c>
    </row>
    <row r="57" spans="1:11" ht="36" customHeight="1" x14ac:dyDescent="0.3">
      <c r="A57" s="360">
        <v>44578</v>
      </c>
      <c r="B57" s="19" t="s">
        <v>29</v>
      </c>
      <c r="C57" s="19" t="s">
        <v>122</v>
      </c>
      <c r="D57" s="131" t="s">
        <v>610</v>
      </c>
      <c r="E57" s="132"/>
      <c r="F57" s="117">
        <f t="shared" si="7"/>
        <v>1</v>
      </c>
      <c r="G57" s="117">
        <f t="shared" si="8"/>
        <v>50</v>
      </c>
      <c r="H57" s="153">
        <f t="shared" si="5"/>
        <v>34.999999999999993</v>
      </c>
      <c r="I57" s="24" t="s">
        <v>46</v>
      </c>
      <c r="J57" s="122" t="str">
        <f t="shared" si="2"/>
        <v/>
      </c>
      <c r="K57" s="122">
        <f t="shared" si="6"/>
        <v>7.6388888888888895E-2</v>
      </c>
    </row>
    <row r="58" spans="1:11" ht="36" customHeight="1" x14ac:dyDescent="0.3">
      <c r="A58" s="362"/>
      <c r="B58" s="19" t="s">
        <v>122</v>
      </c>
      <c r="C58" s="19" t="s">
        <v>123</v>
      </c>
      <c r="D58" s="131" t="s">
        <v>610</v>
      </c>
      <c r="E58" s="132"/>
      <c r="F58" s="117">
        <f t="shared" si="7"/>
        <v>0</v>
      </c>
      <c r="G58" s="117">
        <f t="shared" si="8"/>
        <v>30</v>
      </c>
      <c r="H58" s="153">
        <f t="shared" si="5"/>
        <v>35.499999999999993</v>
      </c>
      <c r="I58" s="25" t="s">
        <v>97</v>
      </c>
      <c r="J58" s="122" t="str">
        <f t="shared" si="2"/>
        <v/>
      </c>
      <c r="K58" s="122">
        <f t="shared" si="6"/>
        <v>2.0833333333333329E-2</v>
      </c>
    </row>
    <row r="59" spans="1:11" ht="36" customHeight="1" x14ac:dyDescent="0.3">
      <c r="A59" s="362"/>
      <c r="B59" s="19" t="s">
        <v>123</v>
      </c>
      <c r="C59" s="19" t="s">
        <v>30</v>
      </c>
      <c r="D59" s="131" t="s">
        <v>610</v>
      </c>
      <c r="E59" s="132"/>
      <c r="F59" s="117">
        <f t="shared" si="7"/>
        <v>3</v>
      </c>
      <c r="G59" s="117">
        <f t="shared" si="8"/>
        <v>10</v>
      </c>
      <c r="H59" s="153">
        <f t="shared" si="5"/>
        <v>38.666666666666657</v>
      </c>
      <c r="I59" s="24" t="s">
        <v>46</v>
      </c>
      <c r="J59" s="122" t="str">
        <f t="shared" si="2"/>
        <v/>
      </c>
      <c r="K59" s="122">
        <f t="shared" si="6"/>
        <v>0.13194444444444442</v>
      </c>
    </row>
    <row r="60" spans="1:11" ht="36" customHeight="1" x14ac:dyDescent="0.3">
      <c r="A60" s="362"/>
      <c r="B60" s="19" t="s">
        <v>30</v>
      </c>
      <c r="C60" s="19" t="s">
        <v>75</v>
      </c>
      <c r="D60" s="131" t="s">
        <v>610</v>
      </c>
      <c r="E60" s="132"/>
      <c r="F60" s="117">
        <f t="shared" si="7"/>
        <v>0</v>
      </c>
      <c r="G60" s="117">
        <f t="shared" si="8"/>
        <v>30</v>
      </c>
      <c r="H60" s="153">
        <f t="shared" si="5"/>
        <v>39.166666666666657</v>
      </c>
      <c r="I60" s="25" t="s">
        <v>47</v>
      </c>
      <c r="J60" s="122" t="str">
        <f t="shared" si="2"/>
        <v/>
      </c>
      <c r="K60" s="122">
        <f t="shared" si="6"/>
        <v>2.0833333333333343E-2</v>
      </c>
    </row>
    <row r="61" spans="1:11" ht="36" customHeight="1" x14ac:dyDescent="0.3">
      <c r="A61" s="362"/>
      <c r="B61" s="19" t="s">
        <v>75</v>
      </c>
      <c r="C61" s="19" t="s">
        <v>124</v>
      </c>
      <c r="D61" s="131" t="s">
        <v>610</v>
      </c>
      <c r="E61" s="132"/>
      <c r="F61" s="117">
        <f t="shared" si="7"/>
        <v>4</v>
      </c>
      <c r="G61" s="117">
        <f t="shared" si="8"/>
        <v>30</v>
      </c>
      <c r="H61" s="153">
        <f t="shared" si="5"/>
        <v>43.666666666666657</v>
      </c>
      <c r="I61" s="25" t="s">
        <v>99</v>
      </c>
      <c r="J61" s="122" t="str">
        <f t="shared" si="2"/>
        <v/>
      </c>
      <c r="K61" s="122">
        <f t="shared" si="6"/>
        <v>0.1875</v>
      </c>
    </row>
    <row r="62" spans="1:11" ht="36" customHeight="1" x14ac:dyDescent="0.3">
      <c r="A62" s="362"/>
      <c r="B62" s="19" t="s">
        <v>124</v>
      </c>
      <c r="C62" s="19" t="s">
        <v>69</v>
      </c>
      <c r="D62" s="131" t="s">
        <v>610</v>
      </c>
      <c r="E62" s="132"/>
      <c r="F62" s="117">
        <f t="shared" si="7"/>
        <v>3</v>
      </c>
      <c r="G62" s="117">
        <f t="shared" si="8"/>
        <v>0</v>
      </c>
      <c r="H62" s="153">
        <f t="shared" si="5"/>
        <v>46.666666666666657</v>
      </c>
      <c r="I62" s="24" t="s">
        <v>46</v>
      </c>
      <c r="J62" s="122" t="str">
        <f t="shared" si="2"/>
        <v/>
      </c>
      <c r="K62" s="122">
        <f t="shared" si="6"/>
        <v>0.125</v>
      </c>
    </row>
    <row r="63" spans="1:11" ht="36" customHeight="1" x14ac:dyDescent="0.3">
      <c r="A63" s="362"/>
      <c r="B63" s="19" t="s">
        <v>69</v>
      </c>
      <c r="C63" s="19" t="s">
        <v>61</v>
      </c>
      <c r="D63" s="131" t="s">
        <v>610</v>
      </c>
      <c r="E63" s="132"/>
      <c r="F63" s="117">
        <f t="shared" si="7"/>
        <v>1</v>
      </c>
      <c r="G63" s="117">
        <f t="shared" si="8"/>
        <v>10</v>
      </c>
      <c r="H63" s="153">
        <f t="shared" si="5"/>
        <v>47.833333333333321</v>
      </c>
      <c r="I63" s="25" t="s">
        <v>47</v>
      </c>
      <c r="J63" s="122" t="str">
        <f t="shared" si="2"/>
        <v/>
      </c>
      <c r="K63" s="122">
        <f t="shared" si="6"/>
        <v>4.8611111111111049E-2</v>
      </c>
    </row>
    <row r="64" spans="1:11" ht="36" customHeight="1" x14ac:dyDescent="0.3">
      <c r="A64" s="362"/>
      <c r="B64" s="19" t="s">
        <v>61</v>
      </c>
      <c r="C64" s="19" t="s">
        <v>57</v>
      </c>
      <c r="D64" s="131" t="s">
        <v>610</v>
      </c>
      <c r="E64" s="132"/>
      <c r="F64" s="117">
        <f t="shared" si="7"/>
        <v>5</v>
      </c>
      <c r="G64" s="117">
        <f t="shared" si="8"/>
        <v>20</v>
      </c>
      <c r="H64" s="153">
        <f t="shared" si="5"/>
        <v>53.166666666666657</v>
      </c>
      <c r="I64" s="24" t="s">
        <v>46</v>
      </c>
      <c r="J64" s="122" t="str">
        <f t="shared" si="2"/>
        <v/>
      </c>
      <c r="K64" s="122">
        <f t="shared" si="6"/>
        <v>0.22222222222222232</v>
      </c>
    </row>
    <row r="65" spans="1:11" ht="36" customHeight="1" x14ac:dyDescent="0.3">
      <c r="A65" s="362"/>
      <c r="B65" s="19" t="s">
        <v>57</v>
      </c>
      <c r="C65" s="19" t="s">
        <v>125</v>
      </c>
      <c r="D65" s="131" t="s">
        <v>610</v>
      </c>
      <c r="E65" s="132"/>
      <c r="F65" s="117">
        <f t="shared" si="7"/>
        <v>0</v>
      </c>
      <c r="G65" s="117">
        <f t="shared" si="8"/>
        <v>30</v>
      </c>
      <c r="H65" s="153">
        <f t="shared" si="5"/>
        <v>53.666666666666657</v>
      </c>
      <c r="I65" s="25" t="s">
        <v>100</v>
      </c>
      <c r="J65" s="122" t="str">
        <f t="shared" si="2"/>
        <v/>
      </c>
      <c r="K65" s="122">
        <f t="shared" si="6"/>
        <v>2.0833333333333259E-2</v>
      </c>
    </row>
    <row r="66" spans="1:11" ht="36" customHeight="1" x14ac:dyDescent="0.3">
      <c r="A66" s="362"/>
      <c r="B66" s="19" t="s">
        <v>125</v>
      </c>
      <c r="C66" s="19" t="s">
        <v>59</v>
      </c>
      <c r="D66" s="131" t="s">
        <v>610</v>
      </c>
      <c r="E66" s="132"/>
      <c r="F66" s="117">
        <f t="shared" si="7"/>
        <v>1</v>
      </c>
      <c r="G66" s="117">
        <f t="shared" si="8"/>
        <v>0</v>
      </c>
      <c r="H66" s="153">
        <f t="shared" si="5"/>
        <v>54.666666666666657</v>
      </c>
      <c r="I66" s="24" t="s">
        <v>46</v>
      </c>
      <c r="J66" s="122" t="str">
        <f t="shared" si="2"/>
        <v/>
      </c>
      <c r="K66" s="122">
        <f t="shared" si="6"/>
        <v>4.1666666666666741E-2</v>
      </c>
    </row>
    <row r="67" spans="1:11" ht="36" customHeight="1" x14ac:dyDescent="0.3">
      <c r="A67" s="362"/>
      <c r="B67" s="19" t="s">
        <v>59</v>
      </c>
      <c r="C67" s="19" t="s">
        <v>32</v>
      </c>
      <c r="D67" s="131" t="s">
        <v>610</v>
      </c>
      <c r="E67" s="132"/>
      <c r="F67" s="117">
        <f t="shared" si="7"/>
        <v>0</v>
      </c>
      <c r="G67" s="117">
        <f t="shared" si="8"/>
        <v>30</v>
      </c>
      <c r="H67" s="153">
        <f t="shared" si="5"/>
        <v>55.166666666666657</v>
      </c>
      <c r="I67" s="25" t="s">
        <v>47</v>
      </c>
      <c r="J67" s="122" t="str">
        <f t="shared" si="2"/>
        <v/>
      </c>
      <c r="K67" s="122">
        <f t="shared" si="6"/>
        <v>2.0833333333333259E-2</v>
      </c>
    </row>
    <row r="68" spans="1:11" ht="36" customHeight="1" x14ac:dyDescent="0.3">
      <c r="A68" s="362"/>
      <c r="B68" s="19" t="s">
        <v>32</v>
      </c>
      <c r="C68" s="19" t="s">
        <v>63</v>
      </c>
      <c r="D68" s="131" t="s">
        <v>610</v>
      </c>
      <c r="E68" s="132"/>
      <c r="F68" s="117">
        <f t="shared" si="7"/>
        <v>0</v>
      </c>
      <c r="G68" s="117">
        <f t="shared" si="8"/>
        <v>20</v>
      </c>
      <c r="H68" s="153">
        <f t="shared" si="5"/>
        <v>55.499999999999993</v>
      </c>
      <c r="I68" s="25" t="s">
        <v>94</v>
      </c>
      <c r="J68" s="122" t="str">
        <f t="shared" si="2"/>
        <v/>
      </c>
      <c r="K68" s="122">
        <f t="shared" si="6"/>
        <v>1.388888888888884E-2</v>
      </c>
    </row>
    <row r="69" spans="1:11" ht="36" customHeight="1" x14ac:dyDescent="0.3">
      <c r="A69" s="362"/>
      <c r="B69" s="19" t="s">
        <v>63</v>
      </c>
      <c r="C69" s="19" t="s">
        <v>126</v>
      </c>
      <c r="D69" s="131" t="s">
        <v>610</v>
      </c>
      <c r="E69" s="132"/>
      <c r="F69" s="117">
        <f t="shared" si="7"/>
        <v>0</v>
      </c>
      <c r="G69" s="117">
        <f t="shared" si="8"/>
        <v>50</v>
      </c>
      <c r="H69" s="153">
        <f t="shared" si="5"/>
        <v>56.333333333333329</v>
      </c>
      <c r="I69" s="24" t="s">
        <v>46</v>
      </c>
      <c r="J69" s="122" t="str">
        <f t="shared" si="2"/>
        <v/>
      </c>
      <c r="K69" s="122">
        <f t="shared" si="6"/>
        <v>3.4722222222222321E-2</v>
      </c>
    </row>
    <row r="70" spans="1:11" ht="36" customHeight="1" x14ac:dyDescent="0.3">
      <c r="A70" s="361"/>
      <c r="B70" s="19" t="s">
        <v>126</v>
      </c>
      <c r="C70" s="19" t="s">
        <v>28</v>
      </c>
      <c r="D70" s="131" t="s">
        <v>610</v>
      </c>
      <c r="E70" s="132"/>
      <c r="F70" s="117">
        <f t="shared" si="7"/>
        <v>0</v>
      </c>
      <c r="G70" s="117">
        <f t="shared" si="8"/>
        <v>50</v>
      </c>
      <c r="H70" s="153">
        <f t="shared" si="5"/>
        <v>57.166666666666664</v>
      </c>
      <c r="I70" s="25" t="s">
        <v>101</v>
      </c>
      <c r="J70" s="122" t="str">
        <f t="shared" si="2"/>
        <v/>
      </c>
      <c r="K70" s="122">
        <f t="shared" si="6"/>
        <v>3.472222222222221E-2</v>
      </c>
    </row>
    <row r="71" spans="1:11" ht="36" customHeight="1" x14ac:dyDescent="0.3">
      <c r="A71" s="360">
        <v>44579</v>
      </c>
      <c r="B71" s="19" t="s">
        <v>29</v>
      </c>
      <c r="C71" s="19" t="s">
        <v>110</v>
      </c>
      <c r="D71" s="131" t="s">
        <v>610</v>
      </c>
      <c r="E71" s="132"/>
      <c r="F71" s="117">
        <f t="shared" si="7"/>
        <v>0</v>
      </c>
      <c r="G71" s="117">
        <f t="shared" si="8"/>
        <v>40</v>
      </c>
      <c r="H71" s="153">
        <f t="shared" si="5"/>
        <v>57.833333333333329</v>
      </c>
      <c r="I71" s="24" t="s">
        <v>46</v>
      </c>
      <c r="J71" s="122" t="str">
        <f t="shared" si="2"/>
        <v/>
      </c>
      <c r="K71" s="122">
        <f t="shared" si="6"/>
        <v>2.7777777777777776E-2</v>
      </c>
    </row>
    <row r="72" spans="1:11" ht="36" customHeight="1" x14ac:dyDescent="0.3">
      <c r="A72" s="362"/>
      <c r="B72" s="19" t="s">
        <v>110</v>
      </c>
      <c r="C72" s="19" t="s">
        <v>127</v>
      </c>
      <c r="D72" s="131" t="s">
        <v>610</v>
      </c>
      <c r="E72" s="132"/>
      <c r="F72" s="117">
        <f t="shared" si="7"/>
        <v>1</v>
      </c>
      <c r="G72" s="117">
        <f t="shared" si="8"/>
        <v>50</v>
      </c>
      <c r="H72" s="153">
        <f t="shared" si="5"/>
        <v>59.666666666666664</v>
      </c>
      <c r="I72" s="25" t="s">
        <v>102</v>
      </c>
      <c r="J72" s="122" t="str">
        <f t="shared" si="2"/>
        <v/>
      </c>
      <c r="K72" s="122">
        <f t="shared" si="6"/>
        <v>7.6388888888888895E-2</v>
      </c>
    </row>
    <row r="73" spans="1:11" ht="36" customHeight="1" x14ac:dyDescent="0.3">
      <c r="A73" s="362"/>
      <c r="B73" s="19" t="s">
        <v>127</v>
      </c>
      <c r="C73" s="19" t="s">
        <v>30</v>
      </c>
      <c r="D73" s="131" t="s">
        <v>610</v>
      </c>
      <c r="E73" s="132"/>
      <c r="F73" s="117">
        <f t="shared" si="7"/>
        <v>3</v>
      </c>
      <c r="G73" s="117">
        <f t="shared" si="8"/>
        <v>0</v>
      </c>
      <c r="H73" s="153">
        <f t="shared" si="5"/>
        <v>62.666666666666664</v>
      </c>
      <c r="I73" s="24" t="s">
        <v>46</v>
      </c>
      <c r="J73" s="122" t="str">
        <f t="shared" si="2"/>
        <v/>
      </c>
      <c r="K73" s="122">
        <f t="shared" si="6"/>
        <v>0.12499999999999999</v>
      </c>
    </row>
    <row r="74" spans="1:11" ht="36" customHeight="1" x14ac:dyDescent="0.3">
      <c r="A74" s="362"/>
      <c r="B74" s="19" t="s">
        <v>30</v>
      </c>
      <c r="C74" s="19" t="s">
        <v>75</v>
      </c>
      <c r="D74" s="131" t="s">
        <v>610</v>
      </c>
      <c r="E74" s="132"/>
      <c r="F74" s="117">
        <f t="shared" si="7"/>
        <v>0</v>
      </c>
      <c r="G74" s="117">
        <f t="shared" si="8"/>
        <v>30</v>
      </c>
      <c r="H74" s="153">
        <f t="shared" si="5"/>
        <v>63.166666666666664</v>
      </c>
      <c r="I74" s="25" t="s">
        <v>47</v>
      </c>
      <c r="J74" s="122" t="str">
        <f t="shared" si="2"/>
        <v/>
      </c>
      <c r="K74" s="122">
        <f t="shared" si="6"/>
        <v>2.0833333333333343E-2</v>
      </c>
    </row>
    <row r="75" spans="1:11" ht="36" customHeight="1" x14ac:dyDescent="0.3">
      <c r="A75" s="362"/>
      <c r="B75" s="19" t="s">
        <v>75</v>
      </c>
      <c r="C75" s="19" t="s">
        <v>128</v>
      </c>
      <c r="D75" s="131" t="s">
        <v>610</v>
      </c>
      <c r="E75" s="132"/>
      <c r="F75" s="117">
        <f t="shared" si="7"/>
        <v>0</v>
      </c>
      <c r="G75" s="117">
        <f t="shared" si="8"/>
        <v>20</v>
      </c>
      <c r="H75" s="153">
        <f t="shared" si="5"/>
        <v>63.5</v>
      </c>
      <c r="I75" s="25" t="s">
        <v>94</v>
      </c>
      <c r="J75" s="122" t="str">
        <f t="shared" si="2"/>
        <v/>
      </c>
      <c r="K75" s="122">
        <f t="shared" si="6"/>
        <v>1.3888888888888895E-2</v>
      </c>
    </row>
    <row r="76" spans="1:11" ht="36" customHeight="1" x14ac:dyDescent="0.3">
      <c r="A76" s="362"/>
      <c r="B76" s="19" t="s">
        <v>128</v>
      </c>
      <c r="C76" s="19" t="s">
        <v>129</v>
      </c>
      <c r="D76" s="131" t="s">
        <v>610</v>
      </c>
      <c r="E76" s="132"/>
      <c r="F76" s="117">
        <f t="shared" si="7"/>
        <v>1</v>
      </c>
      <c r="G76" s="117">
        <f t="shared" si="8"/>
        <v>10</v>
      </c>
      <c r="H76" s="153">
        <f t="shared" si="5"/>
        <v>64.666666666666671</v>
      </c>
      <c r="I76" s="24" t="s">
        <v>46</v>
      </c>
      <c r="J76" s="122" t="str">
        <f t="shared" si="2"/>
        <v/>
      </c>
      <c r="K76" s="122">
        <f t="shared" si="6"/>
        <v>4.8611111111111105E-2</v>
      </c>
    </row>
    <row r="77" spans="1:11" ht="36" customHeight="1" x14ac:dyDescent="0.3">
      <c r="A77" s="362"/>
      <c r="B77" s="19" t="s">
        <v>129</v>
      </c>
      <c r="C77" s="19" t="s">
        <v>130</v>
      </c>
      <c r="D77" s="131" t="s">
        <v>610</v>
      </c>
      <c r="E77" s="132"/>
      <c r="F77" s="117">
        <f t="shared" si="7"/>
        <v>0</v>
      </c>
      <c r="G77" s="117">
        <f t="shared" si="8"/>
        <v>45</v>
      </c>
      <c r="H77" s="153">
        <f t="shared" si="5"/>
        <v>65.416666666666671</v>
      </c>
      <c r="I77" s="25" t="s">
        <v>101</v>
      </c>
      <c r="J77" s="122" t="str">
        <f t="shared" si="2"/>
        <v/>
      </c>
      <c r="K77" s="122">
        <f t="shared" si="6"/>
        <v>3.125E-2</v>
      </c>
    </row>
    <row r="78" spans="1:11" ht="36" customHeight="1" x14ac:dyDescent="0.3">
      <c r="A78" s="362"/>
      <c r="B78" s="19" t="s">
        <v>130</v>
      </c>
      <c r="C78" s="19" t="s">
        <v>65</v>
      </c>
      <c r="D78" s="131" t="s">
        <v>610</v>
      </c>
      <c r="E78" s="132"/>
      <c r="F78" s="117">
        <f t="shared" si="7"/>
        <v>0</v>
      </c>
      <c r="G78" s="117">
        <f t="shared" si="8"/>
        <v>45</v>
      </c>
      <c r="H78" s="153">
        <f t="shared" si="5"/>
        <v>66.166666666666671</v>
      </c>
      <c r="I78" s="24" t="s">
        <v>46</v>
      </c>
      <c r="J78" s="122" t="str">
        <f t="shared" si="2"/>
        <v/>
      </c>
      <c r="K78" s="122">
        <f t="shared" si="6"/>
        <v>3.125E-2</v>
      </c>
    </row>
    <row r="79" spans="1:11" ht="36" customHeight="1" x14ac:dyDescent="0.3">
      <c r="A79" s="361"/>
      <c r="B79" s="343" t="s">
        <v>65</v>
      </c>
      <c r="C79" s="344"/>
      <c r="D79" s="131"/>
      <c r="E79" s="132"/>
      <c r="F79" s="117">
        <f t="shared" si="7"/>
        <v>0</v>
      </c>
      <c r="G79" s="117">
        <f t="shared" si="8"/>
        <v>0</v>
      </c>
      <c r="H79" s="153">
        <f t="shared" si="5"/>
        <v>66.166666666666671</v>
      </c>
      <c r="I79" s="18" t="s">
        <v>103</v>
      </c>
      <c r="J79" s="122" t="str">
        <f t="shared" si="2"/>
        <v/>
      </c>
      <c r="K79" s="122" t="str">
        <f t="shared" si="6"/>
        <v/>
      </c>
    </row>
    <row r="80" spans="1:11" ht="33.75" customHeight="1" x14ac:dyDescent="0.3">
      <c r="A80" s="123"/>
      <c r="B80" s="332" t="s">
        <v>33</v>
      </c>
      <c r="C80" s="332"/>
      <c r="D80" s="332"/>
      <c r="E80" s="332"/>
      <c r="F80" s="332"/>
      <c r="G80" s="332"/>
      <c r="H80" s="124">
        <f>H79</f>
        <v>66.166666666666671</v>
      </c>
      <c r="I80" s="125"/>
      <c r="J80" s="125">
        <f>SUM(J23:J79)</f>
        <v>0</v>
      </c>
      <c r="K80" s="173">
        <f>SUM(K23:K79)</f>
        <v>2.7569444444444442</v>
      </c>
    </row>
    <row r="81" spans="1:9" ht="33.75" customHeight="1" x14ac:dyDescent="0.3">
      <c r="A81" s="123"/>
      <c r="B81" s="332" t="s">
        <v>616</v>
      </c>
      <c r="C81" s="332"/>
      <c r="D81" s="332"/>
      <c r="E81" s="332"/>
      <c r="F81" s="332"/>
      <c r="G81" s="332"/>
      <c r="H81" s="126">
        <v>72</v>
      </c>
      <c r="I81" s="125"/>
    </row>
    <row r="82" spans="1:9" ht="33.75" customHeight="1" x14ac:dyDescent="0.3">
      <c r="A82" s="123"/>
      <c r="B82" s="326" t="s">
        <v>617</v>
      </c>
      <c r="C82" s="326"/>
      <c r="D82" s="326"/>
      <c r="E82" s="326"/>
      <c r="F82" s="326"/>
      <c r="G82" s="326"/>
      <c r="H82" s="126">
        <f>IF(H81="","",IF(H80&lt;=H81,H81-H80,0))</f>
        <v>5.8333333333333286</v>
      </c>
      <c r="I82" s="155"/>
    </row>
    <row r="83" spans="1:9" ht="33.75" customHeight="1" x14ac:dyDescent="0.3">
      <c r="A83" s="123"/>
      <c r="B83" s="326" t="s">
        <v>618</v>
      </c>
      <c r="C83" s="326"/>
      <c r="D83" s="326"/>
      <c r="E83" s="326"/>
      <c r="F83" s="326"/>
      <c r="G83" s="326"/>
      <c r="H83" s="126">
        <f>IF(H80&gt;H81,H80-H81,0)</f>
        <v>0</v>
      </c>
      <c r="I83" s="125"/>
    </row>
    <row r="84" spans="1:9" ht="33.75" customHeight="1" x14ac:dyDescent="0.3">
      <c r="A84" s="123"/>
      <c r="B84" s="326" t="s">
        <v>619</v>
      </c>
      <c r="C84" s="326"/>
      <c r="D84" s="326"/>
      <c r="E84" s="326"/>
      <c r="F84" s="326"/>
      <c r="G84" s="326"/>
      <c r="H84" s="154">
        <f>IF(H81="","",IF(H82&gt;H83,ROUND(H82*$B$15*$B$13/24,0),""))</f>
        <v>7565396</v>
      </c>
      <c r="I84" s="125"/>
    </row>
    <row r="85" spans="1:9" ht="33.75" customHeight="1" x14ac:dyDescent="0.3">
      <c r="A85" s="123"/>
      <c r="B85" s="327" t="s">
        <v>620</v>
      </c>
      <c r="C85" s="328"/>
      <c r="D85" s="328"/>
      <c r="E85" s="328"/>
      <c r="F85" s="328"/>
      <c r="G85" s="329"/>
      <c r="H85" s="127" t="str">
        <f>IF(H83&gt;H82,ROUND(H83*$B$17*$B$13/24,0),"")</f>
        <v/>
      </c>
      <c r="I85" s="125"/>
    </row>
    <row r="86" spans="1:9" ht="33.75" customHeight="1" x14ac:dyDescent="0.3">
      <c r="A86" s="330"/>
      <c r="B86" s="330"/>
      <c r="C86" s="330"/>
      <c r="D86" s="330"/>
      <c r="E86" s="330"/>
      <c r="F86" s="330"/>
      <c r="G86" s="330"/>
      <c r="H86" s="330"/>
      <c r="I86" s="330"/>
    </row>
  </sheetData>
  <mergeCells count="26">
    <mergeCell ref="B84:G84"/>
    <mergeCell ref="B79:C79"/>
    <mergeCell ref="A1:I1"/>
    <mergeCell ref="F15:G15"/>
    <mergeCell ref="A21:A22"/>
    <mergeCell ref="B21:C21"/>
    <mergeCell ref="D21:E21"/>
    <mergeCell ref="F21:G21"/>
    <mergeCell ref="H21:H22"/>
    <mergeCell ref="I21:I22"/>
    <mergeCell ref="K21:K22"/>
    <mergeCell ref="B85:G85"/>
    <mergeCell ref="A86:I86"/>
    <mergeCell ref="A23:A24"/>
    <mergeCell ref="B23:C23"/>
    <mergeCell ref="A25:A30"/>
    <mergeCell ref="A31:A38"/>
    <mergeCell ref="B34:C34"/>
    <mergeCell ref="A39:A56"/>
    <mergeCell ref="A57:A70"/>
    <mergeCell ref="A71:A79"/>
    <mergeCell ref="J21:J22"/>
    <mergeCell ref="B80:G80"/>
    <mergeCell ref="B81:G81"/>
    <mergeCell ref="B82:G82"/>
    <mergeCell ref="B83:G83"/>
  </mergeCells>
  <printOptions horizontalCentered="1"/>
  <pageMargins left="0.2" right="0.2" top="0.75" bottom="0.75" header="0.3" footer="0.3"/>
  <pageSetup paperSize="9" scale="80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K68"/>
  <sheetViews>
    <sheetView topLeftCell="C52" zoomScale="70" zoomScaleNormal="70" workbookViewId="0">
      <selection activeCell="J62" sqref="J62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07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1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44570.833333333336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44574</v>
      </c>
      <c r="C9" s="104">
        <f>INDEX('TONG HOP'!$B$9:$W$110,MATCH(E3,'TONG HOP'!$B$9:$B$110,0),MATCH(C10,'TONG HOP'!$B$9:$W$9,0))</f>
        <v>44575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44574.291666666664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19248.990000000002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44574.631944444445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20399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44576.368055555555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58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59"/>
    </row>
    <row r="23" spans="1:11" ht="36" customHeight="1" x14ac:dyDescent="0.3">
      <c r="A23" s="54" t="s">
        <v>77</v>
      </c>
      <c r="B23" s="133"/>
      <c r="C23" s="133" t="s">
        <v>57</v>
      </c>
      <c r="D23" s="131"/>
      <c r="E23" s="131"/>
      <c r="F23" s="117">
        <f t="shared" ref="F23" si="0">IF(D23="X",HOUR(C23-B23),0)</f>
        <v>0</v>
      </c>
      <c r="G23" s="117">
        <f t="shared" ref="G23" si="1">IF(D23="X",MINUTE(C23-B23),0)</f>
        <v>0</v>
      </c>
      <c r="H23" s="153">
        <f>(F23+G23/60)</f>
        <v>0</v>
      </c>
      <c r="I23" s="118" t="s">
        <v>36</v>
      </c>
      <c r="J23" s="122"/>
      <c r="K23" s="122" t="str">
        <f>IF(D23="x",(C23-B23),"")</f>
        <v/>
      </c>
    </row>
    <row r="24" spans="1:11" ht="36" customHeight="1" x14ac:dyDescent="0.3">
      <c r="A24" s="56"/>
      <c r="B24" s="33" t="s">
        <v>57</v>
      </c>
      <c r="C24" s="33" t="s">
        <v>28</v>
      </c>
      <c r="D24" s="131"/>
      <c r="E24" s="131"/>
      <c r="F24" s="117">
        <f t="shared" ref="F24:F61" si="2">IF(D24="X",HOUR(C24-B24),0)</f>
        <v>0</v>
      </c>
      <c r="G24" s="117">
        <f t="shared" ref="G24:G61" si="3">IF(D24="X",MINUTE(C24-B24),0)</f>
        <v>0</v>
      </c>
      <c r="H24" s="153">
        <f>(F24+G24/60+H23)</f>
        <v>0</v>
      </c>
      <c r="I24" s="119" t="s">
        <v>37</v>
      </c>
      <c r="J24" s="122"/>
      <c r="K24" s="122" t="str">
        <f t="shared" ref="K24:K61" si="4">IF(D24="x",(C24-B24),"")</f>
        <v/>
      </c>
    </row>
    <row r="25" spans="1:11" ht="36" customHeight="1" x14ac:dyDescent="0.3">
      <c r="A25" s="47" t="s">
        <v>78</v>
      </c>
      <c r="B25" s="33" t="s">
        <v>29</v>
      </c>
      <c r="C25" s="33" t="s">
        <v>28</v>
      </c>
      <c r="D25" s="131"/>
      <c r="E25" s="131"/>
      <c r="F25" s="117">
        <f t="shared" si="2"/>
        <v>0</v>
      </c>
      <c r="G25" s="117">
        <f t="shared" si="3"/>
        <v>0</v>
      </c>
      <c r="H25" s="153">
        <f t="shared" ref="H25:H59" si="5">(F25+G25/60+H24)</f>
        <v>0</v>
      </c>
      <c r="I25" s="118" t="s">
        <v>37</v>
      </c>
      <c r="J25" s="122"/>
      <c r="K25" s="122" t="str">
        <f t="shared" si="4"/>
        <v/>
      </c>
    </row>
    <row r="26" spans="1:11" ht="36" customHeight="1" x14ac:dyDescent="0.3">
      <c r="A26" s="54" t="s">
        <v>79</v>
      </c>
      <c r="B26" s="33" t="s">
        <v>29</v>
      </c>
      <c r="C26" s="33" t="s">
        <v>31</v>
      </c>
      <c r="D26" s="131"/>
      <c r="E26" s="131"/>
      <c r="F26" s="117">
        <f t="shared" si="2"/>
        <v>0</v>
      </c>
      <c r="G26" s="117">
        <f t="shared" si="3"/>
        <v>0</v>
      </c>
      <c r="H26" s="153">
        <f t="shared" si="5"/>
        <v>0</v>
      </c>
      <c r="I26" s="121" t="s">
        <v>38</v>
      </c>
      <c r="J26" s="122"/>
      <c r="K26" s="122" t="str">
        <f t="shared" si="4"/>
        <v/>
      </c>
    </row>
    <row r="27" spans="1:11" ht="36" customHeight="1" x14ac:dyDescent="0.3">
      <c r="A27" s="55"/>
      <c r="B27" s="33" t="s">
        <v>31</v>
      </c>
      <c r="C27" s="33" t="s">
        <v>58</v>
      </c>
      <c r="D27" s="131"/>
      <c r="E27" s="131"/>
      <c r="F27" s="117">
        <f t="shared" si="2"/>
        <v>0</v>
      </c>
      <c r="G27" s="117">
        <f t="shared" si="3"/>
        <v>0</v>
      </c>
      <c r="H27" s="153">
        <f t="shared" si="5"/>
        <v>0</v>
      </c>
      <c r="I27" s="118" t="s">
        <v>39</v>
      </c>
      <c r="J27" s="122"/>
      <c r="K27" s="122" t="str">
        <f t="shared" si="4"/>
        <v/>
      </c>
    </row>
    <row r="28" spans="1:11" ht="36" customHeight="1" x14ac:dyDescent="0.3">
      <c r="A28" s="55"/>
      <c r="B28" s="33" t="s">
        <v>58</v>
      </c>
      <c r="C28" s="33" t="s">
        <v>59</v>
      </c>
      <c r="D28" s="131"/>
      <c r="E28" s="131"/>
      <c r="F28" s="117">
        <f t="shared" si="2"/>
        <v>0</v>
      </c>
      <c r="G28" s="117">
        <f t="shared" si="3"/>
        <v>0</v>
      </c>
      <c r="H28" s="153">
        <f t="shared" si="5"/>
        <v>0</v>
      </c>
      <c r="I28" s="120" t="s">
        <v>40</v>
      </c>
      <c r="J28" s="122"/>
      <c r="K28" s="122" t="str">
        <f t="shared" si="4"/>
        <v/>
      </c>
    </row>
    <row r="29" spans="1:11" ht="36" customHeight="1" x14ac:dyDescent="0.3">
      <c r="A29" s="55"/>
      <c r="B29" s="33" t="s">
        <v>59</v>
      </c>
      <c r="C29" s="33" t="s">
        <v>60</v>
      </c>
      <c r="D29" s="131"/>
      <c r="E29" s="131"/>
      <c r="F29" s="117">
        <f t="shared" si="2"/>
        <v>0</v>
      </c>
      <c r="G29" s="117">
        <f t="shared" si="3"/>
        <v>0</v>
      </c>
      <c r="H29" s="153">
        <f t="shared" si="5"/>
        <v>0</v>
      </c>
      <c r="I29" s="120" t="s">
        <v>41</v>
      </c>
      <c r="J29" s="122"/>
      <c r="K29" s="122" t="str">
        <f t="shared" si="4"/>
        <v/>
      </c>
    </row>
    <row r="30" spans="1:11" ht="36" customHeight="1" x14ac:dyDescent="0.3">
      <c r="A30" s="56"/>
      <c r="B30" s="33" t="s">
        <v>60</v>
      </c>
      <c r="C30" s="33" t="s">
        <v>28</v>
      </c>
      <c r="D30" s="131"/>
      <c r="E30" s="131"/>
      <c r="F30" s="117">
        <f t="shared" si="2"/>
        <v>0</v>
      </c>
      <c r="G30" s="117">
        <f t="shared" si="3"/>
        <v>0</v>
      </c>
      <c r="H30" s="153">
        <f t="shared" si="5"/>
        <v>0</v>
      </c>
      <c r="I30" s="120" t="s">
        <v>42</v>
      </c>
      <c r="J30" s="122"/>
      <c r="K30" s="122" t="str">
        <f t="shared" si="4"/>
        <v/>
      </c>
    </row>
    <row r="31" spans="1:11" ht="36" customHeight="1" x14ac:dyDescent="0.3">
      <c r="A31" s="57" t="s">
        <v>80</v>
      </c>
      <c r="B31" s="33" t="s">
        <v>29</v>
      </c>
      <c r="C31" s="33" t="s">
        <v>28</v>
      </c>
      <c r="D31" s="131"/>
      <c r="E31" s="131"/>
      <c r="F31" s="117">
        <f t="shared" si="2"/>
        <v>0</v>
      </c>
      <c r="G31" s="117">
        <f t="shared" si="3"/>
        <v>0</v>
      </c>
      <c r="H31" s="153">
        <f t="shared" si="5"/>
        <v>0</v>
      </c>
      <c r="I31" s="120" t="s">
        <v>42</v>
      </c>
      <c r="J31" s="122"/>
      <c r="K31" s="122" t="str">
        <f t="shared" si="4"/>
        <v/>
      </c>
    </row>
    <row r="32" spans="1:11" ht="36" customHeight="1" x14ac:dyDescent="0.3">
      <c r="A32" s="54" t="s">
        <v>81</v>
      </c>
      <c r="B32" s="33" t="s">
        <v>29</v>
      </c>
      <c r="C32" s="33" t="s">
        <v>31</v>
      </c>
      <c r="D32" s="131"/>
      <c r="E32" s="132"/>
      <c r="F32" s="117">
        <f t="shared" si="2"/>
        <v>0</v>
      </c>
      <c r="G32" s="117">
        <f t="shared" si="3"/>
        <v>0</v>
      </c>
      <c r="H32" s="153">
        <f t="shared" si="5"/>
        <v>0</v>
      </c>
      <c r="I32" s="120" t="s">
        <v>42</v>
      </c>
      <c r="J32" s="122"/>
      <c r="K32" s="122" t="str">
        <f t="shared" si="4"/>
        <v/>
      </c>
    </row>
    <row r="33" spans="1:11" ht="36" customHeight="1" x14ac:dyDescent="0.3">
      <c r="A33" s="55"/>
      <c r="B33" s="197" t="s">
        <v>31</v>
      </c>
      <c r="C33" s="197" t="s">
        <v>26</v>
      </c>
      <c r="D33" s="161" t="str">
        <f t="shared" ref="D33:D60" si="6">IF(E33="","x","")</f>
        <v>x</v>
      </c>
      <c r="E33" s="162"/>
      <c r="F33" s="163">
        <f t="shared" ref="F33" si="7">IF(D33="X",HOUR(C33-B33),0)</f>
        <v>4</v>
      </c>
      <c r="G33" s="163">
        <f t="shared" ref="G33" si="8">IF(D33="X",MINUTE(C33-B33),0)</f>
        <v>0</v>
      </c>
      <c r="H33" s="164">
        <f t="shared" si="5"/>
        <v>4</v>
      </c>
      <c r="I33" s="198" t="s">
        <v>42</v>
      </c>
      <c r="J33" s="122" t="str">
        <f t="shared" ref="J33" si="9">IF(E33="x",(C33-B33),"")</f>
        <v/>
      </c>
      <c r="K33" s="122">
        <f t="shared" si="4"/>
        <v>0.16666666666666663</v>
      </c>
    </row>
    <row r="34" spans="1:11" ht="36" customHeight="1" x14ac:dyDescent="0.3">
      <c r="A34" s="55"/>
      <c r="B34" s="33" t="s">
        <v>26</v>
      </c>
      <c r="C34" s="33" t="s">
        <v>27</v>
      </c>
      <c r="D34" s="131" t="str">
        <f t="shared" si="6"/>
        <v/>
      </c>
      <c r="E34" s="132" t="s">
        <v>610</v>
      </c>
      <c r="F34" s="117">
        <f t="shared" si="2"/>
        <v>0</v>
      </c>
      <c r="G34" s="117">
        <f t="shared" si="3"/>
        <v>0</v>
      </c>
      <c r="H34" s="153">
        <f t="shared" si="5"/>
        <v>4</v>
      </c>
      <c r="I34" s="120" t="s">
        <v>43</v>
      </c>
      <c r="J34" s="122">
        <f t="shared" ref="J34:J60" si="10">IF(E34="x",(C34-B34),"")</f>
        <v>8.3333333333333315E-2</v>
      </c>
      <c r="K34" s="122" t="str">
        <f t="shared" si="4"/>
        <v/>
      </c>
    </row>
    <row r="35" spans="1:11" ht="36" customHeight="1" x14ac:dyDescent="0.3">
      <c r="A35" s="55"/>
      <c r="B35" s="33" t="s">
        <v>27</v>
      </c>
      <c r="C35" s="33" t="s">
        <v>61</v>
      </c>
      <c r="D35" s="131" t="str">
        <f t="shared" si="6"/>
        <v/>
      </c>
      <c r="E35" s="132" t="s">
        <v>610</v>
      </c>
      <c r="F35" s="117">
        <f t="shared" si="2"/>
        <v>0</v>
      </c>
      <c r="G35" s="117">
        <f t="shared" si="3"/>
        <v>0</v>
      </c>
      <c r="H35" s="153">
        <f t="shared" si="5"/>
        <v>4</v>
      </c>
      <c r="I35" s="120" t="s">
        <v>44</v>
      </c>
      <c r="J35" s="122">
        <f t="shared" si="10"/>
        <v>6.944444444444442E-2</v>
      </c>
      <c r="K35" s="122" t="str">
        <f t="shared" si="4"/>
        <v/>
      </c>
    </row>
    <row r="36" spans="1:11" ht="36" customHeight="1" x14ac:dyDescent="0.3">
      <c r="A36" s="55"/>
      <c r="B36" s="33" t="s">
        <v>61</v>
      </c>
      <c r="C36" s="33" t="s">
        <v>62</v>
      </c>
      <c r="D36" s="131" t="str">
        <f t="shared" si="6"/>
        <v>x</v>
      </c>
      <c r="E36" s="132"/>
      <c r="F36" s="117">
        <f t="shared" si="2"/>
        <v>0</v>
      </c>
      <c r="G36" s="117">
        <f t="shared" si="3"/>
        <v>30</v>
      </c>
      <c r="H36" s="153">
        <f t="shared" si="5"/>
        <v>4.5</v>
      </c>
      <c r="I36" s="120" t="s">
        <v>7</v>
      </c>
      <c r="J36" s="122" t="str">
        <f t="shared" si="10"/>
        <v/>
      </c>
      <c r="K36" s="122">
        <f t="shared" si="4"/>
        <v>2.083333333333337E-2</v>
      </c>
    </row>
    <row r="37" spans="1:11" ht="36" customHeight="1" x14ac:dyDescent="0.3">
      <c r="A37" s="55"/>
      <c r="B37" s="133"/>
      <c r="C37" s="133" t="s">
        <v>62</v>
      </c>
      <c r="D37" s="131" t="str">
        <f t="shared" si="6"/>
        <v/>
      </c>
      <c r="E37" s="132" t="s">
        <v>610</v>
      </c>
      <c r="F37" s="117">
        <f t="shared" si="2"/>
        <v>0</v>
      </c>
      <c r="G37" s="117">
        <f t="shared" si="3"/>
        <v>0</v>
      </c>
      <c r="H37" s="153">
        <f t="shared" si="5"/>
        <v>4.5</v>
      </c>
      <c r="I37" s="120" t="s">
        <v>45</v>
      </c>
      <c r="J37" s="122"/>
      <c r="K37" s="122" t="str">
        <f t="shared" si="4"/>
        <v/>
      </c>
    </row>
    <row r="38" spans="1:11" ht="36" customHeight="1" x14ac:dyDescent="0.3">
      <c r="A38" s="55"/>
      <c r="B38" s="33" t="s">
        <v>62</v>
      </c>
      <c r="C38" s="33" t="s">
        <v>59</v>
      </c>
      <c r="D38" s="131" t="str">
        <f t="shared" si="6"/>
        <v>x</v>
      </c>
      <c r="E38" s="132"/>
      <c r="F38" s="117">
        <f t="shared" si="2"/>
        <v>6</v>
      </c>
      <c r="G38" s="117">
        <f t="shared" si="3"/>
        <v>20</v>
      </c>
      <c r="H38" s="153">
        <f t="shared" si="5"/>
        <v>10.833333333333332</v>
      </c>
      <c r="I38" s="120" t="s">
        <v>46</v>
      </c>
      <c r="J38" s="122" t="str">
        <f t="shared" si="10"/>
        <v/>
      </c>
      <c r="K38" s="122">
        <f t="shared" si="4"/>
        <v>0.26388888888888895</v>
      </c>
    </row>
    <row r="39" spans="1:11" ht="36" customHeight="1" x14ac:dyDescent="0.3">
      <c r="A39" s="55"/>
      <c r="B39" s="33" t="s">
        <v>59</v>
      </c>
      <c r="C39" s="33" t="s">
        <v>63</v>
      </c>
      <c r="D39" s="131" t="str">
        <f t="shared" si="6"/>
        <v>x</v>
      </c>
      <c r="E39" s="132"/>
      <c r="F39" s="117">
        <f t="shared" si="2"/>
        <v>0</v>
      </c>
      <c r="G39" s="117">
        <f t="shared" si="3"/>
        <v>50</v>
      </c>
      <c r="H39" s="153">
        <f t="shared" si="5"/>
        <v>11.666666666666666</v>
      </c>
      <c r="I39" s="120" t="s">
        <v>47</v>
      </c>
      <c r="J39" s="122" t="str">
        <f t="shared" si="10"/>
        <v/>
      </c>
      <c r="K39" s="122">
        <f t="shared" si="4"/>
        <v>3.4722222222222099E-2</v>
      </c>
    </row>
    <row r="40" spans="1:11" ht="36" customHeight="1" x14ac:dyDescent="0.3">
      <c r="A40" s="56"/>
      <c r="B40" s="33" t="s">
        <v>63</v>
      </c>
      <c r="C40" s="33" t="s">
        <v>28</v>
      </c>
      <c r="D40" s="131" t="str">
        <f t="shared" si="6"/>
        <v>x</v>
      </c>
      <c r="E40" s="132"/>
      <c r="F40" s="117">
        <f t="shared" si="2"/>
        <v>1</v>
      </c>
      <c r="G40" s="117">
        <f t="shared" si="3"/>
        <v>40</v>
      </c>
      <c r="H40" s="153">
        <f t="shared" si="5"/>
        <v>13.333333333333332</v>
      </c>
      <c r="I40" s="120" t="s">
        <v>46</v>
      </c>
      <c r="J40" s="122" t="str">
        <f t="shared" si="10"/>
        <v/>
      </c>
      <c r="K40" s="122">
        <f t="shared" si="4"/>
        <v>6.9444444444444531E-2</v>
      </c>
    </row>
    <row r="41" spans="1:11" ht="36" customHeight="1" x14ac:dyDescent="0.3">
      <c r="A41" s="54" t="s">
        <v>82</v>
      </c>
      <c r="B41" s="33" t="s">
        <v>29</v>
      </c>
      <c r="C41" s="33" t="s">
        <v>30</v>
      </c>
      <c r="D41" s="131" t="str">
        <f t="shared" si="6"/>
        <v>x</v>
      </c>
      <c r="E41" s="132"/>
      <c r="F41" s="117">
        <f t="shared" si="2"/>
        <v>5</v>
      </c>
      <c r="G41" s="117">
        <f t="shared" si="3"/>
        <v>30</v>
      </c>
      <c r="H41" s="153">
        <f t="shared" si="5"/>
        <v>18.833333333333332</v>
      </c>
      <c r="I41" s="120" t="s">
        <v>46</v>
      </c>
      <c r="J41" s="122" t="str">
        <f t="shared" si="10"/>
        <v/>
      </c>
      <c r="K41" s="122">
        <f t="shared" si="4"/>
        <v>0.22916666666666666</v>
      </c>
    </row>
    <row r="42" spans="1:11" ht="36" customHeight="1" x14ac:dyDescent="0.3">
      <c r="A42" s="55"/>
      <c r="B42" s="33" t="s">
        <v>30</v>
      </c>
      <c r="C42" s="33" t="s">
        <v>64</v>
      </c>
      <c r="D42" s="131" t="str">
        <f t="shared" si="6"/>
        <v>x</v>
      </c>
      <c r="E42" s="132"/>
      <c r="F42" s="117">
        <f t="shared" si="2"/>
        <v>1</v>
      </c>
      <c r="G42" s="117">
        <f t="shared" si="3"/>
        <v>0</v>
      </c>
      <c r="H42" s="153">
        <f t="shared" si="5"/>
        <v>19.833333333333332</v>
      </c>
      <c r="I42" s="120" t="s">
        <v>47</v>
      </c>
      <c r="J42" s="122" t="str">
        <f t="shared" si="10"/>
        <v/>
      </c>
      <c r="K42" s="122">
        <f t="shared" si="4"/>
        <v>4.1666666666666657E-2</v>
      </c>
    </row>
    <row r="43" spans="1:11" ht="36" customHeight="1" x14ac:dyDescent="0.3">
      <c r="A43" s="55"/>
      <c r="B43" s="33" t="s">
        <v>64</v>
      </c>
      <c r="C43" s="33" t="s">
        <v>65</v>
      </c>
      <c r="D43" s="131" t="str">
        <f t="shared" si="6"/>
        <v>x</v>
      </c>
      <c r="E43" s="132"/>
      <c r="F43" s="117">
        <f t="shared" si="2"/>
        <v>2</v>
      </c>
      <c r="G43" s="117">
        <f t="shared" si="3"/>
        <v>30</v>
      </c>
      <c r="H43" s="153">
        <f t="shared" si="5"/>
        <v>22.333333333333332</v>
      </c>
      <c r="I43" s="120" t="s">
        <v>46</v>
      </c>
      <c r="J43" s="122" t="str">
        <f t="shared" si="10"/>
        <v/>
      </c>
      <c r="K43" s="122">
        <f t="shared" si="4"/>
        <v>0.10416666666666669</v>
      </c>
    </row>
    <row r="44" spans="1:11" ht="36" customHeight="1" x14ac:dyDescent="0.3">
      <c r="A44" s="55"/>
      <c r="B44" s="33" t="s">
        <v>65</v>
      </c>
      <c r="C44" s="33" t="s">
        <v>66</v>
      </c>
      <c r="D44" s="131" t="str">
        <f t="shared" si="6"/>
        <v>x</v>
      </c>
      <c r="E44" s="132"/>
      <c r="F44" s="117">
        <f t="shared" si="2"/>
        <v>1</v>
      </c>
      <c r="G44" s="117">
        <f t="shared" si="3"/>
        <v>50</v>
      </c>
      <c r="H44" s="153">
        <f t="shared" si="5"/>
        <v>24.166666666666664</v>
      </c>
      <c r="I44" s="120" t="s">
        <v>48</v>
      </c>
      <c r="J44" s="122" t="str">
        <f t="shared" si="10"/>
        <v/>
      </c>
      <c r="K44" s="122">
        <f t="shared" si="4"/>
        <v>7.6388888888888895E-2</v>
      </c>
    </row>
    <row r="45" spans="1:11" ht="36" customHeight="1" x14ac:dyDescent="0.3">
      <c r="A45" s="55"/>
      <c r="B45" s="33" t="s">
        <v>66</v>
      </c>
      <c r="C45" s="33" t="s">
        <v>67</v>
      </c>
      <c r="D45" s="131" t="str">
        <f t="shared" si="6"/>
        <v>x</v>
      </c>
      <c r="E45" s="132"/>
      <c r="F45" s="117">
        <f t="shared" si="2"/>
        <v>0</v>
      </c>
      <c r="G45" s="117">
        <f t="shared" si="3"/>
        <v>40</v>
      </c>
      <c r="H45" s="153">
        <f t="shared" si="5"/>
        <v>24.833333333333332</v>
      </c>
      <c r="I45" s="120" t="s">
        <v>46</v>
      </c>
      <c r="J45" s="122" t="str">
        <f t="shared" si="10"/>
        <v/>
      </c>
      <c r="K45" s="122">
        <f t="shared" si="4"/>
        <v>2.777777777777779E-2</v>
      </c>
    </row>
    <row r="46" spans="1:11" ht="36" customHeight="1" x14ac:dyDescent="0.3">
      <c r="A46" s="55"/>
      <c r="B46" s="33" t="s">
        <v>67</v>
      </c>
      <c r="C46" s="33" t="s">
        <v>68</v>
      </c>
      <c r="D46" s="131" t="str">
        <f t="shared" si="6"/>
        <v>x</v>
      </c>
      <c r="E46" s="132"/>
      <c r="F46" s="117">
        <f t="shared" si="2"/>
        <v>0</v>
      </c>
      <c r="G46" s="117">
        <f t="shared" si="3"/>
        <v>30</v>
      </c>
      <c r="H46" s="153">
        <f t="shared" si="5"/>
        <v>25.333333333333332</v>
      </c>
      <c r="I46" s="120" t="s">
        <v>49</v>
      </c>
      <c r="J46" s="122" t="str">
        <f t="shared" si="10"/>
        <v/>
      </c>
      <c r="K46" s="122">
        <f t="shared" si="4"/>
        <v>2.0833333333333315E-2</v>
      </c>
    </row>
    <row r="47" spans="1:11" ht="36" customHeight="1" x14ac:dyDescent="0.3">
      <c r="A47" s="55"/>
      <c r="B47" s="33" t="s">
        <v>68</v>
      </c>
      <c r="C47" s="33" t="s">
        <v>69</v>
      </c>
      <c r="D47" s="131" t="str">
        <f t="shared" si="6"/>
        <v>x</v>
      </c>
      <c r="E47" s="132"/>
      <c r="F47" s="117">
        <f t="shared" si="2"/>
        <v>1</v>
      </c>
      <c r="G47" s="117">
        <f t="shared" si="3"/>
        <v>30</v>
      </c>
      <c r="H47" s="153">
        <f t="shared" si="5"/>
        <v>26.833333333333332</v>
      </c>
      <c r="I47" s="120" t="s">
        <v>46</v>
      </c>
      <c r="J47" s="122" t="str">
        <f t="shared" si="10"/>
        <v/>
      </c>
      <c r="K47" s="122">
        <f t="shared" si="4"/>
        <v>6.25E-2</v>
      </c>
    </row>
    <row r="48" spans="1:11" ht="36" customHeight="1" x14ac:dyDescent="0.3">
      <c r="A48" s="55"/>
      <c r="B48" s="33" t="s">
        <v>69</v>
      </c>
      <c r="C48" s="33" t="s">
        <v>70</v>
      </c>
      <c r="D48" s="131" t="str">
        <f t="shared" si="6"/>
        <v>x</v>
      </c>
      <c r="E48" s="132"/>
      <c r="F48" s="117">
        <f t="shared" si="2"/>
        <v>0</v>
      </c>
      <c r="G48" s="117">
        <f t="shared" si="3"/>
        <v>30</v>
      </c>
      <c r="H48" s="153">
        <f t="shared" si="5"/>
        <v>27.333333333333332</v>
      </c>
      <c r="I48" s="120" t="s">
        <v>47</v>
      </c>
      <c r="J48" s="122" t="str">
        <f t="shared" si="10"/>
        <v/>
      </c>
      <c r="K48" s="122">
        <f t="shared" si="4"/>
        <v>2.083333333333337E-2</v>
      </c>
    </row>
    <row r="49" spans="1:11" ht="36" customHeight="1" x14ac:dyDescent="0.3">
      <c r="A49" s="55"/>
      <c r="B49" s="33" t="s">
        <v>70</v>
      </c>
      <c r="C49" s="33" t="s">
        <v>61</v>
      </c>
      <c r="D49" s="131" t="str">
        <f t="shared" si="6"/>
        <v>x</v>
      </c>
      <c r="E49" s="132"/>
      <c r="F49" s="117">
        <f t="shared" si="2"/>
        <v>0</v>
      </c>
      <c r="G49" s="117">
        <f t="shared" si="3"/>
        <v>40</v>
      </c>
      <c r="H49" s="153">
        <f t="shared" si="5"/>
        <v>28</v>
      </c>
      <c r="I49" s="120" t="s">
        <v>50</v>
      </c>
      <c r="J49" s="122" t="str">
        <f t="shared" si="10"/>
        <v/>
      </c>
      <c r="K49" s="122">
        <f t="shared" si="4"/>
        <v>2.7777777777777679E-2</v>
      </c>
    </row>
    <row r="50" spans="1:11" ht="36" customHeight="1" x14ac:dyDescent="0.3">
      <c r="A50" s="56"/>
      <c r="B50" s="33" t="s">
        <v>61</v>
      </c>
      <c r="C50" s="33" t="s">
        <v>71</v>
      </c>
      <c r="D50" s="131" t="str">
        <f t="shared" si="6"/>
        <v>x</v>
      </c>
      <c r="E50" s="132"/>
      <c r="F50" s="117">
        <f t="shared" si="2"/>
        <v>3</v>
      </c>
      <c r="G50" s="117">
        <f t="shared" si="3"/>
        <v>55</v>
      </c>
      <c r="H50" s="153">
        <f t="shared" si="5"/>
        <v>31.916666666666668</v>
      </c>
      <c r="I50" s="120" t="s">
        <v>46</v>
      </c>
      <c r="J50" s="122" t="str">
        <f t="shared" si="10"/>
        <v/>
      </c>
      <c r="K50" s="122">
        <f t="shared" si="4"/>
        <v>0.16319444444444442</v>
      </c>
    </row>
    <row r="51" spans="1:11" ht="36" customHeight="1" x14ac:dyDescent="0.3">
      <c r="A51" s="54" t="s">
        <v>82</v>
      </c>
      <c r="B51" s="33" t="s">
        <v>71</v>
      </c>
      <c r="C51" s="33" t="s">
        <v>72</v>
      </c>
      <c r="D51" s="131" t="str">
        <f t="shared" si="6"/>
        <v>x</v>
      </c>
      <c r="E51" s="132"/>
      <c r="F51" s="117">
        <f t="shared" si="2"/>
        <v>0</v>
      </c>
      <c r="G51" s="117">
        <f t="shared" si="3"/>
        <v>25</v>
      </c>
      <c r="H51" s="153">
        <f t="shared" si="5"/>
        <v>32.333333333333336</v>
      </c>
      <c r="I51" s="120" t="s">
        <v>51</v>
      </c>
      <c r="J51" s="122" t="str">
        <f t="shared" si="10"/>
        <v/>
      </c>
      <c r="K51" s="122">
        <f t="shared" si="4"/>
        <v>1.736111111111116E-2</v>
      </c>
    </row>
    <row r="52" spans="1:11" ht="36" customHeight="1" x14ac:dyDescent="0.3">
      <c r="A52" s="55"/>
      <c r="B52" s="33" t="s">
        <v>72</v>
      </c>
      <c r="C52" s="33" t="s">
        <v>59</v>
      </c>
      <c r="D52" s="131" t="str">
        <f t="shared" si="6"/>
        <v>x</v>
      </c>
      <c r="E52" s="132"/>
      <c r="F52" s="117">
        <f t="shared" si="2"/>
        <v>2</v>
      </c>
      <c r="G52" s="117">
        <f t="shared" si="3"/>
        <v>30</v>
      </c>
      <c r="H52" s="153">
        <f t="shared" si="5"/>
        <v>34.833333333333336</v>
      </c>
      <c r="I52" s="120" t="s">
        <v>46</v>
      </c>
      <c r="J52" s="122" t="str">
        <f t="shared" si="10"/>
        <v/>
      </c>
      <c r="K52" s="122">
        <f t="shared" si="4"/>
        <v>0.10416666666666674</v>
      </c>
    </row>
    <row r="53" spans="1:11" ht="36" customHeight="1" x14ac:dyDescent="0.3">
      <c r="A53" s="55"/>
      <c r="B53" s="33" t="s">
        <v>59</v>
      </c>
      <c r="C53" s="33" t="s">
        <v>32</v>
      </c>
      <c r="D53" s="131" t="str">
        <f t="shared" si="6"/>
        <v>x</v>
      </c>
      <c r="E53" s="132"/>
      <c r="F53" s="117">
        <f t="shared" si="2"/>
        <v>0</v>
      </c>
      <c r="G53" s="117">
        <f t="shared" si="3"/>
        <v>30</v>
      </c>
      <c r="H53" s="153">
        <f t="shared" si="5"/>
        <v>35.333333333333336</v>
      </c>
      <c r="I53" s="120" t="s">
        <v>47</v>
      </c>
      <c r="J53" s="122" t="str">
        <f t="shared" si="10"/>
        <v/>
      </c>
      <c r="K53" s="122">
        <f t="shared" si="4"/>
        <v>2.0833333333333259E-2</v>
      </c>
    </row>
    <row r="54" spans="1:11" ht="36" customHeight="1" x14ac:dyDescent="0.3">
      <c r="A54" s="55"/>
      <c r="B54" s="33" t="s">
        <v>32</v>
      </c>
      <c r="C54" s="33" t="s">
        <v>73</v>
      </c>
      <c r="D54" s="131" t="str">
        <f t="shared" si="6"/>
        <v>x</v>
      </c>
      <c r="E54" s="132"/>
      <c r="F54" s="117">
        <f t="shared" si="2"/>
        <v>1</v>
      </c>
      <c r="G54" s="117">
        <f t="shared" si="3"/>
        <v>0</v>
      </c>
      <c r="H54" s="153">
        <f t="shared" si="5"/>
        <v>36.333333333333336</v>
      </c>
      <c r="I54" s="120" t="s">
        <v>52</v>
      </c>
      <c r="J54" s="122" t="str">
        <f t="shared" si="10"/>
        <v/>
      </c>
      <c r="K54" s="122">
        <f t="shared" si="4"/>
        <v>4.1666666666666741E-2</v>
      </c>
    </row>
    <row r="55" spans="1:11" ht="36" customHeight="1" x14ac:dyDescent="0.3">
      <c r="A55" s="56"/>
      <c r="B55" s="33" t="s">
        <v>73</v>
      </c>
      <c r="C55" s="33" t="s">
        <v>28</v>
      </c>
      <c r="D55" s="131" t="str">
        <f t="shared" si="6"/>
        <v>x</v>
      </c>
      <c r="E55" s="132"/>
      <c r="F55" s="117">
        <f t="shared" si="2"/>
        <v>1</v>
      </c>
      <c r="G55" s="117">
        <f t="shared" si="3"/>
        <v>0</v>
      </c>
      <c r="H55" s="153">
        <f t="shared" si="5"/>
        <v>37.333333333333336</v>
      </c>
      <c r="I55" s="120" t="s">
        <v>46</v>
      </c>
      <c r="J55" s="122" t="str">
        <f t="shared" si="10"/>
        <v/>
      </c>
      <c r="K55" s="122">
        <f t="shared" si="4"/>
        <v>4.166666666666663E-2</v>
      </c>
    </row>
    <row r="56" spans="1:11" ht="36" customHeight="1" x14ac:dyDescent="0.3">
      <c r="A56" s="54" t="s">
        <v>83</v>
      </c>
      <c r="B56" s="33" t="s">
        <v>29</v>
      </c>
      <c r="C56" s="33" t="s">
        <v>74</v>
      </c>
      <c r="D56" s="131" t="str">
        <f t="shared" si="6"/>
        <v>x</v>
      </c>
      <c r="E56" s="132"/>
      <c r="F56" s="117">
        <f t="shared" si="2"/>
        <v>4</v>
      </c>
      <c r="G56" s="117">
        <f t="shared" si="3"/>
        <v>40</v>
      </c>
      <c r="H56" s="153">
        <f t="shared" si="5"/>
        <v>42</v>
      </c>
      <c r="I56" s="120" t="s">
        <v>46</v>
      </c>
      <c r="J56" s="122" t="str">
        <f t="shared" si="10"/>
        <v/>
      </c>
      <c r="K56" s="122">
        <f t="shared" si="4"/>
        <v>0.19444444444444445</v>
      </c>
    </row>
    <row r="57" spans="1:11" ht="36" customHeight="1" x14ac:dyDescent="0.3">
      <c r="A57" s="15"/>
      <c r="B57" s="33" t="s">
        <v>74</v>
      </c>
      <c r="C57" s="33" t="s">
        <v>30</v>
      </c>
      <c r="D57" s="131" t="str">
        <f t="shared" si="6"/>
        <v>x</v>
      </c>
      <c r="E57" s="132"/>
      <c r="F57" s="117">
        <f t="shared" si="2"/>
        <v>0</v>
      </c>
      <c r="G57" s="117">
        <f t="shared" si="3"/>
        <v>50</v>
      </c>
      <c r="H57" s="153">
        <f t="shared" si="5"/>
        <v>42.833333333333336</v>
      </c>
      <c r="I57" s="120" t="s">
        <v>53</v>
      </c>
      <c r="J57" s="122" t="str">
        <f t="shared" si="10"/>
        <v/>
      </c>
      <c r="K57" s="122">
        <f t="shared" si="4"/>
        <v>3.472222222222221E-2</v>
      </c>
    </row>
    <row r="58" spans="1:11" ht="36" customHeight="1" x14ac:dyDescent="0.3">
      <c r="A58" s="15"/>
      <c r="B58" s="33" t="s">
        <v>30</v>
      </c>
      <c r="C58" s="33" t="s">
        <v>75</v>
      </c>
      <c r="D58" s="131" t="str">
        <f t="shared" si="6"/>
        <v>x</v>
      </c>
      <c r="E58" s="132"/>
      <c r="F58" s="117">
        <f t="shared" si="2"/>
        <v>0</v>
      </c>
      <c r="G58" s="117">
        <f t="shared" si="3"/>
        <v>30</v>
      </c>
      <c r="H58" s="153">
        <f t="shared" si="5"/>
        <v>43.333333333333336</v>
      </c>
      <c r="I58" s="120" t="s">
        <v>54</v>
      </c>
      <c r="J58" s="122" t="str">
        <f t="shared" si="10"/>
        <v/>
      </c>
      <c r="K58" s="122">
        <f t="shared" si="4"/>
        <v>2.0833333333333343E-2</v>
      </c>
    </row>
    <row r="59" spans="1:11" ht="36" customHeight="1" x14ac:dyDescent="0.3">
      <c r="A59" s="15"/>
      <c r="B59" s="33" t="s">
        <v>75</v>
      </c>
      <c r="C59" s="33" t="s">
        <v>64</v>
      </c>
      <c r="D59" s="131" t="str">
        <f t="shared" si="6"/>
        <v>x</v>
      </c>
      <c r="E59" s="132"/>
      <c r="F59" s="117">
        <f t="shared" si="2"/>
        <v>0</v>
      </c>
      <c r="G59" s="117">
        <f t="shared" si="3"/>
        <v>30</v>
      </c>
      <c r="H59" s="153">
        <f t="shared" si="5"/>
        <v>43.833333333333336</v>
      </c>
      <c r="I59" s="120" t="s">
        <v>55</v>
      </c>
      <c r="J59" s="122" t="str">
        <f t="shared" si="10"/>
        <v/>
      </c>
      <c r="K59" s="122">
        <f t="shared" si="4"/>
        <v>2.0833333333333315E-2</v>
      </c>
    </row>
    <row r="60" spans="1:11" ht="36" customHeight="1" x14ac:dyDescent="0.3">
      <c r="A60" s="15"/>
      <c r="B60" s="33" t="s">
        <v>64</v>
      </c>
      <c r="C60" s="33" t="s">
        <v>76</v>
      </c>
      <c r="D60" s="131" t="str">
        <f t="shared" si="6"/>
        <v>x</v>
      </c>
      <c r="E60" s="132"/>
      <c r="F60" s="117">
        <f t="shared" si="2"/>
        <v>2</v>
      </c>
      <c r="G60" s="117">
        <f t="shared" si="3"/>
        <v>20</v>
      </c>
      <c r="H60" s="153">
        <f>(F60+G60/60+H59)</f>
        <v>46.166666666666671</v>
      </c>
      <c r="I60" s="120" t="s">
        <v>46</v>
      </c>
      <c r="J60" s="122" t="str">
        <f t="shared" si="10"/>
        <v/>
      </c>
      <c r="K60" s="122">
        <f t="shared" si="4"/>
        <v>9.7222222222222265E-2</v>
      </c>
    </row>
    <row r="61" spans="1:11" ht="36" customHeight="1" x14ac:dyDescent="0.3">
      <c r="A61" s="15"/>
      <c r="B61" s="133"/>
      <c r="C61" s="133" t="s">
        <v>76</v>
      </c>
      <c r="D61" s="132"/>
      <c r="E61" s="132"/>
      <c r="F61" s="117">
        <f t="shared" si="2"/>
        <v>0</v>
      </c>
      <c r="G61" s="117">
        <f t="shared" si="3"/>
        <v>0</v>
      </c>
      <c r="H61" s="153">
        <f>(F61+G61/60+H60)</f>
        <v>46.166666666666671</v>
      </c>
      <c r="I61" s="120" t="s">
        <v>56</v>
      </c>
      <c r="J61" s="122"/>
      <c r="K61" s="122" t="str">
        <f t="shared" si="4"/>
        <v/>
      </c>
    </row>
    <row r="62" spans="1:11" ht="33.75" customHeight="1" x14ac:dyDescent="0.3">
      <c r="A62" s="123"/>
      <c r="B62" s="332" t="s">
        <v>33</v>
      </c>
      <c r="C62" s="332"/>
      <c r="D62" s="332"/>
      <c r="E62" s="332"/>
      <c r="F62" s="332"/>
      <c r="G62" s="332"/>
      <c r="H62" s="124">
        <f>H61</f>
        <v>46.166666666666671</v>
      </c>
      <c r="I62" s="125"/>
      <c r="J62" s="125">
        <f>SUM(J23:J61)</f>
        <v>0.15277777777777773</v>
      </c>
      <c r="K62" s="122">
        <f>SUM(K23:K61)</f>
        <v>1.9236111111111107</v>
      </c>
    </row>
    <row r="63" spans="1:11" ht="33.75" customHeight="1" x14ac:dyDescent="0.3">
      <c r="A63" s="123"/>
      <c r="B63" s="332" t="s">
        <v>616</v>
      </c>
      <c r="C63" s="332"/>
      <c r="D63" s="332"/>
      <c r="E63" s="332"/>
      <c r="F63" s="332"/>
      <c r="G63" s="332"/>
      <c r="H63" s="126">
        <v>72</v>
      </c>
      <c r="I63" s="125"/>
    </row>
    <row r="64" spans="1:11" ht="33.75" customHeight="1" x14ac:dyDescent="0.3">
      <c r="A64" s="123"/>
      <c r="B64" s="326" t="s">
        <v>617</v>
      </c>
      <c r="C64" s="326"/>
      <c r="D64" s="326"/>
      <c r="E64" s="326"/>
      <c r="F64" s="326"/>
      <c r="G64" s="326"/>
      <c r="H64" s="126">
        <f>IF(H63="","",IF(H62&lt;=H63,H63-H62,0))</f>
        <v>25.833333333333329</v>
      </c>
      <c r="I64" s="155"/>
    </row>
    <row r="65" spans="1:9" ht="33.75" customHeight="1" x14ac:dyDescent="0.3">
      <c r="A65" s="123"/>
      <c r="B65" s="326" t="s">
        <v>618</v>
      </c>
      <c r="C65" s="326"/>
      <c r="D65" s="326"/>
      <c r="E65" s="326"/>
      <c r="F65" s="326"/>
      <c r="G65" s="326"/>
      <c r="H65" s="126">
        <f>IF(H62&gt;H63,H62-H63,0)</f>
        <v>0</v>
      </c>
      <c r="I65" s="125"/>
    </row>
    <row r="66" spans="1:9" ht="33.75" customHeight="1" x14ac:dyDescent="0.3">
      <c r="A66" s="123"/>
      <c r="B66" s="326" t="s">
        <v>619</v>
      </c>
      <c r="C66" s="326"/>
      <c r="D66" s="326"/>
      <c r="E66" s="326"/>
      <c r="F66" s="326"/>
      <c r="G66" s="326"/>
      <c r="H66" s="154">
        <f>IF(H63="","",IF(H64&gt;H65,ROUND(H64*$B$15*$B$13/24,0),""))</f>
        <v>32935885</v>
      </c>
      <c r="I66" s="125"/>
    </row>
    <row r="67" spans="1:9" ht="33.75" customHeight="1" x14ac:dyDescent="0.3">
      <c r="A67" s="123"/>
      <c r="B67" s="327" t="s">
        <v>620</v>
      </c>
      <c r="C67" s="328"/>
      <c r="D67" s="328"/>
      <c r="E67" s="328"/>
      <c r="F67" s="328"/>
      <c r="G67" s="329"/>
      <c r="H67" s="127" t="str">
        <f>IF(H65&gt;H64,ROUND(H65*$B$17*$B$13/24,0),"")</f>
        <v/>
      </c>
      <c r="I67" s="125"/>
    </row>
    <row r="68" spans="1:9" ht="33.75" customHeight="1" x14ac:dyDescent="0.3">
      <c r="A68" s="330"/>
      <c r="B68" s="330"/>
      <c r="C68" s="330"/>
      <c r="D68" s="330"/>
      <c r="E68" s="330"/>
      <c r="F68" s="330"/>
      <c r="G68" s="330"/>
      <c r="H68" s="330"/>
      <c r="I68" s="330"/>
    </row>
  </sheetData>
  <mergeCells count="17">
    <mergeCell ref="B65:G65"/>
    <mergeCell ref="B66:G66"/>
    <mergeCell ref="B67:G67"/>
    <mergeCell ref="A68:I68"/>
    <mergeCell ref="J21:J22"/>
    <mergeCell ref="B62:G62"/>
    <mergeCell ref="B63:G63"/>
    <mergeCell ref="B64:G64"/>
    <mergeCell ref="K21:K22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I61">
    <cfRule type="expression" dxfId="0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57BC-83A0-4A32-90AA-3F0E0FBA82F0}">
  <sheetPr>
    <tabColor rgb="FFFF0000"/>
  </sheetPr>
  <dimension ref="A1:K50"/>
  <sheetViews>
    <sheetView zoomScale="55" zoomScaleNormal="55" workbookViewId="0">
      <selection activeCell="J44" sqref="J44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06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66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44880.202777777777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44879</v>
      </c>
      <c r="C9" s="104">
        <f>INDEX('TONG HOP'!$B$9:$W$110,MATCH(E3,'TONG HOP'!$B$9:$B$110,0),MATCH(C10,'TONG HOP'!$B$9:$W$9,0))</f>
        <v>44880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44880.541666666664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16960.82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44882.368055555555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20750.8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44883.361111111109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1224</v>
      </c>
      <c r="B23" s="215" t="s">
        <v>1233</v>
      </c>
      <c r="C23" s="216"/>
      <c r="D23" s="115"/>
      <c r="E23" s="105"/>
      <c r="F23" s="180">
        <f>IF(C23-B23=1,24,(IF(D23="X",HOUR(C23-B23),0)))</f>
        <v>0</v>
      </c>
      <c r="G23" s="166">
        <f t="shared" ref="G23:G43" si="0">IF(D23="X",MINUTE(C23-B23),0)</f>
        <v>0</v>
      </c>
      <c r="H23" s="166">
        <f>(F23+G23/60)+H22</f>
        <v>0</v>
      </c>
      <c r="I23" s="220" t="s">
        <v>1228</v>
      </c>
      <c r="J23" s="175" t="str">
        <f t="shared" ref="J23:J43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1233</v>
      </c>
      <c r="C24" s="265" t="s">
        <v>182</v>
      </c>
      <c r="D24" s="115"/>
      <c r="E24" s="105"/>
      <c r="F24" s="180">
        <f t="shared" ref="F24:F43" si="2">IF(C24-B24=1,24,(IF(D24="X",HOUR(C24-B24),0)))</f>
        <v>0</v>
      </c>
      <c r="G24" s="166">
        <f t="shared" si="0"/>
        <v>0</v>
      </c>
      <c r="H24" s="166">
        <f t="shared" ref="H24:H43" si="3">(F24+G24/60)+H23</f>
        <v>0</v>
      </c>
      <c r="I24" s="266" t="s">
        <v>1229</v>
      </c>
      <c r="J24" s="175" t="str">
        <f t="shared" si="1"/>
        <v/>
      </c>
      <c r="K24" s="173" t="str">
        <f t="shared" ref="K24:K43" si="4">IF(D24="x",(C24-B24),"")</f>
        <v/>
      </c>
    </row>
    <row r="25" spans="1:11" ht="36" customHeight="1" x14ac:dyDescent="0.3">
      <c r="A25" s="217"/>
      <c r="B25" s="19" t="s">
        <v>27</v>
      </c>
      <c r="C25" s="269">
        <v>0.70138888888888884</v>
      </c>
      <c r="D25" s="115" t="str">
        <f t="shared" ref="D25" si="5">IF(E25="","X","")</f>
        <v/>
      </c>
      <c r="E25" s="105" t="str">
        <f t="shared" ref="E25" si="6">IF(COUNTIF(I25,"*mưa*"),"X",IF(COUNTIF(I25,"*gió*"),"X",IF(COUNTIF(I25,"*thủy triều*"),"X",IF(COUNTIF(I25,"*hoa tiêu*"),"X",IF(COUNTIF(I25,"*thời tiết xấu*"),"X",IF(COUNTIF(I25,"*sóng to gió lớn*"),"X",IF(COUNTIF(I25,"*căng dây*"),"X",IF(COUNTIF(I25,"*giám định*"),"X",""))))))))</f>
        <v>X</v>
      </c>
      <c r="F25" s="180">
        <f t="shared" ref="F25" si="7">IF(C25-B25=1,24,(IF(D25="X",HOUR(C25-B25),0)))</f>
        <v>0</v>
      </c>
      <c r="G25" s="166">
        <f t="shared" ref="G25" si="8">IF(D25="X",MINUTE(C25-B25),0)</f>
        <v>0</v>
      </c>
      <c r="H25" s="166">
        <f t="shared" ref="H25" si="9">(F25+G25/60)+H24</f>
        <v>0</v>
      </c>
      <c r="I25" s="266" t="s">
        <v>1229</v>
      </c>
      <c r="J25" s="175">
        <f t="shared" ref="J25" si="10">IF(E25="x",(C25-B25),"")</f>
        <v>0.15972222222222221</v>
      </c>
      <c r="K25" s="173" t="str">
        <f t="shared" ref="K25" si="11">IF(D25="x",(C25-B25),"")</f>
        <v/>
      </c>
    </row>
    <row r="26" spans="1:11" ht="36" customHeight="1" x14ac:dyDescent="0.3">
      <c r="A26" s="217"/>
      <c r="B26" s="265" t="s">
        <v>182</v>
      </c>
      <c r="C26" s="265" t="s">
        <v>658</v>
      </c>
      <c r="D26" s="115" t="str">
        <f t="shared" ref="D26:D42" si="12">IF(E26="","X","")</f>
        <v/>
      </c>
      <c r="E26" s="105" t="str">
        <f t="shared" ref="E26:E43" si="13">IF(COUNTIF(I26,"*mưa*"),"X",IF(COUNTIF(I26,"*gió*"),"X",IF(COUNTIF(I26,"*thủy triều*"),"X",IF(COUNTIF(I26,"*hoa tiêu*"),"X",IF(COUNTIF(I26,"*thời tiết xấu*"),"X",IF(COUNTIF(I26,"*sóng to gió lớn*"),"X",IF(COUNTIF(I26,"*căng dây*"),"X",IF(COUNTIF(I26,"*giám định*"),"X",""))))))))</f>
        <v>X</v>
      </c>
      <c r="F26" s="180">
        <f t="shared" si="2"/>
        <v>0</v>
      </c>
      <c r="G26" s="166">
        <f t="shared" si="0"/>
        <v>0</v>
      </c>
      <c r="H26" s="166">
        <f>(F26+G26/60)+H24</f>
        <v>0</v>
      </c>
      <c r="I26" s="220" t="s">
        <v>1230</v>
      </c>
      <c r="J26" s="175">
        <f t="shared" si="1"/>
        <v>6.25E-2</v>
      </c>
      <c r="K26" s="173" t="str">
        <f t="shared" si="4"/>
        <v/>
      </c>
    </row>
    <row r="27" spans="1:11" ht="36" customHeight="1" x14ac:dyDescent="0.3">
      <c r="A27" s="217"/>
      <c r="B27" s="265" t="s">
        <v>658</v>
      </c>
      <c r="C27" s="265" t="s">
        <v>57</v>
      </c>
      <c r="D27" s="115" t="str">
        <f t="shared" si="12"/>
        <v/>
      </c>
      <c r="E27" s="105" t="str">
        <f t="shared" si="13"/>
        <v>X</v>
      </c>
      <c r="F27" s="180">
        <f t="shared" si="2"/>
        <v>0</v>
      </c>
      <c r="G27" s="166">
        <f t="shared" si="0"/>
        <v>0</v>
      </c>
      <c r="H27" s="166">
        <f t="shared" si="3"/>
        <v>0</v>
      </c>
      <c r="I27" s="25" t="s">
        <v>1069</v>
      </c>
      <c r="J27" s="175">
        <f t="shared" si="1"/>
        <v>6.9444444444444531E-2</v>
      </c>
      <c r="K27" s="173" t="str">
        <f t="shared" si="4"/>
        <v/>
      </c>
    </row>
    <row r="28" spans="1:11" ht="36" customHeight="1" x14ac:dyDescent="0.3">
      <c r="A28" s="217"/>
      <c r="B28" s="265" t="s">
        <v>57</v>
      </c>
      <c r="C28" s="265" t="s">
        <v>59</v>
      </c>
      <c r="D28" s="115" t="str">
        <f t="shared" si="12"/>
        <v/>
      </c>
      <c r="E28" s="105" t="str">
        <f t="shared" si="13"/>
        <v>X</v>
      </c>
      <c r="F28" s="180">
        <f t="shared" si="2"/>
        <v>0</v>
      </c>
      <c r="G28" s="117">
        <f t="shared" si="0"/>
        <v>0</v>
      </c>
      <c r="H28" s="153">
        <f t="shared" si="3"/>
        <v>0</v>
      </c>
      <c r="I28" s="25" t="s">
        <v>1025</v>
      </c>
      <c r="J28" s="176">
        <f t="shared" si="1"/>
        <v>6.25E-2</v>
      </c>
      <c r="K28" s="173" t="str">
        <f t="shared" si="4"/>
        <v/>
      </c>
    </row>
    <row r="29" spans="1:11" ht="36" customHeight="1" x14ac:dyDescent="0.3">
      <c r="A29" s="217"/>
      <c r="B29" s="265" t="s">
        <v>59</v>
      </c>
      <c r="C29" s="265" t="s">
        <v>28</v>
      </c>
      <c r="D29" s="115" t="str">
        <f t="shared" si="12"/>
        <v>X</v>
      </c>
      <c r="E29" s="105" t="str">
        <f t="shared" si="13"/>
        <v/>
      </c>
      <c r="F29" s="180">
        <f t="shared" si="2"/>
        <v>2</v>
      </c>
      <c r="G29" s="117">
        <f t="shared" si="0"/>
        <v>30</v>
      </c>
      <c r="H29" s="153">
        <f t="shared" si="3"/>
        <v>2.5</v>
      </c>
      <c r="I29" s="25" t="s">
        <v>1231</v>
      </c>
      <c r="J29" s="176" t="str">
        <f t="shared" si="1"/>
        <v/>
      </c>
      <c r="K29" s="173">
        <f t="shared" si="4"/>
        <v>0.10416666666666663</v>
      </c>
    </row>
    <row r="30" spans="1:11" ht="36" customHeight="1" x14ac:dyDescent="0.3">
      <c r="A30" s="57" t="s">
        <v>1225</v>
      </c>
      <c r="B30" s="269" t="s">
        <v>29</v>
      </c>
      <c r="C30" s="265" t="s">
        <v>28</v>
      </c>
      <c r="D30" s="115" t="str">
        <f t="shared" si="12"/>
        <v>X</v>
      </c>
      <c r="E30" s="105" t="str">
        <f t="shared" si="13"/>
        <v/>
      </c>
      <c r="F30" s="180">
        <f t="shared" si="2"/>
        <v>24</v>
      </c>
      <c r="G30" s="117">
        <f t="shared" si="0"/>
        <v>0</v>
      </c>
      <c r="H30" s="153">
        <f t="shared" si="3"/>
        <v>26.5</v>
      </c>
      <c r="I30" s="25" t="s">
        <v>1231</v>
      </c>
      <c r="J30" s="176" t="str">
        <f t="shared" si="1"/>
        <v/>
      </c>
      <c r="K30" s="173">
        <f t="shared" si="4"/>
        <v>1</v>
      </c>
    </row>
    <row r="31" spans="1:11" ht="36" customHeight="1" x14ac:dyDescent="0.3">
      <c r="A31" s="42" t="s">
        <v>1226</v>
      </c>
      <c r="B31" s="269" t="s">
        <v>29</v>
      </c>
      <c r="C31" s="269" t="s">
        <v>419</v>
      </c>
      <c r="D31" s="115" t="str">
        <f t="shared" si="12"/>
        <v>X</v>
      </c>
      <c r="E31" s="105" t="str">
        <f t="shared" si="13"/>
        <v/>
      </c>
      <c r="F31" s="180">
        <f t="shared" si="2"/>
        <v>8</v>
      </c>
      <c r="G31" s="117">
        <f t="shared" si="0"/>
        <v>20</v>
      </c>
      <c r="H31" s="153">
        <f t="shared" si="3"/>
        <v>34.833333333333336</v>
      </c>
      <c r="I31" s="25" t="s">
        <v>1231</v>
      </c>
      <c r="J31" s="176" t="str">
        <f t="shared" si="1"/>
        <v/>
      </c>
      <c r="K31" s="173">
        <f t="shared" si="4"/>
        <v>0.34722222222222227</v>
      </c>
    </row>
    <row r="32" spans="1:11" ht="36" customHeight="1" x14ac:dyDescent="0.3">
      <c r="A32" s="30"/>
      <c r="B32" s="269" t="s">
        <v>419</v>
      </c>
      <c r="C32" s="265" t="s">
        <v>76</v>
      </c>
      <c r="D32" s="115" t="str">
        <f t="shared" si="12"/>
        <v>X</v>
      </c>
      <c r="E32" s="105" t="str">
        <f t="shared" si="13"/>
        <v/>
      </c>
      <c r="F32" s="180">
        <f t="shared" si="2"/>
        <v>0</v>
      </c>
      <c r="G32" s="117">
        <f t="shared" si="0"/>
        <v>30</v>
      </c>
      <c r="H32" s="153">
        <f t="shared" si="3"/>
        <v>35.333333333333336</v>
      </c>
      <c r="I32" s="267" t="s">
        <v>7</v>
      </c>
      <c r="J32" s="176" t="str">
        <f t="shared" si="1"/>
        <v/>
      </c>
      <c r="K32" s="173">
        <f t="shared" si="4"/>
        <v>2.0833333333333315E-2</v>
      </c>
    </row>
    <row r="33" spans="1:11" ht="36" customHeight="1" x14ac:dyDescent="0.3">
      <c r="A33" s="30"/>
      <c r="B33" s="264" t="s">
        <v>76</v>
      </c>
      <c r="C33" s="310"/>
      <c r="D33" s="115"/>
      <c r="E33" s="105" t="str">
        <f t="shared" si="13"/>
        <v/>
      </c>
      <c r="F33" s="180">
        <f t="shared" si="2"/>
        <v>0</v>
      </c>
      <c r="G33" s="117">
        <f t="shared" si="0"/>
        <v>0</v>
      </c>
      <c r="H33" s="153">
        <f t="shared" si="3"/>
        <v>35.333333333333336</v>
      </c>
      <c r="I33" s="18" t="s">
        <v>45</v>
      </c>
      <c r="J33" s="176" t="str">
        <f t="shared" si="1"/>
        <v/>
      </c>
      <c r="K33" s="173" t="str">
        <f t="shared" si="4"/>
        <v/>
      </c>
    </row>
    <row r="34" spans="1:11" ht="36" customHeight="1" x14ac:dyDescent="0.3">
      <c r="A34" s="30"/>
      <c r="B34" s="265" t="s">
        <v>76</v>
      </c>
      <c r="C34" s="265" t="s">
        <v>69</v>
      </c>
      <c r="D34" s="115" t="str">
        <f t="shared" si="12"/>
        <v>X</v>
      </c>
      <c r="E34" s="105" t="str">
        <f t="shared" si="13"/>
        <v/>
      </c>
      <c r="F34" s="180">
        <f t="shared" si="2"/>
        <v>4</v>
      </c>
      <c r="G34" s="117">
        <f t="shared" si="0"/>
        <v>40</v>
      </c>
      <c r="H34" s="153">
        <f t="shared" si="3"/>
        <v>40</v>
      </c>
      <c r="I34" s="17" t="s">
        <v>46</v>
      </c>
      <c r="J34" s="176" t="str">
        <f t="shared" si="1"/>
        <v/>
      </c>
      <c r="K34" s="173">
        <f t="shared" si="4"/>
        <v>0.19444444444444442</v>
      </c>
    </row>
    <row r="35" spans="1:11" ht="36" customHeight="1" x14ac:dyDescent="0.3">
      <c r="A35" s="30"/>
      <c r="B35" s="265" t="s">
        <v>69</v>
      </c>
      <c r="C35" s="265" t="s">
        <v>70</v>
      </c>
      <c r="D35" s="115" t="str">
        <f t="shared" si="12"/>
        <v>X</v>
      </c>
      <c r="E35" s="105" t="str">
        <f t="shared" si="13"/>
        <v/>
      </c>
      <c r="F35" s="180">
        <f t="shared" si="2"/>
        <v>0</v>
      </c>
      <c r="G35" s="117">
        <f t="shared" si="0"/>
        <v>30</v>
      </c>
      <c r="H35" s="153">
        <f t="shared" si="3"/>
        <v>40.5</v>
      </c>
      <c r="I35" s="17" t="s">
        <v>1073</v>
      </c>
      <c r="J35" s="176" t="str">
        <f t="shared" si="1"/>
        <v/>
      </c>
      <c r="K35" s="173">
        <f t="shared" si="4"/>
        <v>2.083333333333337E-2</v>
      </c>
    </row>
    <row r="36" spans="1:11" ht="36" customHeight="1" x14ac:dyDescent="0.3">
      <c r="A36" s="30"/>
      <c r="B36" s="265" t="s">
        <v>70</v>
      </c>
      <c r="C36" s="265" t="s">
        <v>115</v>
      </c>
      <c r="D36" s="115" t="str">
        <f t="shared" si="12"/>
        <v>X</v>
      </c>
      <c r="E36" s="105" t="str">
        <f t="shared" si="13"/>
        <v/>
      </c>
      <c r="F36" s="180">
        <f t="shared" si="2"/>
        <v>0</v>
      </c>
      <c r="G36" s="117">
        <f t="shared" si="0"/>
        <v>30</v>
      </c>
      <c r="H36" s="153">
        <f t="shared" si="3"/>
        <v>41</v>
      </c>
      <c r="I36" s="17" t="s">
        <v>194</v>
      </c>
      <c r="J36" s="176" t="str">
        <f t="shared" si="1"/>
        <v/>
      </c>
      <c r="K36" s="173">
        <f t="shared" si="4"/>
        <v>2.0833333333333259E-2</v>
      </c>
    </row>
    <row r="37" spans="1:11" ht="36" customHeight="1" x14ac:dyDescent="0.3">
      <c r="A37" s="30"/>
      <c r="B37" s="265" t="s">
        <v>115</v>
      </c>
      <c r="C37" s="265" t="s">
        <v>261</v>
      </c>
      <c r="D37" s="115" t="str">
        <f t="shared" si="12"/>
        <v>X</v>
      </c>
      <c r="E37" s="105" t="str">
        <f t="shared" si="13"/>
        <v/>
      </c>
      <c r="F37" s="180">
        <f t="shared" si="2"/>
        <v>3</v>
      </c>
      <c r="G37" s="117">
        <f t="shared" si="0"/>
        <v>0</v>
      </c>
      <c r="H37" s="153">
        <f t="shared" si="3"/>
        <v>44</v>
      </c>
      <c r="I37" s="17" t="s">
        <v>46</v>
      </c>
      <c r="J37" s="176" t="str">
        <f t="shared" si="1"/>
        <v/>
      </c>
      <c r="K37" s="173">
        <f t="shared" si="4"/>
        <v>0.125</v>
      </c>
    </row>
    <row r="38" spans="1:11" ht="36" customHeight="1" x14ac:dyDescent="0.3">
      <c r="A38" s="30"/>
      <c r="B38" s="265" t="s">
        <v>261</v>
      </c>
      <c r="C38" s="265" t="s">
        <v>149</v>
      </c>
      <c r="D38" s="115" t="str">
        <f t="shared" si="12"/>
        <v>X</v>
      </c>
      <c r="E38" s="105" t="str">
        <f t="shared" si="13"/>
        <v/>
      </c>
      <c r="F38" s="180">
        <f t="shared" si="2"/>
        <v>0</v>
      </c>
      <c r="G38" s="117">
        <f t="shared" si="0"/>
        <v>30</v>
      </c>
      <c r="H38" s="153">
        <f t="shared" si="3"/>
        <v>44.5</v>
      </c>
      <c r="I38" s="17" t="s">
        <v>1232</v>
      </c>
      <c r="J38" s="176" t="str">
        <f t="shared" si="1"/>
        <v/>
      </c>
      <c r="K38" s="173">
        <f t="shared" si="4"/>
        <v>2.083333333333337E-2</v>
      </c>
    </row>
    <row r="39" spans="1:11" ht="36" customHeight="1" x14ac:dyDescent="0.3">
      <c r="A39" s="30"/>
      <c r="B39" s="265" t="s">
        <v>149</v>
      </c>
      <c r="C39" s="265" t="s">
        <v>59</v>
      </c>
      <c r="D39" s="115" t="str">
        <f t="shared" si="12"/>
        <v>X</v>
      </c>
      <c r="E39" s="105" t="str">
        <f t="shared" si="13"/>
        <v/>
      </c>
      <c r="F39" s="180">
        <f t="shared" si="2"/>
        <v>3</v>
      </c>
      <c r="G39" s="117">
        <f t="shared" si="0"/>
        <v>30</v>
      </c>
      <c r="H39" s="153">
        <f t="shared" si="3"/>
        <v>48</v>
      </c>
      <c r="I39" s="17" t="s">
        <v>46</v>
      </c>
      <c r="J39" s="176" t="str">
        <f t="shared" si="1"/>
        <v/>
      </c>
      <c r="K39" s="173">
        <f t="shared" si="4"/>
        <v>0.14583333333333337</v>
      </c>
    </row>
    <row r="40" spans="1:11" ht="36" customHeight="1" x14ac:dyDescent="0.3">
      <c r="A40" s="30"/>
      <c r="B40" s="265" t="s">
        <v>59</v>
      </c>
      <c r="C40" s="265" t="s">
        <v>63</v>
      </c>
      <c r="D40" s="115" t="str">
        <f t="shared" si="12"/>
        <v>X</v>
      </c>
      <c r="E40" s="105" t="str">
        <f t="shared" si="13"/>
        <v/>
      </c>
      <c r="F40" s="180">
        <f t="shared" si="2"/>
        <v>0</v>
      </c>
      <c r="G40" s="117">
        <f t="shared" si="0"/>
        <v>50</v>
      </c>
      <c r="H40" s="153">
        <f t="shared" si="3"/>
        <v>48.833333333333336</v>
      </c>
      <c r="I40" s="17" t="s">
        <v>1073</v>
      </c>
      <c r="J40" s="176" t="str">
        <f t="shared" si="1"/>
        <v/>
      </c>
      <c r="K40" s="173">
        <f t="shared" si="4"/>
        <v>3.4722222222222099E-2</v>
      </c>
    </row>
    <row r="41" spans="1:11" ht="36" customHeight="1" x14ac:dyDescent="0.3">
      <c r="A41" s="30"/>
      <c r="B41" s="265" t="s">
        <v>63</v>
      </c>
      <c r="C41" s="265" t="s">
        <v>28</v>
      </c>
      <c r="D41" s="115" t="str">
        <f t="shared" si="12"/>
        <v>X</v>
      </c>
      <c r="E41" s="105" t="str">
        <f t="shared" si="13"/>
        <v/>
      </c>
      <c r="F41" s="180">
        <f t="shared" si="2"/>
        <v>1</v>
      </c>
      <c r="G41" s="117">
        <f t="shared" si="0"/>
        <v>40</v>
      </c>
      <c r="H41" s="153">
        <f t="shared" si="3"/>
        <v>50.5</v>
      </c>
      <c r="I41" s="17" t="s">
        <v>46</v>
      </c>
      <c r="J41" s="176" t="str">
        <f t="shared" si="1"/>
        <v/>
      </c>
      <c r="K41" s="173">
        <f t="shared" si="4"/>
        <v>6.9444444444444531E-2</v>
      </c>
    </row>
    <row r="42" spans="1:11" ht="36" customHeight="1" x14ac:dyDescent="0.3">
      <c r="A42" s="42" t="s">
        <v>1227</v>
      </c>
      <c r="B42" s="269" t="s">
        <v>29</v>
      </c>
      <c r="C42" s="265" t="s">
        <v>436</v>
      </c>
      <c r="D42" s="115" t="str">
        <f t="shared" si="12"/>
        <v>X</v>
      </c>
      <c r="E42" s="105" t="str">
        <f t="shared" si="13"/>
        <v/>
      </c>
      <c r="F42" s="180">
        <f t="shared" si="2"/>
        <v>8</v>
      </c>
      <c r="G42" s="117">
        <f t="shared" si="0"/>
        <v>40</v>
      </c>
      <c r="H42" s="153">
        <f t="shared" si="3"/>
        <v>59.166666666666664</v>
      </c>
      <c r="I42" s="17" t="s">
        <v>46</v>
      </c>
      <c r="J42" s="176" t="str">
        <f t="shared" si="1"/>
        <v/>
      </c>
      <c r="K42" s="173">
        <f t="shared" si="4"/>
        <v>0.3611111111111111</v>
      </c>
    </row>
    <row r="43" spans="1:11" ht="36" customHeight="1" x14ac:dyDescent="0.3">
      <c r="A43" s="30"/>
      <c r="B43" s="274" t="s">
        <v>436</v>
      </c>
      <c r="C43" s="275"/>
      <c r="D43" s="115"/>
      <c r="E43" s="105" t="str">
        <f t="shared" si="13"/>
        <v/>
      </c>
      <c r="F43" s="180">
        <f t="shared" si="2"/>
        <v>0</v>
      </c>
      <c r="G43" s="117">
        <f t="shared" si="0"/>
        <v>0</v>
      </c>
      <c r="H43" s="153">
        <f t="shared" si="3"/>
        <v>59.166666666666664</v>
      </c>
      <c r="I43" s="18" t="s">
        <v>103</v>
      </c>
      <c r="J43" s="176" t="str">
        <f t="shared" si="1"/>
        <v/>
      </c>
      <c r="K43" s="173" t="str">
        <f t="shared" si="4"/>
        <v/>
      </c>
    </row>
    <row r="44" spans="1:11" ht="33.75" customHeight="1" x14ac:dyDescent="0.3">
      <c r="A44" s="123"/>
      <c r="B44" s="332" t="s">
        <v>33</v>
      </c>
      <c r="C44" s="332"/>
      <c r="D44" s="332"/>
      <c r="E44" s="332"/>
      <c r="F44" s="332"/>
      <c r="G44" s="332"/>
      <c r="H44" s="124">
        <f>H43</f>
        <v>59.166666666666664</v>
      </c>
      <c r="I44" s="125"/>
      <c r="J44" s="177">
        <f>SUM(J23:J43)</f>
        <v>0.35416666666666674</v>
      </c>
      <c r="K44" s="173">
        <f>SUM(K23:K43)</f>
        <v>2.4652777777777781</v>
      </c>
    </row>
    <row r="45" spans="1:11" ht="33.75" customHeight="1" x14ac:dyDescent="0.3">
      <c r="A45" s="123"/>
      <c r="B45" s="332" t="s">
        <v>616</v>
      </c>
      <c r="C45" s="332"/>
      <c r="D45" s="332"/>
      <c r="E45" s="332"/>
      <c r="F45" s="332"/>
      <c r="G45" s="332"/>
      <c r="H45" s="126">
        <v>72</v>
      </c>
      <c r="I45" s="125"/>
    </row>
    <row r="46" spans="1:11" ht="33.75" customHeight="1" x14ac:dyDescent="0.3">
      <c r="A46" s="123"/>
      <c r="B46" s="326" t="s">
        <v>617</v>
      </c>
      <c r="C46" s="326"/>
      <c r="D46" s="326"/>
      <c r="E46" s="326"/>
      <c r="F46" s="326"/>
      <c r="G46" s="326"/>
      <c r="H46" s="126">
        <f>IF(H45="","",IF(H44&lt;=H45,H45-H44,0))</f>
        <v>12.833333333333336</v>
      </c>
      <c r="I46" s="155"/>
    </row>
    <row r="47" spans="1:11" ht="33.75" customHeight="1" x14ac:dyDescent="0.3">
      <c r="A47" s="123"/>
      <c r="B47" s="326" t="s">
        <v>618</v>
      </c>
      <c r="C47" s="326"/>
      <c r="D47" s="326"/>
      <c r="E47" s="326"/>
      <c r="F47" s="326"/>
      <c r="G47" s="326"/>
      <c r="H47" s="126">
        <f>IF(H44&gt;H45,H44-H45,0)</f>
        <v>0</v>
      </c>
      <c r="I47" s="125"/>
    </row>
    <row r="48" spans="1:11" ht="33.75" customHeight="1" x14ac:dyDescent="0.3">
      <c r="A48" s="123"/>
      <c r="B48" s="326" t="s">
        <v>619</v>
      </c>
      <c r="C48" s="326"/>
      <c r="D48" s="326"/>
      <c r="E48" s="326"/>
      <c r="F48" s="326"/>
      <c r="G48" s="326"/>
      <c r="H48" s="154">
        <f>IF(H45="","",IF(H46&gt;H47,ROUND(H46*$B$15*$B$13/24,0),""))</f>
        <v>16643871</v>
      </c>
      <c r="I48" s="125"/>
    </row>
    <row r="49" spans="1:9" ht="33.75" customHeight="1" x14ac:dyDescent="0.3">
      <c r="A49" s="123"/>
      <c r="B49" s="327" t="s">
        <v>620</v>
      </c>
      <c r="C49" s="328"/>
      <c r="D49" s="328"/>
      <c r="E49" s="328"/>
      <c r="F49" s="328"/>
      <c r="G49" s="329"/>
      <c r="H49" s="127" t="str">
        <f>IF(H47&gt;H46,ROUND(H47*$B$17*$B$13/24,0),"")</f>
        <v/>
      </c>
      <c r="I49" s="125"/>
    </row>
    <row r="50" spans="1:9" ht="33.75" customHeight="1" x14ac:dyDescent="0.3">
      <c r="A50" s="330"/>
      <c r="B50" s="330"/>
      <c r="C50" s="330"/>
      <c r="D50" s="330"/>
      <c r="E50" s="330"/>
      <c r="F50" s="330"/>
      <c r="G50" s="330"/>
      <c r="H50" s="330"/>
      <c r="I50" s="330"/>
    </row>
  </sheetData>
  <mergeCells count="17">
    <mergeCell ref="A1:I1"/>
    <mergeCell ref="F15:G15"/>
    <mergeCell ref="A21:A22"/>
    <mergeCell ref="B21:C21"/>
    <mergeCell ref="D21:E21"/>
    <mergeCell ref="F21:G21"/>
    <mergeCell ref="H21:H22"/>
    <mergeCell ref="I21:I22"/>
    <mergeCell ref="B48:G48"/>
    <mergeCell ref="B49:G49"/>
    <mergeCell ref="A50:I50"/>
    <mergeCell ref="J21:J22"/>
    <mergeCell ref="K21:K22"/>
    <mergeCell ref="B44:G44"/>
    <mergeCell ref="B45:G45"/>
    <mergeCell ref="B46:G46"/>
    <mergeCell ref="B47:G47"/>
  </mergeCells>
  <conditionalFormatting sqref="B23:C43 E23:I43">
    <cfRule type="expression" dxfId="78" priority="2">
      <formula>$E23="x"</formula>
    </cfRule>
  </conditionalFormatting>
  <conditionalFormatting sqref="D23:D43">
    <cfRule type="expression" dxfId="77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V28"/>
  <sheetViews>
    <sheetView topLeftCell="A7" workbookViewId="0">
      <selection activeCell="D51" sqref="D51"/>
    </sheetView>
  </sheetViews>
  <sheetFormatPr defaultColWidth="9.1640625" defaultRowHeight="14.5" x14ac:dyDescent="0.35"/>
  <cols>
    <col min="1" max="1" width="9.5" style="58" bestFit="1" customWidth="1"/>
    <col min="2" max="7" width="9.1640625" style="58"/>
    <col min="8" max="8" width="9.5" style="58" bestFit="1" customWidth="1"/>
    <col min="9" max="15" width="9.1640625" style="58"/>
    <col min="16" max="16" width="9.5" style="58" bestFit="1" customWidth="1"/>
    <col min="17" max="17" width="9.1640625" style="58"/>
    <col min="18" max="18" width="9.5" style="58" bestFit="1" customWidth="1"/>
    <col min="19" max="19" width="9.1640625" style="58"/>
    <col min="20" max="20" width="9.5" style="58" bestFit="1" customWidth="1"/>
    <col min="21" max="21" width="15.4140625" style="58" bestFit="1" customWidth="1"/>
    <col min="22" max="24" width="15.5" style="58" bestFit="1" customWidth="1"/>
    <col min="25" max="25" width="14.4140625" style="58" bestFit="1" customWidth="1"/>
    <col min="26" max="26" width="14.75" style="58" bestFit="1" customWidth="1"/>
    <col min="27" max="27" width="15.4140625" style="58" bestFit="1" customWidth="1"/>
    <col min="28" max="33" width="9.5" style="58" bestFit="1" customWidth="1"/>
    <col min="34" max="34" width="14.5" style="58" bestFit="1" customWidth="1"/>
    <col min="35" max="35" width="14.4140625" style="58" bestFit="1" customWidth="1"/>
    <col min="36" max="36" width="14.75" style="58" bestFit="1" customWidth="1"/>
    <col min="37" max="37" width="14.5" style="58" bestFit="1" customWidth="1"/>
    <col min="38" max="38" width="9.1640625" style="58"/>
    <col min="39" max="39" width="14.5" style="58" bestFit="1" customWidth="1"/>
    <col min="40" max="40" width="15.1640625" style="58" bestFit="1" customWidth="1"/>
    <col min="41" max="41" width="15.4140625" style="58" bestFit="1" customWidth="1"/>
    <col min="42" max="43" width="14.5" style="58" bestFit="1" customWidth="1"/>
    <col min="44" max="48" width="9.5" style="58" bestFit="1" customWidth="1"/>
    <col min="49" max="16384" width="9.1640625" style="58"/>
  </cols>
  <sheetData>
    <row r="3" spans="1:48" x14ac:dyDescent="0.35">
      <c r="H3" s="58">
        <v>1</v>
      </c>
      <c r="I3" s="58">
        <v>2</v>
      </c>
      <c r="J3" s="58">
        <v>3</v>
      </c>
      <c r="K3" s="58">
        <v>4</v>
      </c>
      <c r="L3" s="58">
        <v>5</v>
      </c>
      <c r="M3" s="58">
        <v>6</v>
      </c>
      <c r="N3" s="58">
        <v>7</v>
      </c>
      <c r="O3" s="58">
        <v>8</v>
      </c>
      <c r="P3" s="58">
        <v>9</v>
      </c>
      <c r="Q3" s="58">
        <v>10</v>
      </c>
      <c r="R3" s="58">
        <v>11</v>
      </c>
      <c r="S3" s="58">
        <v>12</v>
      </c>
      <c r="T3" s="58">
        <v>13</v>
      </c>
      <c r="U3" s="58">
        <v>14</v>
      </c>
      <c r="V3" s="58">
        <v>15</v>
      </c>
      <c r="W3" s="58">
        <v>16</v>
      </c>
      <c r="X3" s="58">
        <v>17</v>
      </c>
      <c r="Y3" s="58">
        <v>18</v>
      </c>
      <c r="Z3" s="58">
        <v>19</v>
      </c>
      <c r="AA3" s="58">
        <v>20</v>
      </c>
      <c r="AB3" s="58">
        <v>21</v>
      </c>
      <c r="AC3" s="58">
        <v>22</v>
      </c>
      <c r="AD3" s="58">
        <v>23</v>
      </c>
      <c r="AE3" s="58">
        <v>24</v>
      </c>
      <c r="AF3" s="58">
        <v>25</v>
      </c>
      <c r="AG3" s="58">
        <v>26</v>
      </c>
      <c r="AH3" s="58">
        <v>27</v>
      </c>
      <c r="AI3" s="58">
        <v>28</v>
      </c>
      <c r="AJ3" s="58">
        <v>29</v>
      </c>
      <c r="AK3" s="58">
        <v>30</v>
      </c>
      <c r="AL3" s="58">
        <v>31</v>
      </c>
      <c r="AM3" s="58">
        <v>32</v>
      </c>
      <c r="AN3" s="58">
        <v>33</v>
      </c>
      <c r="AO3" s="58">
        <v>34</v>
      </c>
      <c r="AP3" s="58">
        <v>35</v>
      </c>
      <c r="AQ3" s="58">
        <v>36</v>
      </c>
      <c r="AR3" s="58">
        <v>37</v>
      </c>
      <c r="AS3" s="58">
        <v>38</v>
      </c>
      <c r="AT3" s="58">
        <v>39</v>
      </c>
      <c r="AU3" s="58">
        <v>40</v>
      </c>
      <c r="AV3" s="58">
        <v>41</v>
      </c>
    </row>
    <row r="4" spans="1:48" x14ac:dyDescent="0.35">
      <c r="A4" s="372" t="s">
        <v>459</v>
      </c>
      <c r="B4" s="372" t="s">
        <v>13</v>
      </c>
      <c r="C4" s="372" t="s">
        <v>460</v>
      </c>
      <c r="D4" s="372" t="s">
        <v>461</v>
      </c>
      <c r="E4" s="370"/>
      <c r="F4" s="372" t="s">
        <v>462</v>
      </c>
      <c r="G4" s="372" t="s">
        <v>463</v>
      </c>
      <c r="H4" s="372" t="s">
        <v>464</v>
      </c>
      <c r="I4" s="372" t="s">
        <v>465</v>
      </c>
      <c r="J4" s="368" t="s">
        <v>466</v>
      </c>
      <c r="K4" s="368" t="s">
        <v>467</v>
      </c>
      <c r="L4" s="368" t="s">
        <v>468</v>
      </c>
      <c r="M4" s="368" t="s">
        <v>469</v>
      </c>
      <c r="N4" s="368" t="s">
        <v>470</v>
      </c>
      <c r="O4" s="368" t="s">
        <v>471</v>
      </c>
      <c r="P4" s="368" t="s">
        <v>472</v>
      </c>
      <c r="Q4" s="370"/>
      <c r="R4" s="370"/>
      <c r="S4" s="370"/>
      <c r="T4" s="371"/>
      <c r="U4" s="368" t="s">
        <v>473</v>
      </c>
      <c r="V4" s="370"/>
      <c r="W4" s="370"/>
      <c r="X4" s="371"/>
      <c r="Y4" s="368" t="s">
        <v>474</v>
      </c>
      <c r="Z4" s="370"/>
      <c r="AA4" s="370"/>
      <c r="AB4" s="370"/>
      <c r="AC4" s="370"/>
      <c r="AD4" s="370"/>
      <c r="AE4" s="370"/>
      <c r="AF4" s="370"/>
      <c r="AG4" s="371"/>
      <c r="AH4" s="368" t="s">
        <v>475</v>
      </c>
      <c r="AI4" s="370"/>
      <c r="AJ4" s="370"/>
      <c r="AK4" s="370"/>
      <c r="AL4" s="370"/>
      <c r="AM4" s="370"/>
      <c r="AN4" s="370"/>
      <c r="AO4" s="370"/>
      <c r="AP4" s="370"/>
      <c r="AQ4" s="370"/>
      <c r="AR4" s="370"/>
      <c r="AS4" s="370"/>
      <c r="AT4" s="370"/>
      <c r="AU4" s="370"/>
      <c r="AV4" s="371"/>
    </row>
    <row r="5" spans="1:48" ht="39" x14ac:dyDescent="0.35">
      <c r="A5" s="373"/>
      <c r="B5" s="373"/>
      <c r="C5" s="373"/>
      <c r="D5" s="373"/>
      <c r="E5" s="375"/>
      <c r="F5" s="373"/>
      <c r="G5" s="373"/>
      <c r="H5" s="373"/>
      <c r="I5" s="373"/>
      <c r="J5" s="369"/>
      <c r="K5" s="369"/>
      <c r="L5" s="369"/>
      <c r="M5" s="369"/>
      <c r="N5" s="369"/>
      <c r="O5" s="369"/>
      <c r="P5" s="59" t="s">
        <v>476</v>
      </c>
      <c r="Q5" s="59" t="s">
        <v>477</v>
      </c>
      <c r="R5" s="59" t="s">
        <v>478</v>
      </c>
      <c r="S5" s="59" t="s">
        <v>479</v>
      </c>
      <c r="T5" s="59" t="s">
        <v>480</v>
      </c>
      <c r="U5" s="59" t="s">
        <v>481</v>
      </c>
      <c r="V5" s="59" t="s">
        <v>482</v>
      </c>
      <c r="W5" s="59" t="s">
        <v>483</v>
      </c>
      <c r="X5" s="59" t="s">
        <v>484</v>
      </c>
      <c r="Y5" s="59" t="s">
        <v>485</v>
      </c>
      <c r="Z5" s="59" t="s">
        <v>486</v>
      </c>
      <c r="AA5" s="59" t="s">
        <v>487</v>
      </c>
      <c r="AB5" s="59" t="s">
        <v>488</v>
      </c>
      <c r="AC5" s="59" t="s">
        <v>489</v>
      </c>
      <c r="AD5" s="59" t="s">
        <v>490</v>
      </c>
      <c r="AE5" s="59" t="s">
        <v>491</v>
      </c>
      <c r="AF5" s="59" t="s">
        <v>492</v>
      </c>
      <c r="AG5" s="59" t="s">
        <v>493</v>
      </c>
      <c r="AH5" s="59" t="s">
        <v>494</v>
      </c>
      <c r="AI5" s="59" t="s">
        <v>485</v>
      </c>
      <c r="AJ5" s="59" t="s">
        <v>495</v>
      </c>
      <c r="AK5" s="59" t="s">
        <v>496</v>
      </c>
      <c r="AL5" s="59" t="s">
        <v>497</v>
      </c>
      <c r="AM5" s="59" t="s">
        <v>498</v>
      </c>
      <c r="AN5" s="59" t="s">
        <v>499</v>
      </c>
      <c r="AO5" s="59" t="s">
        <v>500</v>
      </c>
      <c r="AP5" s="59" t="s">
        <v>501</v>
      </c>
      <c r="AQ5" s="59" t="s">
        <v>502</v>
      </c>
      <c r="AR5" s="59" t="s">
        <v>489</v>
      </c>
      <c r="AS5" s="59" t="s">
        <v>490</v>
      </c>
      <c r="AT5" s="59" t="s">
        <v>503</v>
      </c>
      <c r="AU5" s="59" t="s">
        <v>504</v>
      </c>
      <c r="AV5" s="59" t="s">
        <v>505</v>
      </c>
    </row>
    <row r="6" spans="1:48" x14ac:dyDescent="0.35">
      <c r="A6" s="60" t="s">
        <v>506</v>
      </c>
      <c r="B6" s="60" t="s">
        <v>507</v>
      </c>
      <c r="C6" s="60" t="s">
        <v>508</v>
      </c>
      <c r="D6" s="374" t="s">
        <v>509</v>
      </c>
      <c r="E6" s="370"/>
      <c r="F6" s="60" t="s">
        <v>510</v>
      </c>
      <c r="G6" s="60" t="s">
        <v>511</v>
      </c>
      <c r="H6" s="60" t="s">
        <v>512</v>
      </c>
      <c r="I6" s="60" t="s">
        <v>513</v>
      </c>
      <c r="J6" s="61" t="s">
        <v>514</v>
      </c>
      <c r="K6" s="61" t="s">
        <v>515</v>
      </c>
      <c r="L6" s="61" t="s">
        <v>516</v>
      </c>
      <c r="M6" s="61" t="s">
        <v>517</v>
      </c>
      <c r="N6" s="61" t="s">
        <v>518</v>
      </c>
      <c r="O6" s="61" t="s">
        <v>519</v>
      </c>
      <c r="P6" s="61" t="s">
        <v>520</v>
      </c>
      <c r="Q6" s="61" t="s">
        <v>521</v>
      </c>
      <c r="R6" s="61" t="s">
        <v>522</v>
      </c>
      <c r="S6" s="61" t="s">
        <v>523</v>
      </c>
      <c r="T6" s="61" t="s">
        <v>524</v>
      </c>
      <c r="U6" s="61" t="s">
        <v>525</v>
      </c>
      <c r="V6" s="61" t="s">
        <v>526</v>
      </c>
      <c r="W6" s="61" t="s">
        <v>527</v>
      </c>
      <c r="X6" s="61" t="s">
        <v>528</v>
      </c>
      <c r="Y6" s="61" t="s">
        <v>529</v>
      </c>
      <c r="Z6" s="61" t="s">
        <v>530</v>
      </c>
      <c r="AA6" s="61" t="s">
        <v>531</v>
      </c>
      <c r="AB6" s="61" t="s">
        <v>532</v>
      </c>
      <c r="AC6" s="61" t="s">
        <v>533</v>
      </c>
      <c r="AD6" s="61" t="s">
        <v>534</v>
      </c>
      <c r="AE6" s="61" t="s">
        <v>535</v>
      </c>
      <c r="AF6" s="61" t="s">
        <v>536</v>
      </c>
      <c r="AG6" s="61" t="s">
        <v>537</v>
      </c>
      <c r="AH6" s="61" t="s">
        <v>538</v>
      </c>
      <c r="AI6" s="61" t="s">
        <v>539</v>
      </c>
      <c r="AJ6" s="61" t="s">
        <v>540</v>
      </c>
      <c r="AK6" s="61" t="s">
        <v>541</v>
      </c>
      <c r="AL6" s="61" t="s">
        <v>542</v>
      </c>
      <c r="AM6" s="61" t="s">
        <v>543</v>
      </c>
      <c r="AN6" s="61" t="s">
        <v>544</v>
      </c>
      <c r="AO6" s="61" t="s">
        <v>545</v>
      </c>
      <c r="AP6" s="61" t="s">
        <v>546</v>
      </c>
      <c r="AQ6" s="61" t="s">
        <v>547</v>
      </c>
      <c r="AR6" s="61" t="s">
        <v>548</v>
      </c>
      <c r="AS6" s="61" t="s">
        <v>549</v>
      </c>
      <c r="AT6" s="61" t="s">
        <v>550</v>
      </c>
      <c r="AU6" s="61" t="s">
        <v>551</v>
      </c>
      <c r="AV6" s="61" t="s">
        <v>552</v>
      </c>
    </row>
    <row r="7" spans="1:48" ht="21" x14ac:dyDescent="0.35">
      <c r="A7" s="58">
        <v>1</v>
      </c>
      <c r="B7" s="62" t="s">
        <v>456</v>
      </c>
      <c r="C7" s="62" t="s">
        <v>553</v>
      </c>
      <c r="D7" s="364" t="s">
        <v>554</v>
      </c>
      <c r="E7" s="365"/>
      <c r="F7" s="63" t="s">
        <v>555</v>
      </c>
      <c r="G7" s="63" t="s">
        <v>556</v>
      </c>
      <c r="H7" s="64">
        <v>19248.990000000002</v>
      </c>
      <c r="I7" s="63" t="s">
        <v>557</v>
      </c>
      <c r="J7" s="65" t="s">
        <v>558</v>
      </c>
      <c r="K7" s="65" t="s">
        <v>559</v>
      </c>
      <c r="L7" s="65"/>
      <c r="M7" s="66" t="s">
        <v>560</v>
      </c>
      <c r="N7" s="66" t="s">
        <v>561</v>
      </c>
      <c r="O7" s="66"/>
      <c r="P7" s="67">
        <v>20399</v>
      </c>
      <c r="Q7" s="66" t="s">
        <v>562</v>
      </c>
      <c r="R7" s="67">
        <v>2</v>
      </c>
      <c r="S7" s="66" t="s">
        <v>562</v>
      </c>
      <c r="T7" s="67">
        <v>2016</v>
      </c>
      <c r="U7" s="68">
        <v>44562</v>
      </c>
      <c r="V7" s="68">
        <v>44565</v>
      </c>
      <c r="W7" s="68">
        <v>44570</v>
      </c>
      <c r="X7" s="68">
        <v>44571</v>
      </c>
      <c r="Y7" s="68">
        <v>44562.25</v>
      </c>
      <c r="Z7" s="68">
        <v>44563.361111111102</v>
      </c>
      <c r="AA7" s="68">
        <v>44565.354166666701</v>
      </c>
      <c r="AB7" s="69">
        <v>44565</v>
      </c>
      <c r="AC7" s="70">
        <v>2.62</v>
      </c>
      <c r="AD7" s="70">
        <v>7.39</v>
      </c>
      <c r="AE7" s="66">
        <v>19248.990000000002</v>
      </c>
      <c r="AF7" s="66">
        <v>5326</v>
      </c>
      <c r="AG7" s="70">
        <v>9.2799999999999994</v>
      </c>
      <c r="AH7" s="68">
        <v>44572.944444444402</v>
      </c>
      <c r="AI7" s="68">
        <v>44562.25</v>
      </c>
      <c r="AJ7" s="68">
        <v>44570.833333333299</v>
      </c>
      <c r="AK7" s="68">
        <v>44572.333333333299</v>
      </c>
      <c r="AL7" s="65" t="s">
        <v>563</v>
      </c>
      <c r="AM7" s="68">
        <v>44572.944444444402</v>
      </c>
      <c r="AN7" s="68">
        <v>44574.048611111102</v>
      </c>
      <c r="AO7" s="68">
        <v>44576.368055555598</v>
      </c>
      <c r="AP7" s="68">
        <v>44576.625</v>
      </c>
      <c r="AQ7" s="68">
        <v>44576.635416666701</v>
      </c>
      <c r="AR7" s="70">
        <v>2.62</v>
      </c>
      <c r="AS7" s="70">
        <v>7.39</v>
      </c>
      <c r="AT7" s="67">
        <v>19241.25</v>
      </c>
      <c r="AU7" s="67">
        <v>5316</v>
      </c>
      <c r="AV7" s="70">
        <v>9.26</v>
      </c>
    </row>
    <row r="8" spans="1:48" ht="21" x14ac:dyDescent="0.35">
      <c r="A8" s="58">
        <v>2</v>
      </c>
      <c r="B8" s="62" t="s">
        <v>564</v>
      </c>
      <c r="C8" s="62" t="s">
        <v>553</v>
      </c>
      <c r="D8" s="364" t="s">
        <v>554</v>
      </c>
      <c r="E8" s="365"/>
      <c r="F8" s="63" t="s">
        <v>457</v>
      </c>
      <c r="G8" s="63" t="s">
        <v>556</v>
      </c>
      <c r="H8" s="64">
        <v>19268.87</v>
      </c>
      <c r="I8" s="63" t="s">
        <v>557</v>
      </c>
      <c r="J8" s="65" t="s">
        <v>558</v>
      </c>
      <c r="K8" s="65" t="s">
        <v>559</v>
      </c>
      <c r="L8" s="65"/>
      <c r="M8" s="66" t="s">
        <v>565</v>
      </c>
      <c r="N8" s="66" t="s">
        <v>566</v>
      </c>
      <c r="O8" s="66"/>
      <c r="P8" s="67">
        <v>20750.8</v>
      </c>
      <c r="Q8" s="66" t="s">
        <v>567</v>
      </c>
      <c r="R8" s="67">
        <v>2</v>
      </c>
      <c r="S8" s="66" t="s">
        <v>568</v>
      </c>
      <c r="T8" s="67">
        <v>0</v>
      </c>
      <c r="U8" s="68">
        <v>44567</v>
      </c>
      <c r="V8" s="68">
        <v>44569</v>
      </c>
      <c r="W8" s="68">
        <v>44575</v>
      </c>
      <c r="X8" s="68">
        <v>44576</v>
      </c>
      <c r="Y8" s="68">
        <v>44567.25</v>
      </c>
      <c r="Z8" s="68">
        <v>44567.375</v>
      </c>
      <c r="AA8" s="68">
        <v>44569.263888888898</v>
      </c>
      <c r="AB8" s="69">
        <v>44569</v>
      </c>
      <c r="AC8" s="70">
        <v>3.1</v>
      </c>
      <c r="AD8" s="70">
        <v>7.33</v>
      </c>
      <c r="AE8" s="66">
        <v>19268.87</v>
      </c>
      <c r="AF8" s="66">
        <v>5028</v>
      </c>
      <c r="AG8" s="70">
        <v>9.56</v>
      </c>
      <c r="AH8" s="68">
        <v>44576.954861111102</v>
      </c>
      <c r="AI8" s="68">
        <v>44567.25</v>
      </c>
      <c r="AJ8" s="68">
        <v>44574.666666666701</v>
      </c>
      <c r="AK8" s="68">
        <v>44575.583333333299</v>
      </c>
      <c r="AL8" s="65" t="s">
        <v>563</v>
      </c>
      <c r="AM8" s="68">
        <v>44576.954861111102</v>
      </c>
      <c r="AN8" s="68">
        <v>44577.618055555598</v>
      </c>
      <c r="AO8" s="68">
        <v>44579.375</v>
      </c>
      <c r="AP8" s="68">
        <v>44579.625</v>
      </c>
      <c r="AQ8" s="68">
        <v>44579.625</v>
      </c>
      <c r="AR8" s="70">
        <v>3.1</v>
      </c>
      <c r="AS8" s="70">
        <v>7.33</v>
      </c>
      <c r="AT8" s="67">
        <v>19262.27</v>
      </c>
      <c r="AU8" s="67">
        <v>4984</v>
      </c>
      <c r="AV8" s="70">
        <v>9.52</v>
      </c>
    </row>
    <row r="9" spans="1:48" ht="21" x14ac:dyDescent="0.35">
      <c r="A9" s="58">
        <v>3</v>
      </c>
      <c r="B9" s="62" t="s">
        <v>569</v>
      </c>
      <c r="C9" s="62" t="s">
        <v>553</v>
      </c>
      <c r="D9" s="364" t="s">
        <v>554</v>
      </c>
      <c r="E9" s="365"/>
      <c r="F9" s="63" t="s">
        <v>457</v>
      </c>
      <c r="G9" s="63" t="s">
        <v>556</v>
      </c>
      <c r="H9" s="64">
        <v>19483.18</v>
      </c>
      <c r="I9" s="63" t="s">
        <v>557</v>
      </c>
      <c r="J9" s="65" t="s">
        <v>558</v>
      </c>
      <c r="K9" s="65" t="s">
        <v>559</v>
      </c>
      <c r="L9" s="65"/>
      <c r="M9" s="66" t="s">
        <v>562</v>
      </c>
      <c r="N9" s="66" t="s">
        <v>562</v>
      </c>
      <c r="O9" s="66"/>
      <c r="P9" s="67">
        <v>22122</v>
      </c>
      <c r="Q9" s="66" t="s">
        <v>562</v>
      </c>
      <c r="R9" s="67">
        <v>2</v>
      </c>
      <c r="S9" s="66" t="s">
        <v>562</v>
      </c>
      <c r="T9" s="67">
        <v>0</v>
      </c>
      <c r="U9" s="68">
        <v>44574</v>
      </c>
      <c r="V9" s="68">
        <v>44577</v>
      </c>
      <c r="W9" s="68">
        <v>44582</v>
      </c>
      <c r="X9" s="68">
        <v>44583</v>
      </c>
      <c r="Y9" s="68">
        <v>44574.416666666701</v>
      </c>
      <c r="Z9" s="68">
        <v>44574.739583333299</v>
      </c>
      <c r="AA9" s="68">
        <v>44577.326388888898</v>
      </c>
      <c r="AB9" s="69">
        <v>44577</v>
      </c>
      <c r="AC9" s="70">
        <v>2.4</v>
      </c>
      <c r="AD9" s="70">
        <v>7.4</v>
      </c>
      <c r="AE9" s="66">
        <v>19483.18</v>
      </c>
      <c r="AF9" s="66">
        <v>5036</v>
      </c>
      <c r="AG9" s="70">
        <v>9.75</v>
      </c>
      <c r="AH9" s="68">
        <v>44582.75</v>
      </c>
      <c r="AI9" s="68">
        <v>44574.416666666701</v>
      </c>
      <c r="AJ9" s="68">
        <v>44582.520833333299</v>
      </c>
      <c r="AK9" s="68">
        <v>44582.708333333299</v>
      </c>
      <c r="AL9" s="65" t="s">
        <v>570</v>
      </c>
      <c r="AM9" s="68">
        <v>44582.75</v>
      </c>
      <c r="AN9" s="68">
        <v>44583.5</v>
      </c>
      <c r="AO9" s="68">
        <v>44585.881944444402</v>
      </c>
      <c r="AP9" s="68">
        <v>44586.291666666701</v>
      </c>
      <c r="AQ9" s="68">
        <v>44586.3125</v>
      </c>
      <c r="AR9" s="70">
        <v>2.4</v>
      </c>
      <c r="AS9" s="70">
        <v>7.4</v>
      </c>
      <c r="AT9" s="67">
        <v>19476.240000000002</v>
      </c>
      <c r="AU9" s="67">
        <v>4943</v>
      </c>
      <c r="AV9" s="70">
        <v>9.7200000000000006</v>
      </c>
    </row>
    <row r="10" spans="1:48" ht="21" x14ac:dyDescent="0.35">
      <c r="A10" s="58">
        <v>4</v>
      </c>
      <c r="B10" s="62" t="s">
        <v>571</v>
      </c>
      <c r="C10" s="62" t="s">
        <v>553</v>
      </c>
      <c r="D10" s="364" t="s">
        <v>554</v>
      </c>
      <c r="E10" s="365"/>
      <c r="F10" s="63" t="s">
        <v>204</v>
      </c>
      <c r="G10" s="63" t="s">
        <v>556</v>
      </c>
      <c r="H10" s="64">
        <v>18479.54</v>
      </c>
      <c r="I10" s="63" t="s">
        <v>572</v>
      </c>
      <c r="J10" s="65" t="s">
        <v>558</v>
      </c>
      <c r="K10" s="65" t="s">
        <v>559</v>
      </c>
      <c r="L10" s="65"/>
      <c r="M10" s="66" t="s">
        <v>562</v>
      </c>
      <c r="N10" s="66" t="s">
        <v>562</v>
      </c>
      <c r="O10" s="66"/>
      <c r="P10" s="67">
        <v>22095</v>
      </c>
      <c r="Q10" s="66" t="s">
        <v>562</v>
      </c>
      <c r="R10" s="67">
        <v>2</v>
      </c>
      <c r="S10" s="66" t="s">
        <v>562</v>
      </c>
      <c r="T10" s="67">
        <v>0</v>
      </c>
      <c r="U10" s="68">
        <v>44577</v>
      </c>
      <c r="V10" s="68">
        <v>44578</v>
      </c>
      <c r="W10" s="68">
        <v>44586</v>
      </c>
      <c r="X10" s="68">
        <v>44587</v>
      </c>
      <c r="Y10" s="68">
        <v>44577.583333333299</v>
      </c>
      <c r="Z10" s="68">
        <v>44577.75</v>
      </c>
      <c r="AA10" s="68">
        <v>44578.729166666701</v>
      </c>
      <c r="AB10" s="69">
        <v>44578</v>
      </c>
      <c r="AC10" s="70">
        <v>2.6</v>
      </c>
      <c r="AD10" s="70">
        <v>7.1</v>
      </c>
      <c r="AE10" s="66">
        <v>18479.54</v>
      </c>
      <c r="AF10" s="66">
        <v>5369</v>
      </c>
      <c r="AG10" s="70">
        <v>8.82</v>
      </c>
      <c r="AH10" s="68">
        <v>44586.756944444402</v>
      </c>
      <c r="AI10" s="68">
        <v>44577.583333333299</v>
      </c>
      <c r="AJ10" s="68">
        <v>44586.083333333299</v>
      </c>
      <c r="AK10" s="68">
        <v>44586.277777777803</v>
      </c>
      <c r="AL10" s="65" t="s">
        <v>570</v>
      </c>
      <c r="AM10" s="68">
        <v>44586.756944444402</v>
      </c>
      <c r="AN10" s="68">
        <v>44588.520833333299</v>
      </c>
      <c r="AO10" s="68">
        <v>44591.493055555598</v>
      </c>
      <c r="AP10" s="68">
        <v>44591.5625</v>
      </c>
      <c r="AQ10" s="68">
        <v>44591.5625</v>
      </c>
      <c r="AR10" s="70">
        <v>2.6</v>
      </c>
      <c r="AS10" s="70">
        <v>7.1</v>
      </c>
      <c r="AT10" s="67">
        <v>18472.55</v>
      </c>
      <c r="AU10" s="67">
        <v>5322</v>
      </c>
      <c r="AV10" s="70">
        <v>8.8000000000000007</v>
      </c>
    </row>
    <row r="11" spans="1:48" ht="21" x14ac:dyDescent="0.35">
      <c r="A11" s="58">
        <v>5</v>
      </c>
      <c r="B11" s="62" t="s">
        <v>573</v>
      </c>
      <c r="C11" s="62" t="s">
        <v>553</v>
      </c>
      <c r="D11" s="364" t="s">
        <v>554</v>
      </c>
      <c r="E11" s="365"/>
      <c r="F11" s="63" t="s">
        <v>458</v>
      </c>
      <c r="G11" s="63" t="s">
        <v>556</v>
      </c>
      <c r="H11" s="64">
        <v>17485.68</v>
      </c>
      <c r="I11" s="63" t="s">
        <v>572</v>
      </c>
      <c r="J11" s="65" t="s">
        <v>558</v>
      </c>
      <c r="K11" s="65" t="s">
        <v>559</v>
      </c>
      <c r="L11" s="65"/>
      <c r="M11" s="66" t="s">
        <v>574</v>
      </c>
      <c r="N11" s="66" t="s">
        <v>575</v>
      </c>
      <c r="O11" s="66"/>
      <c r="P11" s="67">
        <v>21497</v>
      </c>
      <c r="Q11" s="66" t="s">
        <v>576</v>
      </c>
      <c r="R11" s="67">
        <v>2</v>
      </c>
      <c r="S11" s="66" t="s">
        <v>577</v>
      </c>
      <c r="T11" s="67">
        <v>0</v>
      </c>
      <c r="U11" s="68">
        <v>44576</v>
      </c>
      <c r="V11" s="68">
        <v>44577</v>
      </c>
      <c r="W11" s="68">
        <v>44584</v>
      </c>
      <c r="X11" s="68">
        <v>44585</v>
      </c>
      <c r="Y11" s="68">
        <v>44576.333333333299</v>
      </c>
      <c r="Z11" s="68">
        <v>44576.5</v>
      </c>
      <c r="AA11" s="68">
        <v>44577.479166666701</v>
      </c>
      <c r="AB11" s="69">
        <v>44577</v>
      </c>
      <c r="AC11" s="70">
        <v>1.7</v>
      </c>
      <c r="AD11" s="70">
        <v>7</v>
      </c>
      <c r="AE11" s="66">
        <v>17485.68</v>
      </c>
      <c r="AF11" s="66">
        <v>4956</v>
      </c>
      <c r="AG11" s="70">
        <v>11.67</v>
      </c>
      <c r="AH11" s="68">
        <v>44585.774305555598</v>
      </c>
      <c r="AI11" s="68">
        <v>44576.333333333299</v>
      </c>
      <c r="AJ11" s="68">
        <v>44585.291666666701</v>
      </c>
      <c r="AK11" s="68">
        <v>44585.75</v>
      </c>
      <c r="AL11" s="65" t="s">
        <v>563</v>
      </c>
      <c r="AM11" s="68">
        <v>44585.774305555598</v>
      </c>
      <c r="AN11" s="68">
        <v>44587.770833333299</v>
      </c>
      <c r="AO11" s="68">
        <v>44591.673611111102</v>
      </c>
      <c r="AP11" s="68">
        <v>44591.791666666701</v>
      </c>
      <c r="AQ11" s="68">
        <v>44591.791666666701</v>
      </c>
      <c r="AR11" s="70">
        <v>1.7</v>
      </c>
      <c r="AS11" s="70">
        <v>7</v>
      </c>
      <c r="AT11" s="67">
        <v>17479.07</v>
      </c>
      <c r="AU11" s="67">
        <v>4890</v>
      </c>
      <c r="AV11" s="70">
        <v>11.62</v>
      </c>
    </row>
    <row r="12" spans="1:48" ht="21" x14ac:dyDescent="0.35">
      <c r="A12" s="58">
        <v>6</v>
      </c>
      <c r="B12" s="62" t="s">
        <v>456</v>
      </c>
      <c r="C12" s="62" t="s">
        <v>553</v>
      </c>
      <c r="D12" s="364" t="s">
        <v>554</v>
      </c>
      <c r="E12" s="365"/>
      <c r="F12" s="63" t="s">
        <v>204</v>
      </c>
      <c r="G12" s="63" t="s">
        <v>556</v>
      </c>
      <c r="H12" s="64">
        <v>18430.560000000001</v>
      </c>
      <c r="I12" s="63" t="s">
        <v>572</v>
      </c>
      <c r="J12" s="65" t="s">
        <v>558</v>
      </c>
      <c r="K12" s="65" t="s">
        <v>559</v>
      </c>
      <c r="L12" s="65"/>
      <c r="M12" s="66" t="s">
        <v>560</v>
      </c>
      <c r="N12" s="66" t="s">
        <v>561</v>
      </c>
      <c r="O12" s="66"/>
      <c r="P12" s="67">
        <v>20399</v>
      </c>
      <c r="Q12" s="66" t="s">
        <v>562</v>
      </c>
      <c r="R12" s="67">
        <v>2</v>
      </c>
      <c r="S12" s="66" t="s">
        <v>562</v>
      </c>
      <c r="T12" s="67">
        <v>2016</v>
      </c>
      <c r="U12" s="68">
        <v>44579</v>
      </c>
      <c r="V12" s="68">
        <v>44580</v>
      </c>
      <c r="W12" s="68">
        <v>44587</v>
      </c>
      <c r="X12" s="68">
        <v>44588</v>
      </c>
      <c r="Y12" s="68">
        <v>44579.333333333299</v>
      </c>
      <c r="Z12" s="68">
        <v>44579.5</v>
      </c>
      <c r="AA12" s="68">
        <v>44580.479166666701</v>
      </c>
      <c r="AB12" s="69">
        <v>44580</v>
      </c>
      <c r="AC12" s="70">
        <v>2.6</v>
      </c>
      <c r="AD12" s="70">
        <v>7.1</v>
      </c>
      <c r="AE12" s="66">
        <v>18430.560000000001</v>
      </c>
      <c r="AF12" s="66">
        <v>5375</v>
      </c>
      <c r="AG12" s="70">
        <v>9.09</v>
      </c>
      <c r="AH12" s="68">
        <v>44588.819444444402</v>
      </c>
      <c r="AI12" s="68">
        <v>44579.333333333299</v>
      </c>
      <c r="AJ12" s="68">
        <v>44586.96875</v>
      </c>
      <c r="AK12" s="68">
        <v>44587.291666666701</v>
      </c>
      <c r="AL12" s="65" t="s">
        <v>563</v>
      </c>
      <c r="AM12" s="68">
        <v>44588.819444444402</v>
      </c>
      <c r="AN12" s="68">
        <v>44590.645833333299</v>
      </c>
      <c r="AO12" s="68">
        <v>44593.673611111102</v>
      </c>
      <c r="AP12" s="68">
        <v>44594.291666666701</v>
      </c>
      <c r="AQ12" s="68">
        <v>44594.291666666701</v>
      </c>
      <c r="AR12" s="70">
        <v>2.6</v>
      </c>
      <c r="AS12" s="70">
        <v>7.1</v>
      </c>
      <c r="AT12" s="67">
        <v>18423.669999999998</v>
      </c>
      <c r="AU12" s="67">
        <v>5333</v>
      </c>
      <c r="AV12" s="70">
        <v>9.1199999999999992</v>
      </c>
    </row>
    <row r="13" spans="1:48" s="71" customFormat="1" ht="31.5" x14ac:dyDescent="0.35">
      <c r="A13" s="71">
        <v>7</v>
      </c>
      <c r="B13" s="72" t="s">
        <v>454</v>
      </c>
      <c r="C13" s="72" t="s">
        <v>553</v>
      </c>
      <c r="D13" s="366" t="s">
        <v>554</v>
      </c>
      <c r="E13" s="367"/>
      <c r="F13" s="73" t="s">
        <v>457</v>
      </c>
      <c r="G13" s="73" t="s">
        <v>556</v>
      </c>
      <c r="H13" s="74">
        <v>4793.4799999999996</v>
      </c>
      <c r="I13" s="73" t="s">
        <v>578</v>
      </c>
      <c r="J13" s="75" t="s">
        <v>558</v>
      </c>
      <c r="K13" s="75" t="s">
        <v>559</v>
      </c>
      <c r="L13" s="75"/>
      <c r="M13" s="76" t="s">
        <v>562</v>
      </c>
      <c r="N13" s="76" t="s">
        <v>562</v>
      </c>
      <c r="O13" s="76"/>
      <c r="P13" s="77">
        <v>5110</v>
      </c>
      <c r="Q13" s="76" t="s">
        <v>562</v>
      </c>
      <c r="R13" s="77">
        <v>2</v>
      </c>
      <c r="S13" s="76" t="s">
        <v>562</v>
      </c>
      <c r="T13" s="77">
        <v>0</v>
      </c>
      <c r="U13" s="78">
        <v>44601</v>
      </c>
      <c r="V13" s="78">
        <v>44602</v>
      </c>
      <c r="W13" s="78">
        <v>44604</v>
      </c>
      <c r="X13" s="78">
        <v>44605</v>
      </c>
      <c r="Y13" s="78">
        <v>44600.354166666701</v>
      </c>
      <c r="Z13" s="78">
        <v>44602.291666666701</v>
      </c>
      <c r="AA13" s="78">
        <v>44602.916666666701</v>
      </c>
      <c r="AB13" s="79">
        <v>44602</v>
      </c>
      <c r="AC13" s="80">
        <v>1.3</v>
      </c>
      <c r="AD13" s="80">
        <v>5.49</v>
      </c>
      <c r="AE13" s="76">
        <v>4793.4799999999996</v>
      </c>
      <c r="AF13" s="76">
        <v>4981</v>
      </c>
      <c r="AG13" s="80">
        <v>10.33</v>
      </c>
      <c r="AH13" s="78">
        <v>44605.666666666701</v>
      </c>
      <c r="AI13" s="78">
        <v>44600.354166666701</v>
      </c>
      <c r="AJ13" s="78">
        <v>44605.326388888898</v>
      </c>
      <c r="AK13" s="78">
        <v>44605.645833333299</v>
      </c>
      <c r="AL13" s="75" t="s">
        <v>579</v>
      </c>
      <c r="AM13" s="78">
        <v>44605.666666666701</v>
      </c>
      <c r="AN13" s="78">
        <v>44605.743055555598</v>
      </c>
      <c r="AO13" s="78">
        <v>44606.5</v>
      </c>
      <c r="AP13" s="78">
        <v>44606.5625</v>
      </c>
      <c r="AQ13" s="78">
        <v>44606.5625</v>
      </c>
      <c r="AR13" s="80">
        <v>1.3</v>
      </c>
      <c r="AS13" s="80">
        <v>5.49</v>
      </c>
      <c r="AT13" s="77">
        <v>4794.2</v>
      </c>
      <c r="AU13" s="77">
        <v>4940</v>
      </c>
      <c r="AV13" s="80">
        <v>10.82</v>
      </c>
    </row>
    <row r="14" spans="1:48" ht="21" x14ac:dyDescent="0.35">
      <c r="A14" s="58">
        <v>8</v>
      </c>
      <c r="B14" s="62" t="s">
        <v>456</v>
      </c>
      <c r="C14" s="62" t="s">
        <v>553</v>
      </c>
      <c r="D14" s="364" t="s">
        <v>554</v>
      </c>
      <c r="E14" s="365"/>
      <c r="F14" s="63" t="s">
        <v>458</v>
      </c>
      <c r="G14" s="63" t="s">
        <v>556</v>
      </c>
      <c r="H14" s="64">
        <v>17606.62</v>
      </c>
      <c r="I14" s="63" t="s">
        <v>572</v>
      </c>
      <c r="J14" s="65" t="s">
        <v>558</v>
      </c>
      <c r="K14" s="65" t="s">
        <v>559</v>
      </c>
      <c r="L14" s="65"/>
      <c r="M14" s="66" t="s">
        <v>560</v>
      </c>
      <c r="N14" s="66" t="s">
        <v>561</v>
      </c>
      <c r="O14" s="66"/>
      <c r="P14" s="67">
        <v>20399</v>
      </c>
      <c r="Q14" s="66" t="s">
        <v>562</v>
      </c>
      <c r="R14" s="67">
        <v>2</v>
      </c>
      <c r="S14" s="66" t="s">
        <v>562</v>
      </c>
      <c r="T14" s="67">
        <v>2016</v>
      </c>
      <c r="U14" s="68">
        <v>44602</v>
      </c>
      <c r="V14" s="68">
        <v>44603</v>
      </c>
      <c r="W14" s="68">
        <v>44605</v>
      </c>
      <c r="X14" s="68">
        <v>44606</v>
      </c>
      <c r="Y14" s="68">
        <v>44601.583333333299</v>
      </c>
      <c r="Z14" s="68">
        <v>44601.993055555598</v>
      </c>
      <c r="AA14" s="68">
        <v>44603.020833333299</v>
      </c>
      <c r="AB14" s="69">
        <v>44603</v>
      </c>
      <c r="AC14" s="70">
        <v>2.61</v>
      </c>
      <c r="AD14" s="70">
        <v>6.87</v>
      </c>
      <c r="AE14" s="66">
        <v>17606.62</v>
      </c>
      <c r="AF14" s="66">
        <v>4920</v>
      </c>
      <c r="AG14" s="70">
        <v>10.34</v>
      </c>
      <c r="AH14" s="68">
        <v>44605.583333333299</v>
      </c>
      <c r="AI14" s="68">
        <v>44601.583333333299</v>
      </c>
      <c r="AJ14" s="68">
        <v>44605.072916666701</v>
      </c>
      <c r="AK14" s="68">
        <v>44605.5625</v>
      </c>
      <c r="AL14" s="65" t="s">
        <v>563</v>
      </c>
      <c r="AM14" s="68">
        <v>44605.583333333299</v>
      </c>
      <c r="AN14" s="68">
        <v>44606.833333333299</v>
      </c>
      <c r="AO14" s="68">
        <v>44609.8125</v>
      </c>
      <c r="AP14" s="68">
        <v>44609.902777777803</v>
      </c>
      <c r="AQ14" s="68">
        <v>44609.909722222197</v>
      </c>
      <c r="AR14" s="70">
        <v>2.61</v>
      </c>
      <c r="AS14" s="70">
        <v>6.87</v>
      </c>
      <c r="AT14" s="67">
        <v>17601.27</v>
      </c>
      <c r="AU14" s="67">
        <v>4898</v>
      </c>
      <c r="AV14" s="70">
        <v>10.37</v>
      </c>
    </row>
    <row r="15" spans="1:48" ht="21" x14ac:dyDescent="0.35">
      <c r="A15" s="58">
        <v>9</v>
      </c>
      <c r="B15" s="62" t="s">
        <v>569</v>
      </c>
      <c r="C15" s="62" t="s">
        <v>553</v>
      </c>
      <c r="D15" s="364" t="s">
        <v>554</v>
      </c>
      <c r="E15" s="365"/>
      <c r="F15" s="63" t="s">
        <v>457</v>
      </c>
      <c r="G15" s="63" t="s">
        <v>556</v>
      </c>
      <c r="H15" s="64">
        <v>17569.68</v>
      </c>
      <c r="I15" s="63" t="s">
        <v>557</v>
      </c>
      <c r="J15" s="65" t="s">
        <v>558</v>
      </c>
      <c r="K15" s="65" t="s">
        <v>559</v>
      </c>
      <c r="L15" s="65"/>
      <c r="M15" s="66" t="s">
        <v>562</v>
      </c>
      <c r="N15" s="66" t="s">
        <v>562</v>
      </c>
      <c r="O15" s="66"/>
      <c r="P15" s="67">
        <v>22122</v>
      </c>
      <c r="Q15" s="66" t="s">
        <v>562</v>
      </c>
      <c r="R15" s="67">
        <v>2</v>
      </c>
      <c r="S15" s="66" t="s">
        <v>562</v>
      </c>
      <c r="T15" s="67">
        <v>0</v>
      </c>
      <c r="U15" s="68">
        <v>44600</v>
      </c>
      <c r="V15" s="68">
        <v>44601</v>
      </c>
      <c r="W15" s="68">
        <v>44607</v>
      </c>
      <c r="X15" s="68">
        <v>44608</v>
      </c>
      <c r="Y15" s="68">
        <v>44599.416666666701</v>
      </c>
      <c r="Z15" s="68">
        <v>44600.333333333299</v>
      </c>
      <c r="AA15" s="68">
        <v>44601.75</v>
      </c>
      <c r="AB15" s="69">
        <v>44601</v>
      </c>
      <c r="AC15" s="70">
        <v>2.39</v>
      </c>
      <c r="AD15" s="70">
        <v>6.89</v>
      </c>
      <c r="AE15" s="66">
        <v>17569.68</v>
      </c>
      <c r="AF15" s="66">
        <v>5031</v>
      </c>
      <c r="AG15" s="70">
        <v>9.56</v>
      </c>
      <c r="AH15" s="68">
        <v>44609.666666666701</v>
      </c>
      <c r="AI15" s="68">
        <v>44599.416666666701</v>
      </c>
      <c r="AJ15" s="68">
        <v>44606.947916666701</v>
      </c>
      <c r="AK15" s="68">
        <v>44609.631944444402</v>
      </c>
      <c r="AL15" s="65" t="s">
        <v>570</v>
      </c>
      <c r="AM15" s="68">
        <v>44609.666666666701</v>
      </c>
      <c r="AN15" s="68">
        <v>44610.777777777803</v>
      </c>
      <c r="AO15" s="68">
        <v>44612.979166666701</v>
      </c>
      <c r="AP15" s="68">
        <v>44613.25</v>
      </c>
      <c r="AQ15" s="68">
        <v>44613.25</v>
      </c>
      <c r="AR15" s="70">
        <v>2.39</v>
      </c>
      <c r="AS15" s="70">
        <v>6.89</v>
      </c>
      <c r="AT15" s="67">
        <v>17564.22</v>
      </c>
      <c r="AU15" s="67">
        <v>4967</v>
      </c>
      <c r="AV15" s="70">
        <v>9.51</v>
      </c>
    </row>
    <row r="16" spans="1:48" ht="21" x14ac:dyDescent="0.35">
      <c r="A16" s="58">
        <v>10</v>
      </c>
      <c r="B16" s="62" t="s">
        <v>573</v>
      </c>
      <c r="C16" s="62" t="s">
        <v>553</v>
      </c>
      <c r="D16" s="364" t="s">
        <v>554</v>
      </c>
      <c r="E16" s="365"/>
      <c r="F16" s="63" t="s">
        <v>555</v>
      </c>
      <c r="G16" s="63" t="s">
        <v>556</v>
      </c>
      <c r="H16" s="64">
        <v>16703.650000000001</v>
      </c>
      <c r="I16" s="63" t="s">
        <v>557</v>
      </c>
      <c r="J16" s="65" t="s">
        <v>558</v>
      </c>
      <c r="K16" s="65" t="s">
        <v>559</v>
      </c>
      <c r="L16" s="65"/>
      <c r="M16" s="66" t="s">
        <v>574</v>
      </c>
      <c r="N16" s="66" t="s">
        <v>575</v>
      </c>
      <c r="O16" s="66"/>
      <c r="P16" s="67">
        <v>21497</v>
      </c>
      <c r="Q16" s="66" t="s">
        <v>576</v>
      </c>
      <c r="R16" s="67">
        <v>2</v>
      </c>
      <c r="S16" s="66" t="s">
        <v>577</v>
      </c>
      <c r="T16" s="67">
        <v>0</v>
      </c>
      <c r="U16" s="68">
        <v>44602</v>
      </c>
      <c r="V16" s="68">
        <v>44604</v>
      </c>
      <c r="W16" s="68">
        <v>44609</v>
      </c>
      <c r="X16" s="68">
        <v>44610</v>
      </c>
      <c r="Y16" s="68">
        <v>44601.35</v>
      </c>
      <c r="Z16" s="68">
        <v>44602.541666666701</v>
      </c>
      <c r="AA16" s="68">
        <v>44604.916666666701</v>
      </c>
      <c r="AB16" s="69">
        <v>44604</v>
      </c>
      <c r="AC16" s="70">
        <v>1.74</v>
      </c>
      <c r="AD16" s="70">
        <v>6.89</v>
      </c>
      <c r="AE16" s="66">
        <v>16703.650000000001</v>
      </c>
      <c r="AF16" s="66">
        <v>5348</v>
      </c>
      <c r="AG16" s="70">
        <v>9.6300000000000008</v>
      </c>
      <c r="AH16" s="68">
        <v>44612.732638888898</v>
      </c>
      <c r="AI16" s="68">
        <v>44601.35</v>
      </c>
      <c r="AJ16" s="68">
        <v>44611.715277777803</v>
      </c>
      <c r="AK16" s="68">
        <v>44612.708333333299</v>
      </c>
      <c r="AL16" s="65" t="s">
        <v>563</v>
      </c>
      <c r="AM16" s="68">
        <v>44612.732638888898</v>
      </c>
      <c r="AN16" s="68">
        <v>44613.409722222197</v>
      </c>
      <c r="AO16" s="68">
        <v>44614.520833333299</v>
      </c>
      <c r="AP16" s="68">
        <v>44614.708333333299</v>
      </c>
      <c r="AQ16" s="68">
        <v>44614.708333333299</v>
      </c>
      <c r="AR16" s="70">
        <v>1.74</v>
      </c>
      <c r="AS16" s="70">
        <v>6.89</v>
      </c>
      <c r="AT16" s="67">
        <v>16698.43</v>
      </c>
      <c r="AU16" s="67">
        <v>5323</v>
      </c>
      <c r="AV16" s="70">
        <v>9.58</v>
      </c>
    </row>
    <row r="17" spans="1:48" s="71" customFormat="1" ht="31.5" x14ac:dyDescent="0.35">
      <c r="A17" s="71">
        <v>11</v>
      </c>
      <c r="B17" s="72" t="s">
        <v>455</v>
      </c>
      <c r="C17" s="72" t="s">
        <v>553</v>
      </c>
      <c r="D17" s="366" t="s">
        <v>554</v>
      </c>
      <c r="E17" s="367"/>
      <c r="F17" s="73" t="s">
        <v>457</v>
      </c>
      <c r="G17" s="73" t="s">
        <v>556</v>
      </c>
      <c r="H17" s="74">
        <v>5128.95</v>
      </c>
      <c r="I17" s="73" t="s">
        <v>578</v>
      </c>
      <c r="J17" s="75" t="s">
        <v>558</v>
      </c>
      <c r="K17" s="75" t="s">
        <v>559</v>
      </c>
      <c r="L17" s="75"/>
      <c r="M17" s="76" t="s">
        <v>562</v>
      </c>
      <c r="N17" s="76" t="s">
        <v>562</v>
      </c>
      <c r="O17" s="76"/>
      <c r="P17" s="77">
        <v>5961.2</v>
      </c>
      <c r="Q17" s="76" t="s">
        <v>562</v>
      </c>
      <c r="R17" s="77">
        <v>2</v>
      </c>
      <c r="S17" s="76" t="s">
        <v>562</v>
      </c>
      <c r="T17" s="77">
        <v>0</v>
      </c>
      <c r="U17" s="78">
        <v>44620</v>
      </c>
      <c r="V17" s="78">
        <v>44621</v>
      </c>
      <c r="W17" s="78">
        <v>44623</v>
      </c>
      <c r="X17" s="78">
        <v>44624</v>
      </c>
      <c r="Y17" s="78">
        <v>44619.583333333299</v>
      </c>
      <c r="Z17" s="78">
        <v>44620.78125</v>
      </c>
      <c r="AA17" s="78">
        <v>44621.708333333299</v>
      </c>
      <c r="AB17" s="79">
        <v>44621</v>
      </c>
      <c r="AC17" s="80">
        <v>2</v>
      </c>
      <c r="AD17" s="80">
        <v>5.2</v>
      </c>
      <c r="AE17" s="76">
        <v>5128.95</v>
      </c>
      <c r="AF17" s="76">
        <v>4870</v>
      </c>
      <c r="AG17" s="80">
        <v>12.66</v>
      </c>
      <c r="AH17" s="78">
        <v>44624.666666666701</v>
      </c>
      <c r="AI17" s="78">
        <v>44619.583333333299</v>
      </c>
      <c r="AJ17" s="78">
        <v>44623.784722222197</v>
      </c>
      <c r="AK17" s="78">
        <v>44624.645833333299</v>
      </c>
      <c r="AL17" s="75" t="s">
        <v>563</v>
      </c>
      <c r="AM17" s="78">
        <v>44624.666666666701</v>
      </c>
      <c r="AN17" s="78">
        <v>44624.736111111102</v>
      </c>
      <c r="AO17" s="78">
        <v>44625.541666666701</v>
      </c>
      <c r="AP17" s="78">
        <v>44625.645833333299</v>
      </c>
      <c r="AQ17" s="78">
        <v>44625.645833333299</v>
      </c>
      <c r="AR17" s="80">
        <v>2</v>
      </c>
      <c r="AS17" s="80">
        <v>5.2</v>
      </c>
      <c r="AT17" s="77">
        <v>5132.33</v>
      </c>
      <c r="AU17" s="77">
        <v>4864</v>
      </c>
      <c r="AV17" s="80">
        <v>12.69</v>
      </c>
    </row>
    <row r="18" spans="1:48" ht="21" x14ac:dyDescent="0.35">
      <c r="A18" s="58">
        <v>12</v>
      </c>
      <c r="B18" s="62" t="s">
        <v>573</v>
      </c>
      <c r="C18" s="62" t="s">
        <v>553</v>
      </c>
      <c r="D18" s="364" t="s">
        <v>554</v>
      </c>
      <c r="E18" s="365"/>
      <c r="F18" s="63" t="s">
        <v>457</v>
      </c>
      <c r="G18" s="63" t="s">
        <v>556</v>
      </c>
      <c r="H18" s="64">
        <v>16615.91</v>
      </c>
      <c r="I18" s="63" t="s">
        <v>557</v>
      </c>
      <c r="J18" s="65" t="s">
        <v>558</v>
      </c>
      <c r="K18" s="65" t="s">
        <v>559</v>
      </c>
      <c r="L18" s="65"/>
      <c r="M18" s="66" t="s">
        <v>574</v>
      </c>
      <c r="N18" s="66" t="s">
        <v>575</v>
      </c>
      <c r="O18" s="66"/>
      <c r="P18" s="67">
        <v>21497</v>
      </c>
      <c r="Q18" s="66" t="s">
        <v>576</v>
      </c>
      <c r="R18" s="67">
        <v>2</v>
      </c>
      <c r="S18" s="66" t="s">
        <v>577</v>
      </c>
      <c r="T18" s="67">
        <v>0</v>
      </c>
      <c r="U18" s="68">
        <v>44626</v>
      </c>
      <c r="V18" s="68">
        <v>44627</v>
      </c>
      <c r="W18" s="68">
        <v>44633</v>
      </c>
      <c r="X18" s="68">
        <v>44634</v>
      </c>
      <c r="Y18" s="68">
        <v>44625.625</v>
      </c>
      <c r="Z18" s="68">
        <v>44626.361111111102</v>
      </c>
      <c r="AA18" s="68">
        <v>44627.527777777803</v>
      </c>
      <c r="AB18" s="69">
        <v>44627</v>
      </c>
      <c r="AC18" s="70">
        <v>2.57</v>
      </c>
      <c r="AD18" s="70">
        <v>6.89</v>
      </c>
      <c r="AE18" s="66">
        <v>16615.91</v>
      </c>
      <c r="AF18" s="66">
        <v>5039</v>
      </c>
      <c r="AG18" s="70">
        <v>9.4</v>
      </c>
      <c r="AH18" s="68">
        <v>44634.611111111102</v>
      </c>
      <c r="AI18" s="68">
        <v>44625.625</v>
      </c>
      <c r="AJ18" s="68">
        <v>44633.621527777803</v>
      </c>
      <c r="AK18" s="68">
        <v>44634.583333333299</v>
      </c>
      <c r="AL18" s="65" t="s">
        <v>563</v>
      </c>
      <c r="AM18" s="68">
        <v>44634.611111111102</v>
      </c>
      <c r="AN18" s="68">
        <v>44636.659722222197</v>
      </c>
      <c r="AO18" s="68">
        <v>44637.451388888898</v>
      </c>
      <c r="AP18" s="68">
        <v>44637.583333333299</v>
      </c>
      <c r="AQ18" s="68">
        <v>44638.520833333299</v>
      </c>
      <c r="AR18" s="70">
        <v>2.57</v>
      </c>
      <c r="AS18" s="70">
        <v>6.89</v>
      </c>
      <c r="AT18" s="66"/>
      <c r="AU18" s="67">
        <v>0</v>
      </c>
      <c r="AV18" s="70">
        <v>0</v>
      </c>
    </row>
    <row r="19" spans="1:48" ht="21" x14ac:dyDescent="0.35">
      <c r="A19" s="58">
        <v>13</v>
      </c>
      <c r="B19" s="62" t="s">
        <v>569</v>
      </c>
      <c r="C19" s="62" t="s">
        <v>553</v>
      </c>
      <c r="D19" s="364" t="s">
        <v>554</v>
      </c>
      <c r="E19" s="365"/>
      <c r="F19" s="63" t="s">
        <v>458</v>
      </c>
      <c r="G19" s="63" t="s">
        <v>556</v>
      </c>
      <c r="H19" s="64">
        <v>16950.59</v>
      </c>
      <c r="I19" s="63" t="s">
        <v>572</v>
      </c>
      <c r="J19" s="65" t="s">
        <v>558</v>
      </c>
      <c r="K19" s="65" t="s">
        <v>559</v>
      </c>
      <c r="L19" s="65"/>
      <c r="M19" s="66" t="s">
        <v>562</v>
      </c>
      <c r="N19" s="66" t="s">
        <v>562</v>
      </c>
      <c r="O19" s="66"/>
      <c r="P19" s="67">
        <v>22122</v>
      </c>
      <c r="Q19" s="66" t="s">
        <v>562</v>
      </c>
      <c r="R19" s="67">
        <v>2</v>
      </c>
      <c r="S19" s="66" t="s">
        <v>562</v>
      </c>
      <c r="T19" s="67">
        <v>0</v>
      </c>
      <c r="U19" s="68">
        <v>44636</v>
      </c>
      <c r="V19" s="68">
        <v>44637</v>
      </c>
      <c r="W19" s="68">
        <v>44639</v>
      </c>
      <c r="X19" s="68">
        <v>44640</v>
      </c>
      <c r="Y19" s="68">
        <v>44635.375</v>
      </c>
      <c r="Z19" s="68">
        <v>44636.583333333299</v>
      </c>
      <c r="AA19" s="68">
        <v>44637.479166666701</v>
      </c>
      <c r="AB19" s="69">
        <v>44637</v>
      </c>
      <c r="AC19" s="70">
        <v>2.1</v>
      </c>
      <c r="AD19" s="70">
        <v>6.68</v>
      </c>
      <c r="AE19" s="66">
        <v>16950.59</v>
      </c>
      <c r="AF19" s="66">
        <v>4905</v>
      </c>
      <c r="AG19" s="70">
        <v>9.86</v>
      </c>
      <c r="AH19" s="68">
        <v>44639.666666666701</v>
      </c>
      <c r="AI19" s="68">
        <v>44635.375</v>
      </c>
      <c r="AJ19" s="68">
        <v>44639.166666666701</v>
      </c>
      <c r="AK19" s="68">
        <v>44639.645833333299</v>
      </c>
      <c r="AL19" s="65" t="s">
        <v>563</v>
      </c>
      <c r="AM19" s="68">
        <v>44639.666666666701</v>
      </c>
      <c r="AN19" s="68">
        <v>44639.680555555598</v>
      </c>
      <c r="AO19" s="68">
        <v>44641.208333333299</v>
      </c>
      <c r="AP19" s="68">
        <v>44641.375</v>
      </c>
      <c r="AQ19" s="68">
        <v>44641.375</v>
      </c>
      <c r="AR19" s="70">
        <v>2.1</v>
      </c>
      <c r="AS19" s="70">
        <v>6.68</v>
      </c>
      <c r="AT19" s="67">
        <v>16956.07</v>
      </c>
      <c r="AU19" s="67">
        <v>4802</v>
      </c>
      <c r="AV19" s="70">
        <v>9.7100000000000009</v>
      </c>
    </row>
    <row r="20" spans="1:48" ht="21" x14ac:dyDescent="0.35">
      <c r="A20" s="58">
        <v>14</v>
      </c>
      <c r="B20" s="62" t="s">
        <v>456</v>
      </c>
      <c r="C20" s="62" t="s">
        <v>553</v>
      </c>
      <c r="D20" s="364" t="s">
        <v>554</v>
      </c>
      <c r="E20" s="365"/>
      <c r="F20" s="63" t="s">
        <v>555</v>
      </c>
      <c r="G20" s="63" t="s">
        <v>556</v>
      </c>
      <c r="H20" s="64">
        <v>17659.34</v>
      </c>
      <c r="I20" s="63" t="s">
        <v>557</v>
      </c>
      <c r="J20" s="65" t="s">
        <v>558</v>
      </c>
      <c r="K20" s="65" t="s">
        <v>559</v>
      </c>
      <c r="L20" s="65"/>
      <c r="M20" s="66" t="s">
        <v>560</v>
      </c>
      <c r="N20" s="66" t="s">
        <v>561</v>
      </c>
      <c r="O20" s="66"/>
      <c r="P20" s="67">
        <v>20399</v>
      </c>
      <c r="Q20" s="66" t="s">
        <v>562</v>
      </c>
      <c r="R20" s="67">
        <v>2</v>
      </c>
      <c r="S20" s="66" t="s">
        <v>562</v>
      </c>
      <c r="T20" s="67">
        <v>2016</v>
      </c>
      <c r="U20" s="68">
        <v>44634</v>
      </c>
      <c r="V20" s="68">
        <v>44635</v>
      </c>
      <c r="W20" s="68">
        <v>44640</v>
      </c>
      <c r="X20" s="68">
        <v>44641</v>
      </c>
      <c r="Y20" s="68">
        <v>44633.375</v>
      </c>
      <c r="Z20" s="68">
        <v>44634.354166666701</v>
      </c>
      <c r="AA20" s="68">
        <v>44635.25</v>
      </c>
      <c r="AB20" s="69">
        <v>44635</v>
      </c>
      <c r="AC20" s="70">
        <v>2.61</v>
      </c>
      <c r="AD20" s="70">
        <v>6.84</v>
      </c>
      <c r="AE20" s="66">
        <v>17659.34</v>
      </c>
      <c r="AF20" s="66">
        <v>5348</v>
      </c>
      <c r="AG20" s="70">
        <v>9.99</v>
      </c>
      <c r="AH20" s="68">
        <v>44641.618055555598</v>
      </c>
      <c r="AI20" s="68">
        <v>44633.375</v>
      </c>
      <c r="AJ20" s="68">
        <v>44640.888888888898</v>
      </c>
      <c r="AK20" s="68">
        <v>44641.583333333299</v>
      </c>
      <c r="AL20" s="65" t="s">
        <v>563</v>
      </c>
      <c r="AM20" s="68">
        <v>44641.618055555598</v>
      </c>
      <c r="AN20" s="68">
        <v>44642.006944444402</v>
      </c>
      <c r="AO20" s="68">
        <v>44643.3125</v>
      </c>
      <c r="AP20" s="68">
        <v>44643.708333333299</v>
      </c>
      <c r="AQ20" s="68">
        <v>44643.708333333299</v>
      </c>
      <c r="AR20" s="70">
        <v>2.61</v>
      </c>
      <c r="AS20" s="70">
        <v>6.84</v>
      </c>
      <c r="AT20" s="67">
        <v>17644.13</v>
      </c>
      <c r="AU20" s="67">
        <v>5326</v>
      </c>
      <c r="AV20" s="70">
        <v>9.9700000000000006</v>
      </c>
    </row>
    <row r="21" spans="1:48" s="71" customFormat="1" ht="31.5" x14ac:dyDescent="0.35">
      <c r="A21" s="71">
        <v>15</v>
      </c>
      <c r="B21" s="72" t="s">
        <v>454</v>
      </c>
      <c r="C21" s="72" t="s">
        <v>553</v>
      </c>
      <c r="D21" s="366" t="s">
        <v>554</v>
      </c>
      <c r="E21" s="367"/>
      <c r="F21" s="73" t="s">
        <v>457</v>
      </c>
      <c r="G21" s="73" t="s">
        <v>556</v>
      </c>
      <c r="H21" s="74">
        <v>4836.4799999999996</v>
      </c>
      <c r="I21" s="73" t="s">
        <v>578</v>
      </c>
      <c r="J21" s="75" t="s">
        <v>558</v>
      </c>
      <c r="K21" s="75" t="s">
        <v>559</v>
      </c>
      <c r="L21" s="75"/>
      <c r="M21" s="76" t="s">
        <v>562</v>
      </c>
      <c r="N21" s="76" t="s">
        <v>562</v>
      </c>
      <c r="O21" s="76"/>
      <c r="P21" s="77">
        <v>5110</v>
      </c>
      <c r="Q21" s="76" t="s">
        <v>562</v>
      </c>
      <c r="R21" s="77">
        <v>2</v>
      </c>
      <c r="S21" s="76" t="s">
        <v>562</v>
      </c>
      <c r="T21" s="77">
        <v>0</v>
      </c>
      <c r="U21" s="78">
        <v>44646</v>
      </c>
      <c r="V21" s="78">
        <v>44647</v>
      </c>
      <c r="W21" s="78">
        <v>44649</v>
      </c>
      <c r="X21" s="78">
        <v>44650</v>
      </c>
      <c r="Y21" s="78">
        <v>44645.375</v>
      </c>
      <c r="Z21" s="78">
        <v>44646.3125</v>
      </c>
      <c r="AA21" s="78">
        <v>44646.875</v>
      </c>
      <c r="AB21" s="79">
        <v>44647</v>
      </c>
      <c r="AC21" s="80">
        <v>1.25</v>
      </c>
      <c r="AD21" s="80">
        <v>5.58</v>
      </c>
      <c r="AE21" s="76">
        <v>4836.4799999999996</v>
      </c>
      <c r="AF21" s="76">
        <v>4901</v>
      </c>
      <c r="AG21" s="80">
        <v>12.55</v>
      </c>
      <c r="AH21" s="78">
        <v>44650.597222222197</v>
      </c>
      <c r="AI21" s="78">
        <v>44645.375</v>
      </c>
      <c r="AJ21" s="78">
        <v>44650.135416666701</v>
      </c>
      <c r="AK21" s="78">
        <v>44650.583333333299</v>
      </c>
      <c r="AL21" s="75" t="s">
        <v>563</v>
      </c>
      <c r="AM21" s="78">
        <v>44650.597222222197</v>
      </c>
      <c r="AN21" s="78">
        <v>44650.930555555598</v>
      </c>
      <c r="AO21" s="78">
        <v>44652</v>
      </c>
      <c r="AP21" s="78">
        <v>44652.5</v>
      </c>
      <c r="AQ21" s="78">
        <v>44658.291666666701</v>
      </c>
      <c r="AR21" s="80">
        <v>1.25</v>
      </c>
      <c r="AS21" s="80">
        <v>5.58</v>
      </c>
      <c r="AT21" s="77">
        <v>4795.1400000000003</v>
      </c>
      <c r="AU21" s="77">
        <v>4882</v>
      </c>
      <c r="AV21" s="80">
        <v>13.72</v>
      </c>
    </row>
    <row r="22" spans="1:48" ht="21" x14ac:dyDescent="0.35">
      <c r="A22" s="58">
        <v>16</v>
      </c>
      <c r="B22" s="62" t="s">
        <v>569</v>
      </c>
      <c r="C22" s="62" t="s">
        <v>553</v>
      </c>
      <c r="D22" s="364" t="s">
        <v>554</v>
      </c>
      <c r="E22" s="365"/>
      <c r="F22" s="63" t="s">
        <v>458</v>
      </c>
      <c r="G22" s="63" t="s">
        <v>556</v>
      </c>
      <c r="H22" s="64">
        <v>16770.29</v>
      </c>
      <c r="I22" s="63" t="s">
        <v>572</v>
      </c>
      <c r="J22" s="65" t="s">
        <v>558</v>
      </c>
      <c r="K22" s="65" t="s">
        <v>559</v>
      </c>
      <c r="L22" s="65"/>
      <c r="M22" s="66" t="s">
        <v>562</v>
      </c>
      <c r="N22" s="66" t="s">
        <v>562</v>
      </c>
      <c r="O22" s="66"/>
      <c r="P22" s="67">
        <v>22122</v>
      </c>
      <c r="Q22" s="66" t="s">
        <v>562</v>
      </c>
      <c r="R22" s="67">
        <v>2</v>
      </c>
      <c r="S22" s="66" t="s">
        <v>562</v>
      </c>
      <c r="T22" s="67">
        <v>0</v>
      </c>
      <c r="U22" s="68">
        <v>44654</v>
      </c>
      <c r="V22" s="68">
        <v>44655</v>
      </c>
      <c r="W22" s="68">
        <v>44659</v>
      </c>
      <c r="X22" s="68">
        <v>44660</v>
      </c>
      <c r="Y22" s="68">
        <v>44653.625</v>
      </c>
      <c r="Z22" s="68">
        <v>44654.75</v>
      </c>
      <c r="AA22" s="68">
        <v>44655.5625</v>
      </c>
      <c r="AB22" s="69">
        <v>44655</v>
      </c>
      <c r="AC22" s="70">
        <v>2.11</v>
      </c>
      <c r="AD22" s="70">
        <v>6.74</v>
      </c>
      <c r="AE22" s="66">
        <v>16770.29</v>
      </c>
      <c r="AF22" s="66">
        <v>4827</v>
      </c>
      <c r="AG22" s="70">
        <v>9.31</v>
      </c>
      <c r="AH22" s="68">
        <v>44660.506944444402</v>
      </c>
      <c r="AI22" s="68">
        <v>44653.625</v>
      </c>
      <c r="AJ22" s="68">
        <v>44659.739583333299</v>
      </c>
      <c r="AK22" s="68">
        <v>44660.479166666701</v>
      </c>
      <c r="AL22" s="65" t="s">
        <v>563</v>
      </c>
      <c r="AM22" s="68">
        <v>44660.506944444402</v>
      </c>
      <c r="AN22" s="68">
        <v>44661.611111111102</v>
      </c>
      <c r="AO22" s="68">
        <v>44662.479166666701</v>
      </c>
      <c r="AP22" s="68">
        <v>44662.708333333299</v>
      </c>
      <c r="AQ22" s="68">
        <v>44662.715277777803</v>
      </c>
      <c r="AR22" s="70">
        <v>2.11</v>
      </c>
      <c r="AS22" s="70">
        <v>6.74</v>
      </c>
      <c r="AT22" s="67">
        <v>16768.27</v>
      </c>
      <c r="AU22" s="67">
        <v>4837</v>
      </c>
      <c r="AV22" s="70">
        <v>9.7899999999999991</v>
      </c>
    </row>
    <row r="23" spans="1:48" ht="21" x14ac:dyDescent="0.35">
      <c r="A23" s="58">
        <v>17</v>
      </c>
      <c r="B23" s="62" t="s">
        <v>571</v>
      </c>
      <c r="C23" s="62" t="s">
        <v>553</v>
      </c>
      <c r="D23" s="364" t="s">
        <v>554</v>
      </c>
      <c r="E23" s="365"/>
      <c r="F23" s="63" t="s">
        <v>555</v>
      </c>
      <c r="G23" s="63" t="s">
        <v>556</v>
      </c>
      <c r="H23" s="64">
        <v>16858.79</v>
      </c>
      <c r="I23" s="63" t="s">
        <v>557</v>
      </c>
      <c r="J23" s="65" t="s">
        <v>558</v>
      </c>
      <c r="K23" s="65" t="s">
        <v>559</v>
      </c>
      <c r="L23" s="65"/>
      <c r="M23" s="66" t="s">
        <v>562</v>
      </c>
      <c r="N23" s="66" t="s">
        <v>562</v>
      </c>
      <c r="O23" s="66"/>
      <c r="P23" s="67">
        <v>22095</v>
      </c>
      <c r="Q23" s="66" t="s">
        <v>562</v>
      </c>
      <c r="R23" s="67">
        <v>2</v>
      </c>
      <c r="S23" s="66" t="s">
        <v>562</v>
      </c>
      <c r="T23" s="67">
        <v>0</v>
      </c>
      <c r="U23" s="68">
        <v>44664</v>
      </c>
      <c r="V23" s="68">
        <v>44665</v>
      </c>
      <c r="W23" s="68">
        <v>44670</v>
      </c>
      <c r="X23" s="68">
        <v>44671</v>
      </c>
      <c r="Y23" s="68">
        <v>44663.347222222197</v>
      </c>
      <c r="Z23" s="68">
        <v>44664.489583333299</v>
      </c>
      <c r="AA23" s="68">
        <v>44665.458333333299</v>
      </c>
      <c r="AB23" s="69">
        <v>44665</v>
      </c>
      <c r="AC23" s="70">
        <v>2.58</v>
      </c>
      <c r="AD23" s="70">
        <v>6.66</v>
      </c>
      <c r="AE23" s="66">
        <v>16858.79</v>
      </c>
      <c r="AF23" s="66">
        <v>5348</v>
      </c>
      <c r="AG23" s="70">
        <v>9.6999999999999993</v>
      </c>
      <c r="AH23" s="68">
        <v>44672.277777777803</v>
      </c>
      <c r="AI23" s="68">
        <v>44663.347222222197</v>
      </c>
      <c r="AJ23" s="68">
        <v>44670.791666666701</v>
      </c>
      <c r="AK23" s="68">
        <v>44672.25</v>
      </c>
      <c r="AL23" s="65" t="s">
        <v>563</v>
      </c>
      <c r="AM23" s="68">
        <v>44672.277777777803</v>
      </c>
      <c r="AN23" s="68">
        <v>44672.625</v>
      </c>
      <c r="AO23" s="68">
        <v>44673.305555555598</v>
      </c>
      <c r="AP23" s="68">
        <v>44673.583333333299</v>
      </c>
      <c r="AQ23" s="68">
        <v>44673.583333333299</v>
      </c>
      <c r="AR23" s="70">
        <v>2.58</v>
      </c>
      <c r="AS23" s="70">
        <v>6.66</v>
      </c>
      <c r="AT23" s="67">
        <v>16858.79</v>
      </c>
      <c r="AU23" s="67">
        <v>5342</v>
      </c>
      <c r="AV23" s="70">
        <v>9.67</v>
      </c>
    </row>
    <row r="24" spans="1:48" ht="21" x14ac:dyDescent="0.35">
      <c r="A24" s="58">
        <v>18</v>
      </c>
      <c r="B24" s="62" t="s">
        <v>573</v>
      </c>
      <c r="C24" s="62" t="s">
        <v>553</v>
      </c>
      <c r="D24" s="364" t="s">
        <v>554</v>
      </c>
      <c r="E24" s="365"/>
      <c r="F24" s="63" t="s">
        <v>457</v>
      </c>
      <c r="G24" s="63" t="s">
        <v>556</v>
      </c>
      <c r="H24" s="64">
        <v>15955.56</v>
      </c>
      <c r="I24" s="63" t="s">
        <v>557</v>
      </c>
      <c r="J24" s="65" t="s">
        <v>558</v>
      </c>
      <c r="K24" s="65" t="s">
        <v>559</v>
      </c>
      <c r="L24" s="65"/>
      <c r="M24" s="66" t="s">
        <v>574</v>
      </c>
      <c r="N24" s="66" t="s">
        <v>575</v>
      </c>
      <c r="O24" s="66"/>
      <c r="P24" s="67">
        <v>21497</v>
      </c>
      <c r="Q24" s="66" t="s">
        <v>576</v>
      </c>
      <c r="R24" s="67">
        <v>2</v>
      </c>
      <c r="S24" s="66" t="s">
        <v>577</v>
      </c>
      <c r="T24" s="67">
        <v>0</v>
      </c>
      <c r="U24" s="68">
        <v>44665</v>
      </c>
      <c r="V24" s="68">
        <v>44666</v>
      </c>
      <c r="W24" s="68">
        <v>44671</v>
      </c>
      <c r="X24" s="68">
        <v>44672</v>
      </c>
      <c r="Y24" s="68">
        <v>44664.347222222197</v>
      </c>
      <c r="Z24" s="68">
        <v>44665.416666666701</v>
      </c>
      <c r="AA24" s="68">
        <v>44666.076388888898</v>
      </c>
      <c r="AB24" s="69">
        <v>44666</v>
      </c>
      <c r="AC24" s="70">
        <v>1.74</v>
      </c>
      <c r="AD24" s="70">
        <v>6.7</v>
      </c>
      <c r="AE24" s="66">
        <v>15955.56</v>
      </c>
      <c r="AF24" s="66">
        <v>5134</v>
      </c>
      <c r="AG24" s="70">
        <v>9.32</v>
      </c>
      <c r="AH24" s="68">
        <v>44673.645833333299</v>
      </c>
      <c r="AI24" s="68">
        <v>44664.347222222197</v>
      </c>
      <c r="AJ24" s="68">
        <v>44671.847222222197</v>
      </c>
      <c r="AK24" s="68">
        <v>44673.625</v>
      </c>
      <c r="AL24" s="65" t="s">
        <v>563</v>
      </c>
      <c r="AM24" s="68">
        <v>44673.645833333299</v>
      </c>
      <c r="AN24" s="68">
        <v>44673.722222222197</v>
      </c>
      <c r="AO24" s="68">
        <v>44674.451388888898</v>
      </c>
      <c r="AP24" s="68">
        <v>44674.708333333299</v>
      </c>
      <c r="AQ24" s="68">
        <v>44674.708333333299</v>
      </c>
      <c r="AR24" s="70">
        <v>1.74</v>
      </c>
      <c r="AS24" s="70">
        <v>6.7</v>
      </c>
      <c r="AT24" s="67">
        <v>15955.56</v>
      </c>
      <c r="AU24" s="67">
        <v>5069</v>
      </c>
      <c r="AV24" s="70">
        <v>9.64</v>
      </c>
    </row>
    <row r="25" spans="1:48" ht="31.5" x14ac:dyDescent="0.35">
      <c r="A25" s="58">
        <v>19</v>
      </c>
      <c r="B25" s="62" t="s">
        <v>580</v>
      </c>
      <c r="C25" s="62" t="s">
        <v>553</v>
      </c>
      <c r="D25" s="364" t="s">
        <v>554</v>
      </c>
      <c r="E25" s="365"/>
      <c r="F25" s="63" t="s">
        <v>204</v>
      </c>
      <c r="G25" s="63" t="s">
        <v>556</v>
      </c>
      <c r="H25" s="64">
        <v>16275.68</v>
      </c>
      <c r="I25" s="63" t="s">
        <v>581</v>
      </c>
      <c r="J25" s="65" t="s">
        <v>558</v>
      </c>
      <c r="K25" s="65" t="s">
        <v>559</v>
      </c>
      <c r="L25" s="65"/>
      <c r="M25" s="66" t="s">
        <v>562</v>
      </c>
      <c r="N25" s="66" t="s">
        <v>562</v>
      </c>
      <c r="O25" s="66"/>
      <c r="P25" s="67">
        <v>21500.7</v>
      </c>
      <c r="Q25" s="66" t="s">
        <v>567</v>
      </c>
      <c r="R25" s="67">
        <v>2</v>
      </c>
      <c r="S25" s="66" t="s">
        <v>582</v>
      </c>
      <c r="T25" s="67">
        <v>0</v>
      </c>
      <c r="U25" s="68">
        <v>44672</v>
      </c>
      <c r="V25" s="68">
        <v>44674</v>
      </c>
      <c r="W25" s="68">
        <v>44680</v>
      </c>
      <c r="X25" s="68">
        <v>44681</v>
      </c>
      <c r="Y25" s="68">
        <v>44671.645833333299</v>
      </c>
      <c r="Z25" s="68">
        <v>44673.520833333299</v>
      </c>
      <c r="AA25" s="68">
        <v>44674.635416666701</v>
      </c>
      <c r="AB25" s="69">
        <v>44674</v>
      </c>
      <c r="AC25" s="70">
        <v>3.34</v>
      </c>
      <c r="AD25" s="70">
        <v>6.65</v>
      </c>
      <c r="AE25" s="66">
        <v>16275.68</v>
      </c>
      <c r="AF25" s="66">
        <v>5345</v>
      </c>
      <c r="AG25" s="70">
        <v>9.6</v>
      </c>
      <c r="AH25" s="68">
        <v>44681.583333333299</v>
      </c>
      <c r="AI25" s="68">
        <v>44671.645833333299</v>
      </c>
      <c r="AJ25" s="68">
        <v>44680.708333333299</v>
      </c>
      <c r="AK25" s="68">
        <v>44681.5625</v>
      </c>
      <c r="AL25" s="65" t="s">
        <v>563</v>
      </c>
      <c r="AM25" s="68">
        <v>44681.583333333299</v>
      </c>
      <c r="AN25" s="68">
        <v>44681.659722222197</v>
      </c>
      <c r="AO25" s="68">
        <v>44682.520833333299</v>
      </c>
      <c r="AP25" s="68">
        <v>44682.583333333299</v>
      </c>
      <c r="AQ25" s="68">
        <v>44682.583333333299</v>
      </c>
      <c r="AR25" s="70">
        <v>3.34</v>
      </c>
      <c r="AS25" s="70">
        <v>6.65</v>
      </c>
      <c r="AT25" s="67">
        <v>16293.64</v>
      </c>
      <c r="AU25" s="67">
        <v>5230</v>
      </c>
      <c r="AV25" s="70">
        <v>9.7799999999999994</v>
      </c>
    </row>
    <row r="26" spans="1:48" ht="31.5" x14ac:dyDescent="0.35">
      <c r="A26" s="58">
        <v>20</v>
      </c>
      <c r="B26" s="62" t="s">
        <v>569</v>
      </c>
      <c r="C26" s="62" t="s">
        <v>553</v>
      </c>
      <c r="D26" s="364" t="s">
        <v>554</v>
      </c>
      <c r="E26" s="365"/>
      <c r="F26" s="63" t="s">
        <v>458</v>
      </c>
      <c r="G26" s="63" t="s">
        <v>556</v>
      </c>
      <c r="H26" s="64">
        <v>16861.5</v>
      </c>
      <c r="I26" s="63" t="s">
        <v>581</v>
      </c>
      <c r="J26" s="65" t="s">
        <v>558</v>
      </c>
      <c r="K26" s="65" t="s">
        <v>559</v>
      </c>
      <c r="L26" s="65"/>
      <c r="M26" s="66" t="s">
        <v>562</v>
      </c>
      <c r="N26" s="66" t="s">
        <v>562</v>
      </c>
      <c r="O26" s="66"/>
      <c r="P26" s="67">
        <v>22122</v>
      </c>
      <c r="Q26" s="66" t="s">
        <v>562</v>
      </c>
      <c r="R26" s="67">
        <v>2</v>
      </c>
      <c r="S26" s="66" t="s">
        <v>562</v>
      </c>
      <c r="T26" s="67">
        <v>0</v>
      </c>
      <c r="U26" s="68">
        <v>44673</v>
      </c>
      <c r="V26" s="68">
        <v>44675</v>
      </c>
      <c r="W26" s="68">
        <v>44681</v>
      </c>
      <c r="X26" s="68">
        <v>44682</v>
      </c>
      <c r="Y26" s="68">
        <v>44672.625</v>
      </c>
      <c r="Z26" s="68">
        <v>44672.902777777803</v>
      </c>
      <c r="AA26" s="68">
        <v>44675.208333333299</v>
      </c>
      <c r="AB26" s="69">
        <v>44675</v>
      </c>
      <c r="AC26" s="70">
        <v>2.39</v>
      </c>
      <c r="AD26" s="70">
        <v>6.7</v>
      </c>
      <c r="AE26" s="66">
        <v>16861.5</v>
      </c>
      <c r="AF26" s="66">
        <v>4850</v>
      </c>
      <c r="AG26" s="70">
        <v>10.1</v>
      </c>
      <c r="AH26" s="68">
        <v>44683.638888888898</v>
      </c>
      <c r="AI26" s="68">
        <v>44672.625</v>
      </c>
      <c r="AJ26" s="68">
        <v>44681.604166666701</v>
      </c>
      <c r="AK26" s="68">
        <v>44683.611111111102</v>
      </c>
      <c r="AL26" s="65" t="s">
        <v>563</v>
      </c>
      <c r="AM26" s="68">
        <v>44683.638888888898</v>
      </c>
      <c r="AN26" s="68">
        <v>44683.722222222197</v>
      </c>
      <c r="AO26" s="68">
        <v>44685.145833333299</v>
      </c>
      <c r="AP26" s="68">
        <v>44685.5</v>
      </c>
      <c r="AQ26" s="68">
        <v>44685.5</v>
      </c>
      <c r="AR26" s="70">
        <v>2.39</v>
      </c>
      <c r="AS26" s="70">
        <v>6.7</v>
      </c>
      <c r="AT26" s="67">
        <v>16868.11</v>
      </c>
      <c r="AU26" s="67">
        <v>4859</v>
      </c>
      <c r="AV26" s="70">
        <v>10.14</v>
      </c>
    </row>
    <row r="27" spans="1:48" s="71" customFormat="1" ht="21" x14ac:dyDescent="0.35">
      <c r="A27" s="71">
        <v>21</v>
      </c>
      <c r="B27" s="72" t="s">
        <v>456</v>
      </c>
      <c r="C27" s="72" t="s">
        <v>553</v>
      </c>
      <c r="D27" s="366" t="s">
        <v>554</v>
      </c>
      <c r="E27" s="367"/>
      <c r="F27" s="73" t="s">
        <v>458</v>
      </c>
      <c r="G27" s="73" t="s">
        <v>556</v>
      </c>
      <c r="H27" s="74">
        <v>16966.18</v>
      </c>
      <c r="I27" s="73" t="s">
        <v>557</v>
      </c>
      <c r="J27" s="75" t="s">
        <v>558</v>
      </c>
      <c r="K27" s="75" t="s">
        <v>559</v>
      </c>
      <c r="L27" s="75"/>
      <c r="M27" s="76" t="s">
        <v>560</v>
      </c>
      <c r="N27" s="76" t="s">
        <v>561</v>
      </c>
      <c r="O27" s="76"/>
      <c r="P27" s="77">
        <v>20399</v>
      </c>
      <c r="Q27" s="76" t="s">
        <v>562</v>
      </c>
      <c r="R27" s="77">
        <v>2</v>
      </c>
      <c r="S27" s="76" t="s">
        <v>562</v>
      </c>
      <c r="T27" s="77">
        <v>2016</v>
      </c>
      <c r="U27" s="78">
        <v>44677</v>
      </c>
      <c r="V27" s="78">
        <v>44679</v>
      </c>
      <c r="W27" s="78">
        <v>44684</v>
      </c>
      <c r="X27" s="78">
        <v>44685</v>
      </c>
      <c r="Y27" s="78">
        <v>44676.25</v>
      </c>
      <c r="Z27" s="78">
        <v>44677.583333333299</v>
      </c>
      <c r="AA27" s="78">
        <v>44679.5</v>
      </c>
      <c r="AB27" s="79">
        <v>44679</v>
      </c>
      <c r="AC27" s="80">
        <v>2.61</v>
      </c>
      <c r="AD27" s="80">
        <v>6.71</v>
      </c>
      <c r="AE27" s="76">
        <v>16966.18</v>
      </c>
      <c r="AF27" s="76">
        <v>4852</v>
      </c>
      <c r="AG27" s="80">
        <v>9.68</v>
      </c>
      <c r="AH27" s="78">
        <v>44686.611111111102</v>
      </c>
      <c r="AI27" s="78">
        <v>44676.25</v>
      </c>
      <c r="AJ27" s="78">
        <v>44685.177083333299</v>
      </c>
      <c r="AK27" s="78">
        <v>44686.59375</v>
      </c>
      <c r="AL27" s="75" t="s">
        <v>563</v>
      </c>
      <c r="AM27" s="78">
        <v>44686.611111111102</v>
      </c>
      <c r="AN27" s="78">
        <v>44686.763888888898</v>
      </c>
      <c r="AO27" s="78">
        <v>44688.319444444402</v>
      </c>
      <c r="AP27" s="78">
        <v>44688.416666666701</v>
      </c>
      <c r="AQ27" s="78">
        <v>44688.416666666701</v>
      </c>
      <c r="AR27" s="80">
        <v>2.61</v>
      </c>
      <c r="AS27" s="80">
        <v>6.71</v>
      </c>
      <c r="AT27" s="77">
        <v>16961.32</v>
      </c>
      <c r="AU27" s="77">
        <v>4805</v>
      </c>
      <c r="AV27" s="80">
        <v>9.65</v>
      </c>
    </row>
    <row r="28" spans="1:48" ht="21" x14ac:dyDescent="0.35">
      <c r="A28" s="58">
        <v>22</v>
      </c>
      <c r="B28" s="62" t="s">
        <v>583</v>
      </c>
      <c r="C28" s="62" t="s">
        <v>553</v>
      </c>
      <c r="D28" s="364" t="s">
        <v>554</v>
      </c>
      <c r="E28" s="365"/>
      <c r="F28" s="63" t="s">
        <v>555</v>
      </c>
      <c r="G28" s="63" t="s">
        <v>556</v>
      </c>
      <c r="H28" s="64">
        <v>16839.599999999999</v>
      </c>
      <c r="I28" s="63" t="s">
        <v>557</v>
      </c>
      <c r="J28" s="65" t="s">
        <v>558</v>
      </c>
      <c r="K28" s="65" t="s">
        <v>559</v>
      </c>
      <c r="L28" s="65"/>
      <c r="M28" s="66" t="s">
        <v>562</v>
      </c>
      <c r="N28" s="66" t="s">
        <v>562</v>
      </c>
      <c r="O28" s="66"/>
      <c r="P28" s="67">
        <v>22100</v>
      </c>
      <c r="Q28" s="66" t="s">
        <v>584</v>
      </c>
      <c r="R28" s="67">
        <v>2</v>
      </c>
      <c r="S28" s="66" t="s">
        <v>585</v>
      </c>
      <c r="T28" s="67">
        <v>2016</v>
      </c>
      <c r="U28" s="68">
        <v>44686</v>
      </c>
      <c r="V28" s="68">
        <v>44687</v>
      </c>
      <c r="W28" s="68">
        <v>44692</v>
      </c>
      <c r="X28" s="68">
        <v>44693</v>
      </c>
      <c r="Y28" s="68">
        <v>44685.416666666701</v>
      </c>
      <c r="Z28" s="68">
        <v>44686.8125</v>
      </c>
      <c r="AA28" s="68">
        <v>44687.854166666701</v>
      </c>
      <c r="AB28" s="69">
        <v>44687</v>
      </c>
      <c r="AC28" s="70">
        <v>2.1800000000000002</v>
      </c>
      <c r="AD28" s="70">
        <v>6.71</v>
      </c>
      <c r="AE28" s="66">
        <v>16839.599999999999</v>
      </c>
      <c r="AF28" s="66">
        <v>5345</v>
      </c>
      <c r="AG28" s="70">
        <v>9.11</v>
      </c>
      <c r="AH28" s="68">
        <v>44694.611111111102</v>
      </c>
      <c r="AI28" s="68">
        <v>44685.416666666701</v>
      </c>
      <c r="AJ28" s="68">
        <v>44693.340277777803</v>
      </c>
      <c r="AK28" s="68">
        <v>44693.541666666701</v>
      </c>
      <c r="AL28" s="65" t="s">
        <v>563</v>
      </c>
      <c r="AM28" s="68">
        <v>44694.611111111102</v>
      </c>
      <c r="AN28" s="68">
        <v>44694.736111111102</v>
      </c>
      <c r="AO28" s="68">
        <v>44695.65625</v>
      </c>
      <c r="AP28" s="68">
        <v>44696.333333333299</v>
      </c>
      <c r="AQ28" s="68">
        <v>44696.333333333299</v>
      </c>
      <c r="AR28" s="70">
        <v>2.1800000000000002</v>
      </c>
      <c r="AS28" s="70">
        <v>6.71</v>
      </c>
      <c r="AT28" s="67">
        <v>16848.63</v>
      </c>
      <c r="AU28" s="67">
        <v>0</v>
      </c>
      <c r="AV28" s="70">
        <v>0</v>
      </c>
    </row>
  </sheetData>
  <autoFilter ref="A6:AV28" xr:uid="{00000000-0009-0000-0000-000015000000}">
    <filterColumn colId="3" showButton="0"/>
  </autoFilter>
  <mergeCells count="41">
    <mergeCell ref="A4:A5"/>
    <mergeCell ref="B4:B5"/>
    <mergeCell ref="C4:C5"/>
    <mergeCell ref="D4:E5"/>
    <mergeCell ref="F4:F5"/>
    <mergeCell ref="Y4:AG4"/>
    <mergeCell ref="AH4:AV4"/>
    <mergeCell ref="H4:H5"/>
    <mergeCell ref="I4:I5"/>
    <mergeCell ref="J4:J5"/>
    <mergeCell ref="K4:K5"/>
    <mergeCell ref="L4:L5"/>
    <mergeCell ref="M4:M5"/>
    <mergeCell ref="D11:E11"/>
    <mergeCell ref="N4:N5"/>
    <mergeCell ref="O4:O5"/>
    <mergeCell ref="P4:T4"/>
    <mergeCell ref="U4:X4"/>
    <mergeCell ref="G4:G5"/>
    <mergeCell ref="D6:E6"/>
    <mergeCell ref="D7:E7"/>
    <mergeCell ref="D8:E8"/>
    <mergeCell ref="D9:E9"/>
    <mergeCell ref="D10:E10"/>
    <mergeCell ref="D23:E23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4:E24"/>
    <mergeCell ref="D25:E25"/>
    <mergeCell ref="D26:E26"/>
    <mergeCell ref="D27:E27"/>
    <mergeCell ref="D28:E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9917-C413-4AA1-A4EA-24D29A4DE07A}">
  <sheetPr>
    <tabColor rgb="FFFF0000"/>
  </sheetPr>
  <dimension ref="A1:K86"/>
  <sheetViews>
    <sheetView zoomScale="55" zoomScaleNormal="55" workbookViewId="0">
      <selection activeCell="I17" sqref="I17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10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65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2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44864.239583333336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44862</v>
      </c>
      <c r="C9" s="104">
        <f>INDEX('TONG HOP'!$B$9:$W$110,MATCH(E3,'TONG HOP'!$B$9:$B$110,0),MATCH(C10,'TONG HOP'!$B$9:$W$9,0))</f>
        <v>44863</v>
      </c>
      <c r="D9" s="105"/>
      <c r="E9" s="105"/>
      <c r="F9" s="88" t="s">
        <v>19</v>
      </c>
      <c r="G9" s="88"/>
      <c r="H9" s="100" t="str">
        <f>INDEX('TONG HOP'!$B$9:$W$110,MATCH(E3,'TONG HOP'!$B$9:$B$110,0),MATCH(H10,'TONG HOP'!$B$9:$W$9,0))</f>
        <v>Trễ KH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16874.990000000002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44866.472222222219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22122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44868.027777777781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5b.14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1199</v>
      </c>
      <c r="B23" s="215" t="s">
        <v>249</v>
      </c>
      <c r="C23" s="216"/>
      <c r="D23" s="115" t="str">
        <f t="shared" ref="D23" si="0">IF(E23="","X","")</f>
        <v/>
      </c>
      <c r="E23" s="105" t="str">
        <f>IF(COUNTIF(I23,"*mưa*"),"X",IF(COUNTIF(I23,"*gió*"),"X",IF(COUNTIF(I23,"*thủy triều*"),"X",IF(COUNTIF(I23,"*hoa tiêu*"),"X",IF(COUNTIF(I23,"*thời tiết xấu*"),"X",IF(COUNTIF(I23,"*sóng to gió lớn*"),"X",IF(COUNTIF(I23,"*căng dây*"),"X",IF(COUNTIF(I23,"*giám định*"),"X",""))))))))</f>
        <v>X</v>
      </c>
      <c r="F23" s="180">
        <f>IF(C23-B23=1,24,(IF(D23="X",HOUR(C23-B23),0)))</f>
        <v>0</v>
      </c>
      <c r="G23" s="166">
        <f t="shared" ref="G23:G79" si="1">IF(D23="X",MINUTE(C23-B23),0)</f>
        <v>0</v>
      </c>
      <c r="H23" s="166">
        <f>(F23+G23/60)+H22</f>
        <v>0</v>
      </c>
      <c r="I23" s="214" t="s">
        <v>1202</v>
      </c>
      <c r="J23" s="175">
        <f t="shared" ref="J23:J79" si="2">IF(E23="x",(C23-B23),"")</f>
        <v>-0.23958333333333334</v>
      </c>
      <c r="K23" s="173" t="str">
        <f>IF(D23="x",(C23-B23),"")</f>
        <v/>
      </c>
    </row>
    <row r="24" spans="1:11" ht="36" customHeight="1" x14ac:dyDescent="0.3">
      <c r="A24" s="217"/>
      <c r="B24" s="19" t="s">
        <v>249</v>
      </c>
      <c r="C24" s="41" t="s">
        <v>28</v>
      </c>
      <c r="D24" s="115"/>
      <c r="E24" s="105" t="str">
        <f t="shared" ref="E24:E79" si="3">IF(COUNTIF(I24,"*mưa*"),"X",IF(COUNTIF(I24,"*gió*"),"X",IF(COUNTIF(I24,"*thủy triều*"),"X",IF(COUNTIF(I24,"*hoa tiêu*"),"X",IF(COUNTIF(I24,"*thời tiết xấu*"),"X",IF(COUNTIF(I24,"*sóng to gió lớn*"),"X",IF(COUNTIF(I24,"*căng dây*"),"X",IF(COUNTIF(I24,"*giám định*"),"X",""))))))))</f>
        <v>X</v>
      </c>
      <c r="F24" s="180">
        <f t="shared" ref="F24:F79" si="4">IF(C24-B24=1,24,(IF(D24="X",HOUR(C24-B24),0)))</f>
        <v>0</v>
      </c>
      <c r="G24" s="166">
        <f t="shared" si="1"/>
        <v>0</v>
      </c>
      <c r="H24" s="166">
        <f t="shared" ref="H24:H79" si="5">(F24+G24/60)+H23</f>
        <v>0</v>
      </c>
      <c r="I24" s="17" t="s">
        <v>919</v>
      </c>
      <c r="J24" s="175">
        <f t="shared" si="2"/>
        <v>0.76041666666666663</v>
      </c>
      <c r="K24" s="173" t="str">
        <f t="shared" ref="K24:K79" si="6">IF(D24="x",(C24-B24),"")</f>
        <v/>
      </c>
    </row>
    <row r="25" spans="1:11" ht="36" customHeight="1" x14ac:dyDescent="0.3">
      <c r="A25" s="54" t="s">
        <v>1183</v>
      </c>
      <c r="B25" s="19" t="s">
        <v>29</v>
      </c>
      <c r="C25" s="41" t="s">
        <v>28</v>
      </c>
      <c r="D25" s="115"/>
      <c r="E25" s="105" t="str">
        <f t="shared" si="3"/>
        <v>X</v>
      </c>
      <c r="F25" s="180">
        <f t="shared" si="4"/>
        <v>24</v>
      </c>
      <c r="G25" s="166">
        <f t="shared" si="1"/>
        <v>0</v>
      </c>
      <c r="H25" s="166">
        <f t="shared" si="5"/>
        <v>24</v>
      </c>
      <c r="I25" s="17" t="s">
        <v>919</v>
      </c>
      <c r="J25" s="175">
        <f t="shared" si="2"/>
        <v>1</v>
      </c>
      <c r="K25" s="173" t="str">
        <f t="shared" si="6"/>
        <v/>
      </c>
    </row>
    <row r="26" spans="1:11" ht="36" customHeight="1" x14ac:dyDescent="0.3">
      <c r="A26" s="42" t="s">
        <v>1184</v>
      </c>
      <c r="B26" s="19" t="s">
        <v>29</v>
      </c>
      <c r="C26" s="41" t="s">
        <v>249</v>
      </c>
      <c r="D26" s="115"/>
      <c r="E26" s="105" t="str">
        <f t="shared" si="3"/>
        <v>X</v>
      </c>
      <c r="F26" s="180">
        <f t="shared" si="4"/>
        <v>0</v>
      </c>
      <c r="G26" s="166">
        <f t="shared" si="1"/>
        <v>0</v>
      </c>
      <c r="H26" s="166">
        <f t="shared" si="5"/>
        <v>24</v>
      </c>
      <c r="I26" s="17" t="s">
        <v>919</v>
      </c>
      <c r="J26" s="175">
        <f t="shared" si="2"/>
        <v>0.23958333333333334</v>
      </c>
      <c r="K26" s="173" t="str">
        <f t="shared" si="6"/>
        <v/>
      </c>
    </row>
    <row r="27" spans="1:11" ht="36" customHeight="1" x14ac:dyDescent="0.3">
      <c r="A27" s="30"/>
      <c r="B27" s="41" t="s">
        <v>249</v>
      </c>
      <c r="C27" s="41" t="s">
        <v>129</v>
      </c>
      <c r="D27" s="115"/>
      <c r="E27" s="105" t="str">
        <f t="shared" si="3"/>
        <v>X</v>
      </c>
      <c r="F27" s="180">
        <f t="shared" si="4"/>
        <v>0</v>
      </c>
      <c r="G27" s="117">
        <f t="shared" si="1"/>
        <v>0</v>
      </c>
      <c r="H27" s="153">
        <f t="shared" si="5"/>
        <v>24</v>
      </c>
      <c r="I27" s="18" t="s">
        <v>1203</v>
      </c>
      <c r="J27" s="176">
        <f t="shared" si="2"/>
        <v>7.2916666666666657E-2</v>
      </c>
      <c r="K27" s="173" t="str">
        <f t="shared" si="6"/>
        <v/>
      </c>
    </row>
    <row r="28" spans="1:11" ht="36" customHeight="1" x14ac:dyDescent="0.3">
      <c r="A28" s="30"/>
      <c r="B28" s="41" t="s">
        <v>129</v>
      </c>
      <c r="C28" s="41" t="s">
        <v>65</v>
      </c>
      <c r="D28" s="115"/>
      <c r="E28" s="105" t="str">
        <f t="shared" si="3"/>
        <v>X</v>
      </c>
      <c r="F28" s="180">
        <f t="shared" si="4"/>
        <v>0</v>
      </c>
      <c r="G28" s="117">
        <f t="shared" si="1"/>
        <v>0</v>
      </c>
      <c r="H28" s="153">
        <f t="shared" si="5"/>
        <v>24</v>
      </c>
      <c r="I28" s="17" t="s">
        <v>1025</v>
      </c>
      <c r="J28" s="176">
        <f t="shared" si="2"/>
        <v>6.25E-2</v>
      </c>
      <c r="K28" s="173" t="str">
        <f t="shared" si="6"/>
        <v/>
      </c>
    </row>
    <row r="29" spans="1:11" ht="36" customHeight="1" x14ac:dyDescent="0.3">
      <c r="A29" s="30"/>
      <c r="B29" s="41" t="s">
        <v>65</v>
      </c>
      <c r="C29" s="41" t="s">
        <v>707</v>
      </c>
      <c r="D29" s="115"/>
      <c r="E29" s="105" t="str">
        <f t="shared" si="3"/>
        <v/>
      </c>
      <c r="F29" s="180">
        <f t="shared" si="4"/>
        <v>0</v>
      </c>
      <c r="G29" s="117">
        <f t="shared" si="1"/>
        <v>0</v>
      </c>
      <c r="H29" s="153">
        <f t="shared" si="5"/>
        <v>24</v>
      </c>
      <c r="I29" s="25" t="s">
        <v>7</v>
      </c>
      <c r="J29" s="176" t="str">
        <f t="shared" si="2"/>
        <v/>
      </c>
      <c r="K29" s="173" t="str">
        <f t="shared" si="6"/>
        <v/>
      </c>
    </row>
    <row r="30" spans="1:11" ht="36" customHeight="1" x14ac:dyDescent="0.3">
      <c r="A30" s="30"/>
      <c r="B30" s="241" t="s">
        <v>707</v>
      </c>
      <c r="C30" s="242"/>
      <c r="D30" s="115"/>
      <c r="E30" s="105" t="str">
        <f t="shared" si="3"/>
        <v/>
      </c>
      <c r="F30" s="180">
        <f t="shared" si="4"/>
        <v>0</v>
      </c>
      <c r="G30" s="117">
        <f t="shared" si="1"/>
        <v>0</v>
      </c>
      <c r="H30" s="153">
        <f t="shared" si="5"/>
        <v>24</v>
      </c>
      <c r="I30" s="18" t="s">
        <v>45</v>
      </c>
      <c r="J30" s="176" t="str">
        <f t="shared" si="2"/>
        <v/>
      </c>
      <c r="K30" s="173" t="str">
        <f t="shared" si="6"/>
        <v/>
      </c>
    </row>
    <row r="31" spans="1:11" ht="36" customHeight="1" x14ac:dyDescent="0.3">
      <c r="A31" s="30"/>
      <c r="B31" s="41" t="s">
        <v>707</v>
      </c>
      <c r="C31" s="41" t="s">
        <v>69</v>
      </c>
      <c r="D31" s="115"/>
      <c r="E31" s="105" t="str">
        <f t="shared" si="3"/>
        <v/>
      </c>
      <c r="F31" s="180">
        <f t="shared" si="4"/>
        <v>0</v>
      </c>
      <c r="G31" s="117">
        <f t="shared" si="1"/>
        <v>0</v>
      </c>
      <c r="H31" s="153">
        <f t="shared" si="5"/>
        <v>24</v>
      </c>
      <c r="I31" s="17" t="s">
        <v>46</v>
      </c>
      <c r="J31" s="176" t="str">
        <f t="shared" si="2"/>
        <v/>
      </c>
      <c r="K31" s="173" t="str">
        <f t="shared" si="6"/>
        <v/>
      </c>
    </row>
    <row r="32" spans="1:11" ht="36" customHeight="1" x14ac:dyDescent="0.3">
      <c r="A32" s="30"/>
      <c r="B32" s="41" t="s">
        <v>69</v>
      </c>
      <c r="C32" s="41" t="s">
        <v>61</v>
      </c>
      <c r="D32" s="115"/>
      <c r="E32" s="105" t="str">
        <f t="shared" si="3"/>
        <v/>
      </c>
      <c r="F32" s="180">
        <f t="shared" si="4"/>
        <v>0</v>
      </c>
      <c r="G32" s="117">
        <f t="shared" si="1"/>
        <v>0</v>
      </c>
      <c r="H32" s="153">
        <f t="shared" si="5"/>
        <v>24</v>
      </c>
      <c r="I32" s="17" t="s">
        <v>47</v>
      </c>
      <c r="J32" s="176" t="str">
        <f t="shared" si="2"/>
        <v/>
      </c>
      <c r="K32" s="173" t="str">
        <f t="shared" si="6"/>
        <v/>
      </c>
    </row>
    <row r="33" spans="1:11" ht="36" customHeight="1" x14ac:dyDescent="0.3">
      <c r="A33" s="30"/>
      <c r="B33" s="41" t="s">
        <v>61</v>
      </c>
      <c r="C33" s="41" t="s">
        <v>231</v>
      </c>
      <c r="D33" s="115"/>
      <c r="E33" s="105" t="str">
        <f t="shared" si="3"/>
        <v/>
      </c>
      <c r="F33" s="180">
        <f t="shared" si="4"/>
        <v>0</v>
      </c>
      <c r="G33" s="117">
        <f t="shared" si="1"/>
        <v>0</v>
      </c>
      <c r="H33" s="153">
        <f t="shared" si="5"/>
        <v>24</v>
      </c>
      <c r="I33" s="17" t="s">
        <v>46</v>
      </c>
      <c r="J33" s="176" t="str">
        <f t="shared" si="2"/>
        <v/>
      </c>
      <c r="K33" s="173" t="str">
        <f t="shared" si="6"/>
        <v/>
      </c>
    </row>
    <row r="34" spans="1:11" ht="36" customHeight="1" x14ac:dyDescent="0.3">
      <c r="A34" s="30"/>
      <c r="B34" s="41" t="s">
        <v>231</v>
      </c>
      <c r="C34" s="41" t="s">
        <v>108</v>
      </c>
      <c r="D34" s="115"/>
      <c r="E34" s="105" t="str">
        <f t="shared" si="3"/>
        <v/>
      </c>
      <c r="F34" s="180">
        <f t="shared" si="4"/>
        <v>0</v>
      </c>
      <c r="G34" s="117">
        <f t="shared" si="1"/>
        <v>0</v>
      </c>
      <c r="H34" s="153">
        <f t="shared" si="5"/>
        <v>24</v>
      </c>
      <c r="I34" s="17" t="s">
        <v>1204</v>
      </c>
      <c r="J34" s="176" t="str">
        <f t="shared" si="2"/>
        <v/>
      </c>
      <c r="K34" s="173" t="str">
        <f t="shared" si="6"/>
        <v/>
      </c>
    </row>
    <row r="35" spans="1:11" ht="36" customHeight="1" x14ac:dyDescent="0.3">
      <c r="A35" s="30"/>
      <c r="B35" s="41" t="s">
        <v>108</v>
      </c>
      <c r="C35" s="41" t="s">
        <v>59</v>
      </c>
      <c r="D35" s="115"/>
      <c r="E35" s="105" t="str">
        <f t="shared" si="3"/>
        <v/>
      </c>
      <c r="F35" s="180">
        <f t="shared" si="4"/>
        <v>0</v>
      </c>
      <c r="G35" s="117">
        <f t="shared" si="1"/>
        <v>0</v>
      </c>
      <c r="H35" s="153">
        <f t="shared" si="5"/>
        <v>24</v>
      </c>
      <c r="I35" s="17" t="s">
        <v>46</v>
      </c>
      <c r="J35" s="176" t="str">
        <f t="shared" si="2"/>
        <v/>
      </c>
      <c r="K35" s="173" t="str">
        <f t="shared" si="6"/>
        <v/>
      </c>
    </row>
    <row r="36" spans="1:11" ht="36" customHeight="1" x14ac:dyDescent="0.3">
      <c r="A36" s="30"/>
      <c r="B36" s="41" t="s">
        <v>59</v>
      </c>
      <c r="C36" s="41" t="s">
        <v>32</v>
      </c>
      <c r="D36" s="115"/>
      <c r="E36" s="105" t="str">
        <f t="shared" si="3"/>
        <v/>
      </c>
      <c r="F36" s="180">
        <f t="shared" si="4"/>
        <v>0</v>
      </c>
      <c r="G36" s="117">
        <f t="shared" si="1"/>
        <v>0</v>
      </c>
      <c r="H36" s="153">
        <f t="shared" si="5"/>
        <v>24</v>
      </c>
      <c r="I36" s="17" t="s">
        <v>47</v>
      </c>
      <c r="J36" s="176" t="str">
        <f t="shared" si="2"/>
        <v/>
      </c>
      <c r="K36" s="173" t="str">
        <f t="shared" si="6"/>
        <v/>
      </c>
    </row>
    <row r="37" spans="1:11" ht="36" customHeight="1" x14ac:dyDescent="0.3">
      <c r="A37" s="30"/>
      <c r="B37" s="41" t="s">
        <v>32</v>
      </c>
      <c r="C37" s="41" t="s">
        <v>886</v>
      </c>
      <c r="D37" s="115"/>
      <c r="E37" s="105" t="str">
        <f t="shared" si="3"/>
        <v/>
      </c>
      <c r="F37" s="180">
        <f t="shared" si="4"/>
        <v>0</v>
      </c>
      <c r="G37" s="117">
        <f t="shared" si="1"/>
        <v>0</v>
      </c>
      <c r="H37" s="153">
        <f t="shared" si="5"/>
        <v>24</v>
      </c>
      <c r="I37" s="17" t="s">
        <v>1205</v>
      </c>
      <c r="J37" s="176" t="str">
        <f t="shared" si="2"/>
        <v/>
      </c>
      <c r="K37" s="173" t="str">
        <f t="shared" si="6"/>
        <v/>
      </c>
    </row>
    <row r="38" spans="1:11" ht="36" customHeight="1" x14ac:dyDescent="0.3">
      <c r="A38" s="30"/>
      <c r="B38" s="41" t="s">
        <v>886</v>
      </c>
      <c r="C38" s="41" t="s">
        <v>28</v>
      </c>
      <c r="D38" s="115"/>
      <c r="E38" s="105" t="str">
        <f t="shared" si="3"/>
        <v/>
      </c>
      <c r="F38" s="180">
        <f t="shared" si="4"/>
        <v>0</v>
      </c>
      <c r="G38" s="117">
        <f t="shared" si="1"/>
        <v>0</v>
      </c>
      <c r="H38" s="153">
        <f t="shared" si="5"/>
        <v>24</v>
      </c>
      <c r="I38" s="17" t="s">
        <v>46</v>
      </c>
      <c r="J38" s="176" t="str">
        <f t="shared" si="2"/>
        <v/>
      </c>
      <c r="K38" s="173" t="str">
        <f t="shared" si="6"/>
        <v/>
      </c>
    </row>
    <row r="39" spans="1:11" ht="36" customHeight="1" x14ac:dyDescent="0.3">
      <c r="A39" s="42" t="s">
        <v>1200</v>
      </c>
      <c r="B39" s="41" t="s">
        <v>29</v>
      </c>
      <c r="C39" s="41" t="s">
        <v>191</v>
      </c>
      <c r="D39" s="115"/>
      <c r="E39" s="105" t="str">
        <f t="shared" si="3"/>
        <v/>
      </c>
      <c r="F39" s="180">
        <f t="shared" si="4"/>
        <v>0</v>
      </c>
      <c r="G39" s="117">
        <f t="shared" si="1"/>
        <v>0</v>
      </c>
      <c r="H39" s="153">
        <f t="shared" si="5"/>
        <v>24</v>
      </c>
      <c r="I39" s="17" t="s">
        <v>46</v>
      </c>
      <c r="J39" s="176" t="str">
        <f t="shared" si="2"/>
        <v/>
      </c>
      <c r="K39" s="173" t="str">
        <f t="shared" si="6"/>
        <v/>
      </c>
    </row>
    <row r="40" spans="1:11" ht="36" customHeight="1" x14ac:dyDescent="0.3">
      <c r="A40" s="30"/>
      <c r="B40" s="41" t="s">
        <v>191</v>
      </c>
      <c r="C40" s="41" t="s">
        <v>233</v>
      </c>
      <c r="D40" s="115"/>
      <c r="E40" s="105" t="str">
        <f t="shared" si="3"/>
        <v/>
      </c>
      <c r="F40" s="180">
        <f t="shared" si="4"/>
        <v>0</v>
      </c>
      <c r="G40" s="117">
        <f t="shared" si="1"/>
        <v>0</v>
      </c>
      <c r="H40" s="153">
        <f t="shared" si="5"/>
        <v>24</v>
      </c>
      <c r="I40" s="17" t="s">
        <v>272</v>
      </c>
      <c r="J40" s="176" t="str">
        <f t="shared" si="2"/>
        <v/>
      </c>
      <c r="K40" s="173" t="str">
        <f t="shared" si="6"/>
        <v/>
      </c>
    </row>
    <row r="41" spans="1:11" ht="36" customHeight="1" x14ac:dyDescent="0.3">
      <c r="A41" s="30"/>
      <c r="B41" s="41" t="s">
        <v>233</v>
      </c>
      <c r="C41" s="41" t="s">
        <v>58</v>
      </c>
      <c r="D41" s="115"/>
      <c r="E41" s="105" t="str">
        <f t="shared" si="3"/>
        <v>X</v>
      </c>
      <c r="F41" s="180">
        <f t="shared" si="4"/>
        <v>0</v>
      </c>
      <c r="G41" s="117">
        <f t="shared" si="1"/>
        <v>0</v>
      </c>
      <c r="H41" s="153">
        <f t="shared" si="5"/>
        <v>24</v>
      </c>
      <c r="I41" s="17" t="s">
        <v>355</v>
      </c>
      <c r="J41" s="176">
        <f t="shared" si="2"/>
        <v>0.16666666666666669</v>
      </c>
      <c r="K41" s="173" t="str">
        <f t="shared" si="6"/>
        <v/>
      </c>
    </row>
    <row r="42" spans="1:11" ht="36" customHeight="1" x14ac:dyDescent="0.3">
      <c r="A42" s="30"/>
      <c r="B42" s="41" t="s">
        <v>58</v>
      </c>
      <c r="C42" s="41" t="s">
        <v>69</v>
      </c>
      <c r="D42" s="115"/>
      <c r="E42" s="105" t="str">
        <f t="shared" si="3"/>
        <v/>
      </c>
      <c r="F42" s="180">
        <f t="shared" si="4"/>
        <v>0</v>
      </c>
      <c r="G42" s="117">
        <f t="shared" si="1"/>
        <v>0</v>
      </c>
      <c r="H42" s="153">
        <f t="shared" si="5"/>
        <v>24</v>
      </c>
      <c r="I42" s="17" t="s">
        <v>46</v>
      </c>
      <c r="J42" s="176" t="str">
        <f t="shared" si="2"/>
        <v/>
      </c>
      <c r="K42" s="173" t="str">
        <f t="shared" si="6"/>
        <v/>
      </c>
    </row>
    <row r="43" spans="1:11" ht="36" customHeight="1" x14ac:dyDescent="0.3">
      <c r="A43" s="30"/>
      <c r="B43" s="41" t="s">
        <v>69</v>
      </c>
      <c r="C43" s="41" t="s">
        <v>70</v>
      </c>
      <c r="D43" s="115"/>
      <c r="E43" s="105" t="str">
        <f t="shared" si="3"/>
        <v/>
      </c>
      <c r="F43" s="180">
        <f t="shared" si="4"/>
        <v>0</v>
      </c>
      <c r="G43" s="117">
        <f t="shared" si="1"/>
        <v>0</v>
      </c>
      <c r="H43" s="153">
        <f t="shared" si="5"/>
        <v>24</v>
      </c>
      <c r="I43" s="17" t="s">
        <v>47</v>
      </c>
      <c r="J43" s="176" t="str">
        <f t="shared" si="2"/>
        <v/>
      </c>
      <c r="K43" s="173" t="str">
        <f t="shared" si="6"/>
        <v/>
      </c>
    </row>
    <row r="44" spans="1:11" ht="36" customHeight="1" x14ac:dyDescent="0.3">
      <c r="A44" s="30"/>
      <c r="B44" s="41" t="s">
        <v>70</v>
      </c>
      <c r="C44" s="41" t="s">
        <v>107</v>
      </c>
      <c r="D44" s="115"/>
      <c r="E44" s="105" t="str">
        <f t="shared" si="3"/>
        <v/>
      </c>
      <c r="F44" s="180">
        <f t="shared" si="4"/>
        <v>0</v>
      </c>
      <c r="G44" s="117">
        <f t="shared" si="1"/>
        <v>0</v>
      </c>
      <c r="H44" s="153">
        <f t="shared" si="5"/>
        <v>24</v>
      </c>
      <c r="I44" s="17" t="s">
        <v>1206</v>
      </c>
      <c r="J44" s="176" t="str">
        <f t="shared" si="2"/>
        <v/>
      </c>
      <c r="K44" s="173" t="str">
        <f t="shared" si="6"/>
        <v/>
      </c>
    </row>
    <row r="45" spans="1:11" ht="36" customHeight="1" x14ac:dyDescent="0.3">
      <c r="A45" s="30"/>
      <c r="B45" s="41" t="s">
        <v>107</v>
      </c>
      <c r="C45" s="41" t="s">
        <v>658</v>
      </c>
      <c r="D45" s="115"/>
      <c r="E45" s="105" t="str">
        <f t="shared" si="3"/>
        <v/>
      </c>
      <c r="F45" s="180">
        <f t="shared" si="4"/>
        <v>0</v>
      </c>
      <c r="G45" s="117">
        <f t="shared" si="1"/>
        <v>0</v>
      </c>
      <c r="H45" s="153">
        <f t="shared" si="5"/>
        <v>24</v>
      </c>
      <c r="I45" s="17" t="s">
        <v>46</v>
      </c>
      <c r="J45" s="176" t="str">
        <f t="shared" si="2"/>
        <v/>
      </c>
      <c r="K45" s="173" t="str">
        <f t="shared" si="6"/>
        <v/>
      </c>
    </row>
    <row r="46" spans="1:11" ht="36" customHeight="1" x14ac:dyDescent="0.3">
      <c r="A46" s="30"/>
      <c r="B46" s="41" t="s">
        <v>658</v>
      </c>
      <c r="C46" s="189">
        <v>0.78472222222222221</v>
      </c>
      <c r="D46" s="115"/>
      <c r="E46" s="105" t="str">
        <f t="shared" si="3"/>
        <v/>
      </c>
      <c r="F46" s="180">
        <f t="shared" si="4"/>
        <v>0</v>
      </c>
      <c r="G46" s="117">
        <f t="shared" si="1"/>
        <v>0</v>
      </c>
      <c r="H46" s="153">
        <f t="shared" si="5"/>
        <v>24</v>
      </c>
      <c r="I46" s="17" t="s">
        <v>704</v>
      </c>
      <c r="J46" s="176" t="str">
        <f t="shared" si="2"/>
        <v/>
      </c>
      <c r="K46" s="173" t="str">
        <f t="shared" si="6"/>
        <v/>
      </c>
    </row>
    <row r="47" spans="1:11" ht="36" customHeight="1" x14ac:dyDescent="0.3">
      <c r="A47" s="30"/>
      <c r="B47" s="189">
        <v>0.78472222222222221</v>
      </c>
      <c r="C47" s="41" t="s">
        <v>116</v>
      </c>
      <c r="D47" s="115"/>
      <c r="E47" s="105" t="str">
        <f t="shared" si="3"/>
        <v/>
      </c>
      <c r="F47" s="180">
        <f t="shared" si="4"/>
        <v>0</v>
      </c>
      <c r="G47" s="117">
        <f t="shared" si="1"/>
        <v>0</v>
      </c>
      <c r="H47" s="153">
        <f t="shared" si="5"/>
        <v>24</v>
      </c>
      <c r="I47" s="17" t="s">
        <v>46</v>
      </c>
      <c r="J47" s="176" t="str">
        <f t="shared" si="2"/>
        <v/>
      </c>
      <c r="K47" s="173" t="str">
        <f t="shared" si="6"/>
        <v/>
      </c>
    </row>
    <row r="48" spans="1:11" ht="36" customHeight="1" x14ac:dyDescent="0.3">
      <c r="A48" s="30"/>
      <c r="B48" s="41" t="s">
        <v>116</v>
      </c>
      <c r="C48" s="41" t="s">
        <v>117</v>
      </c>
      <c r="D48" s="115"/>
      <c r="E48" s="105" t="str">
        <f t="shared" si="3"/>
        <v/>
      </c>
      <c r="F48" s="180">
        <f t="shared" si="4"/>
        <v>0</v>
      </c>
      <c r="G48" s="117">
        <f t="shared" si="1"/>
        <v>0</v>
      </c>
      <c r="H48" s="153">
        <f t="shared" si="5"/>
        <v>24</v>
      </c>
      <c r="I48" s="17" t="s">
        <v>797</v>
      </c>
      <c r="J48" s="176" t="str">
        <f t="shared" si="2"/>
        <v/>
      </c>
      <c r="K48" s="173" t="str">
        <f t="shared" si="6"/>
        <v/>
      </c>
    </row>
    <row r="49" spans="1:11" ht="36" customHeight="1" x14ac:dyDescent="0.3">
      <c r="A49" s="30"/>
      <c r="B49" s="41" t="s">
        <v>117</v>
      </c>
      <c r="C49" s="41" t="s">
        <v>59</v>
      </c>
      <c r="D49" s="115"/>
      <c r="E49" s="105" t="str">
        <f t="shared" si="3"/>
        <v/>
      </c>
      <c r="F49" s="180">
        <f t="shared" si="4"/>
        <v>0</v>
      </c>
      <c r="G49" s="117">
        <f t="shared" si="1"/>
        <v>0</v>
      </c>
      <c r="H49" s="153">
        <f t="shared" si="5"/>
        <v>24</v>
      </c>
      <c r="I49" s="17" t="s">
        <v>46</v>
      </c>
      <c r="J49" s="176" t="str">
        <f t="shared" si="2"/>
        <v/>
      </c>
      <c r="K49" s="173" t="str">
        <f t="shared" si="6"/>
        <v/>
      </c>
    </row>
    <row r="50" spans="1:11" ht="36" customHeight="1" x14ac:dyDescent="0.3">
      <c r="A50" s="30"/>
      <c r="B50" s="41" t="s">
        <v>59</v>
      </c>
      <c r="C50" s="41" t="s">
        <v>120</v>
      </c>
      <c r="D50" s="115"/>
      <c r="E50" s="105" t="str">
        <f t="shared" si="3"/>
        <v/>
      </c>
      <c r="F50" s="180">
        <f t="shared" si="4"/>
        <v>0</v>
      </c>
      <c r="G50" s="117">
        <f t="shared" si="1"/>
        <v>0</v>
      </c>
      <c r="H50" s="153">
        <f t="shared" si="5"/>
        <v>24</v>
      </c>
      <c r="I50" s="17" t="s">
        <v>47</v>
      </c>
      <c r="J50" s="176" t="str">
        <f t="shared" si="2"/>
        <v/>
      </c>
      <c r="K50" s="173" t="str">
        <f t="shared" si="6"/>
        <v/>
      </c>
    </row>
    <row r="51" spans="1:11" ht="36" customHeight="1" x14ac:dyDescent="0.3">
      <c r="A51" s="30"/>
      <c r="B51" s="41" t="s">
        <v>120</v>
      </c>
      <c r="C51" s="41" t="s">
        <v>28</v>
      </c>
      <c r="D51" s="115"/>
      <c r="E51" s="105" t="str">
        <f t="shared" si="3"/>
        <v/>
      </c>
      <c r="F51" s="180">
        <f t="shared" si="4"/>
        <v>0</v>
      </c>
      <c r="G51" s="117">
        <f t="shared" si="1"/>
        <v>0</v>
      </c>
      <c r="H51" s="153">
        <f t="shared" si="5"/>
        <v>24</v>
      </c>
      <c r="I51" s="17" t="s">
        <v>46</v>
      </c>
      <c r="J51" s="176" t="str">
        <f t="shared" si="2"/>
        <v/>
      </c>
      <c r="K51" s="173" t="str">
        <f t="shared" si="6"/>
        <v/>
      </c>
    </row>
    <row r="52" spans="1:11" ht="36" customHeight="1" x14ac:dyDescent="0.3">
      <c r="A52" s="217" t="s">
        <v>1201</v>
      </c>
      <c r="B52" s="41" t="s">
        <v>29</v>
      </c>
      <c r="C52" s="41" t="s">
        <v>110</v>
      </c>
      <c r="D52" s="115"/>
      <c r="E52" s="105" t="str">
        <f t="shared" si="3"/>
        <v/>
      </c>
      <c r="F52" s="180">
        <f t="shared" si="4"/>
        <v>0</v>
      </c>
      <c r="G52" s="117">
        <f t="shared" si="1"/>
        <v>0</v>
      </c>
      <c r="H52" s="153">
        <f t="shared" si="5"/>
        <v>24</v>
      </c>
      <c r="I52" s="17" t="s">
        <v>46</v>
      </c>
      <c r="J52" s="176" t="str">
        <f t="shared" si="2"/>
        <v/>
      </c>
      <c r="K52" s="173" t="str">
        <f t="shared" si="6"/>
        <v/>
      </c>
    </row>
    <row r="53" spans="1:11" ht="36" customHeight="1" x14ac:dyDescent="0.3">
      <c r="A53" s="217"/>
      <c r="B53" s="215" t="s">
        <v>110</v>
      </c>
      <c r="C53" s="216"/>
      <c r="D53" s="115"/>
      <c r="E53" s="105" t="str">
        <f t="shared" si="3"/>
        <v/>
      </c>
      <c r="F53" s="180">
        <f t="shared" si="4"/>
        <v>0</v>
      </c>
      <c r="G53" s="117">
        <f t="shared" si="1"/>
        <v>0</v>
      </c>
      <c r="H53" s="153">
        <f t="shared" si="5"/>
        <v>24</v>
      </c>
      <c r="I53" s="18" t="s">
        <v>103</v>
      </c>
      <c r="J53" s="176" t="str">
        <f t="shared" si="2"/>
        <v/>
      </c>
      <c r="K53" s="173" t="str">
        <f t="shared" si="6"/>
        <v/>
      </c>
    </row>
    <row r="54" spans="1:11" ht="36" customHeight="1" x14ac:dyDescent="0.3">
      <c r="A54" s="169"/>
      <c r="B54" s="196"/>
      <c r="C54" s="210"/>
      <c r="D54" s="115" t="str">
        <f t="shared" ref="D54:D79" si="7">IF(E54="","X","")</f>
        <v>X</v>
      </c>
      <c r="E54" s="105" t="str">
        <f t="shared" si="3"/>
        <v/>
      </c>
      <c r="F54" s="180">
        <f t="shared" si="4"/>
        <v>0</v>
      </c>
      <c r="G54" s="117">
        <f t="shared" si="1"/>
        <v>0</v>
      </c>
      <c r="H54" s="153">
        <f t="shared" si="5"/>
        <v>24</v>
      </c>
      <c r="I54" s="158"/>
      <c r="J54" s="176" t="str">
        <f t="shared" si="2"/>
        <v/>
      </c>
      <c r="K54" s="173">
        <f t="shared" si="6"/>
        <v>0</v>
      </c>
    </row>
    <row r="55" spans="1:11" ht="36" customHeight="1" x14ac:dyDescent="0.3">
      <c r="A55" s="169"/>
      <c r="B55" s="196"/>
      <c r="C55" s="210"/>
      <c r="D55" s="115" t="str">
        <f t="shared" si="7"/>
        <v>X</v>
      </c>
      <c r="E55" s="105" t="str">
        <f t="shared" si="3"/>
        <v/>
      </c>
      <c r="F55" s="180">
        <f t="shared" si="4"/>
        <v>0</v>
      </c>
      <c r="G55" s="117">
        <f t="shared" si="1"/>
        <v>0</v>
      </c>
      <c r="H55" s="153">
        <f t="shared" si="5"/>
        <v>24</v>
      </c>
      <c r="I55" s="158"/>
      <c r="J55" s="176" t="str">
        <f t="shared" si="2"/>
        <v/>
      </c>
      <c r="K55" s="173">
        <f t="shared" si="6"/>
        <v>0</v>
      </c>
    </row>
    <row r="56" spans="1:11" ht="36" customHeight="1" x14ac:dyDescent="0.3">
      <c r="A56" s="170"/>
      <c r="B56" s="196"/>
      <c r="C56" s="210"/>
      <c r="D56" s="115" t="str">
        <f t="shared" si="7"/>
        <v>X</v>
      </c>
      <c r="E56" s="105" t="str">
        <f t="shared" si="3"/>
        <v/>
      </c>
      <c r="F56" s="180">
        <f t="shared" si="4"/>
        <v>0</v>
      </c>
      <c r="G56" s="117">
        <f t="shared" si="1"/>
        <v>0</v>
      </c>
      <c r="H56" s="153">
        <f t="shared" si="5"/>
        <v>24</v>
      </c>
      <c r="I56" s="158"/>
      <c r="J56" s="176" t="str">
        <f t="shared" si="2"/>
        <v/>
      </c>
      <c r="K56" s="173">
        <f t="shared" si="6"/>
        <v>0</v>
      </c>
    </row>
    <row r="57" spans="1:11" ht="36" customHeight="1" x14ac:dyDescent="0.3">
      <c r="A57" s="168"/>
      <c r="B57" s="196"/>
      <c r="C57" s="210"/>
      <c r="D57" s="115" t="str">
        <f t="shared" si="7"/>
        <v>X</v>
      </c>
      <c r="E57" s="105" t="str">
        <f t="shared" si="3"/>
        <v/>
      </c>
      <c r="F57" s="180">
        <f t="shared" si="4"/>
        <v>0</v>
      </c>
      <c r="G57" s="117">
        <f t="shared" si="1"/>
        <v>0</v>
      </c>
      <c r="H57" s="153">
        <f t="shared" si="5"/>
        <v>24</v>
      </c>
      <c r="I57" s="158"/>
      <c r="J57" s="176" t="str">
        <f t="shared" si="2"/>
        <v/>
      </c>
      <c r="K57" s="173">
        <f t="shared" si="6"/>
        <v>0</v>
      </c>
    </row>
    <row r="58" spans="1:11" ht="36" customHeight="1" x14ac:dyDescent="0.3">
      <c r="A58" s="169"/>
      <c r="B58" s="196"/>
      <c r="C58" s="210"/>
      <c r="D58" s="115" t="str">
        <f t="shared" si="7"/>
        <v>X</v>
      </c>
      <c r="E58" s="105" t="str">
        <f t="shared" si="3"/>
        <v/>
      </c>
      <c r="F58" s="180">
        <f t="shared" si="4"/>
        <v>0</v>
      </c>
      <c r="G58" s="117">
        <f t="shared" si="1"/>
        <v>0</v>
      </c>
      <c r="H58" s="153">
        <f t="shared" si="5"/>
        <v>24</v>
      </c>
      <c r="I58" s="158"/>
      <c r="J58" s="176" t="str">
        <f t="shared" si="2"/>
        <v/>
      </c>
      <c r="K58" s="173">
        <f t="shared" si="6"/>
        <v>0</v>
      </c>
    </row>
    <row r="59" spans="1:11" ht="36" customHeight="1" x14ac:dyDescent="0.3">
      <c r="A59" s="169"/>
      <c r="B59" s="196"/>
      <c r="C59" s="210"/>
      <c r="D59" s="115" t="str">
        <f t="shared" si="7"/>
        <v>X</v>
      </c>
      <c r="E59" s="105" t="str">
        <f t="shared" si="3"/>
        <v/>
      </c>
      <c r="F59" s="180">
        <f t="shared" si="4"/>
        <v>0</v>
      </c>
      <c r="G59" s="117">
        <f t="shared" si="1"/>
        <v>0</v>
      </c>
      <c r="H59" s="153">
        <f t="shared" si="5"/>
        <v>24</v>
      </c>
      <c r="I59" s="158"/>
      <c r="J59" s="176" t="str">
        <f t="shared" si="2"/>
        <v/>
      </c>
      <c r="K59" s="173">
        <f t="shared" si="6"/>
        <v>0</v>
      </c>
    </row>
    <row r="60" spans="1:11" ht="36" customHeight="1" x14ac:dyDescent="0.3">
      <c r="A60" s="169"/>
      <c r="B60" s="196"/>
      <c r="C60" s="210"/>
      <c r="D60" s="115" t="str">
        <f t="shared" si="7"/>
        <v>X</v>
      </c>
      <c r="E60" s="105" t="str">
        <f t="shared" si="3"/>
        <v/>
      </c>
      <c r="F60" s="180">
        <f t="shared" si="4"/>
        <v>0</v>
      </c>
      <c r="G60" s="117">
        <f t="shared" si="1"/>
        <v>0</v>
      </c>
      <c r="H60" s="153">
        <f t="shared" si="5"/>
        <v>24</v>
      </c>
      <c r="I60" s="158"/>
      <c r="J60" s="176" t="str">
        <f t="shared" si="2"/>
        <v/>
      </c>
      <c r="K60" s="173">
        <f t="shared" si="6"/>
        <v>0</v>
      </c>
    </row>
    <row r="61" spans="1:11" ht="36" customHeight="1" x14ac:dyDescent="0.3">
      <c r="A61" s="169"/>
      <c r="B61" s="196"/>
      <c r="C61" s="210"/>
      <c r="D61" s="115" t="str">
        <f t="shared" si="7"/>
        <v>X</v>
      </c>
      <c r="E61" s="105" t="str">
        <f t="shared" si="3"/>
        <v/>
      </c>
      <c r="F61" s="180">
        <f t="shared" si="4"/>
        <v>0</v>
      </c>
      <c r="G61" s="117">
        <f t="shared" si="1"/>
        <v>0</v>
      </c>
      <c r="H61" s="153">
        <f t="shared" si="5"/>
        <v>24</v>
      </c>
      <c r="I61" s="158"/>
      <c r="J61" s="176" t="str">
        <f t="shared" si="2"/>
        <v/>
      </c>
      <c r="K61" s="173">
        <f t="shared" si="6"/>
        <v>0</v>
      </c>
    </row>
    <row r="62" spans="1:11" ht="36" customHeight="1" x14ac:dyDescent="0.3">
      <c r="A62" s="169"/>
      <c r="B62" s="196"/>
      <c r="C62" s="210"/>
      <c r="D62" s="115" t="str">
        <f t="shared" si="7"/>
        <v>X</v>
      </c>
      <c r="E62" s="105" t="str">
        <f t="shared" si="3"/>
        <v/>
      </c>
      <c r="F62" s="180">
        <f t="shared" si="4"/>
        <v>0</v>
      </c>
      <c r="G62" s="117">
        <f t="shared" si="1"/>
        <v>0</v>
      </c>
      <c r="H62" s="153">
        <f t="shared" si="5"/>
        <v>24</v>
      </c>
      <c r="I62" s="158"/>
      <c r="J62" s="176" t="str">
        <f t="shared" si="2"/>
        <v/>
      </c>
      <c r="K62" s="173">
        <f t="shared" si="6"/>
        <v>0</v>
      </c>
    </row>
    <row r="63" spans="1:11" ht="36" customHeight="1" x14ac:dyDescent="0.3">
      <c r="A63" s="169"/>
      <c r="B63" s="196"/>
      <c r="C63" s="210"/>
      <c r="D63" s="115" t="str">
        <f t="shared" si="7"/>
        <v>X</v>
      </c>
      <c r="E63" s="105" t="str">
        <f t="shared" si="3"/>
        <v/>
      </c>
      <c r="F63" s="180">
        <f t="shared" si="4"/>
        <v>0</v>
      </c>
      <c r="G63" s="117">
        <f t="shared" si="1"/>
        <v>0</v>
      </c>
      <c r="H63" s="153">
        <f t="shared" si="5"/>
        <v>24</v>
      </c>
      <c r="I63" s="158"/>
      <c r="J63" s="176" t="str">
        <f t="shared" si="2"/>
        <v/>
      </c>
      <c r="K63" s="173">
        <f t="shared" si="6"/>
        <v>0</v>
      </c>
    </row>
    <row r="64" spans="1:11" ht="36" customHeight="1" x14ac:dyDescent="0.3">
      <c r="A64" s="169"/>
      <c r="B64" s="196"/>
      <c r="C64" s="210"/>
      <c r="D64" s="115" t="str">
        <f t="shared" si="7"/>
        <v>X</v>
      </c>
      <c r="E64" s="105" t="str">
        <f t="shared" si="3"/>
        <v/>
      </c>
      <c r="F64" s="180">
        <f t="shared" si="4"/>
        <v>0</v>
      </c>
      <c r="G64" s="117">
        <f t="shared" si="1"/>
        <v>0</v>
      </c>
      <c r="H64" s="153">
        <f t="shared" si="5"/>
        <v>24</v>
      </c>
      <c r="I64" s="158"/>
      <c r="J64" s="176" t="str">
        <f t="shared" si="2"/>
        <v/>
      </c>
      <c r="K64" s="173">
        <f t="shared" si="6"/>
        <v>0</v>
      </c>
    </row>
    <row r="65" spans="1:11" ht="36" customHeight="1" x14ac:dyDescent="0.3">
      <c r="A65" s="169"/>
      <c r="B65" s="196"/>
      <c r="C65" s="210"/>
      <c r="D65" s="115" t="str">
        <f t="shared" si="7"/>
        <v>X</v>
      </c>
      <c r="E65" s="105" t="str">
        <f t="shared" si="3"/>
        <v/>
      </c>
      <c r="F65" s="180">
        <f t="shared" si="4"/>
        <v>0</v>
      </c>
      <c r="G65" s="117">
        <f t="shared" si="1"/>
        <v>0</v>
      </c>
      <c r="H65" s="153">
        <f t="shared" si="5"/>
        <v>24</v>
      </c>
      <c r="I65" s="158"/>
      <c r="J65" s="176" t="str">
        <f t="shared" si="2"/>
        <v/>
      </c>
      <c r="K65" s="173">
        <f t="shared" si="6"/>
        <v>0</v>
      </c>
    </row>
    <row r="66" spans="1:11" ht="36" customHeight="1" x14ac:dyDescent="0.3">
      <c r="A66" s="169"/>
      <c r="B66" s="196"/>
      <c r="C66" s="210"/>
      <c r="D66" s="115" t="str">
        <f t="shared" si="7"/>
        <v>X</v>
      </c>
      <c r="E66" s="105" t="str">
        <f t="shared" si="3"/>
        <v/>
      </c>
      <c r="F66" s="180">
        <f t="shared" si="4"/>
        <v>0</v>
      </c>
      <c r="G66" s="117">
        <f t="shared" si="1"/>
        <v>0</v>
      </c>
      <c r="H66" s="153">
        <f t="shared" si="5"/>
        <v>24</v>
      </c>
      <c r="I66" s="158"/>
      <c r="J66" s="176" t="str">
        <f t="shared" si="2"/>
        <v/>
      </c>
      <c r="K66" s="173">
        <f t="shared" si="6"/>
        <v>0</v>
      </c>
    </row>
    <row r="67" spans="1:11" ht="36" customHeight="1" x14ac:dyDescent="0.3">
      <c r="A67" s="169"/>
      <c r="B67" s="196"/>
      <c r="C67" s="210"/>
      <c r="D67" s="115" t="str">
        <f t="shared" si="7"/>
        <v>X</v>
      </c>
      <c r="E67" s="105" t="str">
        <f t="shared" si="3"/>
        <v/>
      </c>
      <c r="F67" s="180">
        <f t="shared" si="4"/>
        <v>0</v>
      </c>
      <c r="G67" s="117">
        <f t="shared" si="1"/>
        <v>0</v>
      </c>
      <c r="H67" s="153">
        <f t="shared" si="5"/>
        <v>24</v>
      </c>
      <c r="I67" s="158"/>
      <c r="J67" s="176" t="str">
        <f t="shared" si="2"/>
        <v/>
      </c>
      <c r="K67" s="173">
        <f t="shared" si="6"/>
        <v>0</v>
      </c>
    </row>
    <row r="68" spans="1:11" ht="36" customHeight="1" x14ac:dyDescent="0.3">
      <c r="A68" s="169"/>
      <c r="B68" s="196"/>
      <c r="C68" s="210"/>
      <c r="D68" s="115" t="str">
        <f t="shared" si="7"/>
        <v>X</v>
      </c>
      <c r="E68" s="105" t="str">
        <f t="shared" si="3"/>
        <v/>
      </c>
      <c r="F68" s="180">
        <f t="shared" si="4"/>
        <v>0</v>
      </c>
      <c r="G68" s="117">
        <f t="shared" si="1"/>
        <v>0</v>
      </c>
      <c r="H68" s="153">
        <f t="shared" si="5"/>
        <v>24</v>
      </c>
      <c r="I68" s="158"/>
      <c r="J68" s="176" t="str">
        <f t="shared" si="2"/>
        <v/>
      </c>
      <c r="K68" s="173">
        <f t="shared" si="6"/>
        <v>0</v>
      </c>
    </row>
    <row r="69" spans="1:11" ht="36" customHeight="1" x14ac:dyDescent="0.3">
      <c r="A69" s="169"/>
      <c r="B69" s="196"/>
      <c r="C69" s="210"/>
      <c r="D69" s="115" t="str">
        <f t="shared" si="7"/>
        <v>X</v>
      </c>
      <c r="E69" s="105" t="str">
        <f t="shared" si="3"/>
        <v/>
      </c>
      <c r="F69" s="180">
        <f t="shared" si="4"/>
        <v>0</v>
      </c>
      <c r="G69" s="117">
        <f t="shared" si="1"/>
        <v>0</v>
      </c>
      <c r="H69" s="153">
        <f t="shared" si="5"/>
        <v>24</v>
      </c>
      <c r="I69" s="158"/>
      <c r="J69" s="176" t="str">
        <f t="shared" si="2"/>
        <v/>
      </c>
      <c r="K69" s="173">
        <f t="shared" si="6"/>
        <v>0</v>
      </c>
    </row>
    <row r="70" spans="1:11" ht="36" customHeight="1" x14ac:dyDescent="0.3">
      <c r="A70" s="170"/>
      <c r="B70" s="196"/>
      <c r="C70" s="210"/>
      <c r="D70" s="115" t="str">
        <f t="shared" si="7"/>
        <v>X</v>
      </c>
      <c r="E70" s="105" t="str">
        <f t="shared" si="3"/>
        <v/>
      </c>
      <c r="F70" s="180">
        <f t="shared" si="4"/>
        <v>0</v>
      </c>
      <c r="G70" s="117">
        <f t="shared" si="1"/>
        <v>0</v>
      </c>
      <c r="H70" s="153">
        <f t="shared" si="5"/>
        <v>24</v>
      </c>
      <c r="I70" s="158"/>
      <c r="J70" s="176" t="str">
        <f t="shared" si="2"/>
        <v/>
      </c>
      <c r="K70" s="173">
        <f t="shared" si="6"/>
        <v>0</v>
      </c>
    </row>
    <row r="71" spans="1:11" ht="36" customHeight="1" x14ac:dyDescent="0.3">
      <c r="A71" s="168"/>
      <c r="B71" s="196"/>
      <c r="C71" s="210"/>
      <c r="D71" s="115" t="str">
        <f t="shared" si="7"/>
        <v>X</v>
      </c>
      <c r="E71" s="105" t="str">
        <f t="shared" si="3"/>
        <v/>
      </c>
      <c r="F71" s="180">
        <f t="shared" si="4"/>
        <v>0</v>
      </c>
      <c r="G71" s="117">
        <f t="shared" si="1"/>
        <v>0</v>
      </c>
      <c r="H71" s="153">
        <f t="shared" si="5"/>
        <v>24</v>
      </c>
      <c r="I71" s="158"/>
      <c r="J71" s="176" t="str">
        <f t="shared" si="2"/>
        <v/>
      </c>
      <c r="K71" s="173">
        <f t="shared" si="6"/>
        <v>0</v>
      </c>
    </row>
    <row r="72" spans="1:11" ht="36" customHeight="1" x14ac:dyDescent="0.3">
      <c r="A72" s="169"/>
      <c r="B72" s="196"/>
      <c r="C72" s="210"/>
      <c r="D72" s="115" t="str">
        <f t="shared" si="7"/>
        <v>X</v>
      </c>
      <c r="E72" s="105" t="str">
        <f t="shared" si="3"/>
        <v/>
      </c>
      <c r="F72" s="180">
        <f t="shared" si="4"/>
        <v>0</v>
      </c>
      <c r="G72" s="117">
        <f t="shared" si="1"/>
        <v>0</v>
      </c>
      <c r="H72" s="153">
        <f t="shared" si="5"/>
        <v>24</v>
      </c>
      <c r="I72" s="158"/>
      <c r="J72" s="176" t="str">
        <f t="shared" si="2"/>
        <v/>
      </c>
      <c r="K72" s="173">
        <f t="shared" si="6"/>
        <v>0</v>
      </c>
    </row>
    <row r="73" spans="1:11" ht="36" customHeight="1" x14ac:dyDescent="0.3">
      <c r="A73" s="169"/>
      <c r="B73" s="196"/>
      <c r="C73" s="210"/>
      <c r="D73" s="115" t="str">
        <f t="shared" si="7"/>
        <v>X</v>
      </c>
      <c r="E73" s="105" t="str">
        <f t="shared" si="3"/>
        <v/>
      </c>
      <c r="F73" s="180">
        <f t="shared" si="4"/>
        <v>0</v>
      </c>
      <c r="G73" s="117">
        <f t="shared" si="1"/>
        <v>0</v>
      </c>
      <c r="H73" s="153">
        <f t="shared" si="5"/>
        <v>24</v>
      </c>
      <c r="I73" s="158"/>
      <c r="J73" s="176" t="str">
        <f t="shared" si="2"/>
        <v/>
      </c>
      <c r="K73" s="173">
        <f t="shared" si="6"/>
        <v>0</v>
      </c>
    </row>
    <row r="74" spans="1:11" ht="36" customHeight="1" x14ac:dyDescent="0.3">
      <c r="A74" s="169"/>
      <c r="B74" s="196"/>
      <c r="C74" s="210"/>
      <c r="D74" s="115" t="str">
        <f t="shared" si="7"/>
        <v>X</v>
      </c>
      <c r="E74" s="105" t="str">
        <f t="shared" si="3"/>
        <v/>
      </c>
      <c r="F74" s="180">
        <f t="shared" si="4"/>
        <v>0</v>
      </c>
      <c r="G74" s="117">
        <f t="shared" si="1"/>
        <v>0</v>
      </c>
      <c r="H74" s="153">
        <f t="shared" si="5"/>
        <v>24</v>
      </c>
      <c r="I74" s="158"/>
      <c r="J74" s="176" t="str">
        <f t="shared" si="2"/>
        <v/>
      </c>
      <c r="K74" s="173">
        <f t="shared" si="6"/>
        <v>0</v>
      </c>
    </row>
    <row r="75" spans="1:11" ht="36" customHeight="1" x14ac:dyDescent="0.3">
      <c r="A75" s="169"/>
      <c r="B75" s="196"/>
      <c r="C75" s="210"/>
      <c r="D75" s="115" t="str">
        <f t="shared" si="7"/>
        <v>X</v>
      </c>
      <c r="E75" s="105" t="str">
        <f t="shared" si="3"/>
        <v/>
      </c>
      <c r="F75" s="180">
        <f t="shared" si="4"/>
        <v>0</v>
      </c>
      <c r="G75" s="117">
        <f t="shared" si="1"/>
        <v>0</v>
      </c>
      <c r="H75" s="153">
        <f t="shared" si="5"/>
        <v>24</v>
      </c>
      <c r="I75" s="158"/>
      <c r="J75" s="176" t="str">
        <f t="shared" si="2"/>
        <v/>
      </c>
      <c r="K75" s="173">
        <f t="shared" si="6"/>
        <v>0</v>
      </c>
    </row>
    <row r="76" spans="1:11" ht="36" customHeight="1" x14ac:dyDescent="0.3">
      <c r="A76" s="169"/>
      <c r="B76" s="196"/>
      <c r="C76" s="210"/>
      <c r="D76" s="115" t="str">
        <f t="shared" si="7"/>
        <v>X</v>
      </c>
      <c r="E76" s="105" t="str">
        <f t="shared" si="3"/>
        <v/>
      </c>
      <c r="F76" s="180">
        <f t="shared" si="4"/>
        <v>0</v>
      </c>
      <c r="G76" s="117">
        <f t="shared" si="1"/>
        <v>0</v>
      </c>
      <c r="H76" s="153">
        <f t="shared" si="5"/>
        <v>24</v>
      </c>
      <c r="I76" s="158"/>
      <c r="J76" s="176" t="str">
        <f t="shared" si="2"/>
        <v/>
      </c>
      <c r="K76" s="173">
        <f t="shared" si="6"/>
        <v>0</v>
      </c>
    </row>
    <row r="77" spans="1:11" ht="36" customHeight="1" x14ac:dyDescent="0.3">
      <c r="A77" s="169"/>
      <c r="B77" s="196"/>
      <c r="C77" s="210"/>
      <c r="D77" s="115" t="str">
        <f t="shared" si="7"/>
        <v>X</v>
      </c>
      <c r="E77" s="105" t="str">
        <f t="shared" si="3"/>
        <v/>
      </c>
      <c r="F77" s="180">
        <f t="shared" si="4"/>
        <v>0</v>
      </c>
      <c r="G77" s="117">
        <f t="shared" si="1"/>
        <v>0</v>
      </c>
      <c r="H77" s="153">
        <f t="shared" si="5"/>
        <v>24</v>
      </c>
      <c r="I77" s="158"/>
      <c r="J77" s="176" t="str">
        <f t="shared" si="2"/>
        <v/>
      </c>
      <c r="K77" s="173">
        <f t="shared" si="6"/>
        <v>0</v>
      </c>
    </row>
    <row r="78" spans="1:11" ht="36" customHeight="1" x14ac:dyDescent="0.3">
      <c r="A78" s="169"/>
      <c r="B78" s="196"/>
      <c r="C78" s="210"/>
      <c r="D78" s="115" t="str">
        <f t="shared" si="7"/>
        <v>X</v>
      </c>
      <c r="E78" s="105" t="str">
        <f t="shared" si="3"/>
        <v/>
      </c>
      <c r="F78" s="180">
        <f t="shared" si="4"/>
        <v>0</v>
      </c>
      <c r="G78" s="117">
        <f t="shared" si="1"/>
        <v>0</v>
      </c>
      <c r="H78" s="153">
        <f t="shared" si="5"/>
        <v>24</v>
      </c>
      <c r="I78" s="158"/>
      <c r="J78" s="176" t="str">
        <f t="shared" si="2"/>
        <v/>
      </c>
      <c r="K78" s="173">
        <f t="shared" si="6"/>
        <v>0</v>
      </c>
    </row>
    <row r="79" spans="1:11" ht="36" customHeight="1" x14ac:dyDescent="0.3">
      <c r="A79" s="170"/>
      <c r="B79" s="196"/>
      <c r="C79" s="210"/>
      <c r="D79" s="115" t="str">
        <f t="shared" si="7"/>
        <v>X</v>
      </c>
      <c r="E79" s="105" t="str">
        <f t="shared" si="3"/>
        <v/>
      </c>
      <c r="F79" s="180">
        <f t="shared" si="4"/>
        <v>0</v>
      </c>
      <c r="G79" s="117">
        <f t="shared" si="1"/>
        <v>0</v>
      </c>
      <c r="H79" s="153">
        <f t="shared" si="5"/>
        <v>24</v>
      </c>
      <c r="I79" s="158"/>
      <c r="J79" s="176" t="str">
        <f t="shared" si="2"/>
        <v/>
      </c>
      <c r="K79" s="173">
        <f t="shared" si="6"/>
        <v>0</v>
      </c>
    </row>
    <row r="80" spans="1:11" ht="33.75" customHeight="1" x14ac:dyDescent="0.3">
      <c r="A80" s="123"/>
      <c r="B80" s="332" t="s">
        <v>33</v>
      </c>
      <c r="C80" s="332"/>
      <c r="D80" s="332"/>
      <c r="E80" s="332"/>
      <c r="F80" s="332"/>
      <c r="G80" s="332"/>
      <c r="H80" s="124">
        <f>H79</f>
        <v>24</v>
      </c>
      <c r="I80" s="125"/>
      <c r="J80" s="177">
        <f>SUM(J23:J79)</f>
        <v>2.0625</v>
      </c>
      <c r="K80" s="173">
        <f>SUM(K23:K79)</f>
        <v>0</v>
      </c>
    </row>
    <row r="81" spans="1:9" ht="33.75" customHeight="1" x14ac:dyDescent="0.3">
      <c r="A81" s="123"/>
      <c r="B81" s="332" t="s">
        <v>616</v>
      </c>
      <c r="C81" s="332"/>
      <c r="D81" s="332"/>
      <c r="E81" s="332"/>
      <c r="F81" s="332"/>
      <c r="G81" s="332"/>
      <c r="H81" s="126">
        <v>72</v>
      </c>
      <c r="I81" s="125"/>
    </row>
    <row r="82" spans="1:9" ht="33.75" customHeight="1" x14ac:dyDescent="0.3">
      <c r="A82" s="123"/>
      <c r="B82" s="326" t="s">
        <v>617</v>
      </c>
      <c r="C82" s="326"/>
      <c r="D82" s="326"/>
      <c r="E82" s="326"/>
      <c r="F82" s="326"/>
      <c r="G82" s="326"/>
      <c r="H82" s="126">
        <f>IF(H81="","",IF(H80&lt;=H81,H81-H80,0))</f>
        <v>48</v>
      </c>
      <c r="I82" s="155"/>
    </row>
    <row r="83" spans="1:9" ht="33.75" customHeight="1" x14ac:dyDescent="0.3">
      <c r="A83" s="123"/>
      <c r="B83" s="326" t="s">
        <v>618</v>
      </c>
      <c r="C83" s="326"/>
      <c r="D83" s="326"/>
      <c r="E83" s="326"/>
      <c r="F83" s="326"/>
      <c r="G83" s="326"/>
      <c r="H83" s="126">
        <f>IF(H80&gt;H81,H80-H81,0)</f>
        <v>0</v>
      </c>
      <c r="I83" s="125"/>
    </row>
    <row r="84" spans="1:9" ht="33.75" customHeight="1" x14ac:dyDescent="0.3">
      <c r="A84" s="123"/>
      <c r="B84" s="326" t="s">
        <v>619</v>
      </c>
      <c r="C84" s="326"/>
      <c r="D84" s="326"/>
      <c r="E84" s="326"/>
      <c r="F84" s="326"/>
      <c r="G84" s="326"/>
      <c r="H84" s="154">
        <f>IF(H81="","",IF(H82&gt;H83,ROUND(H82*$B$15*$B$13/24,0),""))</f>
        <v>66366000</v>
      </c>
      <c r="I84" s="125"/>
    </row>
    <row r="85" spans="1:9" ht="33.75" customHeight="1" x14ac:dyDescent="0.3">
      <c r="A85" s="123"/>
      <c r="B85" s="327" t="s">
        <v>620</v>
      </c>
      <c r="C85" s="328"/>
      <c r="D85" s="328"/>
      <c r="E85" s="328"/>
      <c r="F85" s="328"/>
      <c r="G85" s="329"/>
      <c r="H85" s="127" t="str">
        <f>IF(H83&gt;H82,ROUND(H83*$B$17*$B$13/24,0),"")</f>
        <v/>
      </c>
      <c r="I85" s="125"/>
    </row>
    <row r="86" spans="1:9" ht="33.75" customHeight="1" x14ac:dyDescent="0.3">
      <c r="A86" s="330"/>
      <c r="B86" s="330"/>
      <c r="C86" s="330"/>
      <c r="D86" s="330"/>
      <c r="E86" s="330"/>
      <c r="F86" s="330"/>
      <c r="G86" s="330"/>
      <c r="H86" s="330"/>
      <c r="I86" s="330"/>
    </row>
  </sheetData>
  <mergeCells count="17">
    <mergeCell ref="B84:G84"/>
    <mergeCell ref="B85:G85"/>
    <mergeCell ref="A86:I86"/>
    <mergeCell ref="J21:J22"/>
    <mergeCell ref="K21:K22"/>
    <mergeCell ref="B80:G80"/>
    <mergeCell ref="B81:G81"/>
    <mergeCell ref="B82:G82"/>
    <mergeCell ref="B83:G83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4:I79 B23:C23 E23:I23">
    <cfRule type="expression" dxfId="76" priority="2">
      <formula>$E23="x"</formula>
    </cfRule>
  </conditionalFormatting>
  <conditionalFormatting sqref="D23">
    <cfRule type="expression" dxfId="75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2492-A792-4CF3-BF60-6F1FE1E1E2DA}">
  <sheetPr>
    <tabColor rgb="FFFF0000"/>
  </sheetPr>
  <dimension ref="A1:K70"/>
  <sheetViews>
    <sheetView topLeftCell="A19" zoomScale="55" zoomScaleNormal="55" workbookViewId="0">
      <selection activeCell="E26" sqref="E25:E26"/>
    </sheetView>
  </sheetViews>
  <sheetFormatPr defaultColWidth="8.83203125" defaultRowHeight="14" x14ac:dyDescent="0.3"/>
  <cols>
    <col min="1" max="1" width="20.75" style="102" customWidth="1"/>
    <col min="2" max="2" width="18.75" style="85" customWidth="1"/>
    <col min="3" max="3" width="11.4140625" style="85" bestFit="1" customWidth="1"/>
    <col min="4" max="5" width="17.4140625" style="85" customWidth="1"/>
    <col min="6" max="6" width="22.25" style="85" customWidth="1"/>
    <col min="7" max="7" width="12" style="85" customWidth="1"/>
    <col min="8" max="8" width="18.1640625" style="102" customWidth="1"/>
    <col min="9" max="9" width="96" style="85" customWidth="1"/>
    <col min="10" max="10" width="18.5" style="85" customWidth="1"/>
    <col min="11" max="16384" width="8.83203125" style="85"/>
  </cols>
  <sheetData>
    <row r="1" spans="1:9" ht="20" x14ac:dyDescent="0.3">
      <c r="A1" s="319" t="s">
        <v>0</v>
      </c>
      <c r="B1" s="319"/>
      <c r="C1" s="319"/>
      <c r="D1" s="319"/>
      <c r="E1" s="319"/>
      <c r="F1" s="319"/>
      <c r="G1" s="319"/>
      <c r="H1" s="319"/>
      <c r="I1" s="319"/>
    </row>
    <row r="2" spans="1:9" s="91" customFormat="1" ht="26.25" customHeight="1" x14ac:dyDescent="0.3">
      <c r="A2" s="86"/>
      <c r="B2" s="87"/>
      <c r="C2" s="138" t="s">
        <v>624</v>
      </c>
      <c r="D2" s="88" t="s">
        <v>592</v>
      </c>
      <c r="E2" s="88" t="str">
        <f>INDEX('TONG HOP'!$B$9:$W$110,MATCH(E3,'TONG HOP'!$B$9:$B$110,0),MATCH(C2,'TONG HOP'!$B$9:$W$9,0))</f>
        <v>Đông Bắc 22 04</v>
      </c>
      <c r="F2" s="89"/>
      <c r="G2" s="89"/>
      <c r="H2" s="90"/>
      <c r="I2" s="89"/>
    </row>
    <row r="3" spans="1:9" s="91" customFormat="1" ht="26.25" customHeight="1" x14ac:dyDescent="0.3">
      <c r="A3" s="86"/>
      <c r="B3" s="87"/>
      <c r="C3" s="138" t="s">
        <v>623</v>
      </c>
      <c r="D3" s="88" t="s">
        <v>622</v>
      </c>
      <c r="E3" s="137">
        <v>64</v>
      </c>
      <c r="F3" s="89"/>
      <c r="G3" s="89"/>
      <c r="H3" s="90"/>
      <c r="I3" s="89"/>
    </row>
    <row r="4" spans="1:9" s="91" customFormat="1" ht="26.25" customHeight="1" x14ac:dyDescent="0.3">
      <c r="A4" s="92"/>
      <c r="B4" s="93"/>
      <c r="C4" s="93"/>
      <c r="D4" s="88" t="s">
        <v>593</v>
      </c>
      <c r="E4" s="89" t="s">
        <v>611</v>
      </c>
      <c r="G4" s="93"/>
      <c r="H4" s="92"/>
      <c r="I4" s="93"/>
    </row>
    <row r="5" spans="1:9" ht="14.5" customHeight="1" x14ac:dyDescent="0.35">
      <c r="A5" s="92"/>
      <c r="B5" s="93"/>
      <c r="C5" s="93"/>
      <c r="D5" s="94"/>
      <c r="E5" s="94"/>
      <c r="F5" s="95"/>
      <c r="G5" s="93"/>
      <c r="H5" s="92"/>
      <c r="I5" s="93"/>
    </row>
    <row r="6" spans="1:9" ht="14.5" customHeight="1" x14ac:dyDescent="0.35">
      <c r="A6" s="92"/>
      <c r="B6" s="93"/>
      <c r="C6" s="93"/>
      <c r="D6" s="94"/>
      <c r="E6" s="94"/>
      <c r="F6" s="95"/>
      <c r="G6" s="93"/>
      <c r="H6" s="92"/>
      <c r="I6" s="93"/>
    </row>
    <row r="7" spans="1:9" ht="16.5" customHeight="1" x14ac:dyDescent="0.3">
      <c r="A7" s="96" t="s">
        <v>594</v>
      </c>
      <c r="B7" s="105" t="str">
        <f>INDEX('TONG HOP'!$B$9:$W$110,MATCH(E3,'TONG HOP'!$B$9:$B$110,0),MATCH(B8,'TONG HOP'!$B$9:$W$9,0))</f>
        <v>Bến số 1</v>
      </c>
      <c r="C7" s="97"/>
      <c r="D7" s="97"/>
      <c r="E7" s="97"/>
      <c r="F7" s="98" t="s">
        <v>595</v>
      </c>
      <c r="G7" s="99"/>
      <c r="H7" s="100">
        <f>INDEX('TONG HOP'!$B$9:$W$110,MATCH(E3,'TONG HOP'!$B$9:$B$110,0),MATCH(H8,'TONG HOP'!$B$9:$W$9,0))</f>
        <v>44862.760416666664</v>
      </c>
      <c r="I7" s="101"/>
    </row>
    <row r="8" spans="1:9" ht="14.5" customHeight="1" x14ac:dyDescent="0.3">
      <c r="B8" s="139" t="s">
        <v>630</v>
      </c>
      <c r="C8" s="97"/>
      <c r="D8" s="97"/>
      <c r="E8" s="97"/>
      <c r="F8" s="99"/>
      <c r="G8" s="99"/>
      <c r="H8" s="151" t="s">
        <v>631</v>
      </c>
      <c r="I8" s="103"/>
    </row>
    <row r="9" spans="1:9" ht="16.5" customHeight="1" x14ac:dyDescent="0.3">
      <c r="A9" s="96" t="s">
        <v>596</v>
      </c>
      <c r="B9" s="104">
        <f>INDEX('TONG HOP'!$B$9:$W$110,MATCH(E3,'TONG HOP'!$B$9:$B$110,0),MATCH(B10,'TONG HOP'!$B$9:$W$9,0))</f>
        <v>44864</v>
      </c>
      <c r="C9" s="104">
        <f>INDEX('TONG HOP'!$B$9:$W$110,MATCH(E3,'TONG HOP'!$B$9:$B$110,0),MATCH(C10,'TONG HOP'!$B$9:$W$9,0))</f>
        <v>44865</v>
      </c>
      <c r="D9" s="105"/>
      <c r="E9" s="105"/>
      <c r="F9" s="88" t="s">
        <v>19</v>
      </c>
      <c r="G9" s="88"/>
      <c r="H9" s="100">
        <f>INDEX('TONG HOP'!$B$9:$W$110,MATCH(E3,'TONG HOP'!$B$9:$B$110,0),MATCH(H10,'TONG HOP'!$B$9:$W$9,0))</f>
        <v>44864.291666666664</v>
      </c>
      <c r="I9" s="101"/>
    </row>
    <row r="10" spans="1:9" x14ac:dyDescent="0.3">
      <c r="A10" s="96"/>
      <c r="B10" s="140" t="s">
        <v>628</v>
      </c>
      <c r="C10" s="141" t="s">
        <v>629</v>
      </c>
      <c r="D10" s="105"/>
      <c r="E10" s="105"/>
      <c r="F10" s="88"/>
      <c r="G10" s="88"/>
      <c r="H10" s="152" t="s">
        <v>633</v>
      </c>
      <c r="I10" s="101"/>
    </row>
    <row r="11" spans="1:9" ht="16.5" customHeight="1" x14ac:dyDescent="0.3">
      <c r="A11" s="96" t="s">
        <v>464</v>
      </c>
      <c r="B11" s="147">
        <f>INDEX('TONG HOP'!$B$9:$W$110,MATCH(E3,'TONG HOP'!$B$9:$B$110,0),MATCH(B12,'TONG HOP'!$B$9:$W$9,0))</f>
        <v>16505.39</v>
      </c>
      <c r="C11" s="97" t="s">
        <v>1</v>
      </c>
      <c r="D11" s="105"/>
      <c r="E11" s="105"/>
      <c r="F11" s="98" t="s">
        <v>597</v>
      </c>
      <c r="G11" s="98"/>
      <c r="H11" s="100">
        <f>INDEX('TONG HOP'!$B$9:$W$110,MATCH(E3,'TONG HOP'!$B$9:$B$110,0),MATCH(H12,'TONG HOP'!$B$9:$W$9,0))</f>
        <v>44864.798611111109</v>
      </c>
      <c r="I11" s="101"/>
    </row>
    <row r="12" spans="1:9" x14ac:dyDescent="0.3">
      <c r="A12" s="96"/>
      <c r="B12" s="148" t="s">
        <v>626</v>
      </c>
      <c r="C12" s="97"/>
      <c r="D12" s="105"/>
      <c r="E12" s="105"/>
      <c r="F12" s="98"/>
      <c r="G12" s="98"/>
      <c r="H12" s="152" t="s">
        <v>635</v>
      </c>
      <c r="I12" s="101"/>
    </row>
    <row r="13" spans="1:9" ht="16.5" customHeight="1" x14ac:dyDescent="0.3">
      <c r="A13" s="96" t="s">
        <v>476</v>
      </c>
      <c r="B13" s="149">
        <f>INDEX('TONG HOP'!$B$9:$W$110,MATCH(E3,'TONG HOP'!$B$9:$B$110,0),MATCH(B14,'TONG HOP'!$B$9:$W$9,0))</f>
        <v>21500.7</v>
      </c>
      <c r="C13" s="107" t="s">
        <v>2</v>
      </c>
      <c r="D13" s="107"/>
      <c r="E13" s="107"/>
      <c r="F13" s="98" t="s">
        <v>598</v>
      </c>
      <c r="H13" s="100">
        <f>INDEX('TONG HOP'!$B$9:$W$110,MATCH(E3,'TONG HOP'!$B$9:$B$110,0),MATCH(H14,'TONG HOP'!$B$9:$W$9,0))</f>
        <v>44866.375</v>
      </c>
      <c r="I13" s="107"/>
    </row>
    <row r="14" spans="1:9" x14ac:dyDescent="0.3">
      <c r="A14" s="96"/>
      <c r="B14" s="150" t="s">
        <v>627</v>
      </c>
      <c r="C14" s="107"/>
      <c r="D14" s="107"/>
      <c r="E14" s="107"/>
      <c r="F14" s="98"/>
      <c r="G14" s="98"/>
      <c r="H14" s="145" t="s">
        <v>636</v>
      </c>
      <c r="I14" s="107"/>
    </row>
    <row r="15" spans="1:9" ht="16.5" customHeight="1" x14ac:dyDescent="0.3">
      <c r="A15" s="108" t="s">
        <v>24</v>
      </c>
      <c r="B15" s="149">
        <v>1500</v>
      </c>
      <c r="C15" s="107" t="s">
        <v>599</v>
      </c>
      <c r="D15" s="105"/>
      <c r="E15" s="105"/>
      <c r="F15" s="320" t="s">
        <v>600</v>
      </c>
      <c r="G15" s="320"/>
      <c r="H15" s="146">
        <v>3</v>
      </c>
      <c r="I15" s="101"/>
    </row>
    <row r="16" spans="1:9" x14ac:dyDescent="0.3">
      <c r="A16" s="108"/>
      <c r="B16" s="149"/>
      <c r="C16" s="107"/>
      <c r="D16" s="105"/>
      <c r="E16" s="105"/>
      <c r="F16" s="129"/>
      <c r="G16" s="129"/>
      <c r="H16" s="128"/>
      <c r="I16" s="101"/>
    </row>
    <row r="17" spans="1:11" ht="16.5" customHeight="1" x14ac:dyDescent="0.3">
      <c r="A17" s="108" t="s">
        <v>25</v>
      </c>
      <c r="B17" s="149">
        <v>3000</v>
      </c>
      <c r="C17" s="107" t="s">
        <v>599</v>
      </c>
      <c r="D17" s="105"/>
      <c r="E17" s="105"/>
      <c r="F17" s="98" t="s">
        <v>462</v>
      </c>
      <c r="G17" s="98"/>
      <c r="H17" s="106" t="str">
        <f>INDEX('TONG HOP'!$B$9:$W$110,MATCH(E3,'TONG HOP'!$B$9:$B$110,0),MATCH(H18,'TONG HOP'!$B$9:$W$9,0))</f>
        <v>Than cám 6a.14</v>
      </c>
      <c r="I17" s="101"/>
    </row>
    <row r="18" spans="1:11" x14ac:dyDescent="0.3">
      <c r="A18" s="109"/>
      <c r="B18" s="105"/>
      <c r="C18" s="105"/>
      <c r="D18" s="110"/>
      <c r="E18" s="110"/>
      <c r="F18" s="111"/>
      <c r="G18" s="98"/>
      <c r="H18" s="142" t="s">
        <v>625</v>
      </c>
      <c r="I18" s="101"/>
    </row>
    <row r="19" spans="1:11" x14ac:dyDescent="0.3">
      <c r="A19" s="112"/>
      <c r="B19" s="105"/>
      <c r="C19" s="105"/>
      <c r="D19" s="97"/>
      <c r="E19" s="97"/>
      <c r="F19" s="98"/>
      <c r="G19" s="98"/>
      <c r="H19" s="106"/>
      <c r="I19" s="101"/>
    </row>
    <row r="20" spans="1:11" x14ac:dyDescent="0.3">
      <c r="A20" s="92"/>
      <c r="B20" s="113"/>
      <c r="C20" s="113"/>
      <c r="D20" s="113"/>
      <c r="E20" s="113"/>
      <c r="F20" s="114"/>
      <c r="G20" s="114"/>
      <c r="H20" s="92"/>
      <c r="I20" s="114"/>
    </row>
    <row r="21" spans="1:11" ht="33.75" customHeight="1" x14ac:dyDescent="0.3">
      <c r="A21" s="321" t="s">
        <v>3</v>
      </c>
      <c r="B21" s="323" t="s">
        <v>4</v>
      </c>
      <c r="C21" s="324"/>
      <c r="D21" s="323" t="s">
        <v>601</v>
      </c>
      <c r="E21" s="324"/>
      <c r="F21" s="323" t="s">
        <v>602</v>
      </c>
      <c r="G21" s="324"/>
      <c r="H21" s="321" t="s">
        <v>621</v>
      </c>
      <c r="I21" s="325" t="s">
        <v>5</v>
      </c>
      <c r="J21" s="325" t="s">
        <v>603</v>
      </c>
      <c r="K21" s="331" t="s">
        <v>33</v>
      </c>
    </row>
    <row r="22" spans="1:11" ht="33.75" customHeight="1" x14ac:dyDescent="0.3">
      <c r="A22" s="322"/>
      <c r="B22" s="115" t="s">
        <v>604</v>
      </c>
      <c r="C22" s="116" t="s">
        <v>605</v>
      </c>
      <c r="D22" s="115" t="s">
        <v>606</v>
      </c>
      <c r="E22" s="116" t="s">
        <v>607</v>
      </c>
      <c r="F22" s="115" t="s">
        <v>608</v>
      </c>
      <c r="G22" s="115" t="s">
        <v>609</v>
      </c>
      <c r="H22" s="322"/>
      <c r="I22" s="325"/>
      <c r="J22" s="325"/>
      <c r="K22" s="331"/>
    </row>
    <row r="23" spans="1:11" ht="36" customHeight="1" x14ac:dyDescent="0.3">
      <c r="A23" s="217" t="s">
        <v>1181</v>
      </c>
      <c r="B23" s="215" t="s">
        <v>1174</v>
      </c>
      <c r="C23" s="216"/>
      <c r="D23" s="115"/>
      <c r="E23" s="105"/>
      <c r="F23" s="180">
        <f>IF(C23-B23=1,24,(IF(D23="X",HOUR(C23-B23),0)))</f>
        <v>0</v>
      </c>
      <c r="G23" s="166">
        <f t="shared" ref="G23:G63" si="0">IF(D23="X",MINUTE(C23-B23),0)</f>
        <v>0</v>
      </c>
      <c r="H23" s="166">
        <f>(F23+G23/60)+H22</f>
        <v>0</v>
      </c>
      <c r="I23" s="214" t="s">
        <v>1187</v>
      </c>
      <c r="J23" s="175" t="str">
        <f t="shared" ref="J23:J63" si="1">IF(E23="x",(C23-B23),"")</f>
        <v/>
      </c>
      <c r="K23" s="173" t="str">
        <f>IF(D23="x",(C23-B23),"")</f>
        <v/>
      </c>
    </row>
    <row r="24" spans="1:11" ht="36" customHeight="1" x14ac:dyDescent="0.3">
      <c r="A24" s="217"/>
      <c r="B24" s="19" t="s">
        <v>1174</v>
      </c>
      <c r="C24" s="28" t="s">
        <v>28</v>
      </c>
      <c r="D24" s="115"/>
      <c r="E24" s="105"/>
      <c r="F24" s="180">
        <f t="shared" ref="F24:F63" si="2">IF(C24-B24=1,24,(IF(D24="X",HOUR(C24-B24),0)))</f>
        <v>0</v>
      </c>
      <c r="G24" s="166">
        <f t="shared" si="0"/>
        <v>0</v>
      </c>
      <c r="H24" s="166">
        <f t="shared" ref="H24:H63" si="3">(F24+G24/60)+H23</f>
        <v>0</v>
      </c>
      <c r="I24" s="24" t="s">
        <v>1024</v>
      </c>
      <c r="J24" s="175" t="str">
        <f t="shared" si="1"/>
        <v/>
      </c>
      <c r="K24" s="173" t="str">
        <f t="shared" ref="K24:K63" si="4">IF(D24="x",(C24-B24),"")</f>
        <v/>
      </c>
    </row>
    <row r="25" spans="1:11" ht="36" customHeight="1" x14ac:dyDescent="0.3">
      <c r="A25" s="229" t="s">
        <v>1182</v>
      </c>
      <c r="B25" s="28" t="s">
        <v>29</v>
      </c>
      <c r="C25" s="28" t="s">
        <v>31</v>
      </c>
      <c r="D25" s="115"/>
      <c r="E25" s="105"/>
      <c r="F25" s="180">
        <f t="shared" si="2"/>
        <v>0</v>
      </c>
      <c r="G25" s="166">
        <f t="shared" si="0"/>
        <v>0</v>
      </c>
      <c r="H25" s="166">
        <f t="shared" si="3"/>
        <v>0</v>
      </c>
      <c r="I25" s="24" t="s">
        <v>1024</v>
      </c>
      <c r="J25" s="175" t="str">
        <f t="shared" si="1"/>
        <v/>
      </c>
      <c r="K25" s="173" t="str">
        <f t="shared" si="4"/>
        <v/>
      </c>
    </row>
    <row r="26" spans="1:11" ht="36" customHeight="1" x14ac:dyDescent="0.3">
      <c r="A26" s="231"/>
      <c r="B26" s="28" t="s">
        <v>31</v>
      </c>
      <c r="C26" s="28" t="s">
        <v>28</v>
      </c>
      <c r="D26" s="115"/>
      <c r="E26" s="105"/>
      <c r="F26" s="180">
        <f t="shared" si="2"/>
        <v>0</v>
      </c>
      <c r="G26" s="166">
        <f t="shared" si="0"/>
        <v>0</v>
      </c>
      <c r="H26" s="166">
        <f t="shared" si="3"/>
        <v>0</v>
      </c>
      <c r="I26" s="24" t="s">
        <v>940</v>
      </c>
      <c r="J26" s="175" t="str">
        <f t="shared" si="1"/>
        <v/>
      </c>
      <c r="K26" s="173" t="str">
        <f t="shared" si="4"/>
        <v/>
      </c>
    </row>
    <row r="27" spans="1:11" ht="36" customHeight="1" x14ac:dyDescent="0.3">
      <c r="A27" s="42">
        <v>44864</v>
      </c>
      <c r="B27" s="19" t="s">
        <v>29</v>
      </c>
      <c r="C27" s="19" t="s">
        <v>715</v>
      </c>
      <c r="D27" s="115"/>
      <c r="E27" s="105"/>
      <c r="F27" s="180">
        <f t="shared" si="2"/>
        <v>0</v>
      </c>
      <c r="G27" s="117">
        <f t="shared" si="0"/>
        <v>0</v>
      </c>
      <c r="H27" s="153">
        <f t="shared" si="3"/>
        <v>0</v>
      </c>
      <c r="I27" s="24" t="s">
        <v>940</v>
      </c>
      <c r="J27" s="176" t="str">
        <f t="shared" si="1"/>
        <v/>
      </c>
      <c r="K27" s="173" t="str">
        <f t="shared" si="4"/>
        <v/>
      </c>
    </row>
    <row r="28" spans="1:11" ht="36" customHeight="1" x14ac:dyDescent="0.3">
      <c r="A28" s="30"/>
      <c r="B28" s="19" t="s">
        <v>715</v>
      </c>
      <c r="C28" s="28" t="s">
        <v>330</v>
      </c>
      <c r="D28" s="115" t="str">
        <f t="shared" ref="D28:D62" si="5">IF(E28="","X","")</f>
        <v/>
      </c>
      <c r="E28" s="105" t="str">
        <f t="shared" ref="E28:E63" si="6">IF(COUNTIF(I28,"*mưa*"),"X",IF(COUNTIF(I28,"*gió*"),"X",IF(COUNTIF(I28,"*thủy triều*"),"X",IF(COUNTIF(I28,"*hoa tiêu*"),"X",IF(COUNTIF(I28,"*thời tiết xấu*"),"X",IF(COUNTIF(I28,"*sóng to gió lớn*"),"X",IF(COUNTIF(I28,"*căng dây*"),"X",IF(COUNTIF(I28,"*giám định*"),"X",""))))))))</f>
        <v>X</v>
      </c>
      <c r="F28" s="180">
        <f t="shared" ref="F28" si="7">IF(C28-B28=1,24,(IF(D28="X",HOUR(C28-B28),0)))</f>
        <v>0</v>
      </c>
      <c r="G28" s="117">
        <f t="shared" ref="G28" si="8">IF(D28="X",MINUTE(C28-B28),0)</f>
        <v>0</v>
      </c>
      <c r="H28" s="153">
        <f t="shared" ref="H28" si="9">(F28+G28/60)+H27</f>
        <v>0</v>
      </c>
      <c r="I28" s="24" t="s">
        <v>940</v>
      </c>
      <c r="J28" s="176">
        <f t="shared" ref="J28" si="10">IF(E28="x",(C28-B28),"")</f>
        <v>0.38541666666666669</v>
      </c>
      <c r="K28" s="173" t="str">
        <f t="shared" ref="K28" si="11">IF(D28="x",(C28-B28),"")</f>
        <v/>
      </c>
    </row>
    <row r="29" spans="1:11" ht="36" customHeight="1" x14ac:dyDescent="0.3">
      <c r="A29" s="30"/>
      <c r="B29" s="28" t="s">
        <v>330</v>
      </c>
      <c r="C29" s="28" t="s">
        <v>1185</v>
      </c>
      <c r="D29" s="115" t="str">
        <f t="shared" si="5"/>
        <v/>
      </c>
      <c r="E29" s="105" t="str">
        <f t="shared" si="6"/>
        <v>X</v>
      </c>
      <c r="F29" s="180">
        <f t="shared" si="2"/>
        <v>0</v>
      </c>
      <c r="G29" s="117">
        <f t="shared" si="0"/>
        <v>0</v>
      </c>
      <c r="H29" s="153">
        <f>(F29+G29/60)+H27</f>
        <v>0</v>
      </c>
      <c r="I29" s="160" t="s">
        <v>1188</v>
      </c>
      <c r="J29" s="176">
        <f t="shared" si="1"/>
        <v>2.0833333333333259E-2</v>
      </c>
      <c r="K29" s="173" t="str">
        <f t="shared" si="4"/>
        <v/>
      </c>
    </row>
    <row r="30" spans="1:11" ht="36" customHeight="1" x14ac:dyDescent="0.3">
      <c r="A30" s="30"/>
      <c r="B30" s="28" t="s">
        <v>1185</v>
      </c>
      <c r="C30" s="28" t="s">
        <v>239</v>
      </c>
      <c r="D30" s="115" t="str">
        <f t="shared" si="5"/>
        <v/>
      </c>
      <c r="E30" s="105" t="str">
        <f t="shared" si="6"/>
        <v>X</v>
      </c>
      <c r="F30" s="180">
        <f t="shared" si="2"/>
        <v>0</v>
      </c>
      <c r="G30" s="117">
        <f t="shared" si="0"/>
        <v>0</v>
      </c>
      <c r="H30" s="153">
        <f t="shared" si="3"/>
        <v>0</v>
      </c>
      <c r="I30" s="18" t="s">
        <v>1189</v>
      </c>
      <c r="J30" s="176">
        <f t="shared" si="1"/>
        <v>4.513888888888884E-2</v>
      </c>
      <c r="K30" s="173" t="str">
        <f t="shared" si="4"/>
        <v/>
      </c>
    </row>
    <row r="31" spans="1:11" ht="36" customHeight="1" x14ac:dyDescent="0.3">
      <c r="A31" s="30"/>
      <c r="B31" s="28" t="s">
        <v>239</v>
      </c>
      <c r="C31" s="28" t="s">
        <v>149</v>
      </c>
      <c r="D31" s="115" t="str">
        <f t="shared" si="5"/>
        <v/>
      </c>
      <c r="E31" s="105" t="str">
        <f t="shared" si="6"/>
        <v>X</v>
      </c>
      <c r="F31" s="180">
        <f t="shared" si="2"/>
        <v>0</v>
      </c>
      <c r="G31" s="117">
        <f t="shared" si="0"/>
        <v>0</v>
      </c>
      <c r="H31" s="153">
        <f t="shared" si="3"/>
        <v>0</v>
      </c>
      <c r="I31" s="25" t="s">
        <v>1025</v>
      </c>
      <c r="J31" s="176">
        <f t="shared" si="1"/>
        <v>6.9444444444445308E-3</v>
      </c>
      <c r="K31" s="173" t="str">
        <f t="shared" si="4"/>
        <v/>
      </c>
    </row>
    <row r="32" spans="1:11" ht="36" customHeight="1" x14ac:dyDescent="0.3">
      <c r="A32" s="30"/>
      <c r="B32" s="28" t="s">
        <v>149</v>
      </c>
      <c r="C32" s="188" t="s">
        <v>116</v>
      </c>
      <c r="D32" s="115" t="str">
        <f t="shared" si="5"/>
        <v>X</v>
      </c>
      <c r="E32" s="105" t="str">
        <f t="shared" si="6"/>
        <v/>
      </c>
      <c r="F32" s="180">
        <f t="shared" si="2"/>
        <v>1</v>
      </c>
      <c r="G32" s="117">
        <f t="shared" si="0"/>
        <v>10</v>
      </c>
      <c r="H32" s="153">
        <f t="shared" si="3"/>
        <v>1.1666666666666667</v>
      </c>
      <c r="I32" s="182" t="s">
        <v>7</v>
      </c>
      <c r="J32" s="176" t="str">
        <f t="shared" si="1"/>
        <v/>
      </c>
      <c r="K32" s="173">
        <f t="shared" si="4"/>
        <v>4.861111111111116E-2</v>
      </c>
    </row>
    <row r="33" spans="1:11" ht="36" customHeight="1" x14ac:dyDescent="0.3">
      <c r="A33" s="30"/>
      <c r="B33" s="133" t="s">
        <v>116</v>
      </c>
      <c r="C33" s="237"/>
      <c r="D33" s="115"/>
      <c r="E33" s="105" t="str">
        <f t="shared" si="6"/>
        <v/>
      </c>
      <c r="F33" s="180">
        <f t="shared" si="2"/>
        <v>0</v>
      </c>
      <c r="G33" s="117">
        <f t="shared" si="0"/>
        <v>0</v>
      </c>
      <c r="H33" s="153">
        <f t="shared" si="3"/>
        <v>1.1666666666666667</v>
      </c>
      <c r="I33" s="238" t="s">
        <v>410</v>
      </c>
      <c r="J33" s="176" t="str">
        <f t="shared" si="1"/>
        <v/>
      </c>
      <c r="K33" s="173" t="str">
        <f t="shared" si="4"/>
        <v/>
      </c>
    </row>
    <row r="34" spans="1:11" ht="36" customHeight="1" x14ac:dyDescent="0.3">
      <c r="A34" s="30"/>
      <c r="B34" s="188" t="s">
        <v>116</v>
      </c>
      <c r="C34" s="28" t="s">
        <v>59</v>
      </c>
      <c r="D34" s="115" t="str">
        <f t="shared" si="5"/>
        <v>X</v>
      </c>
      <c r="E34" s="105" t="str">
        <f t="shared" si="6"/>
        <v/>
      </c>
      <c r="F34" s="180">
        <f t="shared" si="2"/>
        <v>2</v>
      </c>
      <c r="G34" s="117">
        <f t="shared" si="0"/>
        <v>20</v>
      </c>
      <c r="H34" s="153">
        <f t="shared" si="3"/>
        <v>3.5</v>
      </c>
      <c r="I34" s="17" t="s">
        <v>411</v>
      </c>
      <c r="J34" s="176" t="str">
        <f t="shared" si="1"/>
        <v/>
      </c>
      <c r="K34" s="173">
        <f t="shared" si="4"/>
        <v>9.722222222222221E-2</v>
      </c>
    </row>
    <row r="35" spans="1:11" ht="36" customHeight="1" x14ac:dyDescent="0.3">
      <c r="A35" s="30"/>
      <c r="B35" s="28" t="s">
        <v>59</v>
      </c>
      <c r="C35" s="28" t="s">
        <v>120</v>
      </c>
      <c r="D35" s="115" t="str">
        <f t="shared" si="5"/>
        <v>X</v>
      </c>
      <c r="E35" s="105" t="str">
        <f t="shared" si="6"/>
        <v/>
      </c>
      <c r="F35" s="180">
        <f t="shared" si="2"/>
        <v>1</v>
      </c>
      <c r="G35" s="117">
        <f t="shared" si="0"/>
        <v>0</v>
      </c>
      <c r="H35" s="153">
        <f t="shared" si="3"/>
        <v>4.5</v>
      </c>
      <c r="I35" s="17" t="s">
        <v>412</v>
      </c>
      <c r="J35" s="176" t="str">
        <f t="shared" si="1"/>
        <v/>
      </c>
      <c r="K35" s="173">
        <f t="shared" si="4"/>
        <v>4.166666666666663E-2</v>
      </c>
    </row>
    <row r="36" spans="1:11" ht="36" customHeight="1" x14ac:dyDescent="0.3">
      <c r="A36" s="43"/>
      <c r="B36" s="28" t="s">
        <v>120</v>
      </c>
      <c r="C36" s="28" t="s">
        <v>28</v>
      </c>
      <c r="D36" s="115" t="str">
        <f t="shared" si="5"/>
        <v>X</v>
      </c>
      <c r="E36" s="105" t="str">
        <f t="shared" si="6"/>
        <v/>
      </c>
      <c r="F36" s="180">
        <f t="shared" si="2"/>
        <v>1</v>
      </c>
      <c r="G36" s="117">
        <f t="shared" si="0"/>
        <v>30</v>
      </c>
      <c r="H36" s="153">
        <f t="shared" si="3"/>
        <v>6</v>
      </c>
      <c r="I36" s="17" t="s">
        <v>411</v>
      </c>
      <c r="J36" s="176" t="str">
        <f t="shared" si="1"/>
        <v/>
      </c>
      <c r="K36" s="173">
        <f t="shared" si="4"/>
        <v>6.25E-2</v>
      </c>
    </row>
    <row r="37" spans="1:11" ht="36" customHeight="1" x14ac:dyDescent="0.3">
      <c r="A37" s="229" t="s">
        <v>1183</v>
      </c>
      <c r="B37" s="28" t="s">
        <v>29</v>
      </c>
      <c r="C37" s="28" t="s">
        <v>110</v>
      </c>
      <c r="D37" s="115" t="str">
        <f t="shared" si="5"/>
        <v>X</v>
      </c>
      <c r="E37" s="105" t="str">
        <f t="shared" si="6"/>
        <v/>
      </c>
      <c r="F37" s="180">
        <f t="shared" si="2"/>
        <v>0</v>
      </c>
      <c r="G37" s="117">
        <f t="shared" si="0"/>
        <v>40</v>
      </c>
      <c r="H37" s="153">
        <f t="shared" si="3"/>
        <v>6.666666666666667</v>
      </c>
      <c r="I37" s="17" t="s">
        <v>411</v>
      </c>
      <c r="J37" s="176" t="str">
        <f t="shared" si="1"/>
        <v/>
      </c>
      <c r="K37" s="173">
        <f t="shared" si="4"/>
        <v>2.7777777777777776E-2</v>
      </c>
    </row>
    <row r="38" spans="1:11" ht="36" customHeight="1" x14ac:dyDescent="0.3">
      <c r="A38" s="230"/>
      <c r="B38" s="28" t="s">
        <v>110</v>
      </c>
      <c r="C38" s="28" t="s">
        <v>153</v>
      </c>
      <c r="D38" s="115" t="str">
        <f t="shared" si="5"/>
        <v>X</v>
      </c>
      <c r="E38" s="105" t="str">
        <f t="shared" si="6"/>
        <v/>
      </c>
      <c r="F38" s="180">
        <f t="shared" si="2"/>
        <v>0</v>
      </c>
      <c r="G38" s="117">
        <f t="shared" si="0"/>
        <v>20</v>
      </c>
      <c r="H38" s="153">
        <f t="shared" si="3"/>
        <v>7</v>
      </c>
      <c r="I38" s="17" t="s">
        <v>1190</v>
      </c>
      <c r="J38" s="176" t="str">
        <f t="shared" si="1"/>
        <v/>
      </c>
      <c r="K38" s="173">
        <f t="shared" si="4"/>
        <v>1.3888888888888888E-2</v>
      </c>
    </row>
    <row r="39" spans="1:11" ht="36" customHeight="1" x14ac:dyDescent="0.3">
      <c r="A39" s="230"/>
      <c r="B39" s="28" t="s">
        <v>153</v>
      </c>
      <c r="C39" s="28" t="s">
        <v>30</v>
      </c>
      <c r="D39" s="115" t="str">
        <f t="shared" si="5"/>
        <v>X</v>
      </c>
      <c r="E39" s="105" t="str">
        <f t="shared" si="6"/>
        <v/>
      </c>
      <c r="F39" s="180">
        <f t="shared" si="2"/>
        <v>4</v>
      </c>
      <c r="G39" s="117">
        <f t="shared" si="0"/>
        <v>30</v>
      </c>
      <c r="H39" s="153">
        <f t="shared" si="3"/>
        <v>11.5</v>
      </c>
      <c r="I39" s="17" t="s">
        <v>411</v>
      </c>
      <c r="J39" s="176" t="str">
        <f t="shared" si="1"/>
        <v/>
      </c>
      <c r="K39" s="173">
        <f t="shared" si="4"/>
        <v>0.1875</v>
      </c>
    </row>
    <row r="40" spans="1:11" ht="36" customHeight="1" x14ac:dyDescent="0.3">
      <c r="A40" s="230"/>
      <c r="B40" s="28" t="s">
        <v>30</v>
      </c>
      <c r="C40" s="28" t="s">
        <v>64</v>
      </c>
      <c r="D40" s="115" t="str">
        <f t="shared" si="5"/>
        <v>X</v>
      </c>
      <c r="E40" s="105" t="str">
        <f t="shared" si="6"/>
        <v/>
      </c>
      <c r="F40" s="180">
        <f t="shared" si="2"/>
        <v>1</v>
      </c>
      <c r="G40" s="117">
        <f t="shared" si="0"/>
        <v>0</v>
      </c>
      <c r="H40" s="153">
        <f t="shared" si="3"/>
        <v>12.5</v>
      </c>
      <c r="I40" s="17" t="s">
        <v>412</v>
      </c>
      <c r="J40" s="176" t="str">
        <f t="shared" si="1"/>
        <v/>
      </c>
      <c r="K40" s="173">
        <f t="shared" si="4"/>
        <v>4.1666666666666657E-2</v>
      </c>
    </row>
    <row r="41" spans="1:11" ht="36" customHeight="1" x14ac:dyDescent="0.3">
      <c r="A41" s="230"/>
      <c r="B41" s="28" t="s">
        <v>64</v>
      </c>
      <c r="C41" s="28" t="s">
        <v>397</v>
      </c>
      <c r="D41" s="115" t="str">
        <f t="shared" si="5"/>
        <v>X</v>
      </c>
      <c r="E41" s="105" t="str">
        <f t="shared" si="6"/>
        <v/>
      </c>
      <c r="F41" s="180">
        <f t="shared" si="2"/>
        <v>0</v>
      </c>
      <c r="G41" s="117">
        <f t="shared" si="0"/>
        <v>50</v>
      </c>
      <c r="H41" s="153">
        <f t="shared" si="3"/>
        <v>13.333333333333334</v>
      </c>
      <c r="I41" s="17" t="s">
        <v>411</v>
      </c>
      <c r="J41" s="176" t="str">
        <f t="shared" si="1"/>
        <v/>
      </c>
      <c r="K41" s="173">
        <f t="shared" si="4"/>
        <v>3.472222222222221E-2</v>
      </c>
    </row>
    <row r="42" spans="1:11" ht="36" customHeight="1" x14ac:dyDescent="0.3">
      <c r="A42" s="230"/>
      <c r="B42" s="28" t="s">
        <v>397</v>
      </c>
      <c r="C42" s="28" t="s">
        <v>344</v>
      </c>
      <c r="D42" s="115" t="str">
        <f t="shared" si="5"/>
        <v>X</v>
      </c>
      <c r="E42" s="105" t="str">
        <f t="shared" si="6"/>
        <v/>
      </c>
      <c r="F42" s="180">
        <f t="shared" si="2"/>
        <v>0</v>
      </c>
      <c r="G42" s="117">
        <f t="shared" si="0"/>
        <v>50</v>
      </c>
      <c r="H42" s="153">
        <f t="shared" si="3"/>
        <v>14.166666666666668</v>
      </c>
      <c r="I42" s="17" t="s">
        <v>1191</v>
      </c>
      <c r="J42" s="176" t="str">
        <f t="shared" si="1"/>
        <v/>
      </c>
      <c r="K42" s="173">
        <f t="shared" si="4"/>
        <v>3.472222222222221E-2</v>
      </c>
    </row>
    <row r="43" spans="1:11" ht="36" customHeight="1" x14ac:dyDescent="0.3">
      <c r="A43" s="230"/>
      <c r="B43" s="28" t="s">
        <v>344</v>
      </c>
      <c r="C43" s="28" t="s">
        <v>244</v>
      </c>
      <c r="D43" s="115" t="str">
        <f t="shared" si="5"/>
        <v>X</v>
      </c>
      <c r="E43" s="105" t="str">
        <f t="shared" si="6"/>
        <v/>
      </c>
      <c r="F43" s="180">
        <f t="shared" si="2"/>
        <v>1</v>
      </c>
      <c r="G43" s="117">
        <f t="shared" si="0"/>
        <v>10</v>
      </c>
      <c r="H43" s="153">
        <f t="shared" si="3"/>
        <v>15.333333333333334</v>
      </c>
      <c r="I43" s="17" t="s">
        <v>411</v>
      </c>
      <c r="J43" s="176" t="str">
        <f t="shared" si="1"/>
        <v/>
      </c>
      <c r="K43" s="173">
        <f t="shared" si="4"/>
        <v>4.861111111111116E-2</v>
      </c>
    </row>
    <row r="44" spans="1:11" ht="36" customHeight="1" x14ac:dyDescent="0.3">
      <c r="A44" s="230"/>
      <c r="B44" s="28" t="s">
        <v>244</v>
      </c>
      <c r="C44" s="28" t="s">
        <v>159</v>
      </c>
      <c r="D44" s="115" t="str">
        <f t="shared" si="5"/>
        <v>X</v>
      </c>
      <c r="E44" s="105" t="str">
        <f t="shared" si="6"/>
        <v/>
      </c>
      <c r="F44" s="180">
        <f t="shared" si="2"/>
        <v>3</v>
      </c>
      <c r="G44" s="117">
        <f t="shared" si="0"/>
        <v>20</v>
      </c>
      <c r="H44" s="153">
        <f t="shared" si="3"/>
        <v>18.666666666666668</v>
      </c>
      <c r="I44" s="17" t="s">
        <v>1192</v>
      </c>
      <c r="J44" s="176" t="str">
        <f t="shared" si="1"/>
        <v/>
      </c>
      <c r="K44" s="173">
        <f t="shared" si="4"/>
        <v>0.1388888888888889</v>
      </c>
    </row>
    <row r="45" spans="1:11" ht="36" customHeight="1" x14ac:dyDescent="0.3">
      <c r="A45" s="230"/>
      <c r="B45" s="28" t="s">
        <v>159</v>
      </c>
      <c r="C45" s="28" t="s">
        <v>69</v>
      </c>
      <c r="D45" s="115" t="str">
        <f t="shared" si="5"/>
        <v>X</v>
      </c>
      <c r="E45" s="105" t="str">
        <f t="shared" si="6"/>
        <v/>
      </c>
      <c r="F45" s="180">
        <f t="shared" si="2"/>
        <v>0</v>
      </c>
      <c r="G45" s="117">
        <f t="shared" si="0"/>
        <v>50</v>
      </c>
      <c r="H45" s="153">
        <f t="shared" si="3"/>
        <v>19.5</v>
      </c>
      <c r="I45" s="17" t="s">
        <v>411</v>
      </c>
      <c r="J45" s="176" t="str">
        <f t="shared" si="1"/>
        <v/>
      </c>
      <c r="K45" s="173">
        <f t="shared" si="4"/>
        <v>3.472222222222221E-2</v>
      </c>
    </row>
    <row r="46" spans="1:11" ht="36" customHeight="1" x14ac:dyDescent="0.3">
      <c r="A46" s="230"/>
      <c r="B46" s="28" t="s">
        <v>69</v>
      </c>
      <c r="C46" s="28" t="s">
        <v>70</v>
      </c>
      <c r="D46" s="115" t="str">
        <f t="shared" si="5"/>
        <v>X</v>
      </c>
      <c r="E46" s="105" t="str">
        <f t="shared" si="6"/>
        <v/>
      </c>
      <c r="F46" s="180">
        <f t="shared" si="2"/>
        <v>0</v>
      </c>
      <c r="G46" s="117">
        <f t="shared" si="0"/>
        <v>30</v>
      </c>
      <c r="H46" s="153">
        <f t="shared" si="3"/>
        <v>20</v>
      </c>
      <c r="I46" s="17" t="s">
        <v>412</v>
      </c>
      <c r="J46" s="176" t="str">
        <f t="shared" si="1"/>
        <v/>
      </c>
      <c r="K46" s="173">
        <f t="shared" si="4"/>
        <v>2.083333333333337E-2</v>
      </c>
    </row>
    <row r="47" spans="1:11" ht="36" customHeight="1" x14ac:dyDescent="0.3">
      <c r="A47" s="230"/>
      <c r="B47" s="28" t="s">
        <v>70</v>
      </c>
      <c r="C47" s="28" t="s">
        <v>255</v>
      </c>
      <c r="D47" s="115" t="str">
        <f t="shared" si="5"/>
        <v>X</v>
      </c>
      <c r="E47" s="105" t="str">
        <f t="shared" si="6"/>
        <v/>
      </c>
      <c r="F47" s="180">
        <f t="shared" si="2"/>
        <v>1</v>
      </c>
      <c r="G47" s="117">
        <f t="shared" si="0"/>
        <v>0</v>
      </c>
      <c r="H47" s="153">
        <f t="shared" si="3"/>
        <v>21</v>
      </c>
      <c r="I47" s="17" t="s">
        <v>1193</v>
      </c>
      <c r="J47" s="176" t="str">
        <f t="shared" si="1"/>
        <v/>
      </c>
      <c r="K47" s="173">
        <f t="shared" si="4"/>
        <v>4.166666666666663E-2</v>
      </c>
    </row>
    <row r="48" spans="1:11" ht="36" customHeight="1" x14ac:dyDescent="0.3">
      <c r="A48" s="230"/>
      <c r="B48" s="28" t="s">
        <v>255</v>
      </c>
      <c r="C48" s="28" t="s">
        <v>148</v>
      </c>
      <c r="D48" s="115" t="str">
        <f t="shared" si="5"/>
        <v>X</v>
      </c>
      <c r="E48" s="105" t="str">
        <f t="shared" si="6"/>
        <v/>
      </c>
      <c r="F48" s="180">
        <f t="shared" si="2"/>
        <v>1</v>
      </c>
      <c r="G48" s="117">
        <f t="shared" si="0"/>
        <v>30</v>
      </c>
      <c r="H48" s="153">
        <f t="shared" si="3"/>
        <v>22.5</v>
      </c>
      <c r="I48" s="17" t="s">
        <v>411</v>
      </c>
      <c r="J48" s="176" t="str">
        <f t="shared" si="1"/>
        <v/>
      </c>
      <c r="K48" s="173">
        <f t="shared" si="4"/>
        <v>6.25E-2</v>
      </c>
    </row>
    <row r="49" spans="1:11" ht="36" customHeight="1" x14ac:dyDescent="0.3">
      <c r="A49" s="230"/>
      <c r="B49" s="28" t="s">
        <v>148</v>
      </c>
      <c r="C49" s="28" t="s">
        <v>229</v>
      </c>
      <c r="D49" s="115" t="str">
        <f t="shared" si="5"/>
        <v>X</v>
      </c>
      <c r="E49" s="105" t="str">
        <f t="shared" si="6"/>
        <v/>
      </c>
      <c r="F49" s="180">
        <f t="shared" si="2"/>
        <v>0</v>
      </c>
      <c r="G49" s="117">
        <f t="shared" si="0"/>
        <v>50</v>
      </c>
      <c r="H49" s="153">
        <f t="shared" si="3"/>
        <v>23.333333333333332</v>
      </c>
      <c r="I49" s="17" t="s">
        <v>757</v>
      </c>
      <c r="J49" s="176" t="str">
        <f t="shared" si="1"/>
        <v/>
      </c>
      <c r="K49" s="173">
        <f t="shared" si="4"/>
        <v>3.472222222222221E-2</v>
      </c>
    </row>
    <row r="50" spans="1:11" ht="36" customHeight="1" x14ac:dyDescent="0.3">
      <c r="A50" s="230"/>
      <c r="B50" s="28" t="s">
        <v>229</v>
      </c>
      <c r="C50" s="28" t="s">
        <v>1186</v>
      </c>
      <c r="D50" s="115" t="str">
        <f t="shared" si="5"/>
        <v>X</v>
      </c>
      <c r="E50" s="105" t="str">
        <f t="shared" si="6"/>
        <v/>
      </c>
      <c r="F50" s="180">
        <f t="shared" si="2"/>
        <v>0</v>
      </c>
      <c r="G50" s="117">
        <f t="shared" si="0"/>
        <v>45</v>
      </c>
      <c r="H50" s="153">
        <f t="shared" si="3"/>
        <v>24.083333333333332</v>
      </c>
      <c r="I50" s="17" t="s">
        <v>1194</v>
      </c>
      <c r="J50" s="176" t="str">
        <f t="shared" si="1"/>
        <v/>
      </c>
      <c r="K50" s="173">
        <f t="shared" si="4"/>
        <v>3.125E-2</v>
      </c>
    </row>
    <row r="51" spans="1:11" ht="36" customHeight="1" x14ac:dyDescent="0.3">
      <c r="A51" s="230"/>
      <c r="B51" s="28" t="s">
        <v>1186</v>
      </c>
      <c r="C51" s="28" t="s">
        <v>59</v>
      </c>
      <c r="D51" s="115" t="str">
        <f t="shared" si="5"/>
        <v>X</v>
      </c>
      <c r="E51" s="105" t="str">
        <f t="shared" si="6"/>
        <v/>
      </c>
      <c r="F51" s="180">
        <f t="shared" si="2"/>
        <v>3</v>
      </c>
      <c r="G51" s="117">
        <f t="shared" si="0"/>
        <v>25</v>
      </c>
      <c r="H51" s="153">
        <f t="shared" si="3"/>
        <v>27.5</v>
      </c>
      <c r="I51" s="17" t="s">
        <v>411</v>
      </c>
      <c r="J51" s="176" t="str">
        <f t="shared" si="1"/>
        <v/>
      </c>
      <c r="K51" s="173">
        <f t="shared" si="4"/>
        <v>0.14236111111111116</v>
      </c>
    </row>
    <row r="52" spans="1:11" ht="36" customHeight="1" x14ac:dyDescent="0.3">
      <c r="A52" s="230"/>
      <c r="B52" s="28" t="s">
        <v>59</v>
      </c>
      <c r="C52" s="28" t="s">
        <v>63</v>
      </c>
      <c r="D52" s="115" t="str">
        <f t="shared" si="5"/>
        <v>X</v>
      </c>
      <c r="E52" s="105" t="str">
        <f t="shared" si="6"/>
        <v/>
      </c>
      <c r="F52" s="180">
        <f t="shared" si="2"/>
        <v>0</v>
      </c>
      <c r="G52" s="117">
        <f t="shared" si="0"/>
        <v>50</v>
      </c>
      <c r="H52" s="153">
        <f t="shared" si="3"/>
        <v>28.333333333333332</v>
      </c>
      <c r="I52" s="17" t="s">
        <v>1195</v>
      </c>
      <c r="J52" s="176" t="str">
        <f t="shared" si="1"/>
        <v/>
      </c>
      <c r="K52" s="173">
        <f t="shared" si="4"/>
        <v>3.4722222222222099E-2</v>
      </c>
    </row>
    <row r="53" spans="1:11" ht="36" customHeight="1" x14ac:dyDescent="0.3">
      <c r="A53" s="230"/>
      <c r="B53" s="28" t="s">
        <v>63</v>
      </c>
      <c r="C53" s="28" t="s">
        <v>319</v>
      </c>
      <c r="D53" s="115" t="str">
        <f t="shared" si="5"/>
        <v>X</v>
      </c>
      <c r="E53" s="105" t="str">
        <f t="shared" si="6"/>
        <v/>
      </c>
      <c r="F53" s="180">
        <f t="shared" si="2"/>
        <v>1</v>
      </c>
      <c r="G53" s="117">
        <f t="shared" si="0"/>
        <v>20</v>
      </c>
      <c r="H53" s="153">
        <f t="shared" si="3"/>
        <v>29.666666666666664</v>
      </c>
      <c r="I53" s="17" t="s">
        <v>411</v>
      </c>
      <c r="J53" s="176" t="str">
        <f t="shared" si="1"/>
        <v/>
      </c>
      <c r="K53" s="173">
        <f t="shared" si="4"/>
        <v>5.5555555555555691E-2</v>
      </c>
    </row>
    <row r="54" spans="1:11" ht="36" customHeight="1" x14ac:dyDescent="0.3">
      <c r="A54" s="230"/>
      <c r="B54" s="28" t="s">
        <v>319</v>
      </c>
      <c r="C54" s="28" t="s">
        <v>28</v>
      </c>
      <c r="D54" s="115" t="str">
        <f t="shared" si="5"/>
        <v>X</v>
      </c>
      <c r="E54" s="105" t="str">
        <f t="shared" si="6"/>
        <v/>
      </c>
      <c r="F54" s="180">
        <f t="shared" si="2"/>
        <v>0</v>
      </c>
      <c r="G54" s="117">
        <f t="shared" si="0"/>
        <v>20</v>
      </c>
      <c r="H54" s="153">
        <f t="shared" si="3"/>
        <v>29.999999999999996</v>
      </c>
      <c r="I54" s="17" t="s">
        <v>1196</v>
      </c>
      <c r="J54" s="176" t="str">
        <f t="shared" si="1"/>
        <v/>
      </c>
      <c r="K54" s="173">
        <f t="shared" si="4"/>
        <v>1.388888888888884E-2</v>
      </c>
    </row>
    <row r="55" spans="1:11" ht="36" customHeight="1" x14ac:dyDescent="0.3">
      <c r="A55" s="42" t="s">
        <v>1184</v>
      </c>
      <c r="B55" s="28" t="s">
        <v>29</v>
      </c>
      <c r="C55" s="28" t="s">
        <v>232</v>
      </c>
      <c r="D55" s="115" t="str">
        <f t="shared" si="5"/>
        <v>X</v>
      </c>
      <c r="E55" s="105" t="str">
        <f t="shared" si="6"/>
        <v/>
      </c>
      <c r="F55" s="180">
        <f t="shared" si="2"/>
        <v>0</v>
      </c>
      <c r="G55" s="117">
        <f t="shared" si="0"/>
        <v>30</v>
      </c>
      <c r="H55" s="153">
        <f t="shared" si="3"/>
        <v>30.499999999999996</v>
      </c>
      <c r="I55" s="17" t="s">
        <v>1196</v>
      </c>
      <c r="J55" s="176" t="str">
        <f t="shared" si="1"/>
        <v/>
      </c>
      <c r="K55" s="173">
        <f t="shared" si="4"/>
        <v>2.0833333333333332E-2</v>
      </c>
    </row>
    <row r="56" spans="1:11" ht="36" customHeight="1" x14ac:dyDescent="0.3">
      <c r="A56" s="30"/>
      <c r="B56" s="28" t="s">
        <v>232</v>
      </c>
      <c r="C56" s="28" t="s">
        <v>186</v>
      </c>
      <c r="D56" s="115" t="str">
        <f t="shared" si="5"/>
        <v>X</v>
      </c>
      <c r="E56" s="105" t="str">
        <f t="shared" si="6"/>
        <v/>
      </c>
      <c r="F56" s="180">
        <f t="shared" si="2"/>
        <v>1</v>
      </c>
      <c r="G56" s="117">
        <f t="shared" si="0"/>
        <v>0</v>
      </c>
      <c r="H56" s="153">
        <f t="shared" si="3"/>
        <v>31.499999999999996</v>
      </c>
      <c r="I56" s="17" t="s">
        <v>411</v>
      </c>
      <c r="J56" s="176" t="str">
        <f t="shared" si="1"/>
        <v/>
      </c>
      <c r="K56" s="173">
        <f t="shared" si="4"/>
        <v>4.1666666666666671E-2</v>
      </c>
    </row>
    <row r="57" spans="1:11" ht="36" customHeight="1" x14ac:dyDescent="0.3">
      <c r="A57" s="43"/>
      <c r="B57" s="28" t="s">
        <v>186</v>
      </c>
      <c r="C57" s="28" t="s">
        <v>123</v>
      </c>
      <c r="D57" s="115" t="str">
        <f t="shared" si="5"/>
        <v/>
      </c>
      <c r="E57" s="105" t="str">
        <f t="shared" si="6"/>
        <v>X</v>
      </c>
      <c r="F57" s="180">
        <f t="shared" si="2"/>
        <v>0</v>
      </c>
      <c r="G57" s="117">
        <f t="shared" si="0"/>
        <v>0</v>
      </c>
      <c r="H57" s="153">
        <f t="shared" si="3"/>
        <v>31.499999999999996</v>
      </c>
      <c r="I57" s="17" t="s">
        <v>1014</v>
      </c>
      <c r="J57" s="176">
        <f t="shared" si="1"/>
        <v>3.4722222222222224E-2</v>
      </c>
      <c r="K57" s="173" t="str">
        <f t="shared" si="4"/>
        <v/>
      </c>
    </row>
    <row r="58" spans="1:11" ht="36" customHeight="1" x14ac:dyDescent="0.3">
      <c r="A58" s="42" t="s">
        <v>1184</v>
      </c>
      <c r="B58" s="28" t="s">
        <v>123</v>
      </c>
      <c r="C58" s="28" t="s">
        <v>661</v>
      </c>
      <c r="D58" s="115" t="str">
        <f t="shared" si="5"/>
        <v>X</v>
      </c>
      <c r="E58" s="105" t="str">
        <f t="shared" si="6"/>
        <v/>
      </c>
      <c r="F58" s="180">
        <f t="shared" si="2"/>
        <v>1</v>
      </c>
      <c r="G58" s="117">
        <f t="shared" si="0"/>
        <v>30</v>
      </c>
      <c r="H58" s="153">
        <f t="shared" si="3"/>
        <v>33</v>
      </c>
      <c r="I58" s="17" t="s">
        <v>411</v>
      </c>
      <c r="J58" s="176" t="str">
        <f t="shared" si="1"/>
        <v/>
      </c>
      <c r="K58" s="173">
        <f t="shared" si="4"/>
        <v>6.2500000000000014E-2</v>
      </c>
    </row>
    <row r="59" spans="1:11" ht="36" customHeight="1" x14ac:dyDescent="0.3">
      <c r="A59" s="30"/>
      <c r="B59" s="28" t="s">
        <v>661</v>
      </c>
      <c r="C59" s="28" t="s">
        <v>75</v>
      </c>
      <c r="D59" s="115" t="str">
        <f t="shared" si="5"/>
        <v>X</v>
      </c>
      <c r="E59" s="105" t="str">
        <f t="shared" si="6"/>
        <v/>
      </c>
      <c r="F59" s="180">
        <f t="shared" si="2"/>
        <v>2</v>
      </c>
      <c r="G59" s="117">
        <f t="shared" si="0"/>
        <v>10</v>
      </c>
      <c r="H59" s="153">
        <f t="shared" si="3"/>
        <v>35.166666666666664</v>
      </c>
      <c r="I59" s="17" t="s">
        <v>1197</v>
      </c>
      <c r="J59" s="176" t="str">
        <f t="shared" si="1"/>
        <v/>
      </c>
      <c r="K59" s="173">
        <f t="shared" si="4"/>
        <v>9.0277777777777762E-2</v>
      </c>
    </row>
    <row r="60" spans="1:11" ht="36" customHeight="1" x14ac:dyDescent="0.3">
      <c r="A60" s="30"/>
      <c r="B60" s="28" t="s">
        <v>75</v>
      </c>
      <c r="C60" s="28" t="s">
        <v>64</v>
      </c>
      <c r="D60" s="115" t="str">
        <f t="shared" si="5"/>
        <v>X</v>
      </c>
      <c r="E60" s="105" t="str">
        <f t="shared" si="6"/>
        <v/>
      </c>
      <c r="F60" s="180">
        <f t="shared" si="2"/>
        <v>0</v>
      </c>
      <c r="G60" s="117">
        <f t="shared" si="0"/>
        <v>30</v>
      </c>
      <c r="H60" s="153">
        <f t="shared" si="3"/>
        <v>35.666666666666664</v>
      </c>
      <c r="I60" s="17" t="s">
        <v>820</v>
      </c>
      <c r="J60" s="176" t="str">
        <f t="shared" si="1"/>
        <v/>
      </c>
      <c r="K60" s="173">
        <f t="shared" si="4"/>
        <v>2.0833333333333315E-2</v>
      </c>
    </row>
    <row r="61" spans="1:11" ht="36" customHeight="1" x14ac:dyDescent="0.3">
      <c r="A61" s="30"/>
      <c r="B61" s="28" t="s">
        <v>64</v>
      </c>
      <c r="C61" s="28" t="s">
        <v>31</v>
      </c>
      <c r="D61" s="115" t="str">
        <f t="shared" si="5"/>
        <v>X</v>
      </c>
      <c r="E61" s="105" t="str">
        <f t="shared" si="6"/>
        <v/>
      </c>
      <c r="F61" s="180">
        <f t="shared" si="2"/>
        <v>0</v>
      </c>
      <c r="G61" s="117">
        <f t="shared" si="0"/>
        <v>30</v>
      </c>
      <c r="H61" s="153">
        <f t="shared" si="3"/>
        <v>36.166666666666664</v>
      </c>
      <c r="I61" s="17" t="s">
        <v>1198</v>
      </c>
      <c r="J61" s="176" t="str">
        <f t="shared" si="1"/>
        <v/>
      </c>
      <c r="K61" s="173">
        <f t="shared" si="4"/>
        <v>2.083333333333337E-2</v>
      </c>
    </row>
    <row r="62" spans="1:11" ht="36" customHeight="1" x14ac:dyDescent="0.3">
      <c r="A62" s="30"/>
      <c r="B62" s="28" t="s">
        <v>31</v>
      </c>
      <c r="C62" s="28" t="s">
        <v>65</v>
      </c>
      <c r="D62" s="115" t="str">
        <f t="shared" si="5"/>
        <v>X</v>
      </c>
      <c r="E62" s="105" t="str">
        <f t="shared" si="6"/>
        <v/>
      </c>
      <c r="F62" s="180">
        <f t="shared" si="2"/>
        <v>2</v>
      </c>
      <c r="G62" s="117">
        <f t="shared" si="0"/>
        <v>0</v>
      </c>
      <c r="H62" s="153">
        <f t="shared" si="3"/>
        <v>38.166666666666664</v>
      </c>
      <c r="I62" s="17" t="s">
        <v>416</v>
      </c>
      <c r="J62" s="176" t="str">
        <f t="shared" si="1"/>
        <v/>
      </c>
      <c r="K62" s="173">
        <f t="shared" si="4"/>
        <v>8.3333333333333315E-2</v>
      </c>
    </row>
    <row r="63" spans="1:11" ht="36" customHeight="1" x14ac:dyDescent="0.3">
      <c r="A63" s="30"/>
      <c r="B63" s="215" t="s">
        <v>65</v>
      </c>
      <c r="C63" s="216"/>
      <c r="D63" s="115"/>
      <c r="E63" s="105" t="str">
        <f t="shared" si="6"/>
        <v/>
      </c>
      <c r="F63" s="180">
        <f t="shared" si="2"/>
        <v>0</v>
      </c>
      <c r="G63" s="117">
        <f t="shared" si="0"/>
        <v>0</v>
      </c>
      <c r="H63" s="153">
        <f t="shared" si="3"/>
        <v>38.166666666666664</v>
      </c>
      <c r="I63" s="18" t="s">
        <v>56</v>
      </c>
      <c r="J63" s="176" t="str">
        <f t="shared" si="1"/>
        <v/>
      </c>
      <c r="K63" s="173" t="str">
        <f t="shared" si="4"/>
        <v/>
      </c>
    </row>
    <row r="64" spans="1:11" ht="33.75" customHeight="1" x14ac:dyDescent="0.3">
      <c r="A64" s="123"/>
      <c r="B64" s="332" t="s">
        <v>33</v>
      </c>
      <c r="C64" s="332"/>
      <c r="D64" s="332"/>
      <c r="E64" s="332"/>
      <c r="F64" s="332"/>
      <c r="G64" s="332"/>
      <c r="H64" s="124">
        <f>H63</f>
        <v>38.166666666666664</v>
      </c>
      <c r="I64" s="125"/>
      <c r="J64" s="177">
        <f>SUM(J23:J63)</f>
        <v>0.49305555555555552</v>
      </c>
      <c r="K64" s="173">
        <f>SUM(K23:K63)</f>
        <v>1.5902777777777775</v>
      </c>
    </row>
    <row r="65" spans="1:9" ht="33.75" customHeight="1" x14ac:dyDescent="0.3">
      <c r="A65" s="123"/>
      <c r="B65" s="332" t="s">
        <v>616</v>
      </c>
      <c r="C65" s="332"/>
      <c r="D65" s="332"/>
      <c r="E65" s="332"/>
      <c r="F65" s="332"/>
      <c r="G65" s="332"/>
      <c r="H65" s="126">
        <v>72</v>
      </c>
      <c r="I65" s="125"/>
    </row>
    <row r="66" spans="1:9" ht="33.75" customHeight="1" x14ac:dyDescent="0.3">
      <c r="A66" s="123"/>
      <c r="B66" s="326" t="s">
        <v>617</v>
      </c>
      <c r="C66" s="326"/>
      <c r="D66" s="326"/>
      <c r="E66" s="326"/>
      <c r="F66" s="326"/>
      <c r="G66" s="326"/>
      <c r="H66" s="126">
        <f>IF(H65="","",IF(H64&lt;=H65,H65-H64,0))</f>
        <v>33.833333333333336</v>
      </c>
      <c r="I66" s="155"/>
    </row>
    <row r="67" spans="1:9" ht="33.75" customHeight="1" x14ac:dyDescent="0.3">
      <c r="A67" s="123"/>
      <c r="B67" s="326" t="s">
        <v>618</v>
      </c>
      <c r="C67" s="326"/>
      <c r="D67" s="326"/>
      <c r="E67" s="326"/>
      <c r="F67" s="326"/>
      <c r="G67" s="326"/>
      <c r="H67" s="126">
        <f>IF(H64&gt;H65,H64-H65,0)</f>
        <v>0</v>
      </c>
      <c r="I67" s="125"/>
    </row>
    <row r="68" spans="1:9" ht="33.75" customHeight="1" x14ac:dyDescent="0.3">
      <c r="A68" s="123"/>
      <c r="B68" s="326" t="s">
        <v>619</v>
      </c>
      <c r="C68" s="326"/>
      <c r="D68" s="326"/>
      <c r="E68" s="326"/>
      <c r="F68" s="326"/>
      <c r="G68" s="326"/>
      <c r="H68" s="154">
        <f>IF(H65="","",IF(H66&gt;H67,ROUND(H66*$B$15*$B$13/24,0),""))</f>
        <v>45465022</v>
      </c>
      <c r="I68" s="125"/>
    </row>
    <row r="69" spans="1:9" ht="33.75" customHeight="1" x14ac:dyDescent="0.3">
      <c r="A69" s="123"/>
      <c r="B69" s="327" t="s">
        <v>620</v>
      </c>
      <c r="C69" s="328"/>
      <c r="D69" s="328"/>
      <c r="E69" s="328"/>
      <c r="F69" s="328"/>
      <c r="G69" s="329"/>
      <c r="H69" s="127" t="str">
        <f>IF(H67&gt;H66,ROUND(H67*$B$17*$B$13/24,0),"")</f>
        <v/>
      </c>
      <c r="I69" s="125"/>
    </row>
    <row r="70" spans="1:9" ht="33.75" customHeight="1" x14ac:dyDescent="0.3">
      <c r="A70" s="330"/>
      <c r="B70" s="330"/>
      <c r="C70" s="330"/>
      <c r="D70" s="330"/>
      <c r="E70" s="330"/>
      <c r="F70" s="330"/>
      <c r="G70" s="330"/>
      <c r="H70" s="330"/>
      <c r="I70" s="330"/>
    </row>
  </sheetData>
  <mergeCells count="17">
    <mergeCell ref="B68:G68"/>
    <mergeCell ref="B69:G69"/>
    <mergeCell ref="A70:I70"/>
    <mergeCell ref="J21:J22"/>
    <mergeCell ref="K21:K22"/>
    <mergeCell ref="B64:G64"/>
    <mergeCell ref="B65:G65"/>
    <mergeCell ref="B66:G66"/>
    <mergeCell ref="B67:G67"/>
    <mergeCell ref="A1:I1"/>
    <mergeCell ref="F15:G15"/>
    <mergeCell ref="A21:A22"/>
    <mergeCell ref="B21:C21"/>
    <mergeCell ref="D21:E21"/>
    <mergeCell ref="F21:G21"/>
    <mergeCell ref="H21:H22"/>
    <mergeCell ref="I21:I22"/>
  </mergeCells>
  <conditionalFormatting sqref="B23:C63 E23:I63">
    <cfRule type="expression" dxfId="74" priority="2">
      <formula>$E23="x"</formula>
    </cfRule>
  </conditionalFormatting>
  <conditionalFormatting sqref="D23:D63">
    <cfRule type="expression" dxfId="73" priority="1">
      <formula>$E23="x"</formula>
    </cfRule>
  </conditionalFormatting>
  <printOptions horizontalCentered="1"/>
  <pageMargins left="0.2" right="0.2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TONG HOP</vt:lpstr>
      <vt:lpstr>Mau moi (48)</vt:lpstr>
      <vt:lpstr>70 ĐB 22 07</vt:lpstr>
      <vt:lpstr>69 ĐB 22 08</vt:lpstr>
      <vt:lpstr>68 ĐB 22 10</vt:lpstr>
      <vt:lpstr>67 ĐB 22 07</vt:lpstr>
      <vt:lpstr>66 ĐB 22 06</vt:lpstr>
      <vt:lpstr>65 ĐB 22 10</vt:lpstr>
      <vt:lpstr>64 ĐB 22 04</vt:lpstr>
      <vt:lpstr>63 ĐB 22 06</vt:lpstr>
      <vt:lpstr>62 ĐB 22 08</vt:lpstr>
      <vt:lpstr>61 ĐB 22 05</vt:lpstr>
      <vt:lpstr>60 ĐB 22 06</vt:lpstr>
      <vt:lpstr>59 ĐB 22 09</vt:lpstr>
      <vt:lpstr>58 ĐB 22 07</vt:lpstr>
      <vt:lpstr>57 ĐB 22 08</vt:lpstr>
      <vt:lpstr>56 ĐB 22 10</vt:lpstr>
      <vt:lpstr>55.ĐB 22 05</vt:lpstr>
      <vt:lpstr>54. ĐB 22 06</vt:lpstr>
      <vt:lpstr>53 ĐB 22 08</vt:lpstr>
      <vt:lpstr>52 ĐB 22 09</vt:lpstr>
      <vt:lpstr>51 ĐB 22 07</vt:lpstr>
      <vt:lpstr>50 ĐB 22 10</vt:lpstr>
      <vt:lpstr>49 ĐB 22 04</vt:lpstr>
      <vt:lpstr>48 ĐB 22 05</vt:lpstr>
      <vt:lpstr>Mau moi (25)</vt:lpstr>
      <vt:lpstr>46 ĐB 22 09</vt:lpstr>
      <vt:lpstr>45 ĐB 22 05</vt:lpstr>
      <vt:lpstr>44 ĐB 22 06</vt:lpstr>
      <vt:lpstr>43 ĐB 22 08</vt:lpstr>
      <vt:lpstr>41 ĐB 22 04</vt:lpstr>
      <vt:lpstr>42 ĐB 22 10</vt:lpstr>
      <vt:lpstr>39 ĐB 22 09</vt:lpstr>
      <vt:lpstr>38 đB22 06</vt:lpstr>
      <vt:lpstr>40 ĐB 22 07</vt:lpstr>
      <vt:lpstr>37 ĐB 22 05</vt:lpstr>
      <vt:lpstr>36 ĐB 22 10</vt:lpstr>
      <vt:lpstr>35 Đông Bắc 22 08</vt:lpstr>
      <vt:lpstr>34 Đông Bắc 22 04</vt:lpstr>
      <vt:lpstr>33 Đông Bắc 22 07</vt:lpstr>
      <vt:lpstr>32 Đông Bắc 22 09</vt:lpstr>
      <vt:lpstr>31 Đông Bắc 22 08</vt:lpstr>
      <vt:lpstr>30 Đông Bắc 22 04</vt:lpstr>
      <vt:lpstr>29 Dong Bac 22 10</vt:lpstr>
      <vt:lpstr>28 Dong Bac 22 05</vt:lpstr>
      <vt:lpstr>27 Dong Bac 22 07</vt:lpstr>
      <vt:lpstr>26 Dong Bac 22 09</vt:lpstr>
      <vt:lpstr>25 Dong Bac 22 06</vt:lpstr>
      <vt:lpstr>24 Dong Bac 22 10</vt:lpstr>
      <vt:lpstr>23 Dong bac 22 08</vt:lpstr>
      <vt:lpstr>22 DONG BAC 22 09</vt:lpstr>
      <vt:lpstr>21 DONG BAC 22 07</vt:lpstr>
      <vt:lpstr>20 DONG BAC 22 10</vt:lpstr>
      <vt:lpstr>19 DONG BAC 22 04</vt:lpstr>
      <vt:lpstr>18 DONG BAC 22 05</vt:lpstr>
      <vt:lpstr>17 DONG BAC 22 08</vt:lpstr>
      <vt:lpstr>16 DONG BAC 22 10</vt:lpstr>
      <vt:lpstr>14 DONG BAC 22 07</vt:lpstr>
      <vt:lpstr>13 DONG BAC 22 10</vt:lpstr>
      <vt:lpstr>12 DONG BAC 22 05</vt:lpstr>
      <vt:lpstr>10 DONG BAC 22-05</vt:lpstr>
      <vt:lpstr>09 DONG BAC 22 10</vt:lpstr>
      <vt:lpstr>08 DONG BAC 22 07</vt:lpstr>
      <vt:lpstr>06 DONG BAC 22 07</vt:lpstr>
      <vt:lpstr>05 DONG BAC 22 05</vt:lpstr>
      <vt:lpstr>04 DONG BAC 22 08</vt:lpstr>
      <vt:lpstr>03 DONG BAC 22-10</vt:lpstr>
      <vt:lpstr>02 DONG BAC 22-06</vt:lpstr>
      <vt:lpstr>01 DONG BAC 22-07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THANHBINH</dc:creator>
  <cp:lastModifiedBy>Windows 10</cp:lastModifiedBy>
  <cp:lastPrinted>2022-05-18T03:24:55Z</cp:lastPrinted>
  <dcterms:created xsi:type="dcterms:W3CDTF">2021-07-15T04:41:55Z</dcterms:created>
  <dcterms:modified xsi:type="dcterms:W3CDTF">2022-12-09T06:19:42Z</dcterms:modified>
</cp:coreProperties>
</file>