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pe\OneDrive\Documents\Tin học A\ONLINE\TH_Excel\"/>
    </mc:Choice>
  </mc:AlternateContent>
  <bookViews>
    <workbookView xWindow="-108" yWindow="-108" windowWidth="23256" windowHeight="12576" activeTab="4"/>
  </bookViews>
  <sheets>
    <sheet name="Bai19" sheetId="1" r:id="rId1"/>
    <sheet name="dulieu_Bai19" sheetId="4" r:id="rId2"/>
    <sheet name="Bai20" sheetId="2" r:id="rId3"/>
    <sheet name="dulieu_bai20" sheetId="5" r:id="rId4"/>
    <sheet name="Bai21" sheetId="3" r:id="rId5"/>
    <sheet name="dulieubai21" sheetId="6" r:id="rId6"/>
  </sheets>
  <definedNames>
    <definedName name="_xlnm._FilterDatabase" localSheetId="0" hidden="1">'Bai19'!$A$2:$I$12</definedName>
    <definedName name="_xlnm._FilterDatabase" localSheetId="2" hidden="1">'Bai20'!$A$2:$I$12</definedName>
    <definedName name="bangtra">dulieu_bai20!$B$2:$E$5</definedName>
    <definedName name="_xlnm.Criteria" localSheetId="0">'Bai19'!$C$31:$D$33</definedName>
    <definedName name="_xlnm.Criteria" localSheetId="2">'Bai20'!#REF!</definedName>
    <definedName name="_xlnm.Extract" localSheetId="0">'Bai19'!$A$35:$I$35</definedName>
    <definedName name="_xlnm.Extract" localSheetId="2">'Bai20'!#REF!</definedName>
    <definedName name="_xlnm.Print_Area" localSheetId="0">'Bai19'!$A$2:$I$12</definedName>
    <definedName name="tenhangvadongia">dulieu_Bai19!$A$3:$D$7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3" i="2"/>
  <c r="C4" i="2"/>
  <c r="C5" i="2"/>
  <c r="C6" i="2"/>
  <c r="C7" i="2"/>
  <c r="C8" i="2"/>
  <c r="C9" i="2"/>
  <c r="C10" i="2"/>
  <c r="C11" i="2"/>
  <c r="C12" i="2"/>
  <c r="C3" i="2"/>
  <c r="B4" i="2"/>
  <c r="B5" i="2"/>
  <c r="B6" i="2"/>
  <c r="B7" i="2"/>
  <c r="B8" i="2"/>
  <c r="B9" i="2"/>
  <c r="B10" i="2"/>
  <c r="B11" i="2"/>
  <c r="B12" i="2"/>
  <c r="B3" i="2"/>
  <c r="C32" i="1" l="1"/>
  <c r="G9" i="4"/>
  <c r="E12" i="1"/>
  <c r="F12" i="1" s="1"/>
  <c r="G12" i="1" s="1"/>
  <c r="E4" i="1"/>
  <c r="E5" i="1"/>
  <c r="F5" i="1" s="1"/>
  <c r="G5" i="1" s="1"/>
  <c r="E6" i="1"/>
  <c r="E7" i="1"/>
  <c r="E8" i="1"/>
  <c r="F8" i="1" s="1"/>
  <c r="E9" i="1"/>
  <c r="F9" i="1" s="1"/>
  <c r="G9" i="1" s="1"/>
  <c r="E10" i="1"/>
  <c r="F10" i="1" s="1"/>
  <c r="G10" i="1" s="1"/>
  <c r="E11" i="1"/>
  <c r="E3" i="1"/>
  <c r="C4" i="1"/>
  <c r="C5" i="1"/>
  <c r="C6" i="1"/>
  <c r="G11" i="4" s="1"/>
  <c r="C7" i="1"/>
  <c r="C8" i="1"/>
  <c r="C9" i="1"/>
  <c r="C10" i="1"/>
  <c r="C11" i="1"/>
  <c r="C12" i="1"/>
  <c r="C3" i="1"/>
  <c r="G8" i="4" s="1"/>
  <c r="G7" i="4" l="1"/>
  <c r="G10" i="4"/>
  <c r="F3" i="1"/>
  <c r="G3" i="1" s="1"/>
  <c r="F4" i="1"/>
  <c r="G4" i="1" s="1"/>
  <c r="H4" i="1" s="1"/>
  <c r="I4" i="1" s="1"/>
  <c r="H5" i="1"/>
  <c r="I5" i="1" s="1"/>
  <c r="H10" i="1"/>
  <c r="I10" i="1" s="1"/>
  <c r="H9" i="1"/>
  <c r="I9" i="1" s="1"/>
  <c r="F7" i="1"/>
  <c r="G7" i="1" s="1"/>
  <c r="G8" i="1"/>
  <c r="F6" i="1"/>
  <c r="G6" i="1" s="1"/>
  <c r="F11" i="1"/>
  <c r="G11" i="1" s="1"/>
  <c r="H12" i="1"/>
  <c r="I12" i="1" s="1"/>
  <c r="J12" i="2"/>
  <c r="J11" i="2"/>
  <c r="J10" i="2"/>
  <c r="J9" i="2"/>
  <c r="J8" i="2"/>
  <c r="J7" i="2"/>
  <c r="J6" i="2"/>
  <c r="J5" i="2"/>
  <c r="J4" i="2"/>
  <c r="J3" i="2"/>
  <c r="H3" i="1" l="1"/>
  <c r="I3" i="1" s="1"/>
  <c r="H7" i="1"/>
  <c r="I7" i="1" s="1"/>
  <c r="H11" i="1"/>
  <c r="I11" i="1" s="1"/>
  <c r="H6" i="1"/>
  <c r="I6" i="1" s="1"/>
  <c r="H8" i="1"/>
  <c r="I8" i="1" s="1"/>
</calcChain>
</file>

<file path=xl/sharedStrings.xml><?xml version="1.0" encoding="utf-8"?>
<sst xmlns="http://schemas.openxmlformats.org/spreadsheetml/2006/main" count="219" uniqueCount="159">
  <si>
    <t>THỐNG KÊ BÁN HÀNG</t>
  </si>
  <si>
    <t>Tỉ giá</t>
  </si>
  <si>
    <t>STT</t>
  </si>
  <si>
    <t>Mã hàng</t>
  </si>
  <si>
    <t>Tên Hàng</t>
  </si>
  <si>
    <t>Ngày bán</t>
  </si>
  <si>
    <t>Số lượng</t>
  </si>
  <si>
    <t>Đơn Giá</t>
  </si>
  <si>
    <t>Thành tiền</t>
  </si>
  <si>
    <t>Thuế</t>
  </si>
  <si>
    <t>Tổng Tiền</t>
  </si>
  <si>
    <t>01</t>
  </si>
  <si>
    <t>MBGI200</t>
  </si>
  <si>
    <t>02</t>
  </si>
  <si>
    <t>CPIT150</t>
  </si>
  <si>
    <t>03</t>
  </si>
  <si>
    <t>RDGI270</t>
  </si>
  <si>
    <t>04</t>
  </si>
  <si>
    <t>HDIT420</t>
  </si>
  <si>
    <t>05</t>
  </si>
  <si>
    <t>PWIT350</t>
  </si>
  <si>
    <t>06</t>
  </si>
  <si>
    <t>MBAS125</t>
  </si>
  <si>
    <t>07</t>
  </si>
  <si>
    <t>CPAS410</t>
  </si>
  <si>
    <t>08</t>
  </si>
  <si>
    <t>RDAS190</t>
  </si>
  <si>
    <t>09</t>
  </si>
  <si>
    <t>HDGI520</t>
  </si>
  <si>
    <t>10</t>
  </si>
  <si>
    <t>PWIT199</t>
  </si>
  <si>
    <t>Bảng tra tên hàng và đơn giá</t>
  </si>
  <si>
    <t>Tỉ lệ thuế</t>
  </si>
  <si>
    <t>Mã  Hàng</t>
  </si>
  <si>
    <t>Tên hàng</t>
  </si>
  <si>
    <t>Đơn Giá 1</t>
  </si>
  <si>
    <t>Đơn Giá 2</t>
  </si>
  <si>
    <t>MB</t>
  </si>
  <si>
    <t>CP</t>
  </si>
  <si>
    <t>RD</t>
  </si>
  <si>
    <t>HD</t>
  </si>
  <si>
    <t>PW</t>
  </si>
  <si>
    <t>Mainboard</t>
  </si>
  <si>
    <t>CPU</t>
  </si>
  <si>
    <t>Ram</t>
  </si>
  <si>
    <t>Bảng thống kê</t>
  </si>
  <si>
    <t>HDD</t>
  </si>
  <si>
    <t>Tổng Số Lượng</t>
  </si>
  <si>
    <t>Tổng số Tiền</t>
  </si>
  <si>
    <t>Nguồn</t>
  </si>
  <si>
    <r>
      <t>2.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Arial"/>
        <family val="2"/>
      </rPr>
      <t>Số lượng</t>
    </r>
    <r>
      <rPr>
        <sz val="12"/>
        <color theme="1"/>
        <rFont val="Arial"/>
        <family val="2"/>
      </rPr>
      <t>: Dựa vào 3 ký tự cuối của Mã hàng, chuyển sang kiểu dữ liệu số.</t>
    </r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</si>
  <si>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Arial"/>
        <family val="2"/>
      </rPr>
      <t>Đơn giá</t>
    </r>
    <r>
      <rPr>
        <sz val="12"/>
        <color theme="1"/>
        <rFont val="Arial"/>
        <family val="2"/>
      </rPr>
      <t xml:space="preserve">: Dựa vào 2 ký tự đầu của Mã hàng và tra trong </t>
    </r>
    <r>
      <rPr>
        <b/>
        <sz val="12"/>
        <color theme="1"/>
        <rFont val="Arial"/>
        <family val="2"/>
      </rPr>
      <t xml:space="preserve">Bảng tên hàng và đơn giá, </t>
    </r>
    <r>
      <rPr>
        <sz val="12"/>
        <color theme="1"/>
        <rFont val="Arial"/>
        <family val="2"/>
      </rPr>
      <t>nếu số lượng hàng &gt;300 thì lấy Đơn giá 1, ngược lại thì lấy Đơn giá 2.</t>
    </r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</si>
  <si>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Arial"/>
        <family val="2"/>
      </rPr>
      <t>Thành tiền</t>
    </r>
    <r>
      <rPr>
        <sz val="12"/>
        <color theme="1"/>
        <rFont val="Arial"/>
        <family val="2"/>
      </rPr>
      <t xml:space="preserve"> = Số lượng *Đơn giá. Trong đó, những mặt hàng mua vào ngày thứ 2 và thứ 3 thì được giảm 10% đơn giá.</t>
    </r>
  </si>
  <si>
    <r>
      <t>5.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Arial"/>
        <family val="2"/>
      </rPr>
      <t>Thuế</t>
    </r>
    <r>
      <rPr>
        <sz val="12"/>
        <color theme="1"/>
        <rFont val="Arial"/>
        <family val="2"/>
      </rPr>
      <t xml:space="preserve">: Thành tiền*Tỉ lệ thuế, trong đó, tỉ lệ thuế tra trong </t>
    </r>
    <r>
      <rPr>
        <b/>
        <sz val="12"/>
        <color theme="1"/>
        <rFont val="Arial"/>
        <family val="2"/>
      </rPr>
      <t>Bảng tỉ lệ thuế</t>
    </r>
  </si>
  <si>
    <r>
      <t>6.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Arial"/>
        <family val="2"/>
      </rPr>
      <t>Tổng tiền</t>
    </r>
    <r>
      <rPr>
        <sz val="12"/>
        <color theme="1"/>
        <rFont val="Arial"/>
        <family val="2"/>
      </rPr>
      <t>: (Thành tiền – Thuế)*Tỉ giá, làm tròn đến hàng nghìn, định dạng đơn vị tiền tệ là NVĐ</t>
    </r>
  </si>
  <si>
    <t>TỔNG KẾT BÁN HÀNG</t>
  </si>
  <si>
    <t>Hình thức bán</t>
  </si>
  <si>
    <t>Đơn giá</t>
  </si>
  <si>
    <t>Hãng sản xuất</t>
  </si>
  <si>
    <t>Giảm giá</t>
  </si>
  <si>
    <t>LDE7_S20</t>
  </si>
  <si>
    <t>IPH5_S01</t>
  </si>
  <si>
    <t>IPA4_S04</t>
  </si>
  <si>
    <t>LDE5_S02</t>
  </si>
  <si>
    <t>IPA4_L02</t>
  </si>
  <si>
    <t>LDE5_S06</t>
  </si>
  <si>
    <t>IPH5_L02</t>
  </si>
  <si>
    <t>IPA4_S14</t>
  </si>
  <si>
    <t>LDE7_L12</t>
  </si>
  <si>
    <t>IPH5_S02</t>
  </si>
  <si>
    <t>Bảng tra</t>
  </si>
  <si>
    <t>IPA4</t>
  </si>
  <si>
    <t>IPH5</t>
  </si>
  <si>
    <t>LDE5</t>
  </si>
  <si>
    <t>LDE7</t>
  </si>
  <si>
    <t>Tổng số lượng</t>
  </si>
  <si>
    <t>Tổng thành tiền</t>
  </si>
  <si>
    <t>Ipad 4</t>
  </si>
  <si>
    <t>Iphone 5</t>
  </si>
  <si>
    <t>Laptop Dell Core i5</t>
  </si>
  <si>
    <t>Laptop Dell Core i7</t>
  </si>
  <si>
    <t>Giá sỉ</t>
  </si>
  <si>
    <t>Giá lẻ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</si>
  <si>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Tên hàng</t>
    </r>
    <r>
      <rPr>
        <sz val="12"/>
        <color rgb="FF000000"/>
        <rFont val="Arial"/>
        <family val="2"/>
      </rPr>
      <t xml:space="preserve">: dựa vào 4 ký tự đầu của </t>
    </r>
    <r>
      <rPr>
        <b/>
        <sz val="12"/>
        <color rgb="FF000000"/>
        <rFont val="Arial"/>
        <family val="2"/>
      </rPr>
      <t>Mã hàng</t>
    </r>
    <r>
      <rPr>
        <sz val="12"/>
        <color rgb="FF000000"/>
        <rFont val="Arial"/>
        <family val="2"/>
      </rPr>
      <t xml:space="preserve"> và tra trong </t>
    </r>
    <r>
      <rPr>
        <b/>
        <sz val="12"/>
        <color rgb="FF000000"/>
        <rFont val="Arial"/>
        <family val="2"/>
      </rPr>
      <t>Bảng tra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</si>
  <si>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Hình thức bán</t>
    </r>
    <r>
      <rPr>
        <sz val="12"/>
        <color rgb="FF000000"/>
        <rFont val="Arial"/>
        <family val="2"/>
      </rPr>
      <t>: Nếu ký tự cuối của Mã hàng là S thì ghi là “Bán sỉ”, ngược lại thì ghi là “Bán lẻ”.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</si>
  <si>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Đơn giá</t>
    </r>
    <r>
      <rPr>
        <sz val="12"/>
        <color rgb="FF000000"/>
        <rFont val="Arial"/>
        <family val="2"/>
      </rPr>
      <t xml:space="preserve">: dựa vào </t>
    </r>
    <r>
      <rPr>
        <b/>
        <sz val="12"/>
        <color rgb="FF000000"/>
        <rFont val="Arial"/>
        <family val="2"/>
      </rPr>
      <t>Tên hàng</t>
    </r>
    <r>
      <rPr>
        <sz val="12"/>
        <color rgb="FF000000"/>
        <rFont val="Arial"/>
        <family val="2"/>
      </rPr>
      <t xml:space="preserve"> và </t>
    </r>
    <r>
      <rPr>
        <b/>
        <sz val="12"/>
        <color rgb="FF000000"/>
        <rFont val="Arial"/>
        <family val="2"/>
      </rPr>
      <t>Bảng tra</t>
    </r>
    <r>
      <rPr>
        <sz val="12"/>
        <color rgb="FF000000"/>
        <rFont val="Arial"/>
        <family val="2"/>
      </rPr>
      <t xml:space="preserve">, tùy thuộc vào hình thức bán để lấy đơn giá thích hợp. 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</si>
  <si>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Hãng sản xuất</t>
    </r>
    <r>
      <rPr>
        <sz val="12"/>
        <color rgb="FF000000"/>
        <rFont val="Arial"/>
        <family val="2"/>
      </rPr>
      <t xml:space="preserve">: Nếu ký tự thứ 2 và 3 trong Mã hàng là “DE” thì Hãng sản xuất là </t>
    </r>
    <r>
      <rPr>
        <b/>
        <sz val="12"/>
        <color rgb="FF000000"/>
        <rFont val="Arial"/>
        <family val="2"/>
      </rPr>
      <t>Dell</t>
    </r>
    <r>
      <rPr>
        <sz val="12"/>
        <color rgb="FF000000"/>
        <rFont val="Arial"/>
        <family val="2"/>
      </rPr>
      <t xml:space="preserve">, ngược lại thì Hãng sản xuất là </t>
    </r>
    <r>
      <rPr>
        <b/>
        <sz val="12"/>
        <color rgb="FF000000"/>
        <rFont val="Arial"/>
        <family val="2"/>
      </rPr>
      <t>Aple.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</si>
  <si>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Giảm giá:</t>
    </r>
    <r>
      <rPr>
        <sz val="12"/>
        <color rgb="FF000000"/>
        <rFont val="Arial"/>
        <family val="2"/>
      </rPr>
      <t xml:space="preserve"> Những mặt hàng mua vào ngày chủ nhật có số lượng &gt;10 thì được giảm 10% đơn giá, các trường hợp khác thì không giảm</t>
    </r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</si>
  <si>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Thành tiền:</t>
    </r>
    <r>
      <rPr>
        <sz val="12"/>
        <color rgb="FF000000"/>
        <rFont val="Arial"/>
        <family val="2"/>
      </rPr>
      <t xml:space="preserve"> dựa vào số lượng, đơn giá và giảm giá, đổi ra VNĐ, với tỉ giá là 22150, định dạng đơn vị là VNĐ.</t>
    </r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</si>
  <si>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Thống kê</t>
    </r>
    <r>
      <rPr>
        <sz val="12"/>
        <color rgb="FF000000"/>
        <rFont val="Arial"/>
        <family val="2"/>
      </rPr>
      <t xml:space="preserve"> Tổng số lượng và Tổng thành tiền theo từng mặt hàng, vẽ biểu đồ dạng Pie biểu diễn cột Tổng thành tiền trong Bảng thống kê.</t>
    </r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</si>
  <si>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Dùng chức năng Conditional formatting tô màu những mặt hàng thuộc hãng </t>
    </r>
    <r>
      <rPr>
        <b/>
        <sz val="12"/>
        <color rgb="FF000000"/>
        <rFont val="Arial"/>
        <family val="2"/>
      </rPr>
      <t>Aple</t>
    </r>
    <r>
      <rPr>
        <sz val="12"/>
        <color rgb="FF000000"/>
        <rFont val="Arial"/>
        <family val="2"/>
      </rPr>
      <t xml:space="preserve"> bán với </t>
    </r>
    <r>
      <rPr>
        <b/>
        <sz val="12"/>
        <color rgb="FF000000"/>
        <rFont val="Arial"/>
        <family val="2"/>
      </rPr>
      <t>số lượng &gt;10</t>
    </r>
    <r>
      <rPr>
        <sz val="12"/>
        <color rgb="FF000000"/>
        <rFont val="Arial"/>
        <family val="2"/>
      </rPr>
      <t>.</t>
    </r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</si>
  <si>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 xml:space="preserve">Trích ra danh sách những mặt hàng </t>
    </r>
    <r>
      <rPr>
        <b/>
        <sz val="12"/>
        <color rgb="FF000000"/>
        <rFont val="Arial"/>
        <family val="2"/>
      </rPr>
      <t>Iphone</t>
    </r>
    <r>
      <rPr>
        <sz val="12"/>
        <color rgb="FF000000"/>
        <rFont val="Arial"/>
        <family val="2"/>
      </rPr>
      <t xml:space="preserve"> bán trong ngày </t>
    </r>
    <r>
      <rPr>
        <b/>
        <sz val="12"/>
        <color rgb="FF000000"/>
        <rFont val="Arial"/>
        <family val="2"/>
      </rPr>
      <t>thứ bảy</t>
    </r>
    <r>
      <rPr>
        <sz val="12"/>
        <color rgb="FF000000"/>
        <rFont val="Arial"/>
        <family val="2"/>
      </rPr>
      <t xml:space="preserve"> và </t>
    </r>
    <r>
      <rPr>
        <b/>
        <sz val="12"/>
        <color rgb="FF000000"/>
        <rFont val="Arial"/>
        <family val="2"/>
      </rPr>
      <t>chủ nhật</t>
    </r>
  </si>
  <si>
    <t>10. Dùng chức năng Subtotal thống kê tổng tiền và tổng số lượng theo hãng sản xuất</t>
  </si>
  <si>
    <t>BÁO CÁO TỔNG KẾT</t>
  </si>
  <si>
    <t>Mã HĐ</t>
  </si>
  <si>
    <t>Ngày nhập</t>
  </si>
  <si>
    <t>Giá Lô</t>
  </si>
  <si>
    <t>Giá Rời</t>
  </si>
  <si>
    <t>Số Lượng</t>
  </si>
  <si>
    <t>Số Lô Hàng</t>
  </si>
  <si>
    <t>Số Hàng Rời</t>
  </si>
  <si>
    <t>Thành Tiền</t>
  </si>
  <si>
    <t>Còn Lại</t>
  </si>
  <si>
    <t>DT2</t>
  </si>
  <si>
    <t>VT1</t>
  </si>
  <si>
    <t>CK2</t>
  </si>
  <si>
    <t>GD1</t>
  </si>
  <si>
    <t>GD3</t>
  </si>
  <si>
    <t>DT1</t>
  </si>
  <si>
    <t>VT3</t>
  </si>
  <si>
    <t>BẢNG GIÁ</t>
  </si>
  <si>
    <t>BẢNG TỈ LỆ TIỀN CỌC</t>
  </si>
  <si>
    <t>Loại Hàng</t>
  </si>
  <si>
    <t>Giá lô</t>
  </si>
  <si>
    <t>Giá rời</t>
  </si>
  <si>
    <t>Đợt nhập</t>
  </si>
  <si>
    <t>DT</t>
  </si>
  <si>
    <t>Điện tử</t>
  </si>
  <si>
    <t>Tỉ Lệ Tiền Cọc</t>
  </si>
  <si>
    <t>GD</t>
  </si>
  <si>
    <t>Gia dụng</t>
  </si>
  <si>
    <t>VT</t>
  </si>
  <si>
    <t>Vi tính</t>
  </si>
  <si>
    <t>BẢNG THỐNG KÊ</t>
  </si>
  <si>
    <t>CK</t>
  </si>
  <si>
    <t>Cơ khí</t>
  </si>
  <si>
    <r>
      <t>1.</t>
    </r>
    <r>
      <rPr>
        <sz val="14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 xml:space="preserve">Tên hàng: Dựa vào 2 ký tự đầu của Mã HĐ và tra trong Bảng giá.  </t>
    </r>
  </si>
  <si>
    <r>
      <t>2.</t>
    </r>
    <r>
      <rPr>
        <sz val="14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>Giá lô và giá rời: dựa vào Tên hàng và Bảng giá</t>
    </r>
  </si>
  <si>
    <r>
      <t>3.</t>
    </r>
    <r>
      <rPr>
        <sz val="14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>Số lô hàng: dựa vào Số lượng, biết rằng mỗi lô là 10 đơn vị mặt hàng, Ví dụ: Số lượng là 25 thì số lô là 2</t>
    </r>
  </si>
  <si>
    <r>
      <t>4.</t>
    </r>
    <r>
      <rPr>
        <sz val="14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>Số hàng rời: nếu số lượng không đủ một lô thì số lượng đó chính là số hàng rời. Ví dụ, số lượng là 25 thì số hàng rời là 5.</t>
    </r>
  </si>
  <si>
    <r>
      <t>5.</t>
    </r>
    <r>
      <rPr>
        <sz val="14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>Thành tiền: Số lô* giá lô + Số hàng rời * Giá rời, nếu mặt hàng nhập vào ngày thứ 7 hoặc chủ nhật thì tăng 10% thành tiền.</t>
    </r>
  </si>
  <si>
    <r>
      <t>6.</t>
    </r>
    <r>
      <rPr>
        <sz val="14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>Còn lại: Thành tiền – tiền cọc, trong đó, tiền cọc = thành tiền* tỉ lệ tiền cọc, với tỉ lệ tiền cọc dựa vào ký tự cuối của Mã HD, tra trong Bảng tỉ lệ tiền cọc</t>
    </r>
  </si>
  <si>
    <r>
      <t>7.</t>
    </r>
    <r>
      <rPr>
        <sz val="14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>Thực hiện bảng thống kê tổng tiền và tổng số lượng của từng mặt hàng</t>
    </r>
  </si>
  <si>
    <r>
      <t>8.</t>
    </r>
    <r>
      <rPr>
        <sz val="14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>Trích ra danh sách những mặt hàng Điện tử và Gia dụng có số lượng &gt;20</t>
    </r>
  </si>
  <si>
    <r>
      <t>9.</t>
    </r>
    <r>
      <rPr>
        <sz val="14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>Dùng chức năng Conditional Formatting tô màu 10% những hóa đơn có Thành tiền cao nhất.</t>
    </r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</si>
  <si>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Arial"/>
        <family val="2"/>
      </rPr>
      <t>Tên hàng</t>
    </r>
    <r>
      <rPr>
        <sz val="12"/>
        <color theme="1"/>
        <rFont val="Arial"/>
        <family val="2"/>
      </rPr>
      <t xml:space="preserve">: Dựa vào 2 ký tự đầu của </t>
    </r>
    <r>
      <rPr>
        <b/>
        <sz val="12"/>
        <color theme="1"/>
        <rFont val="Arial"/>
        <family val="2"/>
      </rPr>
      <t>Mã hàng</t>
    </r>
    <r>
      <rPr>
        <sz val="12"/>
        <color theme="1"/>
        <rFont val="Arial"/>
        <family val="2"/>
      </rPr>
      <t xml:space="preserve"> và tra trong </t>
    </r>
    <r>
      <rPr>
        <b/>
        <sz val="12"/>
        <color theme="1"/>
        <rFont val="Arial"/>
        <family val="2"/>
      </rPr>
      <t xml:space="preserve">Bảng tên hàng và đơn giá. </t>
    </r>
    <r>
      <rPr>
        <sz val="12"/>
        <color theme="1"/>
        <rFont val="Arial"/>
        <family val="2"/>
      </rPr>
      <t>Trong đó,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nếu 2 kí tự 3,4 là của Mã hàng là “GI” thì </t>
    </r>
  </si>
  <si>
    <t xml:space="preserve">      nối thêm chuỗi "Gigabate", nếu là “IT” thì là "Intel", ngược lại là "Asus".</t>
  </si>
  <si>
    <r>
      <t>7.</t>
    </r>
    <r>
      <rPr>
        <b/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Dùng chức năng </t>
    </r>
    <r>
      <rPr>
        <b/>
        <sz val="12"/>
        <color theme="1"/>
        <rFont val="Arial"/>
        <family val="2"/>
      </rPr>
      <t>Conditional Formatting</t>
    </r>
    <r>
      <rPr>
        <sz val="12"/>
        <color theme="1"/>
        <rFont val="Arial"/>
        <family val="2"/>
      </rPr>
      <t xml:space="preserve"> tô màu những dòng có mặt hàng bán trong tháng 6 có số lượng &gt;200</t>
    </r>
  </si>
  <si>
    <r>
      <t>8.</t>
    </r>
    <r>
      <rPr>
        <b/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Trích ra danh sách các mặt hàng </t>
    </r>
    <r>
      <rPr>
        <b/>
        <sz val="12"/>
        <color theme="1"/>
        <rFont val="Arial"/>
        <family val="2"/>
      </rPr>
      <t>CPU</t>
    </r>
    <r>
      <rPr>
        <sz val="12"/>
        <color theme="1"/>
        <rFont val="Arial"/>
        <family val="2"/>
      </rPr>
      <t xml:space="preserve"> bán trong </t>
    </r>
    <r>
      <rPr>
        <b/>
        <sz val="12"/>
        <color theme="1"/>
        <rFont val="Arial"/>
        <family val="2"/>
      </rPr>
      <t>tháng 5</t>
    </r>
    <r>
      <rPr>
        <sz val="12"/>
        <color theme="1"/>
        <rFont val="Arial"/>
        <family val="2"/>
      </rPr>
      <t>.</t>
    </r>
  </si>
  <si>
    <t>9. Dùng chức năng Format As Table lọc ra những mặt hàng bán trong tháng 5 có số lượng &gt;100</t>
  </si>
  <si>
    <t>10. Thiết lập vùng in, chỉ in bảng dữ liệu, Chèn Header: lề trái: Tên tập tin, lề phải: Tên Sheet</t>
  </si>
  <si>
    <t>11. thống kê tổng  tiền, tổng số lượng theo từng mặt hàng</t>
  </si>
  <si>
    <t>Mainboard Giagabyte</t>
  </si>
  <si>
    <t>Ram Giagabyte</t>
  </si>
  <si>
    <t>HDD Intel</t>
  </si>
  <si>
    <t>Nguồn Intel</t>
  </si>
  <si>
    <t>CPU Asus</t>
  </si>
  <si>
    <t>Ram Asus</t>
  </si>
  <si>
    <t>HDD Giagabyte</t>
  </si>
  <si>
    <t>dk loc thang 6</t>
  </si>
  <si>
    <t>&gt;=200</t>
  </si>
  <si>
    <t>Tháng 1</t>
  </si>
  <si>
    <t>Tháng 2</t>
  </si>
  <si>
    <t>Tháng 3</t>
  </si>
  <si>
    <t>A</t>
  </si>
  <si>
    <t>B</t>
  </si>
  <si>
    <t>C</t>
  </si>
  <si>
    <t>D</t>
  </si>
  <si>
    <t>Xu hướng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</si>
</sst>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[$$-409]#,##0"/>
    <numFmt numFmtId="167" formatCode="_-* #,##0\ [$VNĐ]_-;\-* #,##0\ [$VNĐ]_-;_-* &quot;-&quot;\ [$VNĐ]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b/>
      <sz val="7"/>
      <color theme="1"/>
      <name val="Times New Roman"/>
      <family val="1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7"/>
      <color rgb="FF000000"/>
      <name val="Times New Roman"/>
      <family val="1"/>
    </font>
    <font>
      <b/>
      <sz val="18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8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5" fillId="0" borderId="0" xfId="0" applyFont="1"/>
    <xf numFmtId="0" fontId="6" fillId="0" borderId="9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166" fontId="8" fillId="0" borderId="9" xfId="0" applyNumberFormat="1" applyFont="1" applyBorder="1" applyAlignment="1">
      <alignment vertical="center"/>
    </xf>
    <xf numFmtId="166" fontId="8" fillId="0" borderId="10" xfId="0" applyNumberFormat="1" applyFont="1" applyBorder="1" applyAlignment="1">
      <alignment vertical="center"/>
    </xf>
    <xf numFmtId="9" fontId="5" fillId="0" borderId="11" xfId="0" applyNumberFormat="1" applyFont="1" applyBorder="1"/>
    <xf numFmtId="9" fontId="5" fillId="0" borderId="12" xfId="0" applyNumberFormat="1" applyFont="1" applyBorder="1"/>
    <xf numFmtId="9" fontId="5" fillId="0" borderId="13" xfId="0" applyNumberFormat="1" applyFont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166" fontId="8" fillId="0" borderId="12" xfId="0" applyNumberFormat="1" applyFont="1" applyBorder="1" applyAlignment="1">
      <alignment vertical="center"/>
    </xf>
    <xf numFmtId="166" fontId="8" fillId="0" borderId="13" xfId="0" applyNumberFormat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2" fillId="0" borderId="0" xfId="0" applyFont="1"/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8" xfId="0" applyFont="1" applyBorder="1"/>
    <xf numFmtId="0" fontId="12" fillId="0" borderId="9" xfId="0" applyFont="1" applyBorder="1"/>
    <xf numFmtId="14" fontId="12" fillId="0" borderId="9" xfId="0" applyNumberFormat="1" applyFont="1" applyBorder="1"/>
    <xf numFmtId="165" fontId="12" fillId="0" borderId="10" xfId="1" applyNumberFormat="1" applyFont="1" applyBorder="1"/>
    <xf numFmtId="0" fontId="12" fillId="0" borderId="11" xfId="0" applyFont="1" applyBorder="1"/>
    <xf numFmtId="0" fontId="12" fillId="0" borderId="12" xfId="0" applyFont="1" applyBorder="1"/>
    <xf numFmtId="14" fontId="12" fillId="0" borderId="12" xfId="0" applyNumberFormat="1" applyFont="1" applyBorder="1"/>
    <xf numFmtId="165" fontId="12" fillId="0" borderId="13" xfId="1" applyNumberFormat="1" applyFont="1" applyBorder="1"/>
    <xf numFmtId="0" fontId="12" fillId="0" borderId="18" xfId="0" applyFont="1" applyBorder="1" applyAlignment="1"/>
    <xf numFmtId="0" fontId="12" fillId="0" borderId="5" xfId="0" applyFont="1" applyBorder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0" borderId="6" xfId="0" applyFont="1" applyBorder="1"/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8" fillId="0" borderId="9" xfId="0" applyNumberFormat="1" applyFont="1" applyBorder="1" applyAlignment="1">
      <alignment vertical="center"/>
    </xf>
    <xf numFmtId="0" fontId="8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center" vertical="center"/>
    </xf>
    <xf numFmtId="14" fontId="8" fillId="0" borderId="12" xfId="0" applyNumberFormat="1" applyFont="1" applyBorder="1" applyAlignment="1">
      <alignment vertical="center"/>
    </xf>
    <xf numFmtId="0" fontId="8" fillId="0" borderId="12" xfId="0" applyFont="1" applyBorder="1" applyAlignment="1">
      <alignment horizontal="right" vertical="center"/>
    </xf>
    <xf numFmtId="0" fontId="12" fillId="0" borderId="0" xfId="0" applyFont="1" applyBorder="1"/>
    <xf numFmtId="0" fontId="8" fillId="0" borderId="10" xfId="0" applyFont="1" applyBorder="1" applyAlignment="1">
      <alignment horizontal="right" vertical="center"/>
    </xf>
    <xf numFmtId="9" fontId="8" fillId="0" borderId="12" xfId="0" applyNumberFormat="1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3" xfId="0" applyFont="1" applyBorder="1" applyAlignment="1">
      <alignment horizontal="right" vertical="center"/>
    </xf>
    <xf numFmtId="0" fontId="7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6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3" fillId="0" borderId="17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12" fillId="0" borderId="0" xfId="0" applyFont="1" applyBorder="1"/>
    <xf numFmtId="167" fontId="6" fillId="0" borderId="10" xfId="1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14" fontId="5" fillId="3" borderId="1" xfId="0" applyNumberFormat="1" applyFont="1" applyFill="1" applyBorder="1"/>
    <xf numFmtId="167" fontId="6" fillId="3" borderId="25" xfId="1" applyNumberFormat="1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4" fontId="5" fillId="0" borderId="1" xfId="0" applyNumberFormat="1" applyFont="1" applyBorder="1"/>
    <xf numFmtId="167" fontId="6" fillId="0" borderId="25" xfId="1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14" fontId="5" fillId="0" borderId="27" xfId="0" applyNumberFormat="1" applyFont="1" applyBorder="1"/>
    <xf numFmtId="0" fontId="6" fillId="0" borderId="19" xfId="0" applyFont="1" applyBorder="1" applyAlignment="1">
      <alignment horizontal="center" vertical="center"/>
    </xf>
    <xf numFmtId="0" fontId="5" fillId="0" borderId="9" xfId="0" applyFont="1" applyBorder="1"/>
    <xf numFmtId="0" fontId="12" fillId="0" borderId="28" xfId="0" applyFont="1" applyBorder="1"/>
    <xf numFmtId="0" fontId="12" fillId="0" borderId="29" xfId="0" applyFont="1" applyBorder="1"/>
    <xf numFmtId="0" fontId="12" fillId="0" borderId="30" xfId="0" applyFont="1" applyBorder="1"/>
    <xf numFmtId="0" fontId="12" fillId="0" borderId="31" xfId="0" applyFont="1" applyBorder="1" applyAlignment="1">
      <alignment vertical="center"/>
    </xf>
    <xf numFmtId="0" fontId="12" fillId="0" borderId="32" xfId="0" applyFont="1" applyBorder="1"/>
    <xf numFmtId="0" fontId="12" fillId="0" borderId="33" xfId="0" applyFont="1" applyBorder="1"/>
    <xf numFmtId="0" fontId="12" fillId="0" borderId="34" xfId="0" applyFont="1" applyBorder="1" applyAlignment="1">
      <alignment vertical="center"/>
    </xf>
    <xf numFmtId="0" fontId="12" fillId="0" borderId="35" xfId="0" applyFont="1" applyBorder="1"/>
    <xf numFmtId="0" fontId="12" fillId="0" borderId="36" xfId="0" applyFont="1" applyBorder="1"/>
    <xf numFmtId="0" fontId="12" fillId="0" borderId="37" xfId="0" applyFont="1" applyBorder="1"/>
    <xf numFmtId="0" fontId="12" fillId="0" borderId="20" xfId="0" applyFont="1" applyBorder="1"/>
    <xf numFmtId="0" fontId="12" fillId="0" borderId="38" xfId="0" applyFont="1" applyBorder="1"/>
    <xf numFmtId="0" fontId="12" fillId="0" borderId="0" xfId="0" applyFont="1" applyFill="1" applyBorder="1" applyAlignment="1">
      <alignment vertical="center"/>
    </xf>
  </cellXfs>
  <cellStyles count="2">
    <cellStyle name="Comma 4" xfId="1"/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" zoomScaleNormal="100" workbookViewId="0">
      <selection activeCell="G27" sqref="G27"/>
    </sheetView>
  </sheetViews>
  <sheetFormatPr defaultColWidth="22.109375" defaultRowHeight="13.8" x14ac:dyDescent="0.25"/>
  <cols>
    <col min="1" max="1" width="11.6640625" style="3" bestFit="1" customWidth="1"/>
    <col min="2" max="2" width="14" style="3" customWidth="1"/>
    <col min="3" max="3" width="22.44140625" style="3" bestFit="1" customWidth="1"/>
    <col min="4" max="5" width="16.5546875" style="3" customWidth="1"/>
    <col min="6" max="7" width="18.109375" style="3" customWidth="1"/>
    <col min="8" max="8" width="18.88671875" style="3" customWidth="1"/>
    <col min="9" max="9" width="20.21875" style="3" bestFit="1" customWidth="1"/>
    <col min="10" max="10" width="18.109375" style="3" customWidth="1"/>
    <col min="11" max="16384" width="22.109375" style="3"/>
  </cols>
  <sheetData>
    <row r="1" spans="1:9" ht="28.8" thickBot="1" x14ac:dyDescent="0.3">
      <c r="A1" s="77" t="s">
        <v>0</v>
      </c>
      <c r="B1" s="78"/>
      <c r="C1" s="78"/>
      <c r="D1" s="78"/>
      <c r="E1" s="78"/>
      <c r="F1" s="78"/>
      <c r="G1" s="78"/>
      <c r="H1" s="1" t="s">
        <v>1</v>
      </c>
      <c r="I1" s="2">
        <v>20150</v>
      </c>
    </row>
    <row r="2" spans="1:9" ht="18.75" customHeight="1" x14ac:dyDescent="0.25">
      <c r="A2" s="106" t="s">
        <v>2</v>
      </c>
      <c r="B2" s="107" t="s">
        <v>3</v>
      </c>
      <c r="C2" s="107" t="s">
        <v>4</v>
      </c>
      <c r="D2" s="107" t="s">
        <v>5</v>
      </c>
      <c r="E2" s="107" t="s">
        <v>6</v>
      </c>
      <c r="F2" s="107" t="s">
        <v>7</v>
      </c>
      <c r="G2" s="107" t="s">
        <v>8</v>
      </c>
      <c r="H2" s="107" t="s">
        <v>9</v>
      </c>
      <c r="I2" s="108" t="s">
        <v>10</v>
      </c>
    </row>
    <row r="3" spans="1:9" ht="18.75" customHeight="1" x14ac:dyDescent="0.25">
      <c r="A3" s="109" t="s">
        <v>11</v>
      </c>
      <c r="B3" s="110" t="s">
        <v>12</v>
      </c>
      <c r="C3" s="111" t="str">
        <f>VLOOKUP(LEFT(B3,2),tenhangvadongia,2,FALSE)&amp;IF(MID(B3,3,2)="gi"," Giagabyte",IF(MID(B3,3,2)="it"," Intel"," Asus"))</f>
        <v>Mainboard Giagabyte</v>
      </c>
      <c r="D3" s="112">
        <v>42472</v>
      </c>
      <c r="E3" s="110">
        <f>VALUE(RIGHT(B3,3))</f>
        <v>200</v>
      </c>
      <c r="F3" s="111">
        <f>VLOOKUP(LEFT(B3,2),tenhangvadongia,IF(E3&gt;300,3,4),FALSE)</f>
        <v>90</v>
      </c>
      <c r="G3" s="111">
        <f>E3*IF(OR(WEEKDAY(D3)=2,WEEKDAY(D3)=3),90%*F3,F3)</f>
        <v>16200</v>
      </c>
      <c r="H3" s="110">
        <f>G3*HLOOKUP(LEFT(B3,2),dulieu_Bai19!$F$2:$J$3,2,FALSE)</f>
        <v>810</v>
      </c>
      <c r="I3" s="113">
        <f>ROUND((G3-H3)*$I$1,-3)</f>
        <v>310109000</v>
      </c>
    </row>
    <row r="4" spans="1:9" ht="18.75" customHeight="1" x14ac:dyDescent="0.25">
      <c r="A4" s="114" t="s">
        <v>13</v>
      </c>
      <c r="B4" s="115" t="s">
        <v>14</v>
      </c>
      <c r="C4" s="116" t="str">
        <f>VLOOKUP(LEFT(B4,2),tenhangvadongia,2,FALSE)&amp;IF(MID(B4,3,2)="gi"," Giagabyte",IF(MID(B4,3,2)="it"," Intel"," Asus"))</f>
        <v>CPU Intel</v>
      </c>
      <c r="D4" s="117">
        <v>42505</v>
      </c>
      <c r="E4" s="115">
        <f t="shared" ref="E4:E12" si="0">VALUE(RIGHT(B4,3))</f>
        <v>150</v>
      </c>
      <c r="F4" s="116">
        <f>VLOOKUP(LEFT(B4,2),tenhangvadongia,IF(E4&gt;300,3,4),FALSE)</f>
        <v>100</v>
      </c>
      <c r="G4" s="116">
        <f t="shared" ref="G4:G12" si="1">E4*IF(OR(WEEKDAY(D4)=2,WEEKDAY(D4)=3),90%*F4,F4)</f>
        <v>15000</v>
      </c>
      <c r="H4" s="115">
        <f>G4*HLOOKUP(LEFT(B4,2),dulieu_Bai19!$F$2:$J$3,2,FALSE)</f>
        <v>1050</v>
      </c>
      <c r="I4" s="118">
        <f t="shared" ref="I4:I12" si="2">ROUND((G4-H4)*$I$1,-3)</f>
        <v>281093000</v>
      </c>
    </row>
    <row r="5" spans="1:9" ht="18.75" customHeight="1" x14ac:dyDescent="0.25">
      <c r="A5" s="109" t="s">
        <v>15</v>
      </c>
      <c r="B5" s="110" t="s">
        <v>16</v>
      </c>
      <c r="C5" s="111" t="str">
        <f>VLOOKUP(LEFT(B5,2),tenhangvadongia,2,FALSE)&amp;IF(MID(B5,3,2)="gi"," Giagabyte",IF(MID(B5,3,2)="it"," Intel"," Asus"))</f>
        <v>Ram Giagabyte</v>
      </c>
      <c r="D5" s="112">
        <v>42506</v>
      </c>
      <c r="E5" s="110">
        <f t="shared" si="0"/>
        <v>270</v>
      </c>
      <c r="F5" s="111">
        <f>VLOOKUP(LEFT(B5,2),tenhangvadongia,IF(E5&gt;300,3,4),FALSE)</f>
        <v>60</v>
      </c>
      <c r="G5" s="111">
        <f t="shared" si="1"/>
        <v>14580</v>
      </c>
      <c r="H5" s="110">
        <f>G5*HLOOKUP(LEFT(B5,2),dulieu_Bai19!$F$2:$J$3,2,FALSE)</f>
        <v>1458</v>
      </c>
      <c r="I5" s="113">
        <f t="shared" si="2"/>
        <v>264408000</v>
      </c>
    </row>
    <row r="6" spans="1:9" ht="18.75" customHeight="1" x14ac:dyDescent="0.25">
      <c r="A6" s="114" t="s">
        <v>17</v>
      </c>
      <c r="B6" s="115" t="s">
        <v>18</v>
      </c>
      <c r="C6" s="116" t="str">
        <f>VLOOKUP(LEFT(B6,2),tenhangvadongia,2,FALSE)&amp;IF(MID(B6,3,2)="gi"," Giagabyte",IF(MID(B6,3,2)="it"," Intel"," Asus"))</f>
        <v>HDD Intel</v>
      </c>
      <c r="D6" s="117">
        <v>42511</v>
      </c>
      <c r="E6" s="115">
        <f t="shared" si="0"/>
        <v>420</v>
      </c>
      <c r="F6" s="116">
        <f>VLOOKUP(LEFT(B6,2),tenhangvadongia,IF(E6&gt;300,3,4),FALSE)</f>
        <v>30</v>
      </c>
      <c r="G6" s="116">
        <f t="shared" si="1"/>
        <v>12600</v>
      </c>
      <c r="H6" s="115">
        <f>G6*HLOOKUP(LEFT(B6,2),dulieu_Bai19!$F$2:$J$3,2,FALSE)</f>
        <v>1890</v>
      </c>
      <c r="I6" s="118">
        <f t="shared" si="2"/>
        <v>215807000</v>
      </c>
    </row>
    <row r="7" spans="1:9" ht="18.75" customHeight="1" x14ac:dyDescent="0.25">
      <c r="A7" s="109" t="s">
        <v>19</v>
      </c>
      <c r="B7" s="110" t="s">
        <v>20</v>
      </c>
      <c r="C7" s="111" t="str">
        <f>VLOOKUP(LEFT(B7,2),tenhangvadongia,2,FALSE)&amp;IF(MID(B7,3,2)="gi"," Giagabyte",IF(MID(B7,3,2)="it"," Intel"," Asus"))</f>
        <v>Nguồn Intel</v>
      </c>
      <c r="D7" s="112">
        <v>42516</v>
      </c>
      <c r="E7" s="110">
        <f t="shared" si="0"/>
        <v>350</v>
      </c>
      <c r="F7" s="111">
        <f>VLOOKUP(LEFT(B7,2),tenhangvadongia,IF(E7&gt;300,3,4),FALSE)</f>
        <v>25</v>
      </c>
      <c r="G7" s="111">
        <f t="shared" si="1"/>
        <v>8750</v>
      </c>
      <c r="H7" s="110">
        <f>G7*HLOOKUP(LEFT(B7,2),dulieu_Bai19!$F$2:$J$3,2,FALSE)</f>
        <v>1312.5</v>
      </c>
      <c r="I7" s="113">
        <f t="shared" si="2"/>
        <v>149866000</v>
      </c>
    </row>
    <row r="8" spans="1:9" ht="18.75" customHeight="1" x14ac:dyDescent="0.25">
      <c r="A8" s="114" t="s">
        <v>21</v>
      </c>
      <c r="B8" s="115" t="s">
        <v>22</v>
      </c>
      <c r="C8" s="116" t="str">
        <f>VLOOKUP(LEFT(B8,2),tenhangvadongia,2,FALSE)&amp;IF(MID(B8,3,2)="gi"," Giagabyte",IF(MID(B8,3,2)="it"," Intel"," Asus"))</f>
        <v>Mainboard Asus</v>
      </c>
      <c r="D8" s="117">
        <v>42517</v>
      </c>
      <c r="E8" s="115">
        <f t="shared" si="0"/>
        <v>125</v>
      </c>
      <c r="F8" s="116">
        <f>VLOOKUP(LEFT(B8,2),tenhangvadongia,IF(E8&gt;300,3,4),FALSE)</f>
        <v>90</v>
      </c>
      <c r="G8" s="116">
        <f t="shared" si="1"/>
        <v>11250</v>
      </c>
      <c r="H8" s="115">
        <f>G8*HLOOKUP(LEFT(B8,2),dulieu_Bai19!$F$2:$J$3,2,FALSE)</f>
        <v>562.5</v>
      </c>
      <c r="I8" s="118">
        <f t="shared" si="2"/>
        <v>215353000</v>
      </c>
    </row>
    <row r="9" spans="1:9" ht="18.75" customHeight="1" x14ac:dyDescent="0.25">
      <c r="A9" s="109" t="s">
        <v>23</v>
      </c>
      <c r="B9" s="110" t="s">
        <v>24</v>
      </c>
      <c r="C9" s="111" t="str">
        <f>VLOOKUP(LEFT(B9,2),tenhangvadongia,2,FALSE)&amp;IF(MID(B9,3,2)="gi"," Giagabyte",IF(MID(B9,3,2)="it"," Intel"," Asus"))</f>
        <v>CPU Asus</v>
      </c>
      <c r="D9" s="112">
        <v>42522</v>
      </c>
      <c r="E9" s="110">
        <f t="shared" si="0"/>
        <v>410</v>
      </c>
      <c r="F9" s="111">
        <f>VLOOKUP(LEFT(B9,2),tenhangvadongia,IF(E9&gt;300,3,4),FALSE)</f>
        <v>80</v>
      </c>
      <c r="G9" s="111">
        <f t="shared" si="1"/>
        <v>32800</v>
      </c>
      <c r="H9" s="110">
        <f>G9*HLOOKUP(LEFT(B9,2),dulieu_Bai19!$F$2:$J$3,2,FALSE)</f>
        <v>2296</v>
      </c>
      <c r="I9" s="113">
        <f t="shared" si="2"/>
        <v>614656000</v>
      </c>
    </row>
    <row r="10" spans="1:9" ht="18.75" customHeight="1" x14ac:dyDescent="0.25">
      <c r="A10" s="114" t="s">
        <v>25</v>
      </c>
      <c r="B10" s="115" t="s">
        <v>26</v>
      </c>
      <c r="C10" s="116" t="str">
        <f>VLOOKUP(LEFT(B10,2),tenhangvadongia,2,FALSE)&amp;IF(MID(B10,3,2)="gi"," Giagabyte",IF(MID(B10,3,2)="it"," Intel"," Asus"))</f>
        <v>Ram Asus</v>
      </c>
      <c r="D10" s="117">
        <v>42523</v>
      </c>
      <c r="E10" s="115">
        <f t="shared" si="0"/>
        <v>190</v>
      </c>
      <c r="F10" s="116">
        <f>VLOOKUP(LEFT(B10,2),tenhangvadongia,IF(E10&gt;300,3,4),FALSE)</f>
        <v>60</v>
      </c>
      <c r="G10" s="116">
        <f t="shared" si="1"/>
        <v>11400</v>
      </c>
      <c r="H10" s="115">
        <f>G10*HLOOKUP(LEFT(B10,2),dulieu_Bai19!$F$2:$J$3,2,FALSE)</f>
        <v>1140</v>
      </c>
      <c r="I10" s="118">
        <f t="shared" si="2"/>
        <v>206739000</v>
      </c>
    </row>
    <row r="11" spans="1:9" ht="18.75" customHeight="1" x14ac:dyDescent="0.25">
      <c r="A11" s="109" t="s">
        <v>27</v>
      </c>
      <c r="B11" s="110" t="s">
        <v>28</v>
      </c>
      <c r="C11" s="111" t="str">
        <f>VLOOKUP(LEFT(B11,2),tenhangvadongia,2,FALSE)&amp;IF(MID(B11,3,2)="gi"," Giagabyte",IF(MID(B11,3,2)="it"," Intel"," Asus"))</f>
        <v>HDD Giagabyte</v>
      </c>
      <c r="D11" s="112">
        <v>42527</v>
      </c>
      <c r="E11" s="110">
        <f t="shared" si="0"/>
        <v>520</v>
      </c>
      <c r="F11" s="111">
        <f>VLOOKUP(LEFT(B11,2),tenhangvadongia,IF(E11&gt;300,3,4),FALSE)</f>
        <v>30</v>
      </c>
      <c r="G11" s="111">
        <f t="shared" si="1"/>
        <v>14040</v>
      </c>
      <c r="H11" s="110">
        <f>G11*HLOOKUP(LEFT(B11,2),dulieu_Bai19!$F$2:$J$3,2,FALSE)</f>
        <v>2106</v>
      </c>
      <c r="I11" s="113">
        <f t="shared" si="2"/>
        <v>240470000</v>
      </c>
    </row>
    <row r="12" spans="1:9" ht="18.75" customHeight="1" thickBot="1" x14ac:dyDescent="0.3">
      <c r="A12" s="119" t="s">
        <v>29</v>
      </c>
      <c r="B12" s="120" t="s">
        <v>30</v>
      </c>
      <c r="C12" s="121" t="str">
        <f>VLOOKUP(LEFT(B12,2),tenhangvadongia,2,FALSE)&amp;IF(MID(B12,3,2)="gi"," Giagabyte",IF(MID(B12,3,2)="it"," Intel"," Asus"))</f>
        <v>Nguồn Intel</v>
      </c>
      <c r="D12" s="122">
        <v>42529</v>
      </c>
      <c r="E12" s="123">
        <f t="shared" si="0"/>
        <v>199</v>
      </c>
      <c r="F12" s="121">
        <f>VLOOKUP(LEFT(B12,2),tenhangvadongia,IF(E12&gt;300,3,4),FALSE)</f>
        <v>45</v>
      </c>
      <c r="G12" s="121">
        <f t="shared" si="1"/>
        <v>8955</v>
      </c>
      <c r="H12" s="123">
        <f>G12*HLOOKUP(LEFT(B12,2),dulieu_Bai19!$F$2:$J$3,2,FALSE)</f>
        <v>1343.25</v>
      </c>
      <c r="I12" s="105">
        <f t="shared" si="2"/>
        <v>153377000</v>
      </c>
    </row>
    <row r="15" spans="1:9" ht="15.6" x14ac:dyDescent="0.25">
      <c r="A15" s="29" t="s">
        <v>135</v>
      </c>
    </row>
    <row r="16" spans="1:9" ht="15.6" x14ac:dyDescent="0.25">
      <c r="A16" s="29" t="s">
        <v>136</v>
      </c>
    </row>
    <row r="17" spans="1:4" ht="15.6" x14ac:dyDescent="0.25">
      <c r="A17" s="29" t="s">
        <v>50</v>
      </c>
    </row>
    <row r="18" spans="1:4" ht="15.6" x14ac:dyDescent="0.25">
      <c r="A18" s="29" t="s">
        <v>51</v>
      </c>
    </row>
    <row r="19" spans="1:4" ht="15.6" x14ac:dyDescent="0.25">
      <c r="A19" s="29" t="s">
        <v>52</v>
      </c>
    </row>
    <row r="20" spans="1:4" ht="15.6" x14ac:dyDescent="0.25">
      <c r="A20" s="29" t="s">
        <v>53</v>
      </c>
    </row>
    <row r="21" spans="1:4" ht="15.6" x14ac:dyDescent="0.25">
      <c r="A21" s="29" t="s">
        <v>54</v>
      </c>
    </row>
    <row r="22" spans="1:4" ht="15.6" x14ac:dyDescent="0.25">
      <c r="A22" s="29" t="s">
        <v>137</v>
      </c>
    </row>
    <row r="23" spans="1:4" ht="15.6" x14ac:dyDescent="0.25">
      <c r="A23" s="29" t="s">
        <v>138</v>
      </c>
    </row>
    <row r="24" spans="1:4" ht="15" x14ac:dyDescent="0.25">
      <c r="A24" s="76" t="s">
        <v>139</v>
      </c>
    </row>
    <row r="25" spans="1:4" ht="15" x14ac:dyDescent="0.25">
      <c r="A25" s="76" t="s">
        <v>140</v>
      </c>
    </row>
    <row r="26" spans="1:4" x14ac:dyDescent="0.25">
      <c r="A26" s="3" t="s">
        <v>141</v>
      </c>
    </row>
    <row r="31" spans="1:4" x14ac:dyDescent="0.25">
      <c r="C31" s="124" t="s">
        <v>149</v>
      </c>
      <c r="D31" s="124" t="s">
        <v>6</v>
      </c>
    </row>
    <row r="32" spans="1:4" x14ac:dyDescent="0.25">
      <c r="C32" s="124" t="b">
        <f>MONTH(D3)=6</f>
        <v>0</v>
      </c>
      <c r="D32" s="124"/>
    </row>
    <row r="33" spans="1:9" x14ac:dyDescent="0.25">
      <c r="C33" s="124"/>
      <c r="D33" s="124" t="s">
        <v>150</v>
      </c>
    </row>
    <row r="34" spans="1:9" ht="14.4" thickBot="1" x14ac:dyDescent="0.3"/>
    <row r="35" spans="1:9" ht="15.6" x14ac:dyDescent="0.25">
      <c r="A35" s="106" t="s">
        <v>2</v>
      </c>
      <c r="B35" s="107" t="s">
        <v>3</v>
      </c>
      <c r="C35" s="107" t="s">
        <v>4</v>
      </c>
      <c r="D35" s="107" t="s">
        <v>5</v>
      </c>
      <c r="E35" s="107" t="s">
        <v>6</v>
      </c>
      <c r="F35" s="107" t="s">
        <v>7</v>
      </c>
      <c r="G35" s="107" t="s">
        <v>8</v>
      </c>
      <c r="H35" s="107" t="s">
        <v>9</v>
      </c>
      <c r="I35" s="108" t="s">
        <v>10</v>
      </c>
    </row>
    <row r="36" spans="1:9" ht="15" x14ac:dyDescent="0.25">
      <c r="A36" s="109" t="s">
        <v>11</v>
      </c>
      <c r="B36" s="110" t="s">
        <v>12</v>
      </c>
      <c r="C36" s="111" t="s">
        <v>142</v>
      </c>
      <c r="D36" s="112">
        <v>42472</v>
      </c>
      <c r="E36" s="110">
        <v>200</v>
      </c>
      <c r="F36" s="111">
        <v>90</v>
      </c>
      <c r="G36" s="111">
        <v>16200</v>
      </c>
      <c r="H36" s="110">
        <v>810</v>
      </c>
      <c r="I36" s="113">
        <v>310109000</v>
      </c>
    </row>
    <row r="37" spans="1:9" ht="15" x14ac:dyDescent="0.25">
      <c r="A37" s="109" t="s">
        <v>15</v>
      </c>
      <c r="B37" s="110" t="s">
        <v>16</v>
      </c>
      <c r="C37" s="111" t="s">
        <v>143</v>
      </c>
      <c r="D37" s="112">
        <v>42506</v>
      </c>
      <c r="E37" s="110">
        <v>270</v>
      </c>
      <c r="F37" s="111">
        <v>60</v>
      </c>
      <c r="G37" s="111">
        <v>14580</v>
      </c>
      <c r="H37" s="110">
        <v>1458</v>
      </c>
      <c r="I37" s="113">
        <v>264408000</v>
      </c>
    </row>
    <row r="38" spans="1:9" ht="15" x14ac:dyDescent="0.25">
      <c r="A38" s="114" t="s">
        <v>17</v>
      </c>
      <c r="B38" s="115" t="s">
        <v>18</v>
      </c>
      <c r="C38" s="116" t="s">
        <v>144</v>
      </c>
      <c r="D38" s="117">
        <v>42511</v>
      </c>
      <c r="E38" s="115">
        <v>420</v>
      </c>
      <c r="F38" s="116">
        <v>30</v>
      </c>
      <c r="G38" s="116">
        <v>12600</v>
      </c>
      <c r="H38" s="115">
        <v>1890</v>
      </c>
      <c r="I38" s="118">
        <v>215807000</v>
      </c>
    </row>
    <row r="39" spans="1:9" ht="15" x14ac:dyDescent="0.25">
      <c r="A39" s="109" t="s">
        <v>19</v>
      </c>
      <c r="B39" s="110" t="s">
        <v>20</v>
      </c>
      <c r="C39" s="111" t="s">
        <v>145</v>
      </c>
      <c r="D39" s="112">
        <v>42516</v>
      </c>
      <c r="E39" s="110">
        <v>350</v>
      </c>
      <c r="F39" s="111">
        <v>25</v>
      </c>
      <c r="G39" s="111">
        <v>8750</v>
      </c>
      <c r="H39" s="110">
        <v>1312.5</v>
      </c>
      <c r="I39" s="113">
        <v>149866000</v>
      </c>
    </row>
    <row r="40" spans="1:9" ht="15" x14ac:dyDescent="0.25">
      <c r="A40" s="109" t="s">
        <v>23</v>
      </c>
      <c r="B40" s="110" t="s">
        <v>24</v>
      </c>
      <c r="C40" s="111" t="s">
        <v>146</v>
      </c>
      <c r="D40" s="112">
        <v>42522</v>
      </c>
      <c r="E40" s="110">
        <v>410</v>
      </c>
      <c r="F40" s="111">
        <v>80</v>
      </c>
      <c r="G40" s="111">
        <v>32800</v>
      </c>
      <c r="H40" s="110">
        <v>2296</v>
      </c>
      <c r="I40" s="113">
        <v>614656000</v>
      </c>
    </row>
    <row r="41" spans="1:9" ht="15" x14ac:dyDescent="0.25">
      <c r="A41" s="114" t="s">
        <v>25</v>
      </c>
      <c r="B41" s="115" t="s">
        <v>26</v>
      </c>
      <c r="C41" s="116" t="s">
        <v>147</v>
      </c>
      <c r="D41" s="117">
        <v>42523</v>
      </c>
      <c r="E41" s="115">
        <v>190</v>
      </c>
      <c r="F41" s="116">
        <v>60</v>
      </c>
      <c r="G41" s="116">
        <v>11400</v>
      </c>
      <c r="H41" s="115">
        <v>1140</v>
      </c>
      <c r="I41" s="118">
        <v>206739000</v>
      </c>
    </row>
    <row r="42" spans="1:9" ht="15" x14ac:dyDescent="0.25">
      <c r="A42" s="109" t="s">
        <v>27</v>
      </c>
      <c r="B42" s="110" t="s">
        <v>28</v>
      </c>
      <c r="C42" s="111" t="s">
        <v>148</v>
      </c>
      <c r="D42" s="112">
        <v>42527</v>
      </c>
      <c r="E42" s="110">
        <v>520</v>
      </c>
      <c r="F42" s="111">
        <v>30</v>
      </c>
      <c r="G42" s="111">
        <v>14040</v>
      </c>
      <c r="H42" s="110">
        <v>2106</v>
      </c>
      <c r="I42" s="113">
        <v>240470000</v>
      </c>
    </row>
    <row r="43" spans="1:9" ht="15.6" thickBot="1" x14ac:dyDescent="0.3">
      <c r="A43" s="119" t="s">
        <v>29</v>
      </c>
      <c r="B43" s="120" t="s">
        <v>30</v>
      </c>
      <c r="C43" s="121" t="s">
        <v>145</v>
      </c>
      <c r="D43" s="122">
        <v>42529</v>
      </c>
      <c r="E43" s="123">
        <v>199</v>
      </c>
      <c r="F43" s="121">
        <v>45</v>
      </c>
      <c r="G43" s="121">
        <v>8955</v>
      </c>
      <c r="H43" s="123">
        <v>1343.25</v>
      </c>
      <c r="I43" s="105">
        <v>153377000</v>
      </c>
    </row>
  </sheetData>
  <mergeCells count="1">
    <mergeCell ref="A1:G1"/>
  </mergeCells>
  <conditionalFormatting sqref="A3:I12">
    <cfRule type="expression" dxfId="1" priority="3">
      <formula>AND(MONTH($D3)=6,$E3&gt;200)</formula>
    </cfRule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11" workbookViewId="0">
      <selection activeCell="G7" sqref="G7"/>
    </sheetView>
  </sheetViews>
  <sheetFormatPr defaultRowHeight="14.4" x14ac:dyDescent="0.3"/>
  <cols>
    <col min="1" max="10" width="14.6640625" customWidth="1"/>
  </cols>
  <sheetData>
    <row r="1" spans="1:10" ht="16.8" x14ac:dyDescent="0.3">
      <c r="A1" s="79" t="s">
        <v>31</v>
      </c>
      <c r="B1" s="80"/>
      <c r="C1" s="80"/>
      <c r="D1" s="81"/>
      <c r="E1" s="3"/>
      <c r="F1" s="82" t="s">
        <v>32</v>
      </c>
      <c r="G1" s="83"/>
      <c r="H1" s="83"/>
      <c r="I1" s="83"/>
      <c r="J1" s="84"/>
    </row>
    <row r="2" spans="1:10" ht="16.8" x14ac:dyDescent="0.3">
      <c r="A2" s="5" t="s">
        <v>33</v>
      </c>
      <c r="B2" s="6" t="s">
        <v>34</v>
      </c>
      <c r="C2" s="6" t="s">
        <v>35</v>
      </c>
      <c r="D2" s="7" t="s">
        <v>36</v>
      </c>
      <c r="E2" s="3"/>
      <c r="F2" s="8" t="s">
        <v>37</v>
      </c>
      <c r="G2" s="9" t="s">
        <v>38</v>
      </c>
      <c r="H2" s="9" t="s">
        <v>39</v>
      </c>
      <c r="I2" s="9" t="s">
        <v>40</v>
      </c>
      <c r="J2" s="10" t="s">
        <v>41</v>
      </c>
    </row>
    <row r="3" spans="1:10" ht="17.399999999999999" thickBot="1" x14ac:dyDescent="0.35">
      <c r="A3" s="11" t="s">
        <v>37</v>
      </c>
      <c r="B3" s="12" t="s">
        <v>42</v>
      </c>
      <c r="C3" s="13">
        <v>75</v>
      </c>
      <c r="D3" s="14">
        <v>90</v>
      </c>
      <c r="E3" s="3"/>
      <c r="F3" s="15">
        <v>0.05</v>
      </c>
      <c r="G3" s="16">
        <v>7.0000000000000007E-2</v>
      </c>
      <c r="H3" s="16">
        <v>0.1</v>
      </c>
      <c r="I3" s="16">
        <v>0.15</v>
      </c>
      <c r="J3" s="17">
        <v>0.15</v>
      </c>
    </row>
    <row r="4" spans="1:10" ht="17.399999999999999" thickBot="1" x14ac:dyDescent="0.35">
      <c r="A4" s="11" t="s">
        <v>38</v>
      </c>
      <c r="B4" s="12" t="s">
        <v>43</v>
      </c>
      <c r="C4" s="13">
        <v>80</v>
      </c>
      <c r="D4" s="14">
        <v>100</v>
      </c>
      <c r="E4" s="3"/>
      <c r="F4" s="3"/>
      <c r="G4" s="3"/>
      <c r="H4" s="3"/>
      <c r="I4" s="3"/>
      <c r="J4" s="3"/>
    </row>
    <row r="5" spans="1:10" ht="16.8" x14ac:dyDescent="0.3">
      <c r="A5" s="11" t="s">
        <v>39</v>
      </c>
      <c r="B5" s="12" t="s">
        <v>44</v>
      </c>
      <c r="C5" s="13">
        <v>40</v>
      </c>
      <c r="D5" s="14">
        <v>60</v>
      </c>
      <c r="E5" s="3"/>
      <c r="F5" s="85" t="s">
        <v>45</v>
      </c>
      <c r="G5" s="86"/>
      <c r="H5" s="87"/>
      <c r="I5" s="3"/>
      <c r="J5" s="3"/>
    </row>
    <row r="6" spans="1:10" ht="16.8" x14ac:dyDescent="0.3">
      <c r="A6" s="11" t="s">
        <v>40</v>
      </c>
      <c r="B6" s="12" t="s">
        <v>46</v>
      </c>
      <c r="C6" s="13">
        <v>30</v>
      </c>
      <c r="D6" s="14">
        <v>50</v>
      </c>
      <c r="E6" s="3"/>
      <c r="F6" s="18"/>
      <c r="G6" s="19" t="s">
        <v>47</v>
      </c>
      <c r="H6" s="20" t="s">
        <v>48</v>
      </c>
      <c r="I6" s="3"/>
      <c r="J6" s="3"/>
    </row>
    <row r="7" spans="1:10" ht="17.399999999999999" thickBot="1" x14ac:dyDescent="0.35">
      <c r="A7" s="21" t="s">
        <v>41</v>
      </c>
      <c r="B7" s="22" t="s">
        <v>49</v>
      </c>
      <c r="C7" s="23">
        <v>25</v>
      </c>
      <c r="D7" s="24">
        <v>45</v>
      </c>
      <c r="E7" s="3"/>
      <c r="F7" s="25" t="s">
        <v>42</v>
      </c>
      <c r="G7" s="4">
        <f>SUMIF('Bai19'!$C$3:$C$12,dulieu_Bai19!F7&amp;"*",'Bai19'!$E$3:$E$12)</f>
        <v>325</v>
      </c>
      <c r="H7" s="26"/>
      <c r="I7" s="3"/>
      <c r="J7" s="3"/>
    </row>
    <row r="8" spans="1:10" ht="15" x14ac:dyDescent="0.3">
      <c r="A8" s="3"/>
      <c r="B8" s="3"/>
      <c r="C8" s="3"/>
      <c r="D8" s="3"/>
      <c r="E8" s="3"/>
      <c r="F8" s="25" t="s">
        <v>43</v>
      </c>
      <c r="G8" s="4">
        <f>SUMIF('Bai19'!$C$3:$C$12,dulieu_Bai19!F8&amp;"*",'Bai19'!$E$3:$E$12)</f>
        <v>560</v>
      </c>
      <c r="H8" s="26"/>
      <c r="I8" s="3"/>
      <c r="J8" s="3"/>
    </row>
    <row r="9" spans="1:10" ht="15" x14ac:dyDescent="0.3">
      <c r="A9" s="3"/>
      <c r="B9" s="3"/>
      <c r="C9" s="3"/>
      <c r="D9" s="3"/>
      <c r="E9" s="3"/>
      <c r="F9" s="25" t="s">
        <v>44</v>
      </c>
      <c r="G9" s="4">
        <f>SUMIF('Bai19'!$C$3:$C$12,dulieu_Bai19!F9&amp;"*",'Bai19'!$E$3:$E$12)</f>
        <v>460</v>
      </c>
      <c r="H9" s="26"/>
      <c r="I9" s="3"/>
      <c r="J9" s="3"/>
    </row>
    <row r="10" spans="1:10" ht="15" x14ac:dyDescent="0.3">
      <c r="A10" s="3"/>
      <c r="B10" s="3"/>
      <c r="C10" s="3"/>
      <c r="D10" s="3"/>
      <c r="E10" s="3"/>
      <c r="F10" s="25" t="s">
        <v>46</v>
      </c>
      <c r="G10" s="4">
        <f>SUMIF('Bai19'!$C$3:$C$12,dulieu_Bai19!F10&amp;"*",'Bai19'!$E$3:$E$12)</f>
        <v>940</v>
      </c>
      <c r="H10" s="26"/>
      <c r="I10" s="3"/>
      <c r="J10" s="3"/>
    </row>
    <row r="11" spans="1:10" ht="15.6" thickBot="1" x14ac:dyDescent="0.35">
      <c r="A11" s="3"/>
      <c r="B11" s="3"/>
      <c r="C11" s="3"/>
      <c r="D11" s="3"/>
      <c r="E11" s="3"/>
      <c r="F11" s="27" t="s">
        <v>49</v>
      </c>
      <c r="G11" s="4">
        <f>SUMIF('Bai19'!$C$3:$C$12,dulieu_Bai19!F11&amp;"*",'Bai19'!$E$3:$E$12)</f>
        <v>549</v>
      </c>
      <c r="H11" s="28"/>
      <c r="I11" s="3"/>
      <c r="J11" s="3"/>
    </row>
  </sheetData>
  <mergeCells count="3">
    <mergeCell ref="A1:D1"/>
    <mergeCell ref="F1:J1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6" workbookViewId="0">
      <selection activeCell="B3" sqref="B3"/>
    </sheetView>
  </sheetViews>
  <sheetFormatPr defaultColWidth="19.33203125" defaultRowHeight="16.8" x14ac:dyDescent="0.3"/>
  <cols>
    <col min="1" max="1" width="19.33203125" style="30"/>
    <col min="2" max="2" width="21.6640625" style="30" bestFit="1" customWidth="1"/>
    <col min="3" max="3" width="18.109375" style="30" customWidth="1"/>
    <col min="4" max="5" width="21.6640625" style="30" bestFit="1" customWidth="1"/>
    <col min="6" max="6" width="19.33203125" style="30"/>
    <col min="7" max="7" width="21.6640625" style="30" bestFit="1" customWidth="1"/>
    <col min="8" max="9" width="18.5546875" style="30" customWidth="1"/>
    <col min="10" max="16384" width="19.33203125" style="30"/>
  </cols>
  <sheetData>
    <row r="1" spans="1:10" ht="21" x14ac:dyDescent="0.4">
      <c r="A1" s="88" t="s">
        <v>55</v>
      </c>
      <c r="B1" s="89"/>
      <c r="C1" s="89"/>
      <c r="D1" s="89"/>
      <c r="E1" s="89"/>
      <c r="F1" s="89"/>
      <c r="G1" s="89"/>
      <c r="H1" s="89"/>
      <c r="I1" s="90"/>
    </row>
    <row r="2" spans="1:10" ht="24" customHeight="1" x14ac:dyDescent="0.3">
      <c r="A2" s="31" t="s">
        <v>3</v>
      </c>
      <c r="B2" s="32" t="s">
        <v>34</v>
      </c>
      <c r="C2" s="32" t="s">
        <v>56</v>
      </c>
      <c r="D2" s="32" t="s">
        <v>57</v>
      </c>
      <c r="E2" s="32" t="s">
        <v>58</v>
      </c>
      <c r="F2" s="32" t="s">
        <v>5</v>
      </c>
      <c r="G2" s="32" t="s">
        <v>6</v>
      </c>
      <c r="H2" s="32" t="s">
        <v>59</v>
      </c>
      <c r="I2" s="33" t="s">
        <v>8</v>
      </c>
    </row>
    <row r="3" spans="1:10" ht="24" customHeight="1" x14ac:dyDescent="0.3">
      <c r="A3" s="34" t="s">
        <v>60</v>
      </c>
      <c r="B3" s="35" t="str">
        <f>HLOOKUP(LEFT(A3,4),bangtra,2,FALSE)</f>
        <v>Laptop Dell Core i7</v>
      </c>
      <c r="C3" s="35" t="str">
        <f>IF(MID(A3,6,1)="s","Bán sỉ","Bán lẻ")</f>
        <v>Bán sỉ</v>
      </c>
      <c r="D3" s="35">
        <f>HLOOKUP(B3,dulieu_bai20!$B$3:$E$5,IF(C3="bán sỉ",2,3),FALSE)</f>
        <v>690</v>
      </c>
      <c r="E3" s="35"/>
      <c r="F3" s="36">
        <v>42433</v>
      </c>
      <c r="G3" s="35">
        <v>20</v>
      </c>
      <c r="H3" s="35"/>
      <c r="I3" s="37"/>
      <c r="J3" s="30">
        <f>WEEKDAY(F3)</f>
        <v>6</v>
      </c>
    </row>
    <row r="4" spans="1:10" ht="24" customHeight="1" x14ac:dyDescent="0.3">
      <c r="A4" s="34" t="s">
        <v>61</v>
      </c>
      <c r="B4" s="35" t="str">
        <f>HLOOKUP(LEFT(A4,4),bangtra,2,FALSE)</f>
        <v>Iphone 5</v>
      </c>
      <c r="C4" s="35" t="str">
        <f t="shared" ref="C4:C12" si="0">IF(MID(A4,6,1)="s","Bán sỉ","Bán lẻ")</f>
        <v>Bán sỉ</v>
      </c>
      <c r="D4" s="35">
        <f>HLOOKUP(B4,dulieu_bai20!$B$3:$E$5,IF(C4="bán sỉ",2,3),FALSE)</f>
        <v>625</v>
      </c>
      <c r="E4" s="35"/>
      <c r="F4" s="36">
        <v>42434</v>
      </c>
      <c r="G4" s="35">
        <v>5</v>
      </c>
      <c r="H4" s="35"/>
      <c r="I4" s="37"/>
      <c r="J4" s="30">
        <f t="shared" ref="J4:J12" si="1">WEEKDAY(F4)</f>
        <v>7</v>
      </c>
    </row>
    <row r="5" spans="1:10" ht="24" customHeight="1" x14ac:dyDescent="0.3">
      <c r="A5" s="34" t="s">
        <v>62</v>
      </c>
      <c r="B5" s="35" t="str">
        <f>HLOOKUP(LEFT(A5,4),bangtra,2,FALSE)</f>
        <v>Ipad 4</v>
      </c>
      <c r="C5" s="35" t="str">
        <f t="shared" si="0"/>
        <v>Bán sỉ</v>
      </c>
      <c r="D5" s="35">
        <f>HLOOKUP(B5,dulieu_bai20!$B$3:$E$5,IF(C5="bán sỉ",2,3),FALSE)</f>
        <v>520</v>
      </c>
      <c r="E5" s="35"/>
      <c r="F5" s="36">
        <v>42435</v>
      </c>
      <c r="G5" s="35">
        <v>12</v>
      </c>
      <c r="H5" s="35"/>
      <c r="I5" s="37"/>
      <c r="J5" s="30">
        <f t="shared" si="1"/>
        <v>1</v>
      </c>
    </row>
    <row r="6" spans="1:10" ht="24" customHeight="1" x14ac:dyDescent="0.3">
      <c r="A6" s="34" t="s">
        <v>63</v>
      </c>
      <c r="B6" s="35" t="str">
        <f>HLOOKUP(LEFT(A6,4),bangtra,2,FALSE)</f>
        <v>Laptop Dell Core i5</v>
      </c>
      <c r="C6" s="35" t="str">
        <f t="shared" si="0"/>
        <v>Bán sỉ</v>
      </c>
      <c r="D6" s="35">
        <f>HLOOKUP(B6,dulieu_bai20!$B$3:$E$5,IF(C6="bán sỉ",2,3),FALSE)</f>
        <v>610</v>
      </c>
      <c r="E6" s="35"/>
      <c r="F6" s="36">
        <v>42436</v>
      </c>
      <c r="G6" s="35">
        <v>8</v>
      </c>
      <c r="H6" s="35"/>
      <c r="I6" s="37"/>
      <c r="J6" s="30">
        <f t="shared" si="1"/>
        <v>2</v>
      </c>
    </row>
    <row r="7" spans="1:10" ht="24" customHeight="1" x14ac:dyDescent="0.3">
      <c r="A7" s="34" t="s">
        <v>64</v>
      </c>
      <c r="B7" s="35" t="str">
        <f>HLOOKUP(LEFT(A7,4),bangtra,2,FALSE)</f>
        <v>Ipad 4</v>
      </c>
      <c r="C7" s="35" t="str">
        <f t="shared" si="0"/>
        <v>Bán lẻ</v>
      </c>
      <c r="D7" s="35">
        <f>HLOOKUP(B7,dulieu_bai20!$B$3:$E$5,IF(C7="bán sỉ",2,3),FALSE)</f>
        <v>598</v>
      </c>
      <c r="E7" s="35"/>
      <c r="F7" s="36">
        <v>42437</v>
      </c>
      <c r="G7" s="35">
        <v>2</v>
      </c>
      <c r="H7" s="35"/>
      <c r="I7" s="37"/>
      <c r="J7" s="30">
        <f t="shared" si="1"/>
        <v>3</v>
      </c>
    </row>
    <row r="8" spans="1:10" ht="24" customHeight="1" x14ac:dyDescent="0.3">
      <c r="A8" s="34" t="s">
        <v>65</v>
      </c>
      <c r="B8" s="35" t="str">
        <f>HLOOKUP(LEFT(A8,4),bangtra,2,FALSE)</f>
        <v>Laptop Dell Core i5</v>
      </c>
      <c r="C8" s="35" t="str">
        <f t="shared" si="0"/>
        <v>Bán sỉ</v>
      </c>
      <c r="D8" s="35">
        <f>HLOOKUP(B8,dulieu_bai20!$B$3:$E$5,IF(C8="bán sỉ",2,3),FALSE)</f>
        <v>610</v>
      </c>
      <c r="E8" s="35"/>
      <c r="F8" s="36">
        <v>42438</v>
      </c>
      <c r="G8" s="35">
        <v>16</v>
      </c>
      <c r="H8" s="35"/>
      <c r="I8" s="37"/>
      <c r="J8" s="30">
        <f t="shared" si="1"/>
        <v>4</v>
      </c>
    </row>
    <row r="9" spans="1:10" ht="24" customHeight="1" x14ac:dyDescent="0.3">
      <c r="A9" s="34" t="s">
        <v>66</v>
      </c>
      <c r="B9" s="35" t="str">
        <f>HLOOKUP(LEFT(A9,4),bangtra,2,FALSE)</f>
        <v>Iphone 5</v>
      </c>
      <c r="C9" s="35" t="str">
        <f t="shared" si="0"/>
        <v>Bán lẻ</v>
      </c>
      <c r="D9" s="35">
        <f>HLOOKUP(B9,dulieu_bai20!$B$3:$E$5,IF(C9="bán sỉ",2,3),FALSE)</f>
        <v>719</v>
      </c>
      <c r="E9" s="35"/>
      <c r="F9" s="36">
        <v>42439</v>
      </c>
      <c r="G9" s="35">
        <v>1</v>
      </c>
      <c r="H9" s="35"/>
      <c r="I9" s="37"/>
      <c r="J9" s="30">
        <f t="shared" si="1"/>
        <v>5</v>
      </c>
    </row>
    <row r="10" spans="1:10" ht="24" customHeight="1" x14ac:dyDescent="0.3">
      <c r="A10" s="34" t="s">
        <v>67</v>
      </c>
      <c r="B10" s="35" t="str">
        <f>HLOOKUP(LEFT(A10,4),bangtra,2,FALSE)</f>
        <v>Ipad 4</v>
      </c>
      <c r="C10" s="35" t="str">
        <f t="shared" si="0"/>
        <v>Bán sỉ</v>
      </c>
      <c r="D10" s="35">
        <f>HLOOKUP(B10,dulieu_bai20!$B$3:$E$5,IF(C10="bán sỉ",2,3),FALSE)</f>
        <v>520</v>
      </c>
      <c r="E10" s="35"/>
      <c r="F10" s="36">
        <v>42440</v>
      </c>
      <c r="G10" s="35">
        <v>14</v>
      </c>
      <c r="H10" s="35"/>
      <c r="I10" s="37"/>
      <c r="J10" s="30">
        <f t="shared" si="1"/>
        <v>6</v>
      </c>
    </row>
    <row r="11" spans="1:10" ht="24" customHeight="1" x14ac:dyDescent="0.3">
      <c r="A11" s="34" t="s">
        <v>68</v>
      </c>
      <c r="B11" s="35" t="str">
        <f>HLOOKUP(LEFT(A11,4),bangtra,2,FALSE)</f>
        <v>Laptop Dell Core i7</v>
      </c>
      <c r="C11" s="35" t="str">
        <f t="shared" si="0"/>
        <v>Bán lẻ</v>
      </c>
      <c r="D11" s="35">
        <f>HLOOKUP(B11,dulieu_bai20!$B$3:$E$5,IF(C11="bán sỉ",2,3),FALSE)</f>
        <v>794</v>
      </c>
      <c r="E11" s="35"/>
      <c r="F11" s="36">
        <v>42441</v>
      </c>
      <c r="G11" s="35">
        <v>5</v>
      </c>
      <c r="H11" s="35"/>
      <c r="I11" s="37"/>
      <c r="J11" s="30">
        <f t="shared" si="1"/>
        <v>7</v>
      </c>
    </row>
    <row r="12" spans="1:10" ht="24" customHeight="1" thickBot="1" x14ac:dyDescent="0.35">
      <c r="A12" s="38" t="s">
        <v>69</v>
      </c>
      <c r="B12" s="35" t="str">
        <f>HLOOKUP(LEFT(A12,4),bangtra,2,FALSE)</f>
        <v>Iphone 5</v>
      </c>
      <c r="C12" s="35" t="str">
        <f t="shared" si="0"/>
        <v>Bán sỉ</v>
      </c>
      <c r="D12" s="35">
        <f>HLOOKUP(B12,dulieu_bai20!$B$3:$E$5,IF(C12="bán sỉ",2,3),FALSE)</f>
        <v>625</v>
      </c>
      <c r="E12" s="39"/>
      <c r="F12" s="40">
        <v>42442</v>
      </c>
      <c r="G12" s="39">
        <v>15</v>
      </c>
      <c r="H12" s="39"/>
      <c r="I12" s="41"/>
      <c r="J12" s="30">
        <f t="shared" si="1"/>
        <v>1</v>
      </c>
    </row>
    <row r="13" spans="1:10" ht="24" customHeight="1" x14ac:dyDescent="0.3"/>
    <row r="14" spans="1:10" ht="24" customHeight="1" thickBot="1" x14ac:dyDescent="0.35">
      <c r="G14" s="42" t="s">
        <v>45</v>
      </c>
      <c r="H14" s="42"/>
      <c r="I14" s="42"/>
    </row>
    <row r="15" spans="1:10" ht="17.100000000000001" customHeight="1" x14ac:dyDescent="0.3">
      <c r="G15" s="43"/>
      <c r="H15" s="46" t="s">
        <v>75</v>
      </c>
    </row>
    <row r="16" spans="1:10" ht="17.100000000000001" customHeight="1" x14ac:dyDescent="0.3">
      <c r="G16" s="47" t="s">
        <v>77</v>
      </c>
      <c r="H16" s="35">
        <v>20</v>
      </c>
    </row>
    <row r="17" spans="1:8" ht="17.100000000000001" customHeight="1" x14ac:dyDescent="0.3">
      <c r="G17" s="47" t="s">
        <v>78</v>
      </c>
      <c r="H17" s="35">
        <v>10</v>
      </c>
    </row>
    <row r="18" spans="1:8" ht="17.100000000000001" customHeight="1" x14ac:dyDescent="0.3">
      <c r="G18" s="47" t="s">
        <v>79</v>
      </c>
      <c r="H18" s="35">
        <v>80</v>
      </c>
    </row>
    <row r="19" spans="1:8" ht="17.100000000000001" customHeight="1" thickBot="1" x14ac:dyDescent="0.35">
      <c r="G19" s="50" t="s">
        <v>80</v>
      </c>
      <c r="H19" s="39">
        <v>30</v>
      </c>
    </row>
    <row r="21" spans="1:8" x14ac:dyDescent="0.3">
      <c r="A21" s="51" t="s">
        <v>83</v>
      </c>
    </row>
    <row r="22" spans="1:8" x14ac:dyDescent="0.3">
      <c r="A22" s="51" t="s">
        <v>84</v>
      </c>
    </row>
    <row r="23" spans="1:8" x14ac:dyDescent="0.3">
      <c r="A23" s="51" t="s">
        <v>85</v>
      </c>
    </row>
    <row r="24" spans="1:8" x14ac:dyDescent="0.3">
      <c r="A24" s="51" t="s">
        <v>86</v>
      </c>
    </row>
    <row r="25" spans="1:8" x14ac:dyDescent="0.3">
      <c r="A25" s="51" t="s">
        <v>87</v>
      </c>
    </row>
    <row r="26" spans="1:8" x14ac:dyDescent="0.3">
      <c r="A26" s="51" t="s">
        <v>88</v>
      </c>
    </row>
    <row r="27" spans="1:8" x14ac:dyDescent="0.3">
      <c r="A27" s="51" t="s">
        <v>89</v>
      </c>
    </row>
    <row r="28" spans="1:8" x14ac:dyDescent="0.3">
      <c r="A28" s="51" t="s">
        <v>90</v>
      </c>
    </row>
    <row r="29" spans="1:8" x14ac:dyDescent="0.3">
      <c r="A29" s="51" t="s">
        <v>91</v>
      </c>
    </row>
    <row r="30" spans="1:8" x14ac:dyDescent="0.3">
      <c r="A30" s="30" t="s">
        <v>92</v>
      </c>
    </row>
    <row r="34" spans="6:10" x14ac:dyDescent="0.3">
      <c r="F34" s="125"/>
      <c r="G34" s="126" t="s">
        <v>151</v>
      </c>
      <c r="H34" s="126" t="s">
        <v>152</v>
      </c>
      <c r="I34" s="127" t="s">
        <v>153</v>
      </c>
      <c r="J34" s="136" t="s">
        <v>158</v>
      </c>
    </row>
    <row r="35" spans="6:10" x14ac:dyDescent="0.3">
      <c r="F35" s="128" t="s">
        <v>154</v>
      </c>
      <c r="G35" s="129">
        <v>20</v>
      </c>
      <c r="H35" s="130">
        <v>100</v>
      </c>
      <c r="I35" s="134">
        <v>30</v>
      </c>
      <c r="J35" s="134"/>
    </row>
    <row r="36" spans="6:10" x14ac:dyDescent="0.3">
      <c r="F36" s="128" t="s">
        <v>155</v>
      </c>
      <c r="G36" s="129">
        <v>10</v>
      </c>
      <c r="H36" s="130">
        <v>40</v>
      </c>
      <c r="I36" s="134">
        <v>100</v>
      </c>
      <c r="J36" s="134"/>
    </row>
    <row r="37" spans="6:10" x14ac:dyDescent="0.3">
      <c r="F37" s="128" t="s">
        <v>156</v>
      </c>
      <c r="G37" s="129">
        <v>80</v>
      </c>
      <c r="H37" s="130">
        <v>67</v>
      </c>
      <c r="I37" s="134">
        <v>10</v>
      </c>
      <c r="J37" s="134"/>
    </row>
    <row r="38" spans="6:10" x14ac:dyDescent="0.3">
      <c r="F38" s="131" t="s">
        <v>157</v>
      </c>
      <c r="G38" s="132">
        <v>30</v>
      </c>
      <c r="H38" s="133">
        <v>20</v>
      </c>
      <c r="I38" s="135">
        <v>200</v>
      </c>
      <c r="J38" s="134"/>
    </row>
  </sheetData>
  <mergeCells count="1">
    <mergeCell ref="A1:I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first="1" last="1" negative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'Bai20'!G35:I35</xm:f>
              <xm:sqref>J35</xm:sqref>
            </x14:sparkline>
            <x14:sparkline>
              <xm:f>'Bai20'!G36:I36</xm:f>
              <xm:sqref>J36</xm:sqref>
            </x14:sparkline>
            <x14:sparkline>
              <xm:f>'Bai20'!G37:I37</xm:f>
              <xm:sqref>J37</xm:sqref>
            </x14:sparkline>
            <x14:sparkline>
              <xm:f>'Bai20'!G38:I38</xm:f>
              <xm:sqref>J38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4.4" x14ac:dyDescent="0.3"/>
  <cols>
    <col min="1" max="4" width="17.44140625" customWidth="1"/>
    <col min="5" max="5" width="22" bestFit="1" customWidth="1"/>
  </cols>
  <sheetData>
    <row r="1" spans="1:6" ht="17.399999999999999" thickBot="1" x14ac:dyDescent="0.35">
      <c r="A1" s="91" t="s">
        <v>70</v>
      </c>
      <c r="B1" s="91"/>
      <c r="C1" s="91"/>
      <c r="D1" s="91"/>
      <c r="E1" s="91"/>
    </row>
    <row r="2" spans="1:6" ht="16.8" x14ac:dyDescent="0.3">
      <c r="A2" s="43" t="s">
        <v>3</v>
      </c>
      <c r="B2" s="44" t="s">
        <v>71</v>
      </c>
      <c r="C2" s="44" t="s">
        <v>72</v>
      </c>
      <c r="D2" s="44" t="s">
        <v>73</v>
      </c>
      <c r="E2" s="45" t="s">
        <v>74</v>
      </c>
    </row>
    <row r="3" spans="1:6" ht="16.8" x14ac:dyDescent="0.3">
      <c r="A3" s="47" t="s">
        <v>34</v>
      </c>
      <c r="B3" s="48" t="s">
        <v>77</v>
      </c>
      <c r="C3" s="48" t="s">
        <v>78</v>
      </c>
      <c r="D3" s="48" t="s">
        <v>79</v>
      </c>
      <c r="E3" s="49" t="s">
        <v>80</v>
      </c>
      <c r="F3">
        <v>1</v>
      </c>
    </row>
    <row r="4" spans="1:6" ht="16.8" x14ac:dyDescent="0.3">
      <c r="A4" s="47" t="s">
        <v>81</v>
      </c>
      <c r="B4" s="48">
        <v>520</v>
      </c>
      <c r="C4" s="48">
        <v>625</v>
      </c>
      <c r="D4" s="48">
        <v>610</v>
      </c>
      <c r="E4" s="49">
        <v>690</v>
      </c>
      <c r="F4" s="137">
        <v>2</v>
      </c>
    </row>
    <row r="5" spans="1:6" ht="16.8" x14ac:dyDescent="0.3">
      <c r="A5" s="47" t="s">
        <v>82</v>
      </c>
      <c r="B5" s="48">
        <v>598</v>
      </c>
      <c r="C5" s="48">
        <v>719</v>
      </c>
      <c r="D5" s="48">
        <v>702</v>
      </c>
      <c r="E5" s="49">
        <v>794</v>
      </c>
      <c r="F5" s="137">
        <v>3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22" sqref="D22"/>
    </sheetView>
  </sheetViews>
  <sheetFormatPr defaultRowHeight="14.4" x14ac:dyDescent="0.3"/>
  <cols>
    <col min="2" max="2" width="12.109375" customWidth="1"/>
    <col min="3" max="6" width="13.88671875" customWidth="1"/>
    <col min="7" max="7" width="17.5546875" bestFit="1" customWidth="1"/>
    <col min="8" max="8" width="15.6640625" customWidth="1"/>
    <col min="9" max="9" width="17.109375" customWidth="1"/>
    <col min="10" max="10" width="16.109375" customWidth="1"/>
    <col min="11" max="11" width="13.88671875" customWidth="1"/>
  </cols>
  <sheetData>
    <row r="1" spans="1:11" ht="15" thickBot="1" x14ac:dyDescent="0.35"/>
    <row r="2" spans="1:11" ht="22.8" x14ac:dyDescent="0.3">
      <c r="B2" s="92" t="s">
        <v>93</v>
      </c>
      <c r="C2" s="93"/>
      <c r="D2" s="93"/>
      <c r="E2" s="93"/>
      <c r="F2" s="93"/>
      <c r="G2" s="93"/>
      <c r="H2" s="93"/>
      <c r="I2" s="93"/>
      <c r="J2" s="93"/>
      <c r="K2" s="93"/>
    </row>
    <row r="3" spans="1:11" ht="16.8" x14ac:dyDescent="0.3">
      <c r="B3" s="52" t="s">
        <v>94</v>
      </c>
      <c r="C3" s="53" t="s">
        <v>95</v>
      </c>
      <c r="D3" s="54" t="s">
        <v>4</v>
      </c>
      <c r="E3" s="54" t="s">
        <v>96</v>
      </c>
      <c r="F3" s="54" t="s">
        <v>97</v>
      </c>
      <c r="G3" s="54" t="s">
        <v>98</v>
      </c>
      <c r="H3" s="54" t="s">
        <v>99</v>
      </c>
      <c r="I3" s="54" t="s">
        <v>100</v>
      </c>
      <c r="J3" s="54" t="s">
        <v>101</v>
      </c>
      <c r="K3" s="55" t="s">
        <v>102</v>
      </c>
    </row>
    <row r="4" spans="1:11" ht="23.25" customHeight="1" x14ac:dyDescent="0.3">
      <c r="B4" s="56" t="s">
        <v>103</v>
      </c>
      <c r="C4" s="57">
        <v>42439</v>
      </c>
      <c r="D4" s="35"/>
      <c r="E4" s="35"/>
      <c r="F4" s="35"/>
      <c r="G4" s="58">
        <v>29</v>
      </c>
      <c r="H4" s="35"/>
      <c r="I4" s="35"/>
      <c r="J4" s="35"/>
      <c r="K4" s="35"/>
    </row>
    <row r="5" spans="1:11" ht="23.25" customHeight="1" x14ac:dyDescent="0.3">
      <c r="B5" s="56" t="s">
        <v>104</v>
      </c>
      <c r="C5" s="57">
        <v>42441</v>
      </c>
      <c r="D5" s="35"/>
      <c r="E5" s="35"/>
      <c r="F5" s="35"/>
      <c r="G5" s="58">
        <v>48</v>
      </c>
      <c r="H5" s="35"/>
      <c r="I5" s="35"/>
      <c r="J5" s="35"/>
      <c r="K5" s="35"/>
    </row>
    <row r="6" spans="1:11" ht="23.25" customHeight="1" x14ac:dyDescent="0.3">
      <c r="B6" s="56" t="s">
        <v>105</v>
      </c>
      <c r="C6" s="57">
        <v>42443</v>
      </c>
      <c r="D6" s="35"/>
      <c r="E6" s="35"/>
      <c r="F6" s="35"/>
      <c r="G6" s="58">
        <v>37</v>
      </c>
      <c r="H6" s="35"/>
      <c r="I6" s="35"/>
      <c r="J6" s="35"/>
      <c r="K6" s="35"/>
    </row>
    <row r="7" spans="1:11" ht="23.25" customHeight="1" x14ac:dyDescent="0.3">
      <c r="B7" s="56" t="s">
        <v>106</v>
      </c>
      <c r="C7" s="57">
        <v>42445</v>
      </c>
      <c r="D7" s="35"/>
      <c r="E7" s="35"/>
      <c r="F7" s="35"/>
      <c r="G7" s="58">
        <v>56</v>
      </c>
      <c r="H7" s="35"/>
      <c r="I7" s="35"/>
      <c r="J7" s="35"/>
      <c r="K7" s="35"/>
    </row>
    <row r="8" spans="1:11" ht="23.25" customHeight="1" x14ac:dyDescent="0.3">
      <c r="B8" s="56" t="s">
        <v>107</v>
      </c>
      <c r="C8" s="57">
        <v>42447</v>
      </c>
      <c r="D8" s="35"/>
      <c r="E8" s="35"/>
      <c r="F8" s="35"/>
      <c r="G8" s="58">
        <v>58</v>
      </c>
      <c r="H8" s="35"/>
      <c r="I8" s="35"/>
      <c r="J8" s="35"/>
      <c r="K8" s="35"/>
    </row>
    <row r="9" spans="1:11" ht="23.25" customHeight="1" x14ac:dyDescent="0.3">
      <c r="B9" s="56" t="s">
        <v>103</v>
      </c>
      <c r="C9" s="57">
        <v>42449</v>
      </c>
      <c r="D9" s="35"/>
      <c r="E9" s="35"/>
      <c r="F9" s="35"/>
      <c r="G9" s="58">
        <v>42</v>
      </c>
      <c r="H9" s="35"/>
      <c r="I9" s="35"/>
      <c r="J9" s="35"/>
      <c r="K9" s="35"/>
    </row>
    <row r="10" spans="1:11" ht="23.25" customHeight="1" x14ac:dyDescent="0.3">
      <c r="B10" s="56" t="s">
        <v>105</v>
      </c>
      <c r="C10" s="57">
        <v>42451</v>
      </c>
      <c r="D10" s="35"/>
      <c r="E10" s="35"/>
      <c r="F10" s="35"/>
      <c r="G10" s="58">
        <v>35</v>
      </c>
      <c r="H10" s="35"/>
      <c r="I10" s="35"/>
      <c r="J10" s="35"/>
      <c r="K10" s="35"/>
    </row>
    <row r="11" spans="1:11" ht="23.25" customHeight="1" x14ac:dyDescent="0.3">
      <c r="B11" s="56" t="s">
        <v>108</v>
      </c>
      <c r="C11" s="57">
        <v>42453</v>
      </c>
      <c r="D11" s="35"/>
      <c r="E11" s="35"/>
      <c r="F11" s="35"/>
      <c r="G11" s="58">
        <v>27</v>
      </c>
      <c r="H11" s="35"/>
      <c r="I11" s="35"/>
      <c r="J11" s="35"/>
      <c r="K11" s="35"/>
    </row>
    <row r="12" spans="1:11" ht="23.25" customHeight="1" x14ac:dyDescent="0.3">
      <c r="B12" s="56" t="s">
        <v>109</v>
      </c>
      <c r="C12" s="57">
        <v>42455</v>
      </c>
      <c r="D12" s="35"/>
      <c r="E12" s="35"/>
      <c r="F12" s="35"/>
      <c r="G12" s="58">
        <v>69</v>
      </c>
      <c r="H12" s="35"/>
      <c r="I12" s="35"/>
      <c r="J12" s="35"/>
      <c r="K12" s="35"/>
    </row>
    <row r="13" spans="1:11" ht="23.25" customHeight="1" thickBot="1" x14ac:dyDescent="0.35">
      <c r="B13" s="59" t="s">
        <v>106</v>
      </c>
      <c r="C13" s="60">
        <v>42457</v>
      </c>
      <c r="D13" s="39"/>
      <c r="E13" s="39"/>
      <c r="F13" s="39"/>
      <c r="G13" s="61">
        <v>56</v>
      </c>
      <c r="H13" s="39"/>
      <c r="I13" s="39"/>
      <c r="J13" s="39"/>
      <c r="K13" s="39"/>
    </row>
    <row r="15" spans="1:11" ht="18" x14ac:dyDescent="0.3">
      <c r="A15" s="75" t="s">
        <v>126</v>
      </c>
    </row>
    <row r="16" spans="1:11" ht="18" x14ac:dyDescent="0.3">
      <c r="A16" s="75" t="s">
        <v>127</v>
      </c>
    </row>
    <row r="17" spans="1:1" ht="18" x14ac:dyDescent="0.3">
      <c r="A17" s="75" t="s">
        <v>128</v>
      </c>
    </row>
    <row r="18" spans="1:1" ht="18" x14ac:dyDescent="0.3">
      <c r="A18" s="75" t="s">
        <v>129</v>
      </c>
    </row>
    <row r="19" spans="1:1" ht="18" x14ac:dyDescent="0.3">
      <c r="A19" s="75" t="s">
        <v>130</v>
      </c>
    </row>
    <row r="20" spans="1:1" ht="18" x14ac:dyDescent="0.3">
      <c r="A20" s="75" t="s">
        <v>131</v>
      </c>
    </row>
    <row r="21" spans="1:1" ht="18" x14ac:dyDescent="0.3">
      <c r="A21" s="75" t="s">
        <v>132</v>
      </c>
    </row>
    <row r="22" spans="1:1" ht="18" x14ac:dyDescent="0.3">
      <c r="A22" s="75" t="s">
        <v>133</v>
      </c>
    </row>
    <row r="23" spans="1:1" ht="18" x14ac:dyDescent="0.3">
      <c r="A23" s="75" t="s">
        <v>134</v>
      </c>
    </row>
    <row r="24" spans="1:1" x14ac:dyDescent="0.3">
      <c r="A24">
        <v>10</v>
      </c>
    </row>
  </sheetData>
  <mergeCells count="1">
    <mergeCell ref="B2:K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19" sqref="G19"/>
    </sheetView>
  </sheetViews>
  <sheetFormatPr defaultRowHeight="14.4" x14ac:dyDescent="0.3"/>
  <cols>
    <col min="1" max="10" width="14.5546875" customWidth="1"/>
  </cols>
  <sheetData>
    <row r="1" spans="1:10" ht="16.8" x14ac:dyDescent="0.3">
      <c r="A1" s="97" t="s">
        <v>110</v>
      </c>
      <c r="B1" s="98"/>
      <c r="C1" s="98"/>
      <c r="D1" s="99"/>
      <c r="E1" s="62"/>
      <c r="F1" s="97" t="s">
        <v>111</v>
      </c>
      <c r="G1" s="98"/>
      <c r="H1" s="98"/>
      <c r="I1" s="98"/>
      <c r="J1" s="99"/>
    </row>
    <row r="2" spans="1:10" ht="16.8" x14ac:dyDescent="0.3">
      <c r="A2" s="56" t="s">
        <v>112</v>
      </c>
      <c r="B2" s="54" t="s">
        <v>34</v>
      </c>
      <c r="C2" s="54" t="s">
        <v>113</v>
      </c>
      <c r="D2" s="55" t="s">
        <v>114</v>
      </c>
      <c r="E2" s="62"/>
      <c r="F2" s="100" t="s">
        <v>115</v>
      </c>
      <c r="G2" s="101"/>
      <c r="H2" s="54">
        <v>1</v>
      </c>
      <c r="I2" s="54">
        <v>2</v>
      </c>
      <c r="J2" s="55">
        <v>3</v>
      </c>
    </row>
    <row r="3" spans="1:10" ht="17.399999999999999" thickBot="1" x14ac:dyDescent="0.35">
      <c r="A3" s="11" t="s">
        <v>116</v>
      </c>
      <c r="B3" s="12" t="s">
        <v>117</v>
      </c>
      <c r="C3" s="58">
        <v>5000</v>
      </c>
      <c r="D3" s="63">
        <v>650</v>
      </c>
      <c r="E3" s="62"/>
      <c r="F3" s="102" t="s">
        <v>118</v>
      </c>
      <c r="G3" s="103"/>
      <c r="H3" s="64">
        <v>0.6</v>
      </c>
      <c r="I3" s="64">
        <v>0.5</v>
      </c>
      <c r="J3" s="65">
        <v>0.7</v>
      </c>
    </row>
    <row r="4" spans="1:10" ht="17.399999999999999" thickBot="1" x14ac:dyDescent="0.35">
      <c r="A4" s="11" t="s">
        <v>119</v>
      </c>
      <c r="B4" s="12" t="s">
        <v>120</v>
      </c>
      <c r="C4" s="12">
        <v>2350</v>
      </c>
      <c r="D4" s="66">
        <v>330</v>
      </c>
      <c r="E4" s="62"/>
      <c r="F4" s="104"/>
      <c r="G4" s="104"/>
      <c r="H4" s="104"/>
      <c r="I4" s="104"/>
      <c r="J4" s="104"/>
    </row>
    <row r="5" spans="1:10" ht="16.8" x14ac:dyDescent="0.3">
      <c r="A5" s="11" t="s">
        <v>121</v>
      </c>
      <c r="B5" s="12" t="s">
        <v>122</v>
      </c>
      <c r="C5" s="58">
        <v>2000</v>
      </c>
      <c r="D5" s="63">
        <v>320</v>
      </c>
      <c r="E5" s="62"/>
      <c r="F5" s="94" t="s">
        <v>123</v>
      </c>
      <c r="G5" s="95"/>
      <c r="H5" s="95"/>
      <c r="I5" s="95"/>
      <c r="J5" s="96"/>
    </row>
    <row r="6" spans="1:10" ht="17.399999999999999" thickBot="1" x14ac:dyDescent="0.35">
      <c r="A6" s="21" t="s">
        <v>124</v>
      </c>
      <c r="B6" s="22" t="s">
        <v>125</v>
      </c>
      <c r="C6" s="61">
        <v>3150</v>
      </c>
      <c r="D6" s="67">
        <v>310</v>
      </c>
      <c r="E6" s="62"/>
      <c r="F6" s="68" t="s">
        <v>34</v>
      </c>
      <c r="G6" s="53" t="s">
        <v>117</v>
      </c>
      <c r="H6" s="54" t="s">
        <v>120</v>
      </c>
      <c r="I6" s="54" t="s">
        <v>122</v>
      </c>
      <c r="J6" s="55" t="s">
        <v>125</v>
      </c>
    </row>
    <row r="7" spans="1:10" ht="16.8" x14ac:dyDescent="0.3">
      <c r="A7" s="30"/>
      <c r="B7" s="30"/>
      <c r="C7" s="30"/>
      <c r="D7" s="30"/>
      <c r="E7" s="62"/>
      <c r="F7" s="11" t="s">
        <v>75</v>
      </c>
      <c r="G7" s="69"/>
      <c r="H7" s="12"/>
      <c r="I7" s="48"/>
      <c r="J7" s="49"/>
    </row>
    <row r="8" spans="1:10" ht="17.399999999999999" thickBot="1" x14ac:dyDescent="0.35">
      <c r="A8" s="70"/>
      <c r="B8" s="70"/>
      <c r="C8" s="70"/>
      <c r="D8" s="70"/>
      <c r="E8" s="71"/>
      <c r="F8" s="21" t="s">
        <v>76</v>
      </c>
      <c r="G8" s="72"/>
      <c r="H8" s="22"/>
      <c r="I8" s="73"/>
      <c r="J8" s="74"/>
    </row>
  </sheetData>
  <mergeCells count="6">
    <mergeCell ref="F5:J5"/>
    <mergeCell ref="A1:D1"/>
    <mergeCell ref="F1:J1"/>
    <mergeCell ref="F2:G2"/>
    <mergeCell ref="F3:G3"/>
    <mergeCell ref="F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Bai19</vt:lpstr>
      <vt:lpstr>dulieu_Bai19</vt:lpstr>
      <vt:lpstr>Bai20</vt:lpstr>
      <vt:lpstr>dulieu_bai20</vt:lpstr>
      <vt:lpstr>Bai21</vt:lpstr>
      <vt:lpstr>dulieubai21</vt:lpstr>
      <vt:lpstr>bangtra</vt:lpstr>
      <vt:lpstr>'Bai19'!Criteria</vt:lpstr>
      <vt:lpstr>'Bai19'!Extract</vt:lpstr>
      <vt:lpstr>'Bai19'!Print_Area</vt:lpstr>
      <vt:lpstr>tenhangvadongia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Bao Trung</cp:lastModifiedBy>
  <cp:lastPrinted>2021-07-09T11:36:18Z</cp:lastPrinted>
  <dcterms:created xsi:type="dcterms:W3CDTF">2020-07-25T08:22:07Z</dcterms:created>
  <dcterms:modified xsi:type="dcterms:W3CDTF">2021-07-12T16:22:47Z</dcterms:modified>
</cp:coreProperties>
</file>