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_DATA\chemicalMechanism\CriticalAndTransportData_forRealGasForAllMech\file_upload_to_github\"/>
    </mc:Choice>
  </mc:AlternateContent>
  <xr:revisionPtr revIDLastSave="0" documentId="13_ncr:1_{44A61B58-E7F7-47B1-A183-A83AB5FB8404}" xr6:coauthVersionLast="47" xr6:coauthVersionMax="47" xr10:uidLastSave="{00000000-0000-0000-0000-000000000000}"/>
  <bookViews>
    <workbookView xWindow="-120" yWindow="-120" windowWidth="29040" windowHeight="15840" xr2:uid="{646A48D1-2E30-416B-BDCA-860C86A6CA46}"/>
  </bookViews>
  <sheets>
    <sheet name="critical_data.txt" sheetId="1" r:id="rId1"/>
    <sheet name="transport_data.txt Full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4" i="1" l="1"/>
  <c r="N84" i="1"/>
  <c r="M84" i="1"/>
  <c r="P83" i="1"/>
  <c r="M83" i="1"/>
  <c r="P82" i="1"/>
  <c r="P81" i="1"/>
  <c r="M81" i="1"/>
  <c r="P80" i="1"/>
  <c r="P79" i="1"/>
  <c r="M79" i="1"/>
  <c r="P78" i="1"/>
  <c r="P77" i="1"/>
  <c r="M77" i="1"/>
  <c r="P76" i="1"/>
  <c r="P75" i="1"/>
  <c r="P74" i="1"/>
  <c r="P73" i="1"/>
  <c r="M73" i="1"/>
  <c r="P72" i="1"/>
  <c r="P71" i="1"/>
  <c r="M71" i="1"/>
  <c r="P70" i="1"/>
  <c r="P69" i="1"/>
  <c r="M69" i="1"/>
  <c r="P68" i="1"/>
  <c r="M68" i="1"/>
  <c r="P67" i="1"/>
  <c r="M67" i="1"/>
  <c r="P66" i="1"/>
  <c r="P65" i="1"/>
  <c r="M65" i="1"/>
  <c r="P64" i="1"/>
  <c r="P63" i="1"/>
  <c r="M63" i="1"/>
  <c r="P62" i="1"/>
  <c r="P61" i="1"/>
  <c r="M61" i="1"/>
  <c r="P60" i="1"/>
  <c r="M60" i="1"/>
  <c r="P59" i="1"/>
  <c r="M59" i="1"/>
  <c r="P58" i="1"/>
  <c r="P57" i="1"/>
  <c r="M57" i="1"/>
  <c r="P56" i="1"/>
  <c r="M56" i="1"/>
  <c r="P55" i="1"/>
  <c r="M55" i="1"/>
  <c r="P54" i="1"/>
  <c r="P53" i="1"/>
  <c r="M53" i="1"/>
  <c r="P52" i="1"/>
  <c r="M52" i="1"/>
  <c r="P51" i="1"/>
  <c r="M51" i="1"/>
  <c r="P50" i="1"/>
  <c r="N50" i="1"/>
  <c r="M50" i="1"/>
  <c r="P49" i="1"/>
  <c r="M49" i="1"/>
  <c r="P48" i="1"/>
  <c r="P47" i="1"/>
  <c r="M47" i="1"/>
  <c r="P46" i="1"/>
  <c r="P45" i="1"/>
  <c r="M45" i="1"/>
  <c r="P44" i="1"/>
  <c r="M44" i="1"/>
  <c r="P43" i="1"/>
  <c r="M43" i="1"/>
  <c r="P42" i="1"/>
  <c r="P41" i="1"/>
  <c r="M41" i="1"/>
  <c r="P40" i="1"/>
  <c r="P39" i="1"/>
  <c r="M39" i="1"/>
  <c r="P38" i="1"/>
  <c r="P37" i="1"/>
  <c r="M37" i="1"/>
  <c r="P36" i="1"/>
  <c r="P35" i="1"/>
  <c r="M35" i="1"/>
  <c r="P34" i="1"/>
  <c r="M34" i="1"/>
  <c r="P33" i="1"/>
  <c r="M33" i="1"/>
  <c r="P32" i="1"/>
  <c r="P31" i="1"/>
  <c r="N31" i="1"/>
  <c r="M31" i="1"/>
  <c r="P30" i="1"/>
  <c r="M30" i="1"/>
  <c r="P29" i="1"/>
  <c r="M29" i="1"/>
  <c r="P28" i="1"/>
  <c r="P27" i="1"/>
  <c r="M27" i="1"/>
  <c r="P26" i="1"/>
  <c r="M26" i="1"/>
  <c r="P25" i="1"/>
  <c r="M25" i="1"/>
  <c r="P24" i="1"/>
  <c r="P23" i="1"/>
  <c r="M23" i="1"/>
  <c r="P22" i="1"/>
  <c r="M22" i="1"/>
  <c r="P21" i="1"/>
  <c r="M21" i="1"/>
  <c r="P20" i="1"/>
  <c r="P19" i="1"/>
  <c r="M19" i="1"/>
  <c r="P18" i="1"/>
  <c r="P17" i="1"/>
  <c r="M17" i="1"/>
  <c r="P16" i="1"/>
  <c r="M16" i="1"/>
  <c r="P15" i="1"/>
  <c r="M15" i="1"/>
  <c r="H84" i="1"/>
  <c r="O84" i="1" s="1"/>
  <c r="H83" i="1"/>
  <c r="O83" i="1" s="1"/>
  <c r="F83" i="1"/>
  <c r="N83" i="1" s="1"/>
  <c r="D82" i="1"/>
  <c r="F82" i="1" s="1"/>
  <c r="N82" i="1" s="1"/>
  <c r="H81" i="1"/>
  <c r="O81" i="1" s="1"/>
  <c r="F81" i="1"/>
  <c r="N81" i="1" s="1"/>
  <c r="D80" i="1"/>
  <c r="F80" i="1" s="1"/>
  <c r="N80" i="1" s="1"/>
  <c r="F79" i="1"/>
  <c r="N79" i="1" s="1"/>
  <c r="D79" i="1"/>
  <c r="D78" i="1"/>
  <c r="F78" i="1" s="1"/>
  <c r="N78" i="1" s="1"/>
  <c r="F77" i="1"/>
  <c r="N77" i="1" s="1"/>
  <c r="D77" i="1"/>
  <c r="D76" i="1"/>
  <c r="F76" i="1" s="1"/>
  <c r="N76" i="1" s="1"/>
  <c r="D75" i="1"/>
  <c r="F75" i="1" s="1"/>
  <c r="N75" i="1" s="1"/>
  <c r="D74" i="1"/>
  <c r="F74" i="1" s="1"/>
  <c r="N74" i="1" s="1"/>
  <c r="D73" i="1"/>
  <c r="F73" i="1" s="1"/>
  <c r="N73" i="1" s="1"/>
  <c r="D72" i="1"/>
  <c r="F72" i="1" s="1"/>
  <c r="N72" i="1" s="1"/>
  <c r="D71" i="1"/>
  <c r="F71" i="1" s="1"/>
  <c r="N71" i="1" s="1"/>
  <c r="D70" i="1"/>
  <c r="M70" i="1" s="1"/>
  <c r="D69" i="1"/>
  <c r="F69" i="1" s="1"/>
  <c r="N69" i="1" s="1"/>
  <c r="H68" i="1"/>
  <c r="O68" i="1" s="1"/>
  <c r="F68" i="1"/>
  <c r="N68" i="1" s="1"/>
  <c r="D67" i="1"/>
  <c r="F67" i="1" s="1"/>
  <c r="N67" i="1" s="1"/>
  <c r="D66" i="1"/>
  <c r="M66" i="1" s="1"/>
  <c r="H65" i="1"/>
  <c r="O65" i="1" s="1"/>
  <c r="F65" i="1"/>
  <c r="N65" i="1" s="1"/>
  <c r="D64" i="1"/>
  <c r="F64" i="1" s="1"/>
  <c r="N64" i="1" s="1"/>
  <c r="D63" i="1"/>
  <c r="F63" i="1" s="1"/>
  <c r="N63" i="1" s="1"/>
  <c r="D62" i="1"/>
  <c r="F62" i="1" s="1"/>
  <c r="N62" i="1" s="1"/>
  <c r="D61" i="1"/>
  <c r="F61" i="1" s="1"/>
  <c r="N61" i="1" s="1"/>
  <c r="H60" i="1"/>
  <c r="O60" i="1" s="1"/>
  <c r="F60" i="1"/>
  <c r="N60" i="1" s="1"/>
  <c r="H59" i="1"/>
  <c r="O59" i="1" s="1"/>
  <c r="F59" i="1"/>
  <c r="N59" i="1" s="1"/>
  <c r="D58" i="1"/>
  <c r="M58" i="1" s="1"/>
  <c r="D57" i="1"/>
  <c r="F57" i="1" s="1"/>
  <c r="N57" i="1" s="1"/>
  <c r="H56" i="1"/>
  <c r="O56" i="1" s="1"/>
  <c r="F56" i="1"/>
  <c r="N56" i="1" s="1"/>
  <c r="D55" i="1"/>
  <c r="F55" i="1" s="1"/>
  <c r="N55" i="1" s="1"/>
  <c r="D54" i="1"/>
  <c r="M54" i="1" s="1"/>
  <c r="D53" i="1"/>
  <c r="F53" i="1" s="1"/>
  <c r="N53" i="1" s="1"/>
  <c r="H52" i="1"/>
  <c r="O52" i="1" s="1"/>
  <c r="F52" i="1"/>
  <c r="N52" i="1" s="1"/>
  <c r="D51" i="1"/>
  <c r="F51" i="1" s="1"/>
  <c r="N51" i="1" s="1"/>
  <c r="G50" i="1"/>
  <c r="H50" i="1" s="1"/>
  <c r="O50" i="1" s="1"/>
  <c r="H49" i="1"/>
  <c r="O49" i="1" s="1"/>
  <c r="F49" i="1"/>
  <c r="N49" i="1" s="1"/>
  <c r="D48" i="1"/>
  <c r="F48" i="1" s="1"/>
  <c r="N48" i="1" s="1"/>
  <c r="F47" i="1"/>
  <c r="N47" i="1" s="1"/>
  <c r="D47" i="1"/>
  <c r="D46" i="1"/>
  <c r="M46" i="1" s="1"/>
  <c r="F45" i="1"/>
  <c r="N45" i="1" s="1"/>
  <c r="D45" i="1"/>
  <c r="H44" i="1"/>
  <c r="O44" i="1" s="1"/>
  <c r="G44" i="1"/>
  <c r="F44" i="1"/>
  <c r="N44" i="1" s="1"/>
  <c r="D43" i="1"/>
  <c r="F43" i="1" s="1"/>
  <c r="N43" i="1" s="1"/>
  <c r="D42" i="1"/>
  <c r="F42" i="1" s="1"/>
  <c r="N42" i="1" s="1"/>
  <c r="D41" i="1"/>
  <c r="F41" i="1" s="1"/>
  <c r="N41" i="1" s="1"/>
  <c r="D40" i="1"/>
  <c r="F40" i="1" s="1"/>
  <c r="N40" i="1" s="1"/>
  <c r="H39" i="1"/>
  <c r="O39" i="1" s="1"/>
  <c r="F39" i="1"/>
  <c r="N39" i="1" s="1"/>
  <c r="D38" i="1"/>
  <c r="F38" i="1" s="1"/>
  <c r="N38" i="1" s="1"/>
  <c r="H37" i="1"/>
  <c r="O37" i="1" s="1"/>
  <c r="F37" i="1"/>
  <c r="N37" i="1" s="1"/>
  <c r="H36" i="1"/>
  <c r="O36" i="1" s="1"/>
  <c r="D36" i="1"/>
  <c r="F36" i="1" s="1"/>
  <c r="N36" i="1" s="1"/>
  <c r="D35" i="1"/>
  <c r="F35" i="1" s="1"/>
  <c r="N35" i="1" s="1"/>
  <c r="H34" i="1"/>
  <c r="O34" i="1" s="1"/>
  <c r="F34" i="1"/>
  <c r="N34" i="1" s="1"/>
  <c r="D33" i="1"/>
  <c r="F33" i="1" s="1"/>
  <c r="N33" i="1" s="1"/>
  <c r="D32" i="1"/>
  <c r="F32" i="1" s="1"/>
  <c r="N32" i="1" s="1"/>
  <c r="H31" i="1"/>
  <c r="O31" i="1" s="1"/>
  <c r="H30" i="1"/>
  <c r="O30" i="1" s="1"/>
  <c r="F30" i="1"/>
  <c r="N30" i="1" s="1"/>
  <c r="D29" i="1"/>
  <c r="F29" i="1" s="1"/>
  <c r="N29" i="1" s="1"/>
  <c r="D28" i="1"/>
  <c r="M28" i="1" s="1"/>
  <c r="H27" i="1"/>
  <c r="O27" i="1" s="1"/>
  <c r="F27" i="1"/>
  <c r="N27" i="1" s="1"/>
  <c r="G26" i="1"/>
  <c r="H26" i="1" s="1"/>
  <c r="O26" i="1" s="1"/>
  <c r="F26" i="1"/>
  <c r="N26" i="1" s="1"/>
  <c r="F25" i="1"/>
  <c r="N25" i="1" s="1"/>
  <c r="D24" i="1"/>
  <c r="F24" i="1" s="1"/>
  <c r="N24" i="1" s="1"/>
  <c r="G23" i="1"/>
  <c r="H23" i="1" s="1"/>
  <c r="O23" i="1" s="1"/>
  <c r="F23" i="1"/>
  <c r="N23" i="1" s="1"/>
  <c r="G22" i="1"/>
  <c r="H22" i="1" s="1"/>
  <c r="O22" i="1" s="1"/>
  <c r="F22" i="1"/>
  <c r="N22" i="1" s="1"/>
  <c r="H21" i="1"/>
  <c r="O21" i="1" s="1"/>
  <c r="D21" i="1"/>
  <c r="F21" i="1" s="1"/>
  <c r="N21" i="1" s="1"/>
  <c r="D20" i="1"/>
  <c r="F20" i="1" s="1"/>
  <c r="N20" i="1" s="1"/>
  <c r="G19" i="1"/>
  <c r="H19" i="1" s="1"/>
  <c r="O19" i="1" s="1"/>
  <c r="F19" i="1"/>
  <c r="N19" i="1" s="1"/>
  <c r="H18" i="1"/>
  <c r="O18" i="1" s="1"/>
  <c r="D18" i="1"/>
  <c r="F18" i="1" s="1"/>
  <c r="N18" i="1" s="1"/>
  <c r="G17" i="1"/>
  <c r="H17" i="1" s="1"/>
  <c r="O17" i="1" s="1"/>
  <c r="F17" i="1"/>
  <c r="N17" i="1" s="1"/>
  <c r="H16" i="1"/>
  <c r="O16" i="1" s="1"/>
  <c r="G16" i="1"/>
  <c r="F16" i="1"/>
  <c r="N16" i="1" s="1"/>
  <c r="G15" i="1"/>
  <c r="H15" i="1" s="1"/>
  <c r="O15" i="1" s="1"/>
  <c r="F15" i="1"/>
  <c r="N15" i="1" s="1"/>
  <c r="C12" i="1"/>
  <c r="H80" i="1" s="1"/>
  <c r="O80" i="1" s="1"/>
  <c r="H83" i="2"/>
  <c r="H81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4" i="2"/>
  <c r="H23" i="2"/>
  <c r="H20" i="2"/>
  <c r="H19" i="2"/>
  <c r="H17" i="2"/>
  <c r="H42" i="1" l="1"/>
  <c r="O42" i="1" s="1"/>
  <c r="F54" i="1"/>
  <c r="N54" i="1" s="1"/>
  <c r="F58" i="1"/>
  <c r="N58" i="1" s="1"/>
  <c r="H62" i="1"/>
  <c r="O62" i="1" s="1"/>
  <c r="F66" i="1"/>
  <c r="N66" i="1" s="1"/>
  <c r="F70" i="1"/>
  <c r="N70" i="1" s="1"/>
  <c r="H75" i="1"/>
  <c r="O75" i="1" s="1"/>
  <c r="F46" i="1"/>
  <c r="N46" i="1" s="1"/>
  <c r="H20" i="1"/>
  <c r="O20" i="1" s="1"/>
  <c r="F28" i="1"/>
  <c r="N28" i="1" s="1"/>
  <c r="H33" i="1"/>
  <c r="O33" i="1" s="1"/>
  <c r="H43" i="1"/>
  <c r="O43" i="1" s="1"/>
  <c r="H24" i="1"/>
  <c r="O24" i="1" s="1"/>
  <c r="M18" i="1"/>
  <c r="M20" i="1"/>
  <c r="M24" i="1"/>
  <c r="M32" i="1"/>
  <c r="M36" i="1"/>
  <c r="M38" i="1"/>
  <c r="M40" i="1"/>
  <c r="M42" i="1"/>
  <c r="M48" i="1"/>
  <c r="M62" i="1"/>
  <c r="M64" i="1"/>
  <c r="M72" i="1"/>
  <c r="M74" i="1"/>
  <c r="M76" i="1"/>
  <c r="M78" i="1"/>
  <c r="M80" i="1"/>
  <c r="M82" i="1"/>
  <c r="M75" i="1"/>
  <c r="H53" i="1"/>
  <c r="O53" i="1" s="1"/>
  <c r="H61" i="1"/>
  <c r="O61" i="1" s="1"/>
  <c r="H74" i="1"/>
  <c r="O74" i="1" s="1"/>
  <c r="H46" i="1"/>
  <c r="O46" i="1" s="1"/>
  <c r="H55" i="1"/>
  <c r="O55" i="1" s="1"/>
  <c r="H58" i="1"/>
  <c r="O58" i="1" s="1"/>
  <c r="H64" i="1"/>
  <c r="O64" i="1" s="1"/>
  <c r="H67" i="1"/>
  <c r="O67" i="1" s="1"/>
  <c r="H70" i="1"/>
  <c r="O70" i="1" s="1"/>
  <c r="H78" i="1"/>
  <c r="O78" i="1" s="1"/>
  <c r="H25" i="1"/>
  <c r="O25" i="1" s="1"/>
  <c r="H28" i="1"/>
  <c r="O28" i="1" s="1"/>
  <c r="H32" i="1"/>
  <c r="O32" i="1" s="1"/>
  <c r="H35" i="1"/>
  <c r="O35" i="1" s="1"/>
  <c r="H38" i="1"/>
  <c r="O38" i="1" s="1"/>
  <c r="H41" i="1"/>
  <c r="O41" i="1" s="1"/>
  <c r="H73" i="1"/>
  <c r="O73" i="1" s="1"/>
  <c r="H76" i="1"/>
  <c r="O76" i="1" s="1"/>
  <c r="H29" i="1"/>
  <c r="O29" i="1" s="1"/>
  <c r="H47" i="1"/>
  <c r="O47" i="1" s="1"/>
  <c r="H71" i="1"/>
  <c r="O71" i="1" s="1"/>
  <c r="H79" i="1"/>
  <c r="O79" i="1" s="1"/>
  <c r="H82" i="1"/>
  <c r="O82" i="1" s="1"/>
  <c r="H45" i="1"/>
  <c r="O45" i="1" s="1"/>
  <c r="H51" i="1"/>
  <c r="O51" i="1" s="1"/>
  <c r="H54" i="1"/>
  <c r="O54" i="1" s="1"/>
  <c r="H57" i="1"/>
  <c r="O57" i="1" s="1"/>
  <c r="H63" i="1"/>
  <c r="O63" i="1" s="1"/>
  <c r="H66" i="1"/>
  <c r="O66" i="1" s="1"/>
  <c r="H69" i="1"/>
  <c r="O69" i="1" s="1"/>
  <c r="H77" i="1"/>
  <c r="O77" i="1" s="1"/>
  <c r="H40" i="1"/>
  <c r="O40" i="1" s="1"/>
  <c r="H48" i="1"/>
  <c r="O48" i="1" s="1"/>
  <c r="H72" i="1"/>
  <c r="O72" i="1" s="1"/>
</calcChain>
</file>

<file path=xl/sharedStrings.xml><?xml version="1.0" encoding="utf-8"?>
<sst xmlns="http://schemas.openxmlformats.org/spreadsheetml/2006/main" count="204" uniqueCount="121">
  <si>
    <t>transport_data.txt</t>
    <phoneticPr fontId="2" type="noConversion"/>
  </si>
  <si>
    <t>1. kappai (association factor)</t>
    <phoneticPr fontId="2" type="noConversion"/>
  </si>
  <si>
    <t>see Table 9.1</t>
    <phoneticPr fontId="2" type="noConversion"/>
  </si>
  <si>
    <t>other alchols</t>
    <phoneticPr fontId="2" type="noConversion"/>
  </si>
  <si>
    <t>kappa = 0.0682+4.704(No. of -OH group/molecular weight)</t>
    <phoneticPr fontId="2" type="noConversion"/>
  </si>
  <si>
    <t>2. miui (dipole moment)</t>
    <phoneticPr fontId="2" type="noConversion"/>
  </si>
  <si>
    <t>Ref. tran.dat</t>
    <phoneticPr fontId="2" type="noConversion"/>
  </si>
  <si>
    <t>3. sigmvi (diffusion volume)</t>
    <phoneticPr fontId="2" type="noConversion"/>
  </si>
  <si>
    <t>H</t>
    <phoneticPr fontId="2" type="noConversion"/>
  </si>
  <si>
    <t>C</t>
    <phoneticPr fontId="2" type="noConversion"/>
  </si>
  <si>
    <t>O</t>
    <phoneticPr fontId="2" type="noConversion"/>
  </si>
  <si>
    <t>N</t>
    <phoneticPr fontId="2" type="noConversion"/>
  </si>
  <si>
    <t>atomic diffusion volume</t>
    <phoneticPr fontId="2" type="noConversion"/>
  </si>
  <si>
    <t>Fuller</t>
    <phoneticPr fontId="2" type="noConversion"/>
  </si>
  <si>
    <t>No.</t>
    <phoneticPr fontId="2" type="noConversion"/>
  </si>
  <si>
    <t>Name</t>
    <phoneticPr fontId="2" type="noConversion"/>
  </si>
  <si>
    <t>kappa</t>
    <phoneticPr fontId="2" type="noConversion"/>
  </si>
  <si>
    <t>miui</t>
    <phoneticPr fontId="2" type="noConversion"/>
  </si>
  <si>
    <t>sigmvi</t>
    <phoneticPr fontId="2" type="noConversion"/>
  </si>
  <si>
    <t>N2</t>
  </si>
  <si>
    <t>AR</t>
  </si>
  <si>
    <t>HE</t>
  </si>
  <si>
    <t>H</t>
  </si>
  <si>
    <t>O2</t>
  </si>
  <si>
    <t>OH</t>
  </si>
  <si>
    <t>O</t>
  </si>
  <si>
    <t>H2</t>
  </si>
  <si>
    <t>H2O</t>
  </si>
  <si>
    <t>HO2</t>
  </si>
  <si>
    <t>H2O2</t>
    <phoneticPr fontId="2" type="noConversion"/>
  </si>
  <si>
    <t>CO</t>
  </si>
  <si>
    <t>CO2</t>
  </si>
  <si>
    <t>HCO</t>
    <phoneticPr fontId="2" type="noConversion"/>
  </si>
  <si>
    <t>CH3</t>
  </si>
  <si>
    <t>CH4</t>
  </si>
  <si>
    <t>CH2O</t>
    <phoneticPr fontId="2" type="noConversion"/>
  </si>
  <si>
    <t>?</t>
    <phoneticPr fontId="2" type="noConversion"/>
  </si>
  <si>
    <t>T-CH2</t>
  </si>
  <si>
    <t>S-CH2</t>
  </si>
  <si>
    <t>C2H4</t>
  </si>
  <si>
    <t>CH3O</t>
  </si>
  <si>
    <t>C2H5</t>
  </si>
  <si>
    <t>C2H6</t>
  </si>
  <si>
    <t>CH</t>
  </si>
  <si>
    <t>C2H2</t>
  </si>
  <si>
    <t>C2H4OOH</t>
    <phoneticPr fontId="2" type="noConversion"/>
  </si>
  <si>
    <t>OC2H3OOH</t>
  </si>
  <si>
    <t>C2H3</t>
  </si>
  <si>
    <t>CH2CHO</t>
  </si>
  <si>
    <t>ethylene oxide</t>
    <phoneticPr fontId="2" type="noConversion"/>
  </si>
  <si>
    <t>C2H4O</t>
  </si>
  <si>
    <t>HCCO</t>
  </si>
  <si>
    <t>CH2CO</t>
  </si>
  <si>
    <t>C2H</t>
  </si>
  <si>
    <t>CH2OH</t>
    <phoneticPr fontId="2" type="noConversion"/>
  </si>
  <si>
    <t>CH3OH</t>
  </si>
  <si>
    <t>acetaldehyde</t>
    <phoneticPr fontId="2" type="noConversion"/>
  </si>
  <si>
    <t>CH3CHO</t>
  </si>
  <si>
    <t>CH3CO</t>
  </si>
  <si>
    <t>ethanol</t>
    <phoneticPr fontId="2" type="noConversion"/>
  </si>
  <si>
    <t>C2H5OH</t>
    <phoneticPr fontId="2" type="noConversion"/>
  </si>
  <si>
    <t>CH2CH2OH</t>
  </si>
  <si>
    <t>CH3CHOH</t>
  </si>
  <si>
    <t>CH3CH2O</t>
  </si>
  <si>
    <t>propyne</t>
    <phoneticPr fontId="2" type="noConversion"/>
  </si>
  <si>
    <t>C3H4</t>
  </si>
  <si>
    <t>C3H3</t>
  </si>
  <si>
    <t>C3H5</t>
  </si>
  <si>
    <t>propene</t>
    <phoneticPr fontId="2" type="noConversion"/>
  </si>
  <si>
    <t>C3H6</t>
  </si>
  <si>
    <t>C3H8</t>
  </si>
  <si>
    <t>I-C3H7</t>
  </si>
  <si>
    <t>N-C3H7</t>
  </si>
  <si>
    <t>C3H6OOH</t>
  </si>
  <si>
    <t>OC3H5OOH</t>
  </si>
  <si>
    <t>C4H10</t>
    <phoneticPr fontId="2" type="noConversion"/>
  </si>
  <si>
    <t>PC4H9</t>
  </si>
  <si>
    <t>SC4H9</t>
  </si>
  <si>
    <t>C4H8</t>
  </si>
  <si>
    <t>SC4H9O2</t>
  </si>
  <si>
    <t>C4H8OOH1-3</t>
  </si>
  <si>
    <t>NC4KET13</t>
  </si>
  <si>
    <t>NO</t>
  </si>
  <si>
    <t>N</t>
  </si>
  <si>
    <t>HCN</t>
  </si>
  <si>
    <t>NCO</t>
  </si>
  <si>
    <t>NH</t>
  </si>
  <si>
    <t>HNCO</t>
    <phoneticPr fontId="2" type="noConversion"/>
  </si>
  <si>
    <t>NH2</t>
  </si>
  <si>
    <t>CN</t>
  </si>
  <si>
    <t>HNO</t>
  </si>
  <si>
    <t>N2O</t>
    <phoneticPr fontId="2" type="noConversion"/>
  </si>
  <si>
    <t>N2H</t>
  </si>
  <si>
    <t>NH3</t>
    <phoneticPr fontId="2" type="noConversion"/>
  </si>
  <si>
    <t>NO2</t>
  </si>
  <si>
    <t>critical_data.txt</t>
    <phoneticPr fontId="2" type="noConversion"/>
  </si>
  <si>
    <t>NIST</t>
    <phoneticPr fontId="2" type="noConversion"/>
  </si>
  <si>
    <t>CHERIC</t>
    <phoneticPr fontId="2" type="noConversion"/>
  </si>
  <si>
    <t>calc for intermediate species -&gt;</t>
    <phoneticPr fontId="2" type="noConversion"/>
  </si>
  <si>
    <t>epsilon/k</t>
    <phoneticPr fontId="2" type="noConversion"/>
  </si>
  <si>
    <t>3rd column</t>
    <phoneticPr fontId="2" type="noConversion"/>
  </si>
  <si>
    <t>&lt;- tran.dat</t>
    <phoneticPr fontId="2" type="noConversion"/>
  </si>
  <si>
    <t>sigma</t>
    <phoneticPr fontId="2" type="noConversion"/>
  </si>
  <si>
    <t>4th column</t>
    <phoneticPr fontId="2" type="noConversion"/>
  </si>
  <si>
    <t>* The accentric of intermediate species factor is 0</t>
    <phoneticPr fontId="2" type="noConversion"/>
  </si>
  <si>
    <t>Tc (K)</t>
    <phoneticPr fontId="2" type="noConversion"/>
  </si>
  <si>
    <t>Pc (bar)</t>
    <phoneticPr fontId="2" type="noConversion"/>
  </si>
  <si>
    <t>Pc (Mpa)</t>
    <phoneticPr fontId="2" type="noConversion"/>
  </si>
  <si>
    <t>vc (l/mol)</t>
    <phoneticPr fontId="2" type="noConversion"/>
  </si>
  <si>
    <t>vc (cm3/mol)</t>
    <phoneticPr fontId="2" type="noConversion"/>
  </si>
  <si>
    <t>accentric factor</t>
    <phoneticPr fontId="2" type="noConversion"/>
  </si>
  <si>
    <t>HCO</t>
  </si>
  <si>
    <t>C2H4OOH</t>
  </si>
  <si>
    <t>CH2OH</t>
  </si>
  <si>
    <t>HNCO</t>
  </si>
  <si>
    <t>Tc (K)</t>
    <phoneticPr fontId="4" type="noConversion"/>
  </si>
  <si>
    <t>Pc (Mpa)</t>
    <phoneticPr fontId="4" type="noConversion"/>
  </si>
  <si>
    <t>vc (cm3/mol)</t>
    <phoneticPr fontId="4" type="noConversion"/>
  </si>
  <si>
    <t>accentric factor</t>
    <phoneticPr fontId="4" type="noConversion"/>
  </si>
  <si>
    <t>San Mech</t>
    <phoneticPr fontId="2" type="noConversion"/>
  </si>
  <si>
    <t>Ref. The properties of gases and liquids (Poling et al. (1977))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</si>
</sst>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3" fillId="0" borderId="2" xfId="0" applyFont="1" applyBorder="1">
      <alignment vertical="center"/>
    </xf>
    <xf numFmtId="0" fontId="3" fillId="4" borderId="2" xfId="0" applyFont="1" applyFill="1" applyBorder="1">
      <alignment vertical="center"/>
    </xf>
    <xf numFmtId="2" fontId="5" fillId="0" borderId="3" xfId="0" applyNumberFormat="1" applyFont="1" applyBorder="1">
      <alignment vertical="center"/>
    </xf>
    <xf numFmtId="2" fontId="5" fillId="0" borderId="0" xfId="0" applyNumberFormat="1" applyFont="1">
      <alignment vertical="center"/>
    </xf>
    <xf numFmtId="2" fontId="5" fillId="0" borderId="4" xfId="0" applyNumberFormat="1" applyFont="1" applyBorder="1">
      <alignment vertical="center"/>
    </xf>
    <xf numFmtId="2" fontId="5" fillId="0" borderId="5" xfId="0" applyNumberFormat="1" applyFont="1" applyBorder="1">
      <alignment vertical="center"/>
    </xf>
    <xf numFmtId="2" fontId="5" fillId="0" borderId="6" xfId="0" applyNumberFormat="1" applyFont="1" applyBorder="1">
      <alignment vertical="center"/>
    </xf>
    <xf numFmtId="2" fontId="5" fillId="0" borderId="7" xfId="0" applyNumberFormat="1" applyFont="1" applyBorder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114301</xdr:colOff>
      <xdr:row>2</xdr:row>
      <xdr:rowOff>133789</xdr:rowOff>
    </xdr:from>
    <xdr:to>
      <xdr:col>11</xdr:col>
      <xdr:colOff>400051</xdr:colOff>
      <xdr:row>6</xdr:row>
      <xdr:rowOff>71370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D1111E8-689B-4379-823F-E4E750618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1476" y="552889"/>
          <a:ext cx="4400550" cy="775781"/>
        </a:xfrm>
        <a:prstGeom prst="rect">
          <a:avLst/>
        </a:prstGeom>
        <a:solidFill>
          <a:schemeClr val="bg1"/>
        </a:solidFill>
        <a:ln w="381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2C775-443C-451A-BE70-CB15EB151B4A}">
  <dimension ref="A2:P84"/>
  <sheetViews>
    <sheetView tabSelected="1" zoomScale="70" zoomScaleNormal="70" workbookViewId="0">
      <selection activeCell="V28" sqref="V28"/>
    </sheetView>
  </sheetViews>
  <sheetFormatPr defaultRowHeight="16.5" x14ac:dyDescent="0.3"/>
  <cols>
    <col min="3" max="3" width="17.5" customWidth="1"/>
    <col min="14" max="14" width="9.5" bestFit="1" customWidth="1"/>
    <col min="15" max="15" width="13.875" bestFit="1" customWidth="1"/>
    <col min="16" max="16" width="15.875" bestFit="1" customWidth="1"/>
  </cols>
  <sheetData>
    <row r="2" spans="2:16" x14ac:dyDescent="0.3">
      <c r="B2" s="16" t="s">
        <v>95</v>
      </c>
      <c r="C2" s="16"/>
      <c r="D2" t="s">
        <v>119</v>
      </c>
    </row>
    <row r="4" spans="2:16" x14ac:dyDescent="0.3">
      <c r="B4" s="2"/>
      <c r="C4" t="s">
        <v>96</v>
      </c>
    </row>
    <row r="5" spans="2:16" x14ac:dyDescent="0.3">
      <c r="B5" s="3"/>
      <c r="C5" t="s">
        <v>97</v>
      </c>
    </row>
    <row r="6" spans="2:16" x14ac:dyDescent="0.3">
      <c r="B6" s="4"/>
      <c r="C6" t="s">
        <v>98</v>
      </c>
    </row>
    <row r="8" spans="2:16" x14ac:dyDescent="0.3">
      <c r="B8" t="s">
        <v>99</v>
      </c>
      <c r="C8" t="s">
        <v>100</v>
      </c>
      <c r="D8" s="16" t="s">
        <v>101</v>
      </c>
      <c r="E8" s="16"/>
    </row>
    <row r="9" spans="2:16" x14ac:dyDescent="0.3">
      <c r="B9" t="s">
        <v>102</v>
      </c>
      <c r="C9" t="s">
        <v>103</v>
      </c>
      <c r="D9" s="16"/>
      <c r="E9" s="16"/>
    </row>
    <row r="11" spans="2:16" x14ac:dyDescent="0.3">
      <c r="B11" s="17" t="s">
        <v>104</v>
      </c>
      <c r="C11" s="17"/>
      <c r="D11" s="17"/>
      <c r="E11" s="17"/>
      <c r="F11" s="17"/>
    </row>
    <row r="12" spans="2:16" x14ac:dyDescent="0.3">
      <c r="B12" t="s">
        <v>11</v>
      </c>
      <c r="C12">
        <f>6.022*10^23</f>
        <v>6.0219999999999996E+23</v>
      </c>
    </row>
    <row r="13" spans="2:16" ht="17.25" thickBot="1" x14ac:dyDescent="0.35"/>
    <row r="14" spans="2:16" ht="17.25" thickBot="1" x14ac:dyDescent="0.35">
      <c r="B14" t="s">
        <v>14</v>
      </c>
      <c r="C14" t="s">
        <v>15</v>
      </c>
      <c r="D14" s="5" t="s">
        <v>105</v>
      </c>
      <c r="E14" t="s">
        <v>106</v>
      </c>
      <c r="F14" s="5" t="s">
        <v>107</v>
      </c>
      <c r="G14" t="s">
        <v>108</v>
      </c>
      <c r="H14" s="5" t="s">
        <v>109</v>
      </c>
      <c r="I14" s="6" t="s">
        <v>110</v>
      </c>
      <c r="J14" t="s">
        <v>99</v>
      </c>
      <c r="K14" t="s">
        <v>102</v>
      </c>
      <c r="M14" s="8" t="s">
        <v>115</v>
      </c>
      <c r="N14" s="8" t="s">
        <v>116</v>
      </c>
      <c r="O14" s="8" t="s">
        <v>117</v>
      </c>
      <c r="P14" s="9" t="s">
        <v>118</v>
      </c>
    </row>
    <row r="15" spans="2:16" x14ac:dyDescent="0.3">
      <c r="B15">
        <v>1</v>
      </c>
      <c r="C15" t="s">
        <v>19</v>
      </c>
      <c r="D15" s="1">
        <v>126.19</v>
      </c>
      <c r="E15">
        <v>33.978000000000002</v>
      </c>
      <c r="F15" s="1">
        <f>E15/10</f>
        <v>3.3978000000000002</v>
      </c>
      <c r="G15">
        <f>1/11.18</f>
        <v>8.9445438282647588E-2</v>
      </c>
      <c r="H15" s="1">
        <f>G15*1000</f>
        <v>89.445438282647586</v>
      </c>
      <c r="I15">
        <v>3.9E-2</v>
      </c>
      <c r="M15" s="10">
        <f>D15</f>
        <v>126.19</v>
      </c>
      <c r="N15" s="11">
        <f>F15</f>
        <v>3.3978000000000002</v>
      </c>
      <c r="O15" s="11">
        <f>H15</f>
        <v>89.445438282647586</v>
      </c>
      <c r="P15" s="12">
        <f>I15</f>
        <v>3.9E-2</v>
      </c>
    </row>
    <row r="16" spans="2:16" x14ac:dyDescent="0.3">
      <c r="B16">
        <v>2</v>
      </c>
      <c r="C16" t="s">
        <v>20</v>
      </c>
      <c r="D16" s="1">
        <v>150.86000000000001</v>
      </c>
      <c r="E16">
        <v>48.980499999999999</v>
      </c>
      <c r="F16" s="1">
        <f t="shared" ref="F16:F68" si="0">E16/10</f>
        <v>4.8980499999999996</v>
      </c>
      <c r="G16">
        <f>1/13.41</f>
        <v>7.4571215510812819E-2</v>
      </c>
      <c r="H16" s="1">
        <f t="shared" ref="H16:H68" si="1">G16*1000</f>
        <v>74.57121551081282</v>
      </c>
      <c r="I16">
        <v>1E-3</v>
      </c>
      <c r="M16" s="10">
        <f t="shared" ref="M16:M75" si="2">D16</f>
        <v>150.86000000000001</v>
      </c>
      <c r="N16" s="11">
        <f t="shared" ref="N16:N75" si="3">F16</f>
        <v>4.8980499999999996</v>
      </c>
      <c r="O16" s="11">
        <f t="shared" ref="O16:P44" si="4">H16</f>
        <v>74.57121551081282</v>
      </c>
      <c r="P16" s="12">
        <f t="shared" si="4"/>
        <v>1E-3</v>
      </c>
    </row>
    <row r="17" spans="1:16" x14ac:dyDescent="0.3">
      <c r="B17">
        <v>3</v>
      </c>
      <c r="C17" t="s">
        <v>21</v>
      </c>
      <c r="D17" s="1">
        <v>5.2</v>
      </c>
      <c r="E17">
        <v>2.274</v>
      </c>
      <c r="F17" s="1">
        <f t="shared" si="0"/>
        <v>0.22739999999999999</v>
      </c>
      <c r="G17">
        <f>1/17.4</f>
        <v>5.7471264367816098E-2</v>
      </c>
      <c r="H17" s="1">
        <f t="shared" si="1"/>
        <v>57.471264367816097</v>
      </c>
      <c r="I17">
        <v>-0.36499999999999999</v>
      </c>
      <c r="M17" s="10">
        <f t="shared" si="2"/>
        <v>5.2</v>
      </c>
      <c r="N17" s="11">
        <f t="shared" si="3"/>
        <v>0.22739999999999999</v>
      </c>
      <c r="O17" s="11">
        <f t="shared" si="4"/>
        <v>57.471264367816097</v>
      </c>
      <c r="P17" s="12">
        <f t="shared" si="4"/>
        <v>-0.36499999999999999</v>
      </c>
    </row>
    <row r="18" spans="1:16" x14ac:dyDescent="0.3">
      <c r="B18">
        <v>4</v>
      </c>
      <c r="C18" t="s">
        <v>22</v>
      </c>
      <c r="D18">
        <f>1.316*J18</f>
        <v>190.82000000000002</v>
      </c>
      <c r="F18">
        <f>1.4*(10^-24)*D18/((K18*10^-8)^3)</f>
        <v>31.009184428548643</v>
      </c>
      <c r="H18">
        <f>3.29*((K18*10^-8)^3)*$C$12</f>
        <v>17.068613024749993</v>
      </c>
      <c r="I18">
        <v>0</v>
      </c>
      <c r="J18">
        <v>145</v>
      </c>
      <c r="K18">
        <v>2.0499999999999998</v>
      </c>
      <c r="M18" s="10">
        <f t="shared" si="2"/>
        <v>190.82000000000002</v>
      </c>
      <c r="N18" s="11">
        <f t="shared" si="3"/>
        <v>31.009184428548643</v>
      </c>
      <c r="O18" s="11">
        <f t="shared" si="4"/>
        <v>17.068613024749993</v>
      </c>
      <c r="P18" s="12">
        <f t="shared" si="4"/>
        <v>0</v>
      </c>
    </row>
    <row r="19" spans="1:16" x14ac:dyDescent="0.3">
      <c r="B19">
        <v>5</v>
      </c>
      <c r="C19" t="s">
        <v>23</v>
      </c>
      <c r="D19" s="1">
        <v>154.58000000000001</v>
      </c>
      <c r="E19">
        <v>50.43</v>
      </c>
      <c r="F19" s="1">
        <f t="shared" si="0"/>
        <v>5.0430000000000001</v>
      </c>
      <c r="G19">
        <f>1/13.6</f>
        <v>7.3529411764705885E-2</v>
      </c>
      <c r="H19" s="1">
        <f t="shared" si="1"/>
        <v>73.529411764705884</v>
      </c>
      <c r="I19">
        <v>2.5000000000000001E-2</v>
      </c>
      <c r="M19" s="10">
        <f t="shared" si="2"/>
        <v>154.58000000000001</v>
      </c>
      <c r="N19" s="11">
        <f t="shared" si="3"/>
        <v>5.0430000000000001</v>
      </c>
      <c r="O19" s="11">
        <f t="shared" si="4"/>
        <v>73.529411764705884</v>
      </c>
      <c r="P19" s="12">
        <f t="shared" si="4"/>
        <v>2.5000000000000001E-2</v>
      </c>
    </row>
    <row r="20" spans="1:16" x14ac:dyDescent="0.3">
      <c r="B20">
        <v>6</v>
      </c>
      <c r="C20" t="s">
        <v>24</v>
      </c>
      <c r="D20">
        <f>1.316*J20</f>
        <v>105.28</v>
      </c>
      <c r="F20">
        <f>1.4*(10^-24)*D20/((K20*10^-8)^3)</f>
        <v>7.087218632607061</v>
      </c>
      <c r="H20">
        <f>3.29*((K20*10^-8)^3)*$C$12</f>
        <v>41.203559031250009</v>
      </c>
      <c r="I20">
        <v>0</v>
      </c>
      <c r="J20">
        <v>80</v>
      </c>
      <c r="K20">
        <v>2.75</v>
      </c>
      <c r="M20" s="10">
        <f t="shared" si="2"/>
        <v>105.28</v>
      </c>
      <c r="N20" s="11">
        <f t="shared" si="3"/>
        <v>7.087218632607061</v>
      </c>
      <c r="O20" s="11">
        <f t="shared" si="4"/>
        <v>41.203559031250009</v>
      </c>
      <c r="P20" s="12">
        <f t="shared" si="4"/>
        <v>0</v>
      </c>
    </row>
    <row r="21" spans="1:16" x14ac:dyDescent="0.3">
      <c r="B21">
        <v>7</v>
      </c>
      <c r="C21" t="s">
        <v>25</v>
      </c>
      <c r="D21">
        <f>1.316*J21</f>
        <v>105.28</v>
      </c>
      <c r="F21">
        <f>1.4*(10^-24)*D21/((K21*10^-8)^3)</f>
        <v>7.087218632607061</v>
      </c>
      <c r="H21">
        <f>3.29*((K21*10^-8)^3)*$C$12</f>
        <v>41.203559031250009</v>
      </c>
      <c r="I21">
        <v>0</v>
      </c>
      <c r="J21">
        <v>80</v>
      </c>
      <c r="K21">
        <v>2.75</v>
      </c>
      <c r="M21" s="10">
        <f t="shared" si="2"/>
        <v>105.28</v>
      </c>
      <c r="N21" s="11">
        <f t="shared" si="3"/>
        <v>7.087218632607061</v>
      </c>
      <c r="O21" s="11">
        <f t="shared" si="4"/>
        <v>41.203559031250009</v>
      </c>
      <c r="P21" s="12">
        <f t="shared" si="4"/>
        <v>0</v>
      </c>
    </row>
    <row r="22" spans="1:16" x14ac:dyDescent="0.3">
      <c r="B22">
        <v>8</v>
      </c>
      <c r="C22" t="s">
        <v>26</v>
      </c>
      <c r="D22" s="1">
        <v>33.18</v>
      </c>
      <c r="E22">
        <v>13</v>
      </c>
      <c r="F22" s="1">
        <f t="shared" si="0"/>
        <v>1.3</v>
      </c>
      <c r="G22">
        <f>1/15.4</f>
        <v>6.4935064935064929E-2</v>
      </c>
      <c r="H22" s="1">
        <f t="shared" si="1"/>
        <v>64.935064935064929</v>
      </c>
      <c r="I22">
        <v>-0.216</v>
      </c>
      <c r="M22" s="10">
        <f t="shared" si="2"/>
        <v>33.18</v>
      </c>
      <c r="N22" s="11">
        <f t="shared" si="3"/>
        <v>1.3</v>
      </c>
      <c r="O22" s="11">
        <f t="shared" si="4"/>
        <v>64.935064935064929</v>
      </c>
      <c r="P22" s="12">
        <f t="shared" si="4"/>
        <v>-0.216</v>
      </c>
    </row>
    <row r="23" spans="1:16" x14ac:dyDescent="0.3">
      <c r="B23">
        <v>9</v>
      </c>
      <c r="C23" t="s">
        <v>27</v>
      </c>
      <c r="D23" s="1">
        <v>647</v>
      </c>
      <c r="E23">
        <v>220.64</v>
      </c>
      <c r="F23" s="1">
        <f t="shared" si="0"/>
        <v>22.064</v>
      </c>
      <c r="G23">
        <f>1/17.9</f>
        <v>5.5865921787709501E-2</v>
      </c>
      <c r="H23" s="1">
        <f t="shared" si="1"/>
        <v>55.865921787709503</v>
      </c>
      <c r="I23">
        <v>0.34399999999999997</v>
      </c>
      <c r="M23" s="10">
        <f t="shared" si="2"/>
        <v>647</v>
      </c>
      <c r="N23" s="11">
        <f t="shared" si="3"/>
        <v>22.064</v>
      </c>
      <c r="O23" s="11">
        <f t="shared" si="4"/>
        <v>55.865921787709503</v>
      </c>
      <c r="P23" s="12">
        <f t="shared" si="4"/>
        <v>0.34399999999999997</v>
      </c>
    </row>
    <row r="24" spans="1:16" x14ac:dyDescent="0.3">
      <c r="B24">
        <v>10</v>
      </c>
      <c r="C24" t="s">
        <v>28</v>
      </c>
      <c r="D24">
        <f>1.316*J24</f>
        <v>141.33840000000001</v>
      </c>
      <c r="F24">
        <f>1.4*(10^-24)*D24/((K24*10^-8)^3)</f>
        <v>4.785344843023994</v>
      </c>
      <c r="H24">
        <f>3.29*((K24*10^-8)^3)*$C$12</f>
        <v>81.924088101275075</v>
      </c>
      <c r="I24">
        <v>0</v>
      </c>
      <c r="J24">
        <v>107.4</v>
      </c>
      <c r="K24">
        <v>3.4580000000000002</v>
      </c>
      <c r="M24" s="10">
        <f t="shared" si="2"/>
        <v>141.33840000000001</v>
      </c>
      <c r="N24" s="11">
        <f t="shared" si="3"/>
        <v>4.785344843023994</v>
      </c>
      <c r="O24" s="11">
        <f t="shared" si="4"/>
        <v>81.924088101275075</v>
      </c>
      <c r="P24" s="12">
        <f t="shared" si="4"/>
        <v>0</v>
      </c>
    </row>
    <row r="25" spans="1:16" x14ac:dyDescent="0.3">
      <c r="B25">
        <v>11</v>
      </c>
      <c r="C25" t="s">
        <v>29</v>
      </c>
      <c r="D25" s="1">
        <v>728</v>
      </c>
      <c r="E25">
        <v>220</v>
      </c>
      <c r="F25" s="1">
        <f t="shared" si="0"/>
        <v>22</v>
      </c>
      <c r="H25">
        <f>3.29*((K25*10^-8)^3)*$C$12</f>
        <v>81.924088101275075</v>
      </c>
      <c r="I25">
        <v>0</v>
      </c>
      <c r="J25">
        <v>107.4</v>
      </c>
      <c r="K25">
        <v>3.4580000000000002</v>
      </c>
      <c r="M25" s="10">
        <f t="shared" si="2"/>
        <v>728</v>
      </c>
      <c r="N25" s="11">
        <f t="shared" si="3"/>
        <v>22</v>
      </c>
      <c r="O25" s="11">
        <f t="shared" si="4"/>
        <v>81.924088101275075</v>
      </c>
      <c r="P25" s="12">
        <f t="shared" si="4"/>
        <v>0</v>
      </c>
    </row>
    <row r="26" spans="1:16" x14ac:dyDescent="0.3">
      <c r="B26">
        <v>12</v>
      </c>
      <c r="C26" t="s">
        <v>30</v>
      </c>
      <c r="D26" s="1">
        <v>134.44999999999999</v>
      </c>
      <c r="E26">
        <v>34.987499999999997</v>
      </c>
      <c r="F26" s="1">
        <f t="shared" si="0"/>
        <v>3.4987499999999998</v>
      </c>
      <c r="G26">
        <f>1/11.1</f>
        <v>9.00900900900901E-2</v>
      </c>
      <c r="H26" s="1">
        <f t="shared" si="1"/>
        <v>90.090090090090101</v>
      </c>
      <c r="I26">
        <v>6.6000000000000003E-2</v>
      </c>
      <c r="M26" s="10">
        <f t="shared" si="2"/>
        <v>134.44999999999999</v>
      </c>
      <c r="N26" s="11">
        <f t="shared" si="3"/>
        <v>3.4987499999999998</v>
      </c>
      <c r="O26" s="11">
        <f t="shared" si="4"/>
        <v>90.090090090090101</v>
      </c>
      <c r="P26" s="12">
        <f t="shared" si="4"/>
        <v>6.6000000000000003E-2</v>
      </c>
    </row>
    <row r="27" spans="1:16" x14ac:dyDescent="0.3">
      <c r="B27">
        <v>13</v>
      </c>
      <c r="C27" t="s">
        <v>31</v>
      </c>
      <c r="D27" s="1">
        <v>304.18</v>
      </c>
      <c r="E27">
        <v>73.8</v>
      </c>
      <c r="F27" s="1">
        <f t="shared" si="0"/>
        <v>7.38</v>
      </c>
      <c r="G27">
        <v>9.1899999999999996E-2</v>
      </c>
      <c r="H27" s="1">
        <f t="shared" si="1"/>
        <v>91.899999999999991</v>
      </c>
      <c r="I27">
        <v>0.23899999999999999</v>
      </c>
      <c r="M27" s="10">
        <f t="shared" si="2"/>
        <v>304.18</v>
      </c>
      <c r="N27" s="11">
        <f t="shared" si="3"/>
        <v>7.38</v>
      </c>
      <c r="O27" s="11">
        <f t="shared" si="4"/>
        <v>91.899999999999991</v>
      </c>
      <c r="P27" s="12">
        <f t="shared" si="4"/>
        <v>0.23899999999999999</v>
      </c>
    </row>
    <row r="28" spans="1:16" x14ac:dyDescent="0.3">
      <c r="B28">
        <v>14</v>
      </c>
      <c r="C28" t="s">
        <v>111</v>
      </c>
      <c r="D28">
        <f>1.316*J28</f>
        <v>655.36800000000005</v>
      </c>
      <c r="F28">
        <f>1.4*(10^-24)*D28/((K28*10^-8)^3)</f>
        <v>19.830329111657697</v>
      </c>
      <c r="H28">
        <f>3.29*((K28*10^-8)^3)*$C$12</f>
        <v>91.668472549401983</v>
      </c>
      <c r="I28">
        <v>0</v>
      </c>
      <c r="J28">
        <v>498</v>
      </c>
      <c r="K28">
        <v>3.59</v>
      </c>
      <c r="M28" s="10">
        <f t="shared" si="2"/>
        <v>655.36800000000005</v>
      </c>
      <c r="N28" s="11">
        <f t="shared" si="3"/>
        <v>19.830329111657697</v>
      </c>
      <c r="O28" s="11">
        <f t="shared" si="4"/>
        <v>91.668472549401983</v>
      </c>
      <c r="P28" s="12">
        <f t="shared" si="4"/>
        <v>0</v>
      </c>
    </row>
    <row r="29" spans="1:16" x14ac:dyDescent="0.3">
      <c r="B29">
        <v>15</v>
      </c>
      <c r="C29" t="s">
        <v>33</v>
      </c>
      <c r="D29">
        <f>1.316*J29</f>
        <v>189.50400000000002</v>
      </c>
      <c r="F29">
        <f>1.4*(10^-24)*D29/((K29*10^-8)^3)</f>
        <v>4.834990523399914</v>
      </c>
      <c r="H29">
        <f>3.29*((K29*10^-8)^3)*$C$12</f>
        <v>108.71449153599997</v>
      </c>
      <c r="I29">
        <v>0</v>
      </c>
      <c r="J29">
        <v>144</v>
      </c>
      <c r="K29">
        <v>3.8</v>
      </c>
      <c r="M29" s="10">
        <f t="shared" si="2"/>
        <v>189.50400000000002</v>
      </c>
      <c r="N29" s="11">
        <f t="shared" si="3"/>
        <v>4.834990523399914</v>
      </c>
      <c r="O29" s="11">
        <f t="shared" si="4"/>
        <v>108.71449153599997</v>
      </c>
      <c r="P29" s="12">
        <f t="shared" si="4"/>
        <v>0</v>
      </c>
    </row>
    <row r="30" spans="1:16" x14ac:dyDescent="0.3">
      <c r="B30">
        <v>16</v>
      </c>
      <c r="C30" t="s">
        <v>34</v>
      </c>
      <c r="D30" s="1">
        <v>190.6</v>
      </c>
      <c r="E30">
        <v>46.1</v>
      </c>
      <c r="F30" s="1">
        <f t="shared" si="0"/>
        <v>4.6100000000000003</v>
      </c>
      <c r="G30">
        <v>9.8599999999999993E-2</v>
      </c>
      <c r="H30" s="1">
        <f t="shared" si="1"/>
        <v>98.6</v>
      </c>
      <c r="I30">
        <v>1.0999999999999999E-2</v>
      </c>
      <c r="M30" s="10">
        <f t="shared" si="2"/>
        <v>190.6</v>
      </c>
      <c r="N30" s="11">
        <f t="shared" si="3"/>
        <v>4.6100000000000003</v>
      </c>
      <c r="O30" s="11">
        <f t="shared" si="4"/>
        <v>98.6</v>
      </c>
      <c r="P30" s="12">
        <f t="shared" si="4"/>
        <v>1.0999999999999999E-2</v>
      </c>
    </row>
    <row r="31" spans="1:16" x14ac:dyDescent="0.3">
      <c r="B31">
        <v>17</v>
      </c>
      <c r="C31" t="s">
        <v>35</v>
      </c>
      <c r="D31" s="7">
        <v>408</v>
      </c>
      <c r="F31" s="7">
        <v>6.59</v>
      </c>
      <c r="G31">
        <v>0.115</v>
      </c>
      <c r="H31" s="7">
        <f t="shared" si="1"/>
        <v>115</v>
      </c>
      <c r="I31">
        <v>0.253</v>
      </c>
      <c r="M31" s="10">
        <f t="shared" si="2"/>
        <v>408</v>
      </c>
      <c r="N31" s="11">
        <f t="shared" si="3"/>
        <v>6.59</v>
      </c>
      <c r="O31" s="11">
        <f t="shared" si="4"/>
        <v>115</v>
      </c>
      <c r="P31" s="12">
        <f t="shared" si="4"/>
        <v>0.253</v>
      </c>
    </row>
    <row r="32" spans="1:16" x14ac:dyDescent="0.3">
      <c r="A32" t="s">
        <v>36</v>
      </c>
      <c r="B32">
        <v>18</v>
      </c>
      <c r="C32" t="s">
        <v>37</v>
      </c>
      <c r="D32">
        <f>1.316*J32</f>
        <v>189.50400000000002</v>
      </c>
      <c r="F32">
        <f>1.4*(10^-24)*D32/((K32*10^-8)^3)</f>
        <v>4.834990523399914</v>
      </c>
      <c r="H32">
        <f>3.29*((K32*10^-8)^3)*$C$12</f>
        <v>108.71449153599997</v>
      </c>
      <c r="I32">
        <v>0</v>
      </c>
      <c r="J32">
        <v>144</v>
      </c>
      <c r="K32">
        <v>3.8</v>
      </c>
      <c r="M32" s="10">
        <f t="shared" si="2"/>
        <v>189.50400000000002</v>
      </c>
      <c r="N32" s="11">
        <f t="shared" si="3"/>
        <v>4.834990523399914</v>
      </c>
      <c r="O32" s="11">
        <f t="shared" si="4"/>
        <v>108.71449153599997</v>
      </c>
      <c r="P32" s="12">
        <f t="shared" si="4"/>
        <v>0</v>
      </c>
    </row>
    <row r="33" spans="1:16" x14ac:dyDescent="0.3">
      <c r="A33" t="s">
        <v>36</v>
      </c>
      <c r="B33">
        <v>19</v>
      </c>
      <c r="C33" t="s">
        <v>38</v>
      </c>
      <c r="D33">
        <f>1.316*J33</f>
        <v>189.50400000000002</v>
      </c>
      <c r="F33">
        <f>1.4*(10^-24)*D33/((K33*10^-8)^3)</f>
        <v>4.834990523399914</v>
      </c>
      <c r="H33">
        <f>3.29*((K33*10^-8)^3)*$C$12</f>
        <v>108.71449153599997</v>
      </c>
      <c r="I33">
        <v>0</v>
      </c>
      <c r="J33">
        <v>144</v>
      </c>
      <c r="K33">
        <v>3.8</v>
      </c>
      <c r="M33" s="10">
        <f t="shared" si="2"/>
        <v>189.50400000000002</v>
      </c>
      <c r="N33" s="11">
        <f t="shared" si="3"/>
        <v>4.834990523399914</v>
      </c>
      <c r="O33" s="11">
        <f t="shared" si="4"/>
        <v>108.71449153599997</v>
      </c>
      <c r="P33" s="12">
        <f t="shared" si="4"/>
        <v>0</v>
      </c>
    </row>
    <row r="34" spans="1:16" x14ac:dyDescent="0.3">
      <c r="B34">
        <v>20</v>
      </c>
      <c r="C34" t="s">
        <v>39</v>
      </c>
      <c r="D34" s="1">
        <v>282.5</v>
      </c>
      <c r="E34">
        <v>50.6</v>
      </c>
      <c r="F34" s="1">
        <f t="shared" si="0"/>
        <v>5.0600000000000005</v>
      </c>
      <c r="G34">
        <v>0.13109999999999999</v>
      </c>
      <c r="H34" s="1">
        <f t="shared" si="1"/>
        <v>131.1</v>
      </c>
      <c r="I34">
        <v>8.8999999999999996E-2</v>
      </c>
      <c r="M34" s="10">
        <f t="shared" si="2"/>
        <v>282.5</v>
      </c>
      <c r="N34" s="11">
        <f t="shared" si="3"/>
        <v>5.0600000000000005</v>
      </c>
      <c r="O34" s="11">
        <f t="shared" si="4"/>
        <v>131.1</v>
      </c>
      <c r="P34" s="12">
        <f t="shared" si="4"/>
        <v>8.8999999999999996E-2</v>
      </c>
    </row>
    <row r="35" spans="1:16" x14ac:dyDescent="0.3">
      <c r="B35">
        <v>21</v>
      </c>
      <c r="C35" t="s">
        <v>40</v>
      </c>
      <c r="D35">
        <f>1.316*J35</f>
        <v>548.77200000000005</v>
      </c>
      <c r="F35">
        <f>1.4*(10^-24)*D35/((K35*10^-8)^3)</f>
        <v>15.291175803775579</v>
      </c>
      <c r="H35">
        <f>3.29*((K35*10^-8)^3)*$C$12</f>
        <v>99.544151160341997</v>
      </c>
      <c r="I35">
        <v>0</v>
      </c>
      <c r="J35">
        <v>417</v>
      </c>
      <c r="K35">
        <v>3.69</v>
      </c>
      <c r="M35" s="10">
        <f t="shared" si="2"/>
        <v>548.77200000000005</v>
      </c>
      <c r="N35" s="11">
        <f t="shared" si="3"/>
        <v>15.291175803775579</v>
      </c>
      <c r="O35" s="11">
        <f t="shared" si="4"/>
        <v>99.544151160341997</v>
      </c>
      <c r="P35" s="12">
        <f t="shared" si="4"/>
        <v>0</v>
      </c>
    </row>
    <row r="36" spans="1:16" x14ac:dyDescent="0.3">
      <c r="B36">
        <v>22</v>
      </c>
      <c r="C36" t="s">
        <v>41</v>
      </c>
      <c r="D36">
        <f>1.316*J36</f>
        <v>332.02680000000004</v>
      </c>
      <c r="F36">
        <f>1.4*(10^-24)*D36/((K36*10^-8)^3)</f>
        <v>5.8383477228191394</v>
      </c>
      <c r="H36">
        <f>3.29*((K36*10^-8)^3)*$C$12</f>
        <v>157.74219045745068</v>
      </c>
      <c r="I36">
        <v>0</v>
      </c>
      <c r="J36">
        <v>252.3</v>
      </c>
      <c r="K36">
        <v>4.3019999999999996</v>
      </c>
      <c r="M36" s="10">
        <f t="shared" si="2"/>
        <v>332.02680000000004</v>
      </c>
      <c r="N36" s="11">
        <f t="shared" si="3"/>
        <v>5.8383477228191394</v>
      </c>
      <c r="O36" s="11">
        <f t="shared" si="4"/>
        <v>157.74219045745068</v>
      </c>
      <c r="P36" s="12">
        <f t="shared" si="4"/>
        <v>0</v>
      </c>
    </row>
    <row r="37" spans="1:16" x14ac:dyDescent="0.3">
      <c r="B37">
        <v>23</v>
      </c>
      <c r="C37" t="s">
        <v>42</v>
      </c>
      <c r="D37" s="1">
        <v>305.3</v>
      </c>
      <c r="E37">
        <v>49</v>
      </c>
      <c r="F37" s="1">
        <f t="shared" si="0"/>
        <v>4.9000000000000004</v>
      </c>
      <c r="G37">
        <v>0.14699999999999999</v>
      </c>
      <c r="H37" s="1">
        <f t="shared" si="1"/>
        <v>147</v>
      </c>
      <c r="I37">
        <v>9.9000000000000005E-2</v>
      </c>
      <c r="M37" s="10">
        <f t="shared" si="2"/>
        <v>305.3</v>
      </c>
      <c r="N37" s="11">
        <f t="shared" si="3"/>
        <v>4.9000000000000004</v>
      </c>
      <c r="O37" s="11">
        <f t="shared" si="4"/>
        <v>147</v>
      </c>
      <c r="P37" s="12">
        <f t="shared" si="4"/>
        <v>9.9000000000000005E-2</v>
      </c>
    </row>
    <row r="38" spans="1:16" x14ac:dyDescent="0.3">
      <c r="B38">
        <v>24</v>
      </c>
      <c r="C38" t="s">
        <v>43</v>
      </c>
      <c r="D38">
        <f>1.316*J38</f>
        <v>105.28</v>
      </c>
      <c r="F38">
        <f>1.4*(10^-24)*D38/((K38*10^-8)^3)</f>
        <v>7.087218632607061</v>
      </c>
      <c r="H38">
        <f>3.29*((K38*10^-8)^3)*$C$12</f>
        <v>41.203559031250009</v>
      </c>
      <c r="I38">
        <v>0</v>
      </c>
      <c r="J38">
        <v>80</v>
      </c>
      <c r="K38">
        <v>2.75</v>
      </c>
      <c r="M38" s="10">
        <f t="shared" si="2"/>
        <v>105.28</v>
      </c>
      <c r="N38" s="11">
        <f t="shared" si="3"/>
        <v>7.087218632607061</v>
      </c>
      <c r="O38" s="11">
        <f t="shared" si="4"/>
        <v>41.203559031250009</v>
      </c>
      <c r="P38" s="12">
        <f t="shared" si="4"/>
        <v>0</v>
      </c>
    </row>
    <row r="39" spans="1:16" x14ac:dyDescent="0.3">
      <c r="B39">
        <v>25</v>
      </c>
      <c r="C39" t="s">
        <v>44</v>
      </c>
      <c r="D39" s="1">
        <v>308.3</v>
      </c>
      <c r="E39">
        <v>61.38</v>
      </c>
      <c r="F39" s="1">
        <f t="shared" si="0"/>
        <v>6.1379999999999999</v>
      </c>
      <c r="G39">
        <v>0.11219999999999999</v>
      </c>
      <c r="H39" s="1">
        <f t="shared" si="1"/>
        <v>112.19999999999999</v>
      </c>
      <c r="I39">
        <v>0.19</v>
      </c>
      <c r="M39" s="10">
        <f t="shared" si="2"/>
        <v>308.3</v>
      </c>
      <c r="N39" s="11">
        <f t="shared" si="3"/>
        <v>6.1379999999999999</v>
      </c>
      <c r="O39" s="11">
        <f t="shared" si="4"/>
        <v>112.19999999999999</v>
      </c>
      <c r="P39" s="12">
        <f t="shared" si="4"/>
        <v>0.19</v>
      </c>
    </row>
    <row r="40" spans="1:16" x14ac:dyDescent="0.3">
      <c r="B40">
        <v>26</v>
      </c>
      <c r="C40" t="s">
        <v>112</v>
      </c>
      <c r="D40">
        <f>1.316*J40</f>
        <v>619.30960000000005</v>
      </c>
      <c r="F40">
        <f>1.4*(10^-24)*D40/((K40*10^-8)^3)</f>
        <v>10.109276598856555</v>
      </c>
      <c r="H40">
        <f>3.29*((K40*10^-8)^3)*$C$12</f>
        <v>169.92309803779807</v>
      </c>
      <c r="I40">
        <v>0</v>
      </c>
      <c r="J40">
        <v>470.6</v>
      </c>
      <c r="K40">
        <v>4.41</v>
      </c>
      <c r="M40" s="10">
        <f t="shared" si="2"/>
        <v>619.30960000000005</v>
      </c>
      <c r="N40" s="11">
        <f t="shared" si="3"/>
        <v>10.109276598856555</v>
      </c>
      <c r="O40" s="11">
        <f t="shared" si="4"/>
        <v>169.92309803779807</v>
      </c>
      <c r="P40" s="12">
        <f t="shared" si="4"/>
        <v>0</v>
      </c>
    </row>
    <row r="41" spans="1:16" x14ac:dyDescent="0.3">
      <c r="B41">
        <v>27</v>
      </c>
      <c r="C41" t="s">
        <v>46</v>
      </c>
      <c r="D41">
        <f>1.316*J41</f>
        <v>619.30960000000005</v>
      </c>
      <c r="F41">
        <f>1.4*(10^-24)*D41/((K41*10^-8)^3)</f>
        <v>10.109276598856555</v>
      </c>
      <c r="H41">
        <f>3.29*((K41*10^-8)^3)*$C$12</f>
        <v>169.92309803779807</v>
      </c>
      <c r="I41">
        <v>0</v>
      </c>
      <c r="J41">
        <v>470.6</v>
      </c>
      <c r="K41">
        <v>4.41</v>
      </c>
      <c r="M41" s="10">
        <f t="shared" si="2"/>
        <v>619.30960000000005</v>
      </c>
      <c r="N41" s="11">
        <f t="shared" si="3"/>
        <v>10.109276598856555</v>
      </c>
      <c r="O41" s="11">
        <f t="shared" si="4"/>
        <v>169.92309803779807</v>
      </c>
      <c r="P41" s="12">
        <f t="shared" si="4"/>
        <v>0</v>
      </c>
    </row>
    <row r="42" spans="1:16" x14ac:dyDescent="0.3">
      <c r="B42">
        <v>28</v>
      </c>
      <c r="C42" t="s">
        <v>47</v>
      </c>
      <c r="D42">
        <f>1.316*J42</f>
        <v>349.13480000000004</v>
      </c>
      <c r="F42">
        <f>1.4*(10^-24)*D42/((K42*10^-8)^3)</f>
        <v>9.4872897579332101</v>
      </c>
      <c r="H42">
        <f>3.29*((K42*10^-8)^3)*$C$12</f>
        <v>102.0741234582389</v>
      </c>
      <c r="I42">
        <v>0</v>
      </c>
      <c r="J42">
        <v>265.3</v>
      </c>
      <c r="K42">
        <v>3.7210000000000001</v>
      </c>
      <c r="M42" s="10">
        <f t="shared" si="2"/>
        <v>349.13480000000004</v>
      </c>
      <c r="N42" s="11">
        <f t="shared" si="3"/>
        <v>9.4872897579332101</v>
      </c>
      <c r="O42" s="11">
        <f t="shared" si="4"/>
        <v>102.0741234582389</v>
      </c>
      <c r="P42" s="12">
        <f t="shared" si="4"/>
        <v>0</v>
      </c>
    </row>
    <row r="43" spans="1:16" x14ac:dyDescent="0.3">
      <c r="B43">
        <v>29</v>
      </c>
      <c r="C43" t="s">
        <v>48</v>
      </c>
      <c r="D43">
        <f>1.316*J43</f>
        <v>573.77600000000007</v>
      </c>
      <c r="F43">
        <f>1.4*(10^-24)*D43/((K43*10^-8)^3)</f>
        <v>12.838045008649644</v>
      </c>
      <c r="H43">
        <f>3.29*((K43*10^-8)^3)*$C$12</f>
        <v>123.96759315697403</v>
      </c>
      <c r="I43">
        <v>0</v>
      </c>
      <c r="J43">
        <v>436</v>
      </c>
      <c r="K43">
        <v>3.97</v>
      </c>
      <c r="M43" s="10">
        <f t="shared" si="2"/>
        <v>573.77600000000007</v>
      </c>
      <c r="N43" s="11">
        <f t="shared" si="3"/>
        <v>12.838045008649644</v>
      </c>
      <c r="O43" s="11">
        <f t="shared" si="4"/>
        <v>123.96759315697403</v>
      </c>
      <c r="P43" s="12">
        <f t="shared" si="4"/>
        <v>0</v>
      </c>
    </row>
    <row r="44" spans="1:16" x14ac:dyDescent="0.3">
      <c r="A44" t="s">
        <v>49</v>
      </c>
      <c r="B44">
        <v>30</v>
      </c>
      <c r="C44" t="s">
        <v>50</v>
      </c>
      <c r="D44" s="1">
        <v>468.9</v>
      </c>
      <c r="E44">
        <v>72.33</v>
      </c>
      <c r="F44" s="1">
        <f t="shared" si="0"/>
        <v>7.2329999999999997</v>
      </c>
      <c r="G44">
        <f>1/7.13</f>
        <v>0.14025245441795231</v>
      </c>
      <c r="H44" s="1">
        <f t="shared" si="1"/>
        <v>140.25245441795232</v>
      </c>
      <c r="I44">
        <v>0.20200000000000001</v>
      </c>
      <c r="M44" s="10">
        <f t="shared" si="2"/>
        <v>468.9</v>
      </c>
      <c r="N44" s="11">
        <f t="shared" si="3"/>
        <v>7.2329999999999997</v>
      </c>
      <c r="O44" s="11">
        <f t="shared" si="4"/>
        <v>140.25245441795232</v>
      </c>
      <c r="P44" s="12">
        <f t="shared" si="4"/>
        <v>0.20200000000000001</v>
      </c>
    </row>
    <row r="45" spans="1:16" x14ac:dyDescent="0.3">
      <c r="B45">
        <v>31</v>
      </c>
      <c r="C45" t="s">
        <v>51</v>
      </c>
      <c r="D45">
        <f>1.316*J45</f>
        <v>197.4</v>
      </c>
      <c r="F45">
        <f>1.4*(10^-24)*D45/((K45*10^-8)^3)</f>
        <v>17.687040000000007</v>
      </c>
      <c r="H45">
        <f>3.29*((K45*10^-8)^3)*$C$12</f>
        <v>30.95684374999999</v>
      </c>
      <c r="I45">
        <v>0</v>
      </c>
      <c r="J45">
        <v>150</v>
      </c>
      <c r="K45">
        <v>2.5</v>
      </c>
      <c r="M45" s="10">
        <f t="shared" si="2"/>
        <v>197.4</v>
      </c>
      <c r="N45" s="11">
        <f t="shared" si="3"/>
        <v>17.687040000000007</v>
      </c>
      <c r="O45" s="11">
        <f t="shared" ref="O45:P75" si="5">H45</f>
        <v>30.95684374999999</v>
      </c>
      <c r="P45" s="12">
        <f t="shared" si="5"/>
        <v>0</v>
      </c>
    </row>
    <row r="46" spans="1:16" x14ac:dyDescent="0.3">
      <c r="B46">
        <v>32</v>
      </c>
      <c r="C46" t="s">
        <v>52</v>
      </c>
      <c r="D46">
        <f t="shared" ref="D46:D48" si="6">1.316*J46</f>
        <v>573.77600000000007</v>
      </c>
      <c r="F46">
        <f>1.4*(10^-24)*D46/((K46*10^-8)^3)</f>
        <v>12.838045008649644</v>
      </c>
      <c r="H46">
        <f>3.29*((K46*10^-8)^3)*$C$12</f>
        <v>123.96759315697403</v>
      </c>
      <c r="I46">
        <v>0</v>
      </c>
      <c r="J46">
        <v>436</v>
      </c>
      <c r="K46">
        <v>3.97</v>
      </c>
      <c r="M46" s="10">
        <f t="shared" si="2"/>
        <v>573.77600000000007</v>
      </c>
      <c r="N46" s="11">
        <f t="shared" si="3"/>
        <v>12.838045008649644</v>
      </c>
      <c r="O46" s="11">
        <f t="shared" si="5"/>
        <v>123.96759315697403</v>
      </c>
      <c r="P46" s="12">
        <f t="shared" si="5"/>
        <v>0</v>
      </c>
    </row>
    <row r="47" spans="1:16" x14ac:dyDescent="0.3">
      <c r="B47">
        <v>33</v>
      </c>
      <c r="C47" t="s">
        <v>53</v>
      </c>
      <c r="D47">
        <f t="shared" si="6"/>
        <v>349.13480000000004</v>
      </c>
      <c r="F47">
        <f>1.4*(10^-24)*D47/((K47*10^-8)^3)</f>
        <v>9.4872897579332101</v>
      </c>
      <c r="H47">
        <f>3.29*((K47*10^-8)^3)*$C$12</f>
        <v>102.0741234582389</v>
      </c>
      <c r="I47">
        <v>0</v>
      </c>
      <c r="J47">
        <v>265.3</v>
      </c>
      <c r="K47">
        <v>3.7210000000000001</v>
      </c>
      <c r="M47" s="10">
        <f t="shared" si="2"/>
        <v>349.13480000000004</v>
      </c>
      <c r="N47" s="11">
        <f t="shared" si="3"/>
        <v>9.4872897579332101</v>
      </c>
      <c r="O47" s="11">
        <f t="shared" si="5"/>
        <v>102.0741234582389</v>
      </c>
      <c r="P47" s="12">
        <f t="shared" si="5"/>
        <v>0</v>
      </c>
    </row>
    <row r="48" spans="1:16" x14ac:dyDescent="0.3">
      <c r="B48">
        <v>34</v>
      </c>
      <c r="C48" t="s">
        <v>113</v>
      </c>
      <c r="D48">
        <f t="shared" si="6"/>
        <v>548.77200000000005</v>
      </c>
      <c r="F48">
        <f>1.4*(10^-24)*D48/((K48*10^-8)^3)</f>
        <v>15.291175803775579</v>
      </c>
      <c r="H48">
        <f>3.29*((K48*10^-8)^3)*$C$12</f>
        <v>99.544151160341997</v>
      </c>
      <c r="I48">
        <v>0</v>
      </c>
      <c r="J48">
        <v>417</v>
      </c>
      <c r="K48">
        <v>3.69</v>
      </c>
      <c r="M48" s="10">
        <f t="shared" si="2"/>
        <v>548.77200000000005</v>
      </c>
      <c r="N48" s="11">
        <f t="shared" si="3"/>
        <v>15.291175803775579</v>
      </c>
      <c r="O48" s="11">
        <f t="shared" si="5"/>
        <v>99.544151160341997</v>
      </c>
      <c r="P48" s="12">
        <f t="shared" si="5"/>
        <v>0</v>
      </c>
    </row>
    <row r="49" spans="1:16" x14ac:dyDescent="0.3">
      <c r="B49">
        <v>35</v>
      </c>
      <c r="C49" t="s">
        <v>55</v>
      </c>
      <c r="D49" s="1">
        <v>513</v>
      </c>
      <c r="E49">
        <v>81</v>
      </c>
      <c r="F49" s="1">
        <f t="shared" si="0"/>
        <v>8.1</v>
      </c>
      <c r="G49">
        <v>0.11700000000000001</v>
      </c>
      <c r="H49" s="1">
        <f t="shared" si="1"/>
        <v>117</v>
      </c>
      <c r="I49">
        <v>0.55600000000000005</v>
      </c>
      <c r="M49" s="10">
        <f t="shared" si="2"/>
        <v>513</v>
      </c>
      <c r="N49" s="11">
        <f t="shared" si="3"/>
        <v>8.1</v>
      </c>
      <c r="O49" s="11">
        <f t="shared" si="5"/>
        <v>117</v>
      </c>
      <c r="P49" s="12">
        <f t="shared" si="5"/>
        <v>0.55600000000000005</v>
      </c>
    </row>
    <row r="50" spans="1:16" x14ac:dyDescent="0.3">
      <c r="A50" t="s">
        <v>56</v>
      </c>
      <c r="B50">
        <v>36</v>
      </c>
      <c r="C50" t="s">
        <v>57</v>
      </c>
      <c r="D50" s="1">
        <v>466</v>
      </c>
      <c r="F50" s="7">
        <v>5.57</v>
      </c>
      <c r="G50">
        <f>1/6.49</f>
        <v>0.15408320493066255</v>
      </c>
      <c r="H50" s="1">
        <f t="shared" si="1"/>
        <v>154.08320493066256</v>
      </c>
      <c r="I50">
        <v>0.30299999999999999</v>
      </c>
      <c r="M50" s="10">
        <f t="shared" si="2"/>
        <v>466</v>
      </c>
      <c r="N50" s="11">
        <f t="shared" si="3"/>
        <v>5.57</v>
      </c>
      <c r="O50" s="11">
        <f t="shared" si="5"/>
        <v>154.08320493066256</v>
      </c>
      <c r="P50" s="12">
        <f t="shared" si="5"/>
        <v>0.30299999999999999</v>
      </c>
    </row>
    <row r="51" spans="1:16" x14ac:dyDescent="0.3">
      <c r="B51">
        <v>37</v>
      </c>
      <c r="C51" t="s">
        <v>58</v>
      </c>
      <c r="D51">
        <f t="shared" ref="D51" si="7">1.316*J51</f>
        <v>573.77600000000007</v>
      </c>
      <c r="F51">
        <f>1.4*(10^-24)*D51/((K51*10^-8)^3)</f>
        <v>12.838045008649644</v>
      </c>
      <c r="H51">
        <f>3.29*((K51*10^-8)^3)*$C$12</f>
        <v>123.96759315697403</v>
      </c>
      <c r="I51">
        <v>0</v>
      </c>
      <c r="J51">
        <v>436</v>
      </c>
      <c r="K51">
        <v>3.97</v>
      </c>
      <c r="M51" s="10">
        <f t="shared" si="2"/>
        <v>573.77600000000007</v>
      </c>
      <c r="N51" s="11">
        <f t="shared" si="3"/>
        <v>12.838045008649644</v>
      </c>
      <c r="O51" s="11">
        <f t="shared" si="5"/>
        <v>123.96759315697403</v>
      </c>
      <c r="P51" s="12">
        <f t="shared" si="5"/>
        <v>0</v>
      </c>
    </row>
    <row r="52" spans="1:16" x14ac:dyDescent="0.3">
      <c r="A52" t="s">
        <v>59</v>
      </c>
      <c r="B52">
        <v>38</v>
      </c>
      <c r="C52" t="s">
        <v>60</v>
      </c>
      <c r="D52" s="1">
        <v>514</v>
      </c>
      <c r="E52">
        <v>63</v>
      </c>
      <c r="F52" s="1">
        <f t="shared" si="0"/>
        <v>6.3</v>
      </c>
      <c r="G52">
        <v>0.16800000000000001</v>
      </c>
      <c r="H52" s="1">
        <f t="shared" si="1"/>
        <v>168</v>
      </c>
      <c r="I52">
        <v>0.64400000000000002</v>
      </c>
      <c r="M52" s="10">
        <f t="shared" si="2"/>
        <v>514</v>
      </c>
      <c r="N52" s="11">
        <f t="shared" si="3"/>
        <v>6.3</v>
      </c>
      <c r="O52" s="11">
        <f t="shared" si="5"/>
        <v>168</v>
      </c>
      <c r="P52" s="12">
        <f t="shared" si="5"/>
        <v>0.64400000000000002</v>
      </c>
    </row>
    <row r="53" spans="1:16" x14ac:dyDescent="0.3">
      <c r="B53">
        <v>39</v>
      </c>
      <c r="C53" t="s">
        <v>61</v>
      </c>
      <c r="D53">
        <f t="shared" ref="D53:D55" si="8">1.316*J53</f>
        <v>477.18160000000006</v>
      </c>
      <c r="F53">
        <f>1.4*(10^-24)*D53/((K53*10^-8)^3)</f>
        <v>7.1864948498046104</v>
      </c>
      <c r="H53">
        <f>3.29*((K53*10^-8)^3)*$C$12</f>
        <v>184.17524454012602</v>
      </c>
      <c r="I53">
        <v>0</v>
      </c>
      <c r="J53">
        <v>362.6</v>
      </c>
      <c r="K53">
        <v>4.53</v>
      </c>
      <c r="M53" s="10">
        <f t="shared" si="2"/>
        <v>477.18160000000006</v>
      </c>
      <c r="N53" s="11">
        <f t="shared" si="3"/>
        <v>7.1864948498046104</v>
      </c>
      <c r="O53" s="11">
        <f t="shared" si="5"/>
        <v>184.17524454012602</v>
      </c>
      <c r="P53" s="12">
        <f t="shared" si="5"/>
        <v>0</v>
      </c>
    </row>
    <row r="54" spans="1:16" x14ac:dyDescent="0.3">
      <c r="B54">
        <v>40</v>
      </c>
      <c r="C54" t="s">
        <v>62</v>
      </c>
      <c r="D54">
        <f t="shared" si="8"/>
        <v>477.18160000000006</v>
      </c>
      <c r="F54">
        <f>1.4*(10^-24)*D54/((K54*10^-8)^3)</f>
        <v>7.1864948498046104</v>
      </c>
      <c r="H54">
        <f>3.29*((K54*10^-8)^3)*$C$12</f>
        <v>184.17524454012602</v>
      </c>
      <c r="I54">
        <v>0</v>
      </c>
      <c r="J54">
        <v>362.6</v>
      </c>
      <c r="K54">
        <v>4.53</v>
      </c>
      <c r="M54" s="10">
        <f t="shared" si="2"/>
        <v>477.18160000000006</v>
      </c>
      <c r="N54" s="11">
        <f t="shared" si="3"/>
        <v>7.1864948498046104</v>
      </c>
      <c r="O54" s="11">
        <f t="shared" si="5"/>
        <v>184.17524454012602</v>
      </c>
      <c r="P54" s="12">
        <f t="shared" si="5"/>
        <v>0</v>
      </c>
    </row>
    <row r="55" spans="1:16" x14ac:dyDescent="0.3">
      <c r="B55">
        <v>41</v>
      </c>
      <c r="C55" t="s">
        <v>63</v>
      </c>
      <c r="D55">
        <f t="shared" si="8"/>
        <v>619.30960000000005</v>
      </c>
      <c r="F55">
        <f>1.4*(10^-24)*D55/((K55*10^-8)^3)</f>
        <v>10.109276598856555</v>
      </c>
      <c r="H55">
        <f>3.29*((K55*10^-8)^3)*$C$12</f>
        <v>169.92309803779807</v>
      </c>
      <c r="I55">
        <v>0</v>
      </c>
      <c r="J55">
        <v>470.6</v>
      </c>
      <c r="K55">
        <v>4.41</v>
      </c>
      <c r="M55" s="10">
        <f t="shared" si="2"/>
        <v>619.30960000000005</v>
      </c>
      <c r="N55" s="11">
        <f t="shared" si="3"/>
        <v>10.109276598856555</v>
      </c>
      <c r="O55" s="11">
        <f t="shared" si="5"/>
        <v>169.92309803779807</v>
      </c>
      <c r="P55" s="12">
        <f t="shared" si="5"/>
        <v>0</v>
      </c>
    </row>
    <row r="56" spans="1:16" x14ac:dyDescent="0.3">
      <c r="A56" t="s">
        <v>64</v>
      </c>
      <c r="B56">
        <v>42</v>
      </c>
      <c r="C56" t="s">
        <v>65</v>
      </c>
      <c r="D56" s="1">
        <v>402.4</v>
      </c>
      <c r="E56">
        <v>56.3</v>
      </c>
      <c r="F56" s="1">
        <f t="shared" si="0"/>
        <v>5.63</v>
      </c>
      <c r="G56">
        <v>0.16350000000000001</v>
      </c>
      <c r="H56" s="1">
        <f t="shared" si="1"/>
        <v>163.5</v>
      </c>
      <c r="I56">
        <v>0.215</v>
      </c>
      <c r="M56" s="10">
        <f t="shared" si="2"/>
        <v>402.4</v>
      </c>
      <c r="N56" s="11">
        <f t="shared" si="3"/>
        <v>5.63</v>
      </c>
      <c r="O56" s="11">
        <f t="shared" si="5"/>
        <v>163.5</v>
      </c>
      <c r="P56" s="12">
        <f t="shared" si="5"/>
        <v>0.215</v>
      </c>
    </row>
    <row r="57" spans="1:16" x14ac:dyDescent="0.3">
      <c r="B57">
        <v>43</v>
      </c>
      <c r="C57" t="s">
        <v>66</v>
      </c>
      <c r="D57">
        <f t="shared" ref="D57:D58" si="9">1.316*J57</f>
        <v>427.43680000000006</v>
      </c>
      <c r="F57">
        <f>1.4*(10^-24)*D57/((K57*10^-8)^3)</f>
        <v>7.5792820513833785</v>
      </c>
      <c r="H57">
        <f>3.29*((K57*10^-8)^3)*$C$12</f>
        <v>156.42585076318198</v>
      </c>
      <c r="I57">
        <v>0</v>
      </c>
      <c r="J57">
        <v>324.8</v>
      </c>
      <c r="K57">
        <v>4.29</v>
      </c>
      <c r="M57" s="10">
        <f t="shared" si="2"/>
        <v>427.43680000000006</v>
      </c>
      <c r="N57" s="11">
        <f t="shared" si="3"/>
        <v>7.5792820513833785</v>
      </c>
      <c r="O57" s="11">
        <f t="shared" si="5"/>
        <v>156.42585076318198</v>
      </c>
      <c r="P57" s="12">
        <f t="shared" si="5"/>
        <v>0</v>
      </c>
    </row>
    <row r="58" spans="1:16" x14ac:dyDescent="0.3">
      <c r="B58">
        <v>44</v>
      </c>
      <c r="C58" t="s">
        <v>67</v>
      </c>
      <c r="D58">
        <f t="shared" si="9"/>
        <v>415.85599999999999</v>
      </c>
      <c r="F58">
        <f>1.4*(10^-24)*D58/((K58*10^-8)^3)</f>
        <v>7.7470017610306057</v>
      </c>
      <c r="H58">
        <f>3.29*((K58*10^-8)^3)*$C$12</f>
        <v>148.89290453262402</v>
      </c>
      <c r="I58">
        <v>0</v>
      </c>
      <c r="J58">
        <v>316</v>
      </c>
      <c r="K58">
        <v>4.22</v>
      </c>
      <c r="M58" s="10">
        <f t="shared" si="2"/>
        <v>415.85599999999999</v>
      </c>
      <c r="N58" s="11">
        <f t="shared" si="3"/>
        <v>7.7470017610306057</v>
      </c>
      <c r="O58" s="11">
        <f t="shared" si="5"/>
        <v>148.89290453262402</v>
      </c>
      <c r="P58" s="12">
        <f t="shared" si="5"/>
        <v>0</v>
      </c>
    </row>
    <row r="59" spans="1:16" x14ac:dyDescent="0.3">
      <c r="A59" t="s">
        <v>68</v>
      </c>
      <c r="B59">
        <v>45</v>
      </c>
      <c r="C59" t="s">
        <v>69</v>
      </c>
      <c r="D59" s="1">
        <v>365</v>
      </c>
      <c r="E59">
        <v>46</v>
      </c>
      <c r="F59" s="1">
        <f t="shared" si="0"/>
        <v>4.5999999999999996</v>
      </c>
      <c r="G59">
        <v>0.18459999999999999</v>
      </c>
      <c r="H59" s="1">
        <f t="shared" si="1"/>
        <v>184.6</v>
      </c>
      <c r="I59">
        <v>0.14399999999999999</v>
      </c>
      <c r="M59" s="10">
        <f t="shared" si="2"/>
        <v>365</v>
      </c>
      <c r="N59" s="11">
        <f t="shared" si="3"/>
        <v>4.5999999999999996</v>
      </c>
      <c r="O59" s="11">
        <f t="shared" si="5"/>
        <v>184.6</v>
      </c>
      <c r="P59" s="12">
        <f t="shared" si="5"/>
        <v>0.14399999999999999</v>
      </c>
    </row>
    <row r="60" spans="1:16" x14ac:dyDescent="0.3">
      <c r="B60">
        <v>46</v>
      </c>
      <c r="C60" t="s">
        <v>70</v>
      </c>
      <c r="D60" s="1">
        <v>369.9</v>
      </c>
      <c r="E60">
        <v>42.5</v>
      </c>
      <c r="F60" s="1">
        <f t="shared" si="0"/>
        <v>4.25</v>
      </c>
      <c r="G60">
        <v>0.2</v>
      </c>
      <c r="H60" s="1">
        <f t="shared" si="1"/>
        <v>200</v>
      </c>
      <c r="I60">
        <v>0.153</v>
      </c>
      <c r="M60" s="10">
        <f t="shared" si="2"/>
        <v>369.9</v>
      </c>
      <c r="N60" s="11">
        <f t="shared" si="3"/>
        <v>4.25</v>
      </c>
      <c r="O60" s="11">
        <f t="shared" si="5"/>
        <v>200</v>
      </c>
      <c r="P60" s="12">
        <f t="shared" si="5"/>
        <v>0.153</v>
      </c>
    </row>
    <row r="61" spans="1:16" x14ac:dyDescent="0.3">
      <c r="B61">
        <v>47</v>
      </c>
      <c r="C61" t="s">
        <v>71</v>
      </c>
      <c r="D61">
        <f t="shared" ref="D61:D64" si="10">1.316*J61</f>
        <v>399.27440000000001</v>
      </c>
      <c r="F61">
        <f>1.4*(10^-24)*D61/((K61*10^-8)^3)</f>
        <v>5.0230126545495191</v>
      </c>
      <c r="H61">
        <f>3.29*((K61*10^-8)^3)*$C$12</f>
        <v>220.48135956555791</v>
      </c>
      <c r="I61">
        <v>0</v>
      </c>
      <c r="J61">
        <v>303.39999999999998</v>
      </c>
      <c r="K61">
        <v>4.8099999999999996</v>
      </c>
      <c r="M61" s="10">
        <f t="shared" si="2"/>
        <v>399.27440000000001</v>
      </c>
      <c r="N61" s="11">
        <f t="shared" si="3"/>
        <v>5.0230126545495191</v>
      </c>
      <c r="O61" s="11">
        <f t="shared" si="5"/>
        <v>220.48135956555791</v>
      </c>
      <c r="P61" s="12">
        <f t="shared" si="5"/>
        <v>0</v>
      </c>
    </row>
    <row r="62" spans="1:16" x14ac:dyDescent="0.3">
      <c r="B62">
        <v>48</v>
      </c>
      <c r="C62" t="s">
        <v>72</v>
      </c>
      <c r="D62">
        <f t="shared" si="10"/>
        <v>399.27440000000001</v>
      </c>
      <c r="F62">
        <f>1.4*(10^-24)*D62/((K62*10^-8)^3)</f>
        <v>5.0230126545495191</v>
      </c>
      <c r="H62">
        <f>3.29*((K62*10^-8)^3)*$C$12</f>
        <v>220.48135956555791</v>
      </c>
      <c r="I62">
        <v>0</v>
      </c>
      <c r="J62">
        <v>303.39999999999998</v>
      </c>
      <c r="K62">
        <v>4.8099999999999996</v>
      </c>
      <c r="M62" s="10">
        <f t="shared" si="2"/>
        <v>399.27440000000001</v>
      </c>
      <c r="N62" s="11">
        <f t="shared" si="3"/>
        <v>5.0230126545495191</v>
      </c>
      <c r="O62" s="11">
        <f t="shared" si="5"/>
        <v>220.48135956555791</v>
      </c>
      <c r="P62" s="12">
        <f t="shared" si="5"/>
        <v>0</v>
      </c>
    </row>
    <row r="63" spans="1:16" x14ac:dyDescent="0.3">
      <c r="B63">
        <v>49</v>
      </c>
      <c r="C63" t="s">
        <v>73</v>
      </c>
      <c r="D63">
        <f t="shared" si="10"/>
        <v>642.07640000000004</v>
      </c>
      <c r="F63">
        <f>1.4*(10^-24)*D63/((K63*10^-8)^3)</f>
        <v>8.0273764190101957</v>
      </c>
      <c r="H63">
        <f>3.29*((K63*10^-8)^3)*$C$12</f>
        <v>221.85936408798403</v>
      </c>
      <c r="I63">
        <v>0</v>
      </c>
      <c r="J63">
        <v>487.9</v>
      </c>
      <c r="K63">
        <v>4.82</v>
      </c>
      <c r="M63" s="10">
        <f t="shared" si="2"/>
        <v>642.07640000000004</v>
      </c>
      <c r="N63" s="11">
        <f t="shared" si="3"/>
        <v>8.0273764190101957</v>
      </c>
      <c r="O63" s="11">
        <f t="shared" si="5"/>
        <v>221.85936408798403</v>
      </c>
      <c r="P63" s="12">
        <f t="shared" si="5"/>
        <v>0</v>
      </c>
    </row>
    <row r="64" spans="1:16" x14ac:dyDescent="0.3">
      <c r="B64">
        <v>50</v>
      </c>
      <c r="C64" t="s">
        <v>74</v>
      </c>
      <c r="D64">
        <f t="shared" si="10"/>
        <v>642.07640000000004</v>
      </c>
      <c r="F64">
        <f>1.4*(10^-24)*D64/((K64*10^-8)^3)</f>
        <v>8.0273764190101957</v>
      </c>
      <c r="H64">
        <f>3.29*((K64*10^-8)^3)*$C$12</f>
        <v>221.85936408798403</v>
      </c>
      <c r="I64">
        <v>0</v>
      </c>
      <c r="J64">
        <v>487.9</v>
      </c>
      <c r="K64">
        <v>4.82</v>
      </c>
      <c r="M64" s="10">
        <f t="shared" si="2"/>
        <v>642.07640000000004</v>
      </c>
      <c r="N64" s="11">
        <f t="shared" si="3"/>
        <v>8.0273764190101957</v>
      </c>
      <c r="O64" s="11">
        <f t="shared" si="5"/>
        <v>221.85936408798403</v>
      </c>
      <c r="P64" s="12">
        <f t="shared" si="5"/>
        <v>0</v>
      </c>
    </row>
    <row r="65" spans="2:16" x14ac:dyDescent="0.3">
      <c r="B65">
        <v>51</v>
      </c>
      <c r="C65" t="s">
        <v>75</v>
      </c>
      <c r="D65" s="1">
        <v>425</v>
      </c>
      <c r="E65">
        <v>38</v>
      </c>
      <c r="F65" s="1">
        <f t="shared" si="0"/>
        <v>3.8</v>
      </c>
      <c r="G65">
        <v>0.255</v>
      </c>
      <c r="H65" s="1">
        <f t="shared" si="1"/>
        <v>255</v>
      </c>
      <c r="I65">
        <v>0.19900000000000001</v>
      </c>
      <c r="M65" s="10">
        <f t="shared" si="2"/>
        <v>425</v>
      </c>
      <c r="N65" s="11">
        <f t="shared" si="3"/>
        <v>3.8</v>
      </c>
      <c r="O65" s="11">
        <f t="shared" si="5"/>
        <v>255</v>
      </c>
      <c r="P65" s="12">
        <f t="shared" si="5"/>
        <v>0.19900000000000001</v>
      </c>
    </row>
    <row r="66" spans="2:16" x14ac:dyDescent="0.3">
      <c r="B66">
        <v>52</v>
      </c>
      <c r="C66" t="s">
        <v>76</v>
      </c>
      <c r="D66">
        <f t="shared" ref="D66:D67" si="11">1.316*J66</f>
        <v>463.23200000000003</v>
      </c>
      <c r="F66">
        <f>1.4*(10^-24)*D66/((K66*10^-8)^3)</f>
        <v>4.5074687812904362</v>
      </c>
      <c r="H66">
        <f>3.29*((K66*10^-8)^3)*$C$12</f>
        <v>285.05621226611208</v>
      </c>
      <c r="I66">
        <v>0</v>
      </c>
      <c r="J66">
        <v>352</v>
      </c>
      <c r="K66">
        <v>5.24</v>
      </c>
      <c r="M66" s="10">
        <f t="shared" si="2"/>
        <v>463.23200000000003</v>
      </c>
      <c r="N66" s="11">
        <f t="shared" si="3"/>
        <v>4.5074687812904362</v>
      </c>
      <c r="O66" s="11">
        <f t="shared" si="5"/>
        <v>285.05621226611208</v>
      </c>
      <c r="P66" s="12">
        <f t="shared" si="5"/>
        <v>0</v>
      </c>
    </row>
    <row r="67" spans="2:16" x14ac:dyDescent="0.3">
      <c r="B67">
        <v>53</v>
      </c>
      <c r="C67" t="s">
        <v>77</v>
      </c>
      <c r="D67">
        <f t="shared" si="11"/>
        <v>463.23200000000003</v>
      </c>
      <c r="F67">
        <f>1.4*(10^-24)*D67/((K67*10^-8)^3)</f>
        <v>4.5074687812904362</v>
      </c>
      <c r="H67">
        <f>3.29*((K67*10^-8)^3)*$C$12</f>
        <v>285.05621226611208</v>
      </c>
      <c r="I67">
        <v>0</v>
      </c>
      <c r="J67">
        <v>352</v>
      </c>
      <c r="K67">
        <v>5.24</v>
      </c>
      <c r="M67" s="10">
        <f t="shared" si="2"/>
        <v>463.23200000000003</v>
      </c>
      <c r="N67" s="11">
        <f t="shared" si="3"/>
        <v>4.5074687812904362</v>
      </c>
      <c r="O67" s="11">
        <f t="shared" si="5"/>
        <v>285.05621226611208</v>
      </c>
      <c r="P67" s="12">
        <f t="shared" si="5"/>
        <v>0</v>
      </c>
    </row>
    <row r="68" spans="2:16" x14ac:dyDescent="0.3">
      <c r="B68">
        <v>54</v>
      </c>
      <c r="C68" t="s">
        <v>78</v>
      </c>
      <c r="D68" s="1">
        <v>419.5</v>
      </c>
      <c r="E68">
        <v>40.200000000000003</v>
      </c>
      <c r="F68" s="1">
        <f t="shared" si="0"/>
        <v>4.0200000000000005</v>
      </c>
      <c r="G68">
        <v>0.24079999999999999</v>
      </c>
      <c r="H68" s="1">
        <f t="shared" si="1"/>
        <v>240.79999999999998</v>
      </c>
      <c r="I68">
        <v>0.191</v>
      </c>
      <c r="M68" s="10">
        <f t="shared" si="2"/>
        <v>419.5</v>
      </c>
      <c r="N68" s="11">
        <f t="shared" si="3"/>
        <v>4.0200000000000005</v>
      </c>
      <c r="O68" s="11">
        <f t="shared" si="5"/>
        <v>240.79999999999998</v>
      </c>
      <c r="P68" s="12">
        <f t="shared" si="5"/>
        <v>0.191</v>
      </c>
    </row>
    <row r="69" spans="2:16" x14ac:dyDescent="0.3">
      <c r="B69">
        <v>55</v>
      </c>
      <c r="C69" t="s">
        <v>79</v>
      </c>
      <c r="D69">
        <f t="shared" ref="D69:D82" si="12">1.316*J69</f>
        <v>652.73599999999999</v>
      </c>
      <c r="F69">
        <f t="shared" ref="F69:F80" si="13">1.4*(10^-24)*D69/((K69*10^-8)^3)</f>
        <v>6.4991351843422844</v>
      </c>
      <c r="H69">
        <f t="shared" ref="H69:H80" si="14">3.29*((K69*10^-8)^3)*$C$12</f>
        <v>278.57791270399997</v>
      </c>
      <c r="I69">
        <v>0</v>
      </c>
      <c r="J69">
        <v>496</v>
      </c>
      <c r="K69">
        <v>5.2</v>
      </c>
      <c r="M69" s="10">
        <f t="shared" si="2"/>
        <v>652.73599999999999</v>
      </c>
      <c r="N69" s="11">
        <f t="shared" si="3"/>
        <v>6.4991351843422844</v>
      </c>
      <c r="O69" s="11">
        <f t="shared" si="5"/>
        <v>278.57791270399997</v>
      </c>
      <c r="P69" s="12">
        <f t="shared" si="5"/>
        <v>0</v>
      </c>
    </row>
    <row r="70" spans="2:16" x14ac:dyDescent="0.3">
      <c r="B70">
        <v>56</v>
      </c>
      <c r="C70" t="s">
        <v>80</v>
      </c>
      <c r="D70">
        <f t="shared" si="12"/>
        <v>652.73599999999999</v>
      </c>
      <c r="F70">
        <f t="shared" si="13"/>
        <v>6.4991351843422844</v>
      </c>
      <c r="H70">
        <f t="shared" si="14"/>
        <v>278.57791270399997</v>
      </c>
      <c r="I70">
        <v>0</v>
      </c>
      <c r="J70">
        <v>496</v>
      </c>
      <c r="K70">
        <v>5.2</v>
      </c>
      <c r="M70" s="10">
        <f t="shared" si="2"/>
        <v>652.73599999999999</v>
      </c>
      <c r="N70" s="11">
        <f t="shared" si="3"/>
        <v>6.4991351843422844</v>
      </c>
      <c r="O70" s="11">
        <f t="shared" si="5"/>
        <v>278.57791270399997</v>
      </c>
      <c r="P70" s="12">
        <f t="shared" si="5"/>
        <v>0</v>
      </c>
    </row>
    <row r="71" spans="2:16" x14ac:dyDescent="0.3">
      <c r="B71">
        <v>57</v>
      </c>
      <c r="C71" t="s">
        <v>81</v>
      </c>
      <c r="D71">
        <f t="shared" si="12"/>
        <v>626.41600000000005</v>
      </c>
      <c r="F71">
        <f t="shared" si="13"/>
        <v>4.5463018289300665</v>
      </c>
      <c r="H71">
        <f t="shared" si="14"/>
        <v>382.18114889659853</v>
      </c>
      <c r="I71">
        <v>0</v>
      </c>
      <c r="J71">
        <v>476</v>
      </c>
      <c r="K71">
        <v>5.7779999999999996</v>
      </c>
      <c r="M71" s="10">
        <f t="shared" si="2"/>
        <v>626.41600000000005</v>
      </c>
      <c r="N71" s="11">
        <f t="shared" si="3"/>
        <v>4.5463018289300665</v>
      </c>
      <c r="O71" s="11">
        <f t="shared" si="5"/>
        <v>382.18114889659853</v>
      </c>
      <c r="P71" s="12">
        <f t="shared" si="5"/>
        <v>0</v>
      </c>
    </row>
    <row r="72" spans="2:16" x14ac:dyDescent="0.3">
      <c r="B72">
        <v>58</v>
      </c>
      <c r="C72" t="s">
        <v>82</v>
      </c>
      <c r="D72">
        <f t="shared" si="12"/>
        <v>128.34948</v>
      </c>
      <c r="F72">
        <f t="shared" si="13"/>
        <v>3.784744571339778</v>
      </c>
      <c r="H72">
        <f t="shared" si="14"/>
        <v>94.063735918831512</v>
      </c>
      <c r="I72">
        <v>0</v>
      </c>
      <c r="J72">
        <v>97.53</v>
      </c>
      <c r="K72">
        <v>3.621</v>
      </c>
      <c r="M72" s="10">
        <f t="shared" si="2"/>
        <v>128.34948</v>
      </c>
      <c r="N72" s="11">
        <f t="shared" si="3"/>
        <v>3.784744571339778</v>
      </c>
      <c r="O72" s="11">
        <f t="shared" si="5"/>
        <v>94.063735918831512</v>
      </c>
      <c r="P72" s="12">
        <f t="shared" si="5"/>
        <v>0</v>
      </c>
    </row>
    <row r="73" spans="2:16" x14ac:dyDescent="0.3">
      <c r="B73">
        <v>59</v>
      </c>
      <c r="C73" t="s">
        <v>83</v>
      </c>
      <c r="D73">
        <f t="shared" si="12"/>
        <v>93.962400000000017</v>
      </c>
      <c r="F73">
        <f t="shared" si="13"/>
        <v>3.6671627354210257</v>
      </c>
      <c r="H73">
        <f t="shared" si="14"/>
        <v>71.070374356254902</v>
      </c>
      <c r="I73">
        <v>0</v>
      </c>
      <c r="J73">
        <v>71.400000000000006</v>
      </c>
      <c r="K73">
        <v>3.298</v>
      </c>
      <c r="M73" s="10">
        <f t="shared" si="2"/>
        <v>93.962400000000017</v>
      </c>
      <c r="N73" s="11">
        <f t="shared" si="3"/>
        <v>3.6671627354210257</v>
      </c>
      <c r="O73" s="11">
        <f t="shared" si="5"/>
        <v>71.070374356254902</v>
      </c>
      <c r="P73" s="12">
        <f t="shared" si="5"/>
        <v>0</v>
      </c>
    </row>
    <row r="74" spans="2:16" x14ac:dyDescent="0.3">
      <c r="B74">
        <v>60</v>
      </c>
      <c r="C74" t="s">
        <v>84</v>
      </c>
      <c r="D74">
        <f t="shared" si="12"/>
        <v>748.80400000000009</v>
      </c>
      <c r="F74">
        <f t="shared" si="13"/>
        <v>21.916758200295718</v>
      </c>
      <c r="H74">
        <f t="shared" si="14"/>
        <v>94.766867257986007</v>
      </c>
      <c r="I74">
        <v>0</v>
      </c>
      <c r="J74">
        <v>569</v>
      </c>
      <c r="K74">
        <v>3.63</v>
      </c>
      <c r="M74" s="10">
        <f t="shared" si="2"/>
        <v>748.80400000000009</v>
      </c>
      <c r="N74" s="11">
        <f t="shared" si="3"/>
        <v>21.916758200295718</v>
      </c>
      <c r="O74" s="11">
        <f t="shared" si="5"/>
        <v>94.766867257986007</v>
      </c>
      <c r="P74" s="12">
        <f t="shared" si="5"/>
        <v>0</v>
      </c>
    </row>
    <row r="75" spans="2:16" x14ac:dyDescent="0.3">
      <c r="B75">
        <v>61</v>
      </c>
      <c r="C75" t="s">
        <v>85</v>
      </c>
      <c r="D75">
        <f t="shared" si="12"/>
        <v>305.83840000000004</v>
      </c>
      <c r="F75">
        <f t="shared" si="13"/>
        <v>7.6331581643724489</v>
      </c>
      <c r="H75">
        <f t="shared" si="14"/>
        <v>111.13540498536534</v>
      </c>
      <c r="I75">
        <v>0</v>
      </c>
      <c r="J75">
        <v>232.4</v>
      </c>
      <c r="K75">
        <v>3.8279999999999998</v>
      </c>
      <c r="M75" s="10">
        <f t="shared" si="2"/>
        <v>305.83840000000004</v>
      </c>
      <c r="N75" s="11">
        <f t="shared" si="3"/>
        <v>7.6331581643724489</v>
      </c>
      <c r="O75" s="11">
        <f t="shared" si="5"/>
        <v>111.13540498536534</v>
      </c>
      <c r="P75" s="12">
        <f t="shared" si="5"/>
        <v>0</v>
      </c>
    </row>
    <row r="76" spans="2:16" x14ac:dyDescent="0.3">
      <c r="B76">
        <v>62</v>
      </c>
      <c r="C76" t="s">
        <v>86</v>
      </c>
      <c r="D76">
        <f t="shared" si="12"/>
        <v>105.28</v>
      </c>
      <c r="F76">
        <f t="shared" si="13"/>
        <v>7.9202025833406111</v>
      </c>
      <c r="H76">
        <f t="shared" si="14"/>
        <v>36.870096215749996</v>
      </c>
      <c r="I76">
        <v>0</v>
      </c>
      <c r="J76">
        <v>80</v>
      </c>
      <c r="K76">
        <v>2.65</v>
      </c>
      <c r="M76" s="10">
        <f>D76</f>
        <v>105.28</v>
      </c>
      <c r="N76" s="11">
        <f>F76</f>
        <v>7.9202025833406111</v>
      </c>
      <c r="O76" s="11">
        <f>H76</f>
        <v>36.870096215749996</v>
      </c>
      <c r="P76" s="12">
        <f>I76</f>
        <v>0</v>
      </c>
    </row>
    <row r="77" spans="2:16" x14ac:dyDescent="0.3">
      <c r="B77">
        <v>63</v>
      </c>
      <c r="C77" t="s">
        <v>114</v>
      </c>
      <c r="D77">
        <f t="shared" si="12"/>
        <v>305.83840000000004</v>
      </c>
      <c r="F77">
        <f t="shared" si="13"/>
        <v>7.6331581643724489</v>
      </c>
      <c r="H77">
        <f t="shared" si="14"/>
        <v>111.13540498536534</v>
      </c>
      <c r="I77">
        <v>0</v>
      </c>
      <c r="J77">
        <v>232.4</v>
      </c>
      <c r="K77">
        <v>3.8279999999999998</v>
      </c>
      <c r="M77" s="10">
        <f t="shared" ref="M77:M84" si="15">D77</f>
        <v>305.83840000000004</v>
      </c>
      <c r="N77" s="11">
        <f t="shared" ref="N77:N84" si="16">F77</f>
        <v>7.6331581643724489</v>
      </c>
      <c r="O77" s="11">
        <f t="shared" ref="O77:P84" si="17">H77</f>
        <v>111.13540498536534</v>
      </c>
      <c r="P77" s="12">
        <f t="shared" si="17"/>
        <v>0</v>
      </c>
    </row>
    <row r="78" spans="2:16" x14ac:dyDescent="0.3">
      <c r="B78">
        <v>64</v>
      </c>
      <c r="C78" t="s">
        <v>88</v>
      </c>
      <c r="D78">
        <f t="shared" si="12"/>
        <v>105.28</v>
      </c>
      <c r="F78">
        <f t="shared" si="13"/>
        <v>7.9202025833406111</v>
      </c>
      <c r="H78">
        <f t="shared" si="14"/>
        <v>36.870096215749996</v>
      </c>
      <c r="I78">
        <v>0</v>
      </c>
      <c r="J78">
        <v>80</v>
      </c>
      <c r="K78">
        <v>2.65</v>
      </c>
      <c r="M78" s="10">
        <f t="shared" si="15"/>
        <v>105.28</v>
      </c>
      <c r="N78" s="11">
        <f t="shared" si="16"/>
        <v>7.9202025833406111</v>
      </c>
      <c r="O78" s="11">
        <f t="shared" si="17"/>
        <v>36.870096215749996</v>
      </c>
      <c r="P78" s="12">
        <f t="shared" si="17"/>
        <v>0</v>
      </c>
    </row>
    <row r="79" spans="2:16" x14ac:dyDescent="0.3">
      <c r="B79">
        <v>65</v>
      </c>
      <c r="C79" t="s">
        <v>89</v>
      </c>
      <c r="D79">
        <f t="shared" si="12"/>
        <v>98.7</v>
      </c>
      <c r="F79">
        <f t="shared" si="13"/>
        <v>2.4100947276664204</v>
      </c>
      <c r="H79">
        <f t="shared" si="14"/>
        <v>113.59199441304781</v>
      </c>
      <c r="I79">
        <v>0</v>
      </c>
      <c r="J79">
        <v>75</v>
      </c>
      <c r="K79">
        <v>3.8559999999999999</v>
      </c>
      <c r="M79" s="10">
        <f t="shared" si="15"/>
        <v>98.7</v>
      </c>
      <c r="N79" s="11">
        <f t="shared" si="16"/>
        <v>2.4100947276664204</v>
      </c>
      <c r="O79" s="11">
        <f t="shared" si="17"/>
        <v>113.59199441304781</v>
      </c>
      <c r="P79" s="12">
        <f t="shared" si="17"/>
        <v>0</v>
      </c>
    </row>
    <row r="80" spans="2:16" x14ac:dyDescent="0.3">
      <c r="B80">
        <v>66</v>
      </c>
      <c r="C80" t="s">
        <v>90</v>
      </c>
      <c r="D80">
        <f t="shared" si="12"/>
        <v>153.5772</v>
      </c>
      <c r="F80">
        <f t="shared" si="13"/>
        <v>5.0493104776451005</v>
      </c>
      <c r="H80">
        <f t="shared" si="14"/>
        <v>84.364425655542121</v>
      </c>
      <c r="I80">
        <v>0</v>
      </c>
      <c r="J80">
        <v>116.7</v>
      </c>
      <c r="K80">
        <v>3.492</v>
      </c>
      <c r="M80" s="10">
        <f t="shared" si="15"/>
        <v>153.5772</v>
      </c>
      <c r="N80" s="11">
        <f t="shared" si="16"/>
        <v>5.0493104776451005</v>
      </c>
      <c r="O80" s="11">
        <f t="shared" si="17"/>
        <v>84.364425655542121</v>
      </c>
      <c r="P80" s="12">
        <f t="shared" si="17"/>
        <v>0</v>
      </c>
    </row>
    <row r="81" spans="2:16" x14ac:dyDescent="0.3">
      <c r="B81">
        <v>67</v>
      </c>
      <c r="C81" t="s">
        <v>91</v>
      </c>
      <c r="D81" s="1">
        <v>309.56</v>
      </c>
      <c r="E81">
        <v>72.38</v>
      </c>
      <c r="F81" s="1">
        <f t="shared" ref="F81:F83" si="18">E81/10</f>
        <v>7.2379999999999995</v>
      </c>
      <c r="G81">
        <v>9.5500000000000002E-2</v>
      </c>
      <c r="H81" s="1">
        <f t="shared" ref="H81:H84" si="19">G81*1000</f>
        <v>95.5</v>
      </c>
      <c r="I81">
        <v>0.16500000000000001</v>
      </c>
      <c r="M81" s="10">
        <f t="shared" si="15"/>
        <v>309.56</v>
      </c>
      <c r="N81" s="11">
        <f t="shared" si="16"/>
        <v>7.2379999999999995</v>
      </c>
      <c r="O81" s="11">
        <f t="shared" si="17"/>
        <v>95.5</v>
      </c>
      <c r="P81" s="12">
        <f t="shared" si="17"/>
        <v>0.16500000000000001</v>
      </c>
    </row>
    <row r="82" spans="2:16" x14ac:dyDescent="0.3">
      <c r="B82">
        <v>68</v>
      </c>
      <c r="C82" t="s">
        <v>92</v>
      </c>
      <c r="D82">
        <f t="shared" si="12"/>
        <v>93.962400000000017</v>
      </c>
      <c r="F82">
        <f>1.4*(10^-24)*D82/((K82*10^-8)^3)</f>
        <v>2.4011387444982084</v>
      </c>
      <c r="H82">
        <f>3.29*((K82*10^-8)^3)*$C$12</f>
        <v>108.54292740428291</v>
      </c>
      <c r="I82">
        <v>0</v>
      </c>
      <c r="J82">
        <v>71.400000000000006</v>
      </c>
      <c r="K82">
        <v>3.798</v>
      </c>
      <c r="M82" s="10">
        <f t="shared" si="15"/>
        <v>93.962400000000017</v>
      </c>
      <c r="N82" s="11">
        <f t="shared" si="16"/>
        <v>2.4011387444982084</v>
      </c>
      <c r="O82" s="11">
        <f t="shared" si="17"/>
        <v>108.54292740428291</v>
      </c>
      <c r="P82" s="12">
        <f t="shared" si="17"/>
        <v>0</v>
      </c>
    </row>
    <row r="83" spans="2:16" x14ac:dyDescent="0.3">
      <c r="B83">
        <v>69</v>
      </c>
      <c r="C83" t="s">
        <v>93</v>
      </c>
      <c r="D83" s="1">
        <v>405.4</v>
      </c>
      <c r="E83">
        <v>113</v>
      </c>
      <c r="F83" s="1">
        <f t="shared" si="18"/>
        <v>11.3</v>
      </c>
      <c r="G83">
        <v>7.1999999999999995E-2</v>
      </c>
      <c r="H83" s="7">
        <f t="shared" si="19"/>
        <v>72</v>
      </c>
      <c r="I83">
        <v>0.25</v>
      </c>
      <c r="M83" s="10">
        <f t="shared" si="15"/>
        <v>405.4</v>
      </c>
      <c r="N83" s="11">
        <f t="shared" si="16"/>
        <v>11.3</v>
      </c>
      <c r="O83" s="11">
        <f t="shared" si="17"/>
        <v>72</v>
      </c>
      <c r="P83" s="12">
        <f t="shared" si="17"/>
        <v>0.25</v>
      </c>
    </row>
    <row r="84" spans="2:16" ht="17.25" thickBot="1" x14ac:dyDescent="0.35">
      <c r="B84">
        <v>70</v>
      </c>
      <c r="C84" t="s">
        <v>94</v>
      </c>
      <c r="D84" s="7">
        <v>431</v>
      </c>
      <c r="F84" s="7">
        <v>10.1</v>
      </c>
      <c r="G84">
        <v>0.1678</v>
      </c>
      <c r="H84" s="7">
        <f t="shared" si="19"/>
        <v>167.8</v>
      </c>
      <c r="I84">
        <v>0.83399999999999996</v>
      </c>
      <c r="M84" s="13">
        <f t="shared" si="15"/>
        <v>431</v>
      </c>
      <c r="N84" s="14">
        <f t="shared" si="16"/>
        <v>10.1</v>
      </c>
      <c r="O84" s="14">
        <f t="shared" si="17"/>
        <v>167.8</v>
      </c>
      <c r="P84" s="15">
        <f t="shared" si="17"/>
        <v>0.83399999999999996</v>
      </c>
    </row>
  </sheetData>
  <mergeCells count="3">
    <mergeCell ref="B2:C2"/>
    <mergeCell ref="D8:E9"/>
    <mergeCell ref="B11:F11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15A4-686F-4062-B403-8A166C21465D}">
  <dimension ref="B1:L83"/>
  <sheetViews>
    <sheetView topLeftCell="A76" zoomScale="85" zoomScaleNormal="85" workbookViewId="0">
      <selection activeCell="N7" sqref="N7"/>
    </sheetView>
  </sheetViews>
  <sheetFormatPr defaultRowHeight="16.5" x14ac:dyDescent="0.3"/>
  <cols>
    <col min="2" max="2" width="27.75" bestFit="1" customWidth="1"/>
  </cols>
  <sheetData>
    <row r="1" spans="2:12" x14ac:dyDescent="0.3">
      <c r="B1" s="16" t="s">
        <v>0</v>
      </c>
      <c r="C1" s="16"/>
    </row>
    <row r="2" spans="2:12" x14ac:dyDescent="0.3">
      <c r="B2" t="s">
        <v>1</v>
      </c>
      <c r="C2" s="17" t="s">
        <v>120</v>
      </c>
      <c r="D2" s="17"/>
      <c r="E2" s="17"/>
      <c r="F2" s="17"/>
      <c r="G2" s="17"/>
      <c r="H2" s="17"/>
    </row>
    <row r="3" spans="2:12" x14ac:dyDescent="0.3">
      <c r="C3" s="17" t="s">
        <v>2</v>
      </c>
      <c r="D3" s="17"/>
    </row>
    <row r="4" spans="2:12" x14ac:dyDescent="0.3">
      <c r="B4" t="s">
        <v>3</v>
      </c>
    </row>
    <row r="5" spans="2:12" x14ac:dyDescent="0.3">
      <c r="B5" s="16" t="s">
        <v>4</v>
      </c>
      <c r="C5" s="16"/>
      <c r="D5" s="16"/>
      <c r="E5" s="16"/>
    </row>
    <row r="7" spans="2:12" x14ac:dyDescent="0.3">
      <c r="B7" t="s">
        <v>5</v>
      </c>
      <c r="C7" s="16" t="s">
        <v>6</v>
      </c>
      <c r="D7" s="16"/>
    </row>
    <row r="9" spans="2:12" x14ac:dyDescent="0.3">
      <c r="B9" t="s">
        <v>7</v>
      </c>
      <c r="C9" t="s">
        <v>8</v>
      </c>
      <c r="D9" t="s">
        <v>9</v>
      </c>
      <c r="E9" t="s">
        <v>10</v>
      </c>
      <c r="F9" t="s">
        <v>11</v>
      </c>
    </row>
    <row r="10" spans="2:12" x14ac:dyDescent="0.3">
      <c r="B10" t="s">
        <v>12</v>
      </c>
      <c r="C10">
        <v>1.98</v>
      </c>
      <c r="D10">
        <v>16.5</v>
      </c>
      <c r="E10">
        <v>5.48</v>
      </c>
      <c r="F10">
        <v>5.69</v>
      </c>
    </row>
    <row r="11" spans="2:12" x14ac:dyDescent="0.3">
      <c r="B11" t="s">
        <v>13</v>
      </c>
    </row>
    <row r="13" spans="2:12" x14ac:dyDescent="0.3">
      <c r="D13" t="s">
        <v>14</v>
      </c>
      <c r="E13" t="s">
        <v>15</v>
      </c>
      <c r="F13" t="s">
        <v>16</v>
      </c>
      <c r="G13" t="s">
        <v>17</v>
      </c>
      <c r="H13" t="s">
        <v>18</v>
      </c>
      <c r="I13" t="s">
        <v>8</v>
      </c>
      <c r="J13" t="s">
        <v>9</v>
      </c>
      <c r="K13" t="s">
        <v>10</v>
      </c>
      <c r="L13" t="s">
        <v>11</v>
      </c>
    </row>
    <row r="14" spans="2:12" x14ac:dyDescent="0.3">
      <c r="D14">
        <v>1</v>
      </c>
      <c r="E14" t="s">
        <v>19</v>
      </c>
      <c r="F14">
        <v>0</v>
      </c>
      <c r="G14">
        <v>0</v>
      </c>
      <c r="H14" s="1">
        <v>17.899999999999999</v>
      </c>
      <c r="I14">
        <v>0</v>
      </c>
      <c r="J14">
        <v>0</v>
      </c>
      <c r="K14">
        <v>0</v>
      </c>
      <c r="L14">
        <v>2</v>
      </c>
    </row>
    <row r="15" spans="2:12" x14ac:dyDescent="0.3">
      <c r="D15">
        <v>2</v>
      </c>
      <c r="E15" t="s">
        <v>20</v>
      </c>
      <c r="F15">
        <v>0</v>
      </c>
      <c r="G15">
        <v>0</v>
      </c>
      <c r="H15" s="1">
        <v>16.100000000000001</v>
      </c>
      <c r="I15">
        <v>0</v>
      </c>
      <c r="J15">
        <v>0</v>
      </c>
      <c r="K15">
        <v>0</v>
      </c>
      <c r="L15">
        <v>0</v>
      </c>
    </row>
    <row r="16" spans="2:12" x14ac:dyDescent="0.3">
      <c r="D16">
        <v>3</v>
      </c>
      <c r="E16" t="s">
        <v>21</v>
      </c>
      <c r="F16">
        <v>0</v>
      </c>
      <c r="G16">
        <v>0</v>
      </c>
      <c r="H16" s="1">
        <v>2.88</v>
      </c>
      <c r="I16">
        <v>0</v>
      </c>
      <c r="J16">
        <v>0</v>
      </c>
      <c r="K16">
        <v>0</v>
      </c>
      <c r="L16">
        <v>0</v>
      </c>
    </row>
    <row r="17" spans="3:12" x14ac:dyDescent="0.3">
      <c r="D17">
        <v>4</v>
      </c>
      <c r="E17" t="s">
        <v>22</v>
      </c>
      <c r="F17">
        <v>0</v>
      </c>
      <c r="G17">
        <v>0</v>
      </c>
      <c r="H17">
        <f t="shared" ref="H17:H79" si="0">$C$10*I17+$D$10*J17+$E$10*K17+$F$10*L17</f>
        <v>1.98</v>
      </c>
      <c r="I17">
        <v>1</v>
      </c>
      <c r="J17">
        <v>0</v>
      </c>
      <c r="K17">
        <v>0</v>
      </c>
      <c r="L17">
        <v>0</v>
      </c>
    </row>
    <row r="18" spans="3:12" x14ac:dyDescent="0.3">
      <c r="D18">
        <v>5</v>
      </c>
      <c r="E18" t="s">
        <v>23</v>
      </c>
      <c r="F18">
        <v>0</v>
      </c>
      <c r="G18">
        <v>0</v>
      </c>
      <c r="H18" s="1">
        <v>16.600000000000001</v>
      </c>
      <c r="I18">
        <v>0</v>
      </c>
      <c r="J18">
        <v>0</v>
      </c>
      <c r="K18">
        <v>2</v>
      </c>
      <c r="L18">
        <v>0</v>
      </c>
    </row>
    <row r="19" spans="3:12" x14ac:dyDescent="0.3">
      <c r="D19">
        <v>6</v>
      </c>
      <c r="E19" t="s">
        <v>24</v>
      </c>
      <c r="F19">
        <v>0</v>
      </c>
      <c r="G19">
        <v>0</v>
      </c>
      <c r="H19">
        <f t="shared" si="0"/>
        <v>7.4600000000000009</v>
      </c>
      <c r="I19">
        <v>1</v>
      </c>
      <c r="J19">
        <v>0</v>
      </c>
      <c r="K19">
        <v>1</v>
      </c>
      <c r="L19">
        <v>0</v>
      </c>
    </row>
    <row r="20" spans="3:12" x14ac:dyDescent="0.3">
      <c r="D20">
        <v>7</v>
      </c>
      <c r="E20" t="s">
        <v>25</v>
      </c>
      <c r="F20">
        <v>0</v>
      </c>
      <c r="G20">
        <v>0</v>
      </c>
      <c r="H20">
        <f t="shared" si="0"/>
        <v>5.48</v>
      </c>
      <c r="I20">
        <v>0</v>
      </c>
      <c r="J20">
        <v>0</v>
      </c>
      <c r="K20">
        <v>1</v>
      </c>
      <c r="L20">
        <v>0</v>
      </c>
    </row>
    <row r="21" spans="3:12" x14ac:dyDescent="0.3">
      <c r="D21">
        <v>8</v>
      </c>
      <c r="E21" t="s">
        <v>26</v>
      </c>
      <c r="F21">
        <v>0</v>
      </c>
      <c r="G21">
        <v>0</v>
      </c>
      <c r="H21" s="1">
        <v>7.07</v>
      </c>
      <c r="I21">
        <v>2</v>
      </c>
      <c r="J21">
        <v>0</v>
      </c>
      <c r="K21">
        <v>0</v>
      </c>
      <c r="L21">
        <v>0</v>
      </c>
    </row>
    <row r="22" spans="3:12" x14ac:dyDescent="0.3">
      <c r="D22">
        <v>9</v>
      </c>
      <c r="E22" t="s">
        <v>27</v>
      </c>
      <c r="F22">
        <v>7.5999999999999998E-2</v>
      </c>
      <c r="G22">
        <v>1.8440000000000001</v>
      </c>
      <c r="H22" s="1">
        <v>12.7</v>
      </c>
      <c r="I22">
        <v>2</v>
      </c>
      <c r="J22">
        <v>0</v>
      </c>
      <c r="K22">
        <v>1</v>
      </c>
      <c r="L22">
        <v>0</v>
      </c>
    </row>
    <row r="23" spans="3:12" x14ac:dyDescent="0.3">
      <c r="D23">
        <v>10</v>
      </c>
      <c r="E23" t="s">
        <v>28</v>
      </c>
      <c r="F23">
        <v>0</v>
      </c>
      <c r="G23">
        <v>0</v>
      </c>
      <c r="H23">
        <f t="shared" si="0"/>
        <v>12.940000000000001</v>
      </c>
      <c r="I23">
        <v>1</v>
      </c>
      <c r="J23">
        <v>0</v>
      </c>
      <c r="K23">
        <v>2</v>
      </c>
      <c r="L23">
        <v>0</v>
      </c>
    </row>
    <row r="24" spans="3:12" x14ac:dyDescent="0.3">
      <c r="D24">
        <v>11</v>
      </c>
      <c r="E24" t="s">
        <v>29</v>
      </c>
      <c r="F24">
        <v>0</v>
      </c>
      <c r="G24">
        <v>0</v>
      </c>
      <c r="H24">
        <f t="shared" si="0"/>
        <v>14.920000000000002</v>
      </c>
      <c r="I24">
        <v>2</v>
      </c>
      <c r="J24">
        <v>0</v>
      </c>
      <c r="K24">
        <v>2</v>
      </c>
      <c r="L24">
        <v>0</v>
      </c>
    </row>
    <row r="25" spans="3:12" x14ac:dyDescent="0.3">
      <c r="D25">
        <v>12</v>
      </c>
      <c r="E25" t="s">
        <v>30</v>
      </c>
      <c r="F25">
        <v>0</v>
      </c>
      <c r="G25">
        <v>0</v>
      </c>
      <c r="H25" s="1">
        <v>18.899999999999999</v>
      </c>
      <c r="I25">
        <v>0</v>
      </c>
      <c r="J25">
        <v>1</v>
      </c>
      <c r="K25">
        <v>1</v>
      </c>
      <c r="L25">
        <v>0</v>
      </c>
    </row>
    <row r="26" spans="3:12" x14ac:dyDescent="0.3">
      <c r="D26">
        <v>13</v>
      </c>
      <c r="E26" t="s">
        <v>31</v>
      </c>
      <c r="F26">
        <v>0</v>
      </c>
      <c r="G26">
        <v>0</v>
      </c>
      <c r="H26" s="1">
        <v>26.9</v>
      </c>
      <c r="I26">
        <v>0</v>
      </c>
      <c r="J26">
        <v>1</v>
      </c>
      <c r="K26">
        <v>2</v>
      </c>
      <c r="L26">
        <v>0</v>
      </c>
    </row>
    <row r="27" spans="3:12" x14ac:dyDescent="0.3">
      <c r="D27">
        <v>14</v>
      </c>
      <c r="E27" t="s">
        <v>32</v>
      </c>
      <c r="F27">
        <v>0</v>
      </c>
      <c r="G27">
        <v>0</v>
      </c>
      <c r="H27">
        <f t="shared" si="0"/>
        <v>23.96</v>
      </c>
      <c r="I27">
        <v>1</v>
      </c>
      <c r="J27">
        <v>1</v>
      </c>
      <c r="K27">
        <v>1</v>
      </c>
      <c r="L27">
        <v>0</v>
      </c>
    </row>
    <row r="28" spans="3:12" x14ac:dyDescent="0.3">
      <c r="D28">
        <v>15</v>
      </c>
      <c r="E28" t="s">
        <v>33</v>
      </c>
      <c r="F28">
        <v>0</v>
      </c>
      <c r="G28">
        <v>0</v>
      </c>
      <c r="H28">
        <f t="shared" si="0"/>
        <v>22.439999999999998</v>
      </c>
      <c r="I28">
        <v>3</v>
      </c>
      <c r="J28">
        <v>1</v>
      </c>
      <c r="K28">
        <v>0</v>
      </c>
      <c r="L28">
        <v>0</v>
      </c>
    </row>
    <row r="29" spans="3:12" x14ac:dyDescent="0.3">
      <c r="D29">
        <v>16</v>
      </c>
      <c r="E29" t="s">
        <v>34</v>
      </c>
      <c r="F29">
        <v>0</v>
      </c>
      <c r="G29">
        <v>0</v>
      </c>
      <c r="H29">
        <f t="shared" si="0"/>
        <v>24.42</v>
      </c>
      <c r="I29">
        <v>4</v>
      </c>
      <c r="J29">
        <v>1</v>
      </c>
      <c r="K29">
        <v>0</v>
      </c>
      <c r="L29">
        <v>0</v>
      </c>
    </row>
    <row r="30" spans="3:12" x14ac:dyDescent="0.3">
      <c r="D30">
        <v>17</v>
      </c>
      <c r="E30" t="s">
        <v>35</v>
      </c>
      <c r="F30">
        <v>0</v>
      </c>
      <c r="G30">
        <v>0</v>
      </c>
      <c r="H30">
        <f t="shared" si="0"/>
        <v>25.94</v>
      </c>
      <c r="I30">
        <v>2</v>
      </c>
      <c r="J30">
        <v>1</v>
      </c>
      <c r="K30">
        <v>1</v>
      </c>
      <c r="L30">
        <v>0</v>
      </c>
    </row>
    <row r="31" spans="3:12" x14ac:dyDescent="0.3">
      <c r="C31" t="s">
        <v>36</v>
      </c>
      <c r="D31">
        <v>18</v>
      </c>
      <c r="E31" t="s">
        <v>37</v>
      </c>
      <c r="F31">
        <v>0</v>
      </c>
      <c r="G31">
        <v>0</v>
      </c>
      <c r="H31">
        <f t="shared" si="0"/>
        <v>20.46</v>
      </c>
      <c r="I31">
        <v>2</v>
      </c>
      <c r="J31">
        <v>1</v>
      </c>
      <c r="K31">
        <v>0</v>
      </c>
      <c r="L31">
        <v>0</v>
      </c>
    </row>
    <row r="32" spans="3:12" x14ac:dyDescent="0.3">
      <c r="C32" t="s">
        <v>36</v>
      </c>
      <c r="D32">
        <v>19</v>
      </c>
      <c r="E32" t="s">
        <v>38</v>
      </c>
      <c r="F32">
        <v>0</v>
      </c>
      <c r="G32">
        <v>0</v>
      </c>
      <c r="H32">
        <f t="shared" si="0"/>
        <v>20.46</v>
      </c>
      <c r="I32">
        <v>2</v>
      </c>
      <c r="J32">
        <v>1</v>
      </c>
      <c r="K32">
        <v>0</v>
      </c>
      <c r="L32">
        <v>0</v>
      </c>
    </row>
    <row r="33" spans="3:12" x14ac:dyDescent="0.3">
      <c r="D33">
        <v>20</v>
      </c>
      <c r="E33" t="s">
        <v>39</v>
      </c>
      <c r="F33">
        <v>0</v>
      </c>
      <c r="G33">
        <v>0</v>
      </c>
      <c r="H33">
        <f t="shared" si="0"/>
        <v>40.92</v>
      </c>
      <c r="I33">
        <v>4</v>
      </c>
      <c r="J33">
        <v>2</v>
      </c>
      <c r="K33">
        <v>0</v>
      </c>
      <c r="L33">
        <v>0</v>
      </c>
    </row>
    <row r="34" spans="3:12" x14ac:dyDescent="0.3">
      <c r="D34">
        <v>21</v>
      </c>
      <c r="E34" t="s">
        <v>40</v>
      </c>
      <c r="F34">
        <v>0</v>
      </c>
      <c r="G34">
        <v>1.7</v>
      </c>
      <c r="H34">
        <f t="shared" si="0"/>
        <v>27.919999999999998</v>
      </c>
      <c r="I34">
        <v>3</v>
      </c>
      <c r="J34">
        <v>1</v>
      </c>
      <c r="K34">
        <v>1</v>
      </c>
      <c r="L34">
        <v>0</v>
      </c>
    </row>
    <row r="35" spans="3:12" x14ac:dyDescent="0.3">
      <c r="D35">
        <v>22</v>
      </c>
      <c r="E35" t="s">
        <v>41</v>
      </c>
      <c r="F35">
        <v>0</v>
      </c>
      <c r="G35">
        <v>0</v>
      </c>
      <c r="H35">
        <f t="shared" si="0"/>
        <v>42.9</v>
      </c>
      <c r="I35">
        <v>5</v>
      </c>
      <c r="J35">
        <v>2</v>
      </c>
      <c r="K35">
        <v>0</v>
      </c>
      <c r="L35">
        <v>0</v>
      </c>
    </row>
    <row r="36" spans="3:12" x14ac:dyDescent="0.3">
      <c r="D36">
        <v>23</v>
      </c>
      <c r="E36" t="s">
        <v>42</v>
      </c>
      <c r="F36">
        <v>0</v>
      </c>
      <c r="G36">
        <v>0</v>
      </c>
      <c r="H36">
        <f t="shared" si="0"/>
        <v>44.879999999999995</v>
      </c>
      <c r="I36">
        <v>6</v>
      </c>
      <c r="J36">
        <v>2</v>
      </c>
      <c r="K36">
        <v>0</v>
      </c>
      <c r="L36">
        <v>0</v>
      </c>
    </row>
    <row r="37" spans="3:12" x14ac:dyDescent="0.3">
      <c r="D37">
        <v>24</v>
      </c>
      <c r="E37" t="s">
        <v>43</v>
      </c>
      <c r="F37">
        <v>0</v>
      </c>
      <c r="G37">
        <v>0</v>
      </c>
      <c r="H37">
        <f t="shared" si="0"/>
        <v>18.48</v>
      </c>
      <c r="I37">
        <v>1</v>
      </c>
      <c r="J37">
        <v>1</v>
      </c>
      <c r="K37">
        <v>0</v>
      </c>
      <c r="L37">
        <v>0</v>
      </c>
    </row>
    <row r="38" spans="3:12" x14ac:dyDescent="0.3">
      <c r="D38">
        <v>25</v>
      </c>
      <c r="E38" t="s">
        <v>44</v>
      </c>
      <c r="F38">
        <v>0</v>
      </c>
      <c r="G38">
        <v>0</v>
      </c>
      <c r="H38">
        <f t="shared" si="0"/>
        <v>36.96</v>
      </c>
      <c r="I38">
        <v>2</v>
      </c>
      <c r="J38">
        <v>2</v>
      </c>
      <c r="K38">
        <v>0</v>
      </c>
      <c r="L38">
        <v>0</v>
      </c>
    </row>
    <row r="39" spans="3:12" x14ac:dyDescent="0.3">
      <c r="D39">
        <v>26</v>
      </c>
      <c r="E39" t="s">
        <v>45</v>
      </c>
      <c r="F39">
        <v>0</v>
      </c>
      <c r="G39">
        <v>0</v>
      </c>
      <c r="H39">
        <f t="shared" si="0"/>
        <v>53.86</v>
      </c>
      <c r="I39">
        <v>5</v>
      </c>
      <c r="J39">
        <v>2</v>
      </c>
      <c r="K39">
        <v>2</v>
      </c>
      <c r="L39">
        <v>0</v>
      </c>
    </row>
    <row r="40" spans="3:12" x14ac:dyDescent="0.3">
      <c r="D40">
        <v>27</v>
      </c>
      <c r="E40" t="s">
        <v>46</v>
      </c>
      <c r="F40">
        <v>0</v>
      </c>
      <c r="G40">
        <v>0</v>
      </c>
      <c r="H40">
        <f t="shared" si="0"/>
        <v>57.36</v>
      </c>
      <c r="I40">
        <v>4</v>
      </c>
      <c r="J40">
        <v>2</v>
      </c>
      <c r="K40">
        <v>3</v>
      </c>
      <c r="L40">
        <v>0</v>
      </c>
    </row>
    <row r="41" spans="3:12" x14ac:dyDescent="0.3">
      <c r="D41">
        <v>28</v>
      </c>
      <c r="E41" t="s">
        <v>47</v>
      </c>
      <c r="F41">
        <v>0</v>
      </c>
      <c r="G41">
        <v>0</v>
      </c>
      <c r="H41">
        <f t="shared" si="0"/>
        <v>38.94</v>
      </c>
      <c r="I41">
        <v>3</v>
      </c>
      <c r="J41">
        <v>2</v>
      </c>
      <c r="K41">
        <v>0</v>
      </c>
      <c r="L41">
        <v>0</v>
      </c>
    </row>
    <row r="42" spans="3:12" x14ac:dyDescent="0.3">
      <c r="D42">
        <v>29</v>
      </c>
      <c r="E42" t="s">
        <v>48</v>
      </c>
      <c r="F42">
        <v>0</v>
      </c>
      <c r="G42">
        <v>0</v>
      </c>
      <c r="H42">
        <f t="shared" si="0"/>
        <v>44.42</v>
      </c>
      <c r="I42">
        <v>3</v>
      </c>
      <c r="J42">
        <v>2</v>
      </c>
      <c r="K42">
        <v>1</v>
      </c>
      <c r="L42">
        <v>0</v>
      </c>
    </row>
    <row r="43" spans="3:12" x14ac:dyDescent="0.3">
      <c r="C43" t="s">
        <v>49</v>
      </c>
      <c r="D43">
        <v>30</v>
      </c>
      <c r="E43" t="s">
        <v>50</v>
      </c>
      <c r="F43">
        <v>0</v>
      </c>
      <c r="G43">
        <v>0</v>
      </c>
      <c r="H43">
        <f t="shared" si="0"/>
        <v>46.400000000000006</v>
      </c>
      <c r="I43">
        <v>4</v>
      </c>
      <c r="J43">
        <v>2</v>
      </c>
      <c r="K43">
        <v>1</v>
      </c>
      <c r="L43">
        <v>0</v>
      </c>
    </row>
    <row r="44" spans="3:12" x14ac:dyDescent="0.3">
      <c r="D44">
        <v>31</v>
      </c>
      <c r="E44" t="s">
        <v>51</v>
      </c>
      <c r="F44">
        <v>0</v>
      </c>
      <c r="G44">
        <v>0</v>
      </c>
      <c r="H44">
        <f t="shared" si="0"/>
        <v>40.459999999999994</v>
      </c>
      <c r="I44">
        <v>1</v>
      </c>
      <c r="J44">
        <v>2</v>
      </c>
      <c r="K44">
        <v>1</v>
      </c>
      <c r="L44">
        <v>0</v>
      </c>
    </row>
    <row r="45" spans="3:12" x14ac:dyDescent="0.3">
      <c r="D45">
        <v>32</v>
      </c>
      <c r="E45" t="s">
        <v>52</v>
      </c>
      <c r="F45">
        <v>0</v>
      </c>
      <c r="G45">
        <v>0</v>
      </c>
      <c r="H45">
        <f t="shared" si="0"/>
        <v>42.44</v>
      </c>
      <c r="I45">
        <v>2</v>
      </c>
      <c r="J45">
        <v>2</v>
      </c>
      <c r="K45">
        <v>1</v>
      </c>
      <c r="L45">
        <v>0</v>
      </c>
    </row>
    <row r="46" spans="3:12" x14ac:dyDescent="0.3">
      <c r="D46">
        <v>33</v>
      </c>
      <c r="E46" t="s">
        <v>53</v>
      </c>
      <c r="F46">
        <v>0</v>
      </c>
      <c r="G46">
        <v>0</v>
      </c>
      <c r="H46">
        <f t="shared" si="0"/>
        <v>34.979999999999997</v>
      </c>
      <c r="I46">
        <v>1</v>
      </c>
      <c r="J46">
        <v>2</v>
      </c>
      <c r="K46">
        <v>0</v>
      </c>
      <c r="L46">
        <v>0</v>
      </c>
    </row>
    <row r="47" spans="3:12" x14ac:dyDescent="0.3">
      <c r="D47">
        <v>34</v>
      </c>
      <c r="E47" t="s">
        <v>54</v>
      </c>
      <c r="F47">
        <v>0</v>
      </c>
      <c r="G47">
        <v>1.7</v>
      </c>
      <c r="H47">
        <f t="shared" si="0"/>
        <v>27.919999999999998</v>
      </c>
      <c r="I47">
        <v>3</v>
      </c>
      <c r="J47">
        <v>1</v>
      </c>
      <c r="K47">
        <v>1</v>
      </c>
      <c r="L47">
        <v>0</v>
      </c>
    </row>
    <row r="48" spans="3:12" x14ac:dyDescent="0.3">
      <c r="D48">
        <v>35</v>
      </c>
      <c r="E48" t="s">
        <v>55</v>
      </c>
      <c r="F48">
        <v>0</v>
      </c>
      <c r="G48">
        <v>0</v>
      </c>
      <c r="H48">
        <f t="shared" si="0"/>
        <v>29.900000000000002</v>
      </c>
      <c r="I48">
        <v>4</v>
      </c>
      <c r="J48">
        <v>1</v>
      </c>
      <c r="K48">
        <v>1</v>
      </c>
      <c r="L48">
        <v>0</v>
      </c>
    </row>
    <row r="49" spans="3:12" x14ac:dyDescent="0.3">
      <c r="C49" t="s">
        <v>56</v>
      </c>
      <c r="D49">
        <v>36</v>
      </c>
      <c r="E49" t="s">
        <v>57</v>
      </c>
      <c r="F49">
        <v>0</v>
      </c>
      <c r="G49">
        <v>0</v>
      </c>
      <c r="H49">
        <f t="shared" si="0"/>
        <v>46.400000000000006</v>
      </c>
      <c r="I49">
        <v>4</v>
      </c>
      <c r="J49">
        <v>2</v>
      </c>
      <c r="K49">
        <v>1</v>
      </c>
      <c r="L49">
        <v>0</v>
      </c>
    </row>
    <row r="50" spans="3:12" x14ac:dyDescent="0.3">
      <c r="D50">
        <v>37</v>
      </c>
      <c r="E50" t="s">
        <v>58</v>
      </c>
      <c r="F50">
        <v>0</v>
      </c>
      <c r="G50">
        <v>0</v>
      </c>
      <c r="H50">
        <f t="shared" si="0"/>
        <v>44.42</v>
      </c>
      <c r="I50">
        <v>3</v>
      </c>
      <c r="J50">
        <v>2</v>
      </c>
      <c r="K50">
        <v>1</v>
      </c>
      <c r="L50">
        <v>0</v>
      </c>
    </row>
    <row r="51" spans="3:12" x14ac:dyDescent="0.3">
      <c r="C51" t="s">
        <v>59</v>
      </c>
      <c r="D51">
        <v>38</v>
      </c>
      <c r="E51" t="s">
        <v>60</v>
      </c>
      <c r="F51">
        <v>0</v>
      </c>
      <c r="G51">
        <v>0</v>
      </c>
      <c r="H51">
        <f t="shared" si="0"/>
        <v>50.36</v>
      </c>
      <c r="I51">
        <v>6</v>
      </c>
      <c r="J51">
        <v>2</v>
      </c>
      <c r="K51">
        <v>1</v>
      </c>
      <c r="L51">
        <v>0</v>
      </c>
    </row>
    <row r="52" spans="3:12" x14ac:dyDescent="0.3">
      <c r="D52">
        <v>39</v>
      </c>
      <c r="E52" t="s">
        <v>61</v>
      </c>
      <c r="F52">
        <v>0</v>
      </c>
      <c r="G52">
        <v>0</v>
      </c>
      <c r="H52">
        <f t="shared" si="0"/>
        <v>48.379999999999995</v>
      </c>
      <c r="I52">
        <v>5</v>
      </c>
      <c r="J52">
        <v>2</v>
      </c>
      <c r="K52">
        <v>1</v>
      </c>
      <c r="L52">
        <v>0</v>
      </c>
    </row>
    <row r="53" spans="3:12" x14ac:dyDescent="0.3">
      <c r="D53">
        <v>40</v>
      </c>
      <c r="E53" t="s">
        <v>62</v>
      </c>
      <c r="F53">
        <v>0</v>
      </c>
      <c r="G53">
        <v>0</v>
      </c>
      <c r="H53">
        <f t="shared" si="0"/>
        <v>48.379999999999995</v>
      </c>
      <c r="I53">
        <v>5</v>
      </c>
      <c r="J53">
        <v>2</v>
      </c>
      <c r="K53">
        <v>1</v>
      </c>
      <c r="L53">
        <v>0</v>
      </c>
    </row>
    <row r="54" spans="3:12" x14ac:dyDescent="0.3">
      <c r="D54">
        <v>41</v>
      </c>
      <c r="E54" t="s">
        <v>63</v>
      </c>
      <c r="F54">
        <v>0</v>
      </c>
      <c r="G54">
        <v>0</v>
      </c>
      <c r="H54">
        <f t="shared" si="0"/>
        <v>48.379999999999995</v>
      </c>
      <c r="I54">
        <v>5</v>
      </c>
      <c r="J54">
        <v>2</v>
      </c>
      <c r="K54">
        <v>1</v>
      </c>
      <c r="L54">
        <v>0</v>
      </c>
    </row>
    <row r="55" spans="3:12" x14ac:dyDescent="0.3">
      <c r="C55" t="s">
        <v>64</v>
      </c>
      <c r="D55">
        <v>42</v>
      </c>
      <c r="E55" t="s">
        <v>65</v>
      </c>
      <c r="F55">
        <v>0</v>
      </c>
      <c r="G55">
        <v>0</v>
      </c>
      <c r="H55">
        <f t="shared" si="0"/>
        <v>57.42</v>
      </c>
      <c r="I55">
        <v>4</v>
      </c>
      <c r="J55">
        <v>3</v>
      </c>
      <c r="K55">
        <v>0</v>
      </c>
      <c r="L55">
        <v>0</v>
      </c>
    </row>
    <row r="56" spans="3:12" x14ac:dyDescent="0.3">
      <c r="D56">
        <v>43</v>
      </c>
      <c r="E56" t="s">
        <v>66</v>
      </c>
      <c r="F56">
        <v>0</v>
      </c>
      <c r="G56">
        <v>0</v>
      </c>
      <c r="H56">
        <f t="shared" si="0"/>
        <v>55.44</v>
      </c>
      <c r="I56">
        <v>3</v>
      </c>
      <c r="J56">
        <v>3</v>
      </c>
      <c r="K56">
        <v>0</v>
      </c>
      <c r="L56">
        <v>0</v>
      </c>
    </row>
    <row r="57" spans="3:12" x14ac:dyDescent="0.3">
      <c r="D57">
        <v>44</v>
      </c>
      <c r="E57" t="s">
        <v>67</v>
      </c>
      <c r="F57">
        <v>0</v>
      </c>
      <c r="G57">
        <v>0</v>
      </c>
      <c r="H57">
        <f t="shared" si="0"/>
        <v>59.4</v>
      </c>
      <c r="I57">
        <v>5</v>
      </c>
      <c r="J57">
        <v>3</v>
      </c>
      <c r="K57">
        <v>0</v>
      </c>
      <c r="L57">
        <v>0</v>
      </c>
    </row>
    <row r="58" spans="3:12" x14ac:dyDescent="0.3">
      <c r="C58" t="s">
        <v>68</v>
      </c>
      <c r="D58">
        <v>45</v>
      </c>
      <c r="E58" t="s">
        <v>69</v>
      </c>
      <c r="F58">
        <v>0</v>
      </c>
      <c r="G58">
        <v>0</v>
      </c>
      <c r="H58">
        <f t="shared" si="0"/>
        <v>61.379999999999995</v>
      </c>
      <c r="I58">
        <v>6</v>
      </c>
      <c r="J58">
        <v>3</v>
      </c>
      <c r="K58">
        <v>0</v>
      </c>
      <c r="L58">
        <v>0</v>
      </c>
    </row>
    <row r="59" spans="3:12" x14ac:dyDescent="0.3">
      <c r="D59">
        <v>46</v>
      </c>
      <c r="E59" t="s">
        <v>70</v>
      </c>
      <c r="F59">
        <v>0</v>
      </c>
      <c r="G59">
        <v>0</v>
      </c>
      <c r="H59">
        <f t="shared" si="0"/>
        <v>65.34</v>
      </c>
      <c r="I59">
        <v>8</v>
      </c>
      <c r="J59">
        <v>3</v>
      </c>
      <c r="K59">
        <v>0</v>
      </c>
      <c r="L59">
        <v>0</v>
      </c>
    </row>
    <row r="60" spans="3:12" x14ac:dyDescent="0.3">
      <c r="D60">
        <v>47</v>
      </c>
      <c r="E60" t="s">
        <v>71</v>
      </c>
      <c r="F60">
        <v>0</v>
      </c>
      <c r="G60">
        <v>0</v>
      </c>
      <c r="H60">
        <f t="shared" si="0"/>
        <v>63.36</v>
      </c>
      <c r="I60">
        <v>7</v>
      </c>
      <c r="J60">
        <v>3</v>
      </c>
      <c r="K60">
        <v>0</v>
      </c>
      <c r="L60">
        <v>0</v>
      </c>
    </row>
    <row r="61" spans="3:12" x14ac:dyDescent="0.3">
      <c r="D61">
        <v>48</v>
      </c>
      <c r="E61" t="s">
        <v>72</v>
      </c>
      <c r="F61">
        <v>0</v>
      </c>
      <c r="G61">
        <v>0</v>
      </c>
      <c r="H61">
        <f t="shared" si="0"/>
        <v>63.36</v>
      </c>
      <c r="I61">
        <v>7</v>
      </c>
      <c r="J61">
        <v>3</v>
      </c>
      <c r="K61">
        <v>0</v>
      </c>
      <c r="L61">
        <v>0</v>
      </c>
    </row>
    <row r="62" spans="3:12" x14ac:dyDescent="0.3">
      <c r="D62">
        <v>49</v>
      </c>
      <c r="E62" t="s">
        <v>73</v>
      </c>
      <c r="F62">
        <v>0</v>
      </c>
      <c r="G62">
        <v>0</v>
      </c>
      <c r="H62">
        <f t="shared" si="0"/>
        <v>74.319999999999993</v>
      </c>
      <c r="I62">
        <v>7</v>
      </c>
      <c r="J62">
        <v>3</v>
      </c>
      <c r="K62">
        <v>2</v>
      </c>
      <c r="L62">
        <v>0</v>
      </c>
    </row>
    <row r="63" spans="3:12" x14ac:dyDescent="0.3">
      <c r="D63">
        <v>50</v>
      </c>
      <c r="E63" t="s">
        <v>74</v>
      </c>
      <c r="F63">
        <v>0</v>
      </c>
      <c r="G63">
        <v>0</v>
      </c>
      <c r="H63">
        <f t="shared" si="0"/>
        <v>77.819999999999993</v>
      </c>
      <c r="I63">
        <v>6</v>
      </c>
      <c r="J63">
        <v>3</v>
      </c>
      <c r="K63">
        <v>3</v>
      </c>
      <c r="L63">
        <v>0</v>
      </c>
    </row>
    <row r="64" spans="3:12" x14ac:dyDescent="0.3">
      <c r="D64">
        <v>51</v>
      </c>
      <c r="E64" t="s">
        <v>75</v>
      </c>
      <c r="F64">
        <v>0</v>
      </c>
      <c r="G64">
        <v>0</v>
      </c>
      <c r="H64">
        <f t="shared" si="0"/>
        <v>85.8</v>
      </c>
      <c r="I64">
        <v>10</v>
      </c>
      <c r="J64">
        <v>4</v>
      </c>
      <c r="K64">
        <v>0</v>
      </c>
      <c r="L64">
        <v>0</v>
      </c>
    </row>
    <row r="65" spans="4:12" x14ac:dyDescent="0.3">
      <c r="D65">
        <v>52</v>
      </c>
      <c r="E65" t="s">
        <v>76</v>
      </c>
      <c r="F65">
        <v>0</v>
      </c>
      <c r="G65">
        <v>0</v>
      </c>
      <c r="H65">
        <f t="shared" si="0"/>
        <v>83.82</v>
      </c>
      <c r="I65">
        <v>9</v>
      </c>
      <c r="J65">
        <v>4</v>
      </c>
      <c r="K65">
        <v>0</v>
      </c>
      <c r="L65">
        <v>0</v>
      </c>
    </row>
    <row r="66" spans="4:12" x14ac:dyDescent="0.3">
      <c r="D66">
        <v>53</v>
      </c>
      <c r="E66" t="s">
        <v>77</v>
      </c>
      <c r="F66">
        <v>0</v>
      </c>
      <c r="G66">
        <v>0</v>
      </c>
      <c r="H66">
        <f t="shared" si="0"/>
        <v>83.82</v>
      </c>
      <c r="I66">
        <v>9</v>
      </c>
      <c r="J66">
        <v>4</v>
      </c>
      <c r="K66">
        <v>0</v>
      </c>
      <c r="L66">
        <v>0</v>
      </c>
    </row>
    <row r="67" spans="4:12" x14ac:dyDescent="0.3">
      <c r="D67">
        <v>54</v>
      </c>
      <c r="E67" t="s">
        <v>78</v>
      </c>
      <c r="F67">
        <v>0</v>
      </c>
      <c r="G67">
        <v>0</v>
      </c>
      <c r="H67">
        <f t="shared" si="0"/>
        <v>81.84</v>
      </c>
      <c r="I67">
        <v>8</v>
      </c>
      <c r="J67">
        <v>4</v>
      </c>
      <c r="K67">
        <v>0</v>
      </c>
      <c r="L67">
        <v>0</v>
      </c>
    </row>
    <row r="68" spans="4:12" x14ac:dyDescent="0.3">
      <c r="D68">
        <v>55</v>
      </c>
      <c r="E68" t="s">
        <v>79</v>
      </c>
      <c r="F68">
        <v>0</v>
      </c>
      <c r="G68">
        <v>0</v>
      </c>
      <c r="H68">
        <f t="shared" si="0"/>
        <v>94.78</v>
      </c>
      <c r="I68">
        <v>9</v>
      </c>
      <c r="J68">
        <v>4</v>
      </c>
      <c r="K68">
        <v>2</v>
      </c>
      <c r="L68">
        <v>0</v>
      </c>
    </row>
    <row r="69" spans="4:12" x14ac:dyDescent="0.3">
      <c r="D69">
        <v>56</v>
      </c>
      <c r="E69" t="s">
        <v>80</v>
      </c>
      <c r="F69">
        <v>0</v>
      </c>
      <c r="G69">
        <v>0</v>
      </c>
      <c r="H69">
        <f t="shared" si="0"/>
        <v>94.78</v>
      </c>
      <c r="I69">
        <v>9</v>
      </c>
      <c r="J69">
        <v>4</v>
      </c>
      <c r="K69">
        <v>2</v>
      </c>
      <c r="L69">
        <v>0</v>
      </c>
    </row>
    <row r="70" spans="4:12" x14ac:dyDescent="0.3">
      <c r="D70">
        <v>57</v>
      </c>
      <c r="E70" t="s">
        <v>81</v>
      </c>
      <c r="F70">
        <v>0</v>
      </c>
      <c r="G70">
        <v>0</v>
      </c>
      <c r="H70">
        <f t="shared" si="0"/>
        <v>98.28</v>
      </c>
      <c r="I70">
        <v>8</v>
      </c>
      <c r="J70">
        <v>4</v>
      </c>
      <c r="K70">
        <v>3</v>
      </c>
      <c r="L70">
        <v>0</v>
      </c>
    </row>
    <row r="71" spans="4:12" x14ac:dyDescent="0.3">
      <c r="D71">
        <v>58</v>
      </c>
      <c r="E71" t="s">
        <v>82</v>
      </c>
      <c r="F71">
        <v>0</v>
      </c>
      <c r="G71">
        <v>0</v>
      </c>
      <c r="H71">
        <f t="shared" si="0"/>
        <v>11.170000000000002</v>
      </c>
      <c r="I71">
        <v>0</v>
      </c>
      <c r="J71">
        <v>0</v>
      </c>
      <c r="K71">
        <v>1</v>
      </c>
      <c r="L71">
        <v>1</v>
      </c>
    </row>
    <row r="72" spans="4:12" x14ac:dyDescent="0.3">
      <c r="D72">
        <v>59</v>
      </c>
      <c r="E72" t="s">
        <v>83</v>
      </c>
      <c r="F72">
        <v>0</v>
      </c>
      <c r="G72">
        <v>0</v>
      </c>
      <c r="H72">
        <f t="shared" si="0"/>
        <v>5.69</v>
      </c>
      <c r="I72">
        <v>0</v>
      </c>
      <c r="J72">
        <v>0</v>
      </c>
      <c r="K72">
        <v>0</v>
      </c>
      <c r="L72">
        <v>1</v>
      </c>
    </row>
    <row r="73" spans="4:12" x14ac:dyDescent="0.3">
      <c r="D73">
        <v>60</v>
      </c>
      <c r="E73" t="s">
        <v>84</v>
      </c>
      <c r="F73">
        <v>0</v>
      </c>
      <c r="G73">
        <v>0</v>
      </c>
      <c r="H73">
        <f t="shared" si="0"/>
        <v>24.17</v>
      </c>
      <c r="I73">
        <v>1</v>
      </c>
      <c r="J73">
        <v>1</v>
      </c>
      <c r="K73">
        <v>0</v>
      </c>
      <c r="L73">
        <v>1</v>
      </c>
    </row>
    <row r="74" spans="4:12" x14ac:dyDescent="0.3">
      <c r="D74">
        <v>61</v>
      </c>
      <c r="E74" t="s">
        <v>85</v>
      </c>
      <c r="F74">
        <v>0</v>
      </c>
      <c r="G74">
        <v>0</v>
      </c>
      <c r="H74">
        <f t="shared" si="0"/>
        <v>27.67</v>
      </c>
      <c r="I74">
        <v>0</v>
      </c>
      <c r="J74">
        <v>1</v>
      </c>
      <c r="K74">
        <v>1</v>
      </c>
      <c r="L74">
        <v>1</v>
      </c>
    </row>
    <row r="75" spans="4:12" x14ac:dyDescent="0.3">
      <c r="D75">
        <v>62</v>
      </c>
      <c r="E75" t="s">
        <v>86</v>
      </c>
      <c r="F75">
        <v>0</v>
      </c>
      <c r="G75">
        <v>0</v>
      </c>
      <c r="H75">
        <f t="shared" si="0"/>
        <v>7.67</v>
      </c>
      <c r="I75">
        <v>1</v>
      </c>
      <c r="J75">
        <v>0</v>
      </c>
      <c r="K75">
        <v>0</v>
      </c>
      <c r="L75">
        <v>1</v>
      </c>
    </row>
    <row r="76" spans="4:12" x14ac:dyDescent="0.3">
      <c r="D76">
        <v>63</v>
      </c>
      <c r="E76" t="s">
        <v>87</v>
      </c>
      <c r="F76">
        <v>0</v>
      </c>
      <c r="G76">
        <v>0</v>
      </c>
      <c r="H76">
        <f t="shared" si="0"/>
        <v>29.650000000000002</v>
      </c>
      <c r="I76">
        <v>1</v>
      </c>
      <c r="J76">
        <v>1</v>
      </c>
      <c r="K76">
        <v>1</v>
      </c>
      <c r="L76">
        <v>1</v>
      </c>
    </row>
    <row r="77" spans="4:12" x14ac:dyDescent="0.3">
      <c r="D77">
        <v>64</v>
      </c>
      <c r="E77" t="s">
        <v>88</v>
      </c>
      <c r="F77">
        <v>0</v>
      </c>
      <c r="G77">
        <v>0</v>
      </c>
      <c r="H77">
        <f t="shared" si="0"/>
        <v>9.65</v>
      </c>
      <c r="I77">
        <v>2</v>
      </c>
      <c r="J77">
        <v>0</v>
      </c>
      <c r="K77">
        <v>0</v>
      </c>
      <c r="L77">
        <v>1</v>
      </c>
    </row>
    <row r="78" spans="4:12" x14ac:dyDescent="0.3">
      <c r="D78">
        <v>65</v>
      </c>
      <c r="E78" t="s">
        <v>89</v>
      </c>
      <c r="F78">
        <v>0</v>
      </c>
      <c r="G78">
        <v>0</v>
      </c>
      <c r="H78">
        <f t="shared" si="0"/>
        <v>22.19</v>
      </c>
      <c r="I78">
        <v>0</v>
      </c>
      <c r="J78">
        <v>1</v>
      </c>
      <c r="K78">
        <v>0</v>
      </c>
      <c r="L78">
        <v>1</v>
      </c>
    </row>
    <row r="79" spans="4:12" x14ac:dyDescent="0.3">
      <c r="D79">
        <v>66</v>
      </c>
      <c r="E79" t="s">
        <v>90</v>
      </c>
      <c r="F79">
        <v>0</v>
      </c>
      <c r="G79">
        <v>0</v>
      </c>
      <c r="H79">
        <f t="shared" si="0"/>
        <v>13.150000000000002</v>
      </c>
      <c r="I79">
        <v>1</v>
      </c>
      <c r="J79">
        <v>0</v>
      </c>
      <c r="K79">
        <v>1</v>
      </c>
      <c r="L79">
        <v>1</v>
      </c>
    </row>
    <row r="80" spans="4:12" x14ac:dyDescent="0.3">
      <c r="D80">
        <v>67</v>
      </c>
      <c r="E80" t="s">
        <v>91</v>
      </c>
      <c r="F80">
        <v>0</v>
      </c>
      <c r="G80">
        <v>0</v>
      </c>
      <c r="H80" s="1">
        <v>35.9</v>
      </c>
      <c r="I80">
        <v>0</v>
      </c>
      <c r="J80">
        <v>0</v>
      </c>
      <c r="K80">
        <v>1</v>
      </c>
      <c r="L80">
        <v>2</v>
      </c>
    </row>
    <row r="81" spans="4:12" x14ac:dyDescent="0.3">
      <c r="D81">
        <v>68</v>
      </c>
      <c r="E81" t="s">
        <v>92</v>
      </c>
      <c r="F81">
        <v>0</v>
      </c>
      <c r="G81">
        <v>0</v>
      </c>
      <c r="H81">
        <f t="shared" ref="H81:H83" si="1">$C$10*I81+$D$10*J81+$E$10*K81+$F$10*L81</f>
        <v>13.360000000000001</v>
      </c>
      <c r="I81">
        <v>1</v>
      </c>
      <c r="J81">
        <v>0</v>
      </c>
      <c r="K81">
        <v>0</v>
      </c>
      <c r="L81">
        <v>2</v>
      </c>
    </row>
    <row r="82" spans="4:12" x14ac:dyDescent="0.3">
      <c r="D82">
        <v>69</v>
      </c>
      <c r="E82" t="s">
        <v>93</v>
      </c>
      <c r="F82">
        <v>0</v>
      </c>
      <c r="G82">
        <v>1.47</v>
      </c>
      <c r="H82" s="1">
        <v>14.9</v>
      </c>
      <c r="I82">
        <v>3</v>
      </c>
      <c r="J82">
        <v>0</v>
      </c>
      <c r="K82">
        <v>0</v>
      </c>
      <c r="L82">
        <v>1</v>
      </c>
    </row>
    <row r="83" spans="4:12" x14ac:dyDescent="0.3">
      <c r="D83">
        <v>70</v>
      </c>
      <c r="E83" t="s">
        <v>94</v>
      </c>
      <c r="F83">
        <v>0</v>
      </c>
      <c r="G83">
        <v>0</v>
      </c>
      <c r="H83">
        <f t="shared" si="1"/>
        <v>11.170000000000002</v>
      </c>
      <c r="I83">
        <v>0</v>
      </c>
      <c r="J83">
        <v>0</v>
      </c>
      <c r="K83">
        <v>1</v>
      </c>
      <c r="L83">
        <v>1</v>
      </c>
    </row>
  </sheetData>
  <mergeCells count="5">
    <mergeCell ref="B1:C1"/>
    <mergeCell ref="C2:H2"/>
    <mergeCell ref="C3:D3"/>
    <mergeCell ref="B5:E5"/>
    <mergeCell ref="C7:D7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critical_data.txt</vt:lpstr>
      <vt:lpstr>transport_data.txt Fuller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HSBAK</dc:creator>
  <cp:lastModifiedBy>Nam Danh</cp:lastModifiedBy>
  <dcterms:created xsi:type="dcterms:W3CDTF">2019-09-20T06:36:45Z</dcterms:created>
  <dcterms:modified xsi:type="dcterms:W3CDTF">2024-03-27T02:30:28Z</dcterms:modified>
</cp:coreProperties>
</file>