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_DATA\chemicalMechanism\CriticalAndTransportData_forRealGasForAllMech\file_upload_to_github\"/>
    </mc:Choice>
  </mc:AlternateContent>
  <xr:revisionPtr revIDLastSave="0" documentId="13_ncr:1_{D8A99D55-7D58-4B78-B1EB-5F416B34CF4E}" xr6:coauthVersionLast="47" xr6:coauthVersionMax="47" xr10:uidLastSave="{00000000-0000-0000-0000-000000000000}"/>
  <bookViews>
    <workbookView xWindow="-120" yWindow="-120" windowWidth="29040" windowHeight="15840" activeTab="1" xr2:uid="{646A48D1-2E30-416B-BDCA-860C86A6CA46}"/>
  </bookViews>
  <sheets>
    <sheet name="critical_data.txt" sheetId="1" r:id="rId1"/>
    <sheet name="transport_data.txt Full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2" l="1"/>
  <c r="F38" i="2"/>
  <c r="F82" i="2" l="1"/>
  <c r="F53" i="2"/>
  <c r="B71" i="2"/>
  <c r="F71" i="2" s="1"/>
  <c r="B70" i="2"/>
  <c r="F70" i="2" s="1"/>
  <c r="B97" i="2"/>
  <c r="F97" i="2" s="1"/>
  <c r="B95" i="2"/>
  <c r="F95" i="2" s="1"/>
  <c r="B94" i="2"/>
  <c r="F94" i="2" s="1"/>
  <c r="B93" i="2"/>
  <c r="F93" i="2" s="1"/>
  <c r="B85" i="2"/>
  <c r="F85" i="2" s="1"/>
  <c r="B82" i="2"/>
  <c r="B81" i="2"/>
  <c r="F81" i="2" s="1"/>
  <c r="B73" i="2"/>
  <c r="F73" i="2" s="1"/>
  <c r="B72" i="2"/>
  <c r="F72" i="2" s="1"/>
  <c r="B68" i="2"/>
  <c r="B62" i="2"/>
  <c r="F62" i="2" s="1"/>
  <c r="B57" i="2"/>
  <c r="F57" i="2" s="1"/>
  <c r="B53" i="2"/>
  <c r="B51" i="2"/>
  <c r="F51" i="2" s="1"/>
  <c r="B50" i="2"/>
  <c r="F50" i="2" s="1"/>
  <c r="B49" i="2"/>
  <c r="F49" i="2" s="1"/>
  <c r="B48" i="2"/>
  <c r="F48" i="2" s="1"/>
  <c r="B47" i="2"/>
  <c r="F47" i="2" s="1"/>
  <c r="B46" i="2"/>
  <c r="F46" i="2" s="1"/>
  <c r="B40" i="2"/>
  <c r="F40" i="2" s="1"/>
  <c r="H30" i="2" l="1"/>
  <c r="H25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2" i="2"/>
  <c r="H81" i="2"/>
  <c r="H80" i="2"/>
  <c r="H79" i="2"/>
  <c r="H75" i="2"/>
  <c r="H72" i="2"/>
  <c r="H71" i="2"/>
  <c r="H70" i="2"/>
  <c r="H69" i="2"/>
  <c r="H67" i="2"/>
  <c r="H64" i="2"/>
  <c r="H63" i="2"/>
  <c r="H62" i="2"/>
  <c r="H61" i="2"/>
  <c r="H58" i="2"/>
  <c r="H57" i="2"/>
  <c r="H54" i="2"/>
  <c r="H53" i="2"/>
  <c r="H52" i="2"/>
  <c r="H51" i="2"/>
  <c r="H50" i="2"/>
  <c r="H49" i="2"/>
  <c r="H48" i="2"/>
  <c r="H47" i="2"/>
  <c r="H46" i="2"/>
  <c r="H40" i="2"/>
  <c r="H39" i="2"/>
  <c r="H38" i="2"/>
  <c r="H37" i="2"/>
  <c r="P45" i="1"/>
  <c r="P46" i="1"/>
  <c r="P47" i="1"/>
  <c r="P48" i="1"/>
  <c r="P49" i="1"/>
  <c r="P50" i="1"/>
  <c r="P51" i="1"/>
  <c r="P52" i="1"/>
  <c r="P53" i="1"/>
  <c r="M54" i="1"/>
  <c r="P54" i="1"/>
  <c r="P55" i="1"/>
  <c r="P56" i="1"/>
  <c r="P57" i="1"/>
  <c r="M58" i="1"/>
  <c r="P58" i="1"/>
  <c r="P59" i="1"/>
  <c r="P60" i="1"/>
  <c r="P61" i="1"/>
  <c r="P62" i="1"/>
  <c r="P63" i="1"/>
  <c r="M64" i="1"/>
  <c r="P64" i="1"/>
  <c r="P65" i="1"/>
  <c r="P66" i="1"/>
  <c r="M67" i="1"/>
  <c r="P67" i="1"/>
  <c r="P68" i="1"/>
  <c r="P69" i="1"/>
  <c r="P70" i="1"/>
  <c r="P71" i="1"/>
  <c r="P72" i="1"/>
  <c r="P73" i="1"/>
  <c r="P74" i="1"/>
  <c r="M75" i="1"/>
  <c r="N75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M88" i="1"/>
  <c r="P88" i="1"/>
  <c r="P89" i="1"/>
  <c r="P90" i="1"/>
  <c r="P91" i="1"/>
  <c r="P92" i="1"/>
  <c r="P93" i="1"/>
  <c r="P94" i="1"/>
  <c r="P95" i="1"/>
  <c r="P96" i="1"/>
  <c r="P97" i="1"/>
  <c r="M98" i="1"/>
  <c r="P98" i="1"/>
  <c r="P99" i="1"/>
  <c r="P100" i="1"/>
  <c r="P39" i="1"/>
  <c r="P38" i="1"/>
  <c r="P37" i="1"/>
  <c r="P36" i="1"/>
  <c r="P29" i="1"/>
  <c r="P24" i="1"/>
  <c r="D24" i="1"/>
  <c r="M24" i="1" s="1"/>
  <c r="D29" i="1"/>
  <c r="M29" i="1" s="1"/>
  <c r="F80" i="1"/>
  <c r="N80" i="1" s="1"/>
  <c r="D80" i="1"/>
  <c r="M80" i="1" s="1"/>
  <c r="D100" i="1"/>
  <c r="F100" i="1" s="1"/>
  <c r="N100" i="1" s="1"/>
  <c r="D99" i="1"/>
  <c r="F99" i="1" s="1"/>
  <c r="N99" i="1" s="1"/>
  <c r="D97" i="1"/>
  <c r="M97" i="1" s="1"/>
  <c r="D96" i="1"/>
  <c r="F96" i="1" s="1"/>
  <c r="N96" i="1" s="1"/>
  <c r="D95" i="1"/>
  <c r="M95" i="1" s="1"/>
  <c r="D94" i="1"/>
  <c r="M94" i="1" s="1"/>
  <c r="D93" i="1"/>
  <c r="M93" i="1" s="1"/>
  <c r="D92" i="1"/>
  <c r="F92" i="1" s="1"/>
  <c r="N92" i="1" s="1"/>
  <c r="D91" i="1"/>
  <c r="M91" i="1" s="1"/>
  <c r="D90" i="1"/>
  <c r="M90" i="1" s="1"/>
  <c r="D89" i="1"/>
  <c r="F89" i="1" s="1"/>
  <c r="N89" i="1" s="1"/>
  <c r="D87" i="1"/>
  <c r="F87" i="1" s="1"/>
  <c r="N87" i="1" s="1"/>
  <c r="D86" i="1"/>
  <c r="F86" i="1" s="1"/>
  <c r="N86" i="1" s="1"/>
  <c r="D85" i="1"/>
  <c r="M85" i="1" s="1"/>
  <c r="D84" i="1"/>
  <c r="F84" i="1" s="1"/>
  <c r="N84" i="1" s="1"/>
  <c r="D81" i="1"/>
  <c r="F81" i="1" s="1"/>
  <c r="N81" i="1" s="1"/>
  <c r="D79" i="1"/>
  <c r="M79" i="1" s="1"/>
  <c r="D78" i="1"/>
  <c r="M78" i="1" s="1"/>
  <c r="D74" i="1"/>
  <c r="M74" i="1" s="1"/>
  <c r="D73" i="1"/>
  <c r="F73" i="1" s="1"/>
  <c r="N73" i="1" s="1"/>
  <c r="D72" i="1"/>
  <c r="M72" i="1" s="1"/>
  <c r="D71" i="1"/>
  <c r="F71" i="1" s="1"/>
  <c r="N71" i="1" s="1"/>
  <c r="D70" i="1"/>
  <c r="F70" i="1" s="1"/>
  <c r="N70" i="1" s="1"/>
  <c r="D69" i="1"/>
  <c r="F69" i="1" s="1"/>
  <c r="N69" i="1" s="1"/>
  <c r="D68" i="1"/>
  <c r="M68" i="1" s="1"/>
  <c r="D66" i="1"/>
  <c r="F66" i="1" s="1"/>
  <c r="N66" i="1" s="1"/>
  <c r="D63" i="1"/>
  <c r="F63" i="1" s="1"/>
  <c r="N63" i="1" s="1"/>
  <c r="D62" i="1"/>
  <c r="M62" i="1" s="1"/>
  <c r="D61" i="1"/>
  <c r="M61" i="1" s="1"/>
  <c r="D60" i="1"/>
  <c r="F60" i="1" s="1"/>
  <c r="N60" i="1" s="1"/>
  <c r="D57" i="1"/>
  <c r="M57" i="1" s="1"/>
  <c r="D56" i="1"/>
  <c r="M56" i="1" s="1"/>
  <c r="D53" i="1"/>
  <c r="F53" i="1" s="1"/>
  <c r="N53" i="1" s="1"/>
  <c r="D52" i="1"/>
  <c r="M52" i="1" s="1"/>
  <c r="D51" i="1"/>
  <c r="F51" i="1" s="1"/>
  <c r="N51" i="1" s="1"/>
  <c r="D50" i="1"/>
  <c r="F50" i="1" s="1"/>
  <c r="N50" i="1" s="1"/>
  <c r="D49" i="1"/>
  <c r="M49" i="1" s="1"/>
  <c r="D48" i="1"/>
  <c r="M48" i="1" s="1"/>
  <c r="D47" i="1"/>
  <c r="F47" i="1" s="1"/>
  <c r="N47" i="1" s="1"/>
  <c r="D46" i="1"/>
  <c r="M46" i="1" s="1"/>
  <c r="D45" i="1"/>
  <c r="F45" i="1" s="1"/>
  <c r="N45" i="1" s="1"/>
  <c r="F90" i="1" l="1"/>
  <c r="N90" i="1" s="1"/>
  <c r="M69" i="1"/>
  <c r="F48" i="1"/>
  <c r="N48" i="1" s="1"/>
  <c r="F74" i="1"/>
  <c r="N74" i="1" s="1"/>
  <c r="F93" i="1"/>
  <c r="N93" i="1" s="1"/>
  <c r="F78" i="1"/>
  <c r="N78" i="1" s="1"/>
  <c r="M89" i="1"/>
  <c r="F61" i="1"/>
  <c r="N61" i="1" s="1"/>
  <c r="F29" i="1"/>
  <c r="N29" i="1" s="1"/>
  <c r="F72" i="1"/>
  <c r="N72" i="1" s="1"/>
  <c r="M99" i="1"/>
  <c r="F56" i="1"/>
  <c r="N56" i="1" s="1"/>
  <c r="F68" i="1"/>
  <c r="N68" i="1" s="1"/>
  <c r="F97" i="1"/>
  <c r="N97" i="1" s="1"/>
  <c r="F46" i="1"/>
  <c r="N46" i="1" s="1"/>
  <c r="F49" i="1"/>
  <c r="N49" i="1" s="1"/>
  <c r="F52" i="1"/>
  <c r="N52" i="1" s="1"/>
  <c r="F57" i="1"/>
  <c r="N57" i="1" s="1"/>
  <c r="F62" i="1"/>
  <c r="N62" i="1" s="1"/>
  <c r="F91" i="1"/>
  <c r="N91" i="1" s="1"/>
  <c r="F94" i="1"/>
  <c r="N94" i="1" s="1"/>
  <c r="F24" i="1"/>
  <c r="N24" i="1" s="1"/>
  <c r="M100" i="1"/>
  <c r="M96" i="1"/>
  <c r="M92" i="1"/>
  <c r="M86" i="1"/>
  <c r="M84" i="1"/>
  <c r="M70" i="1"/>
  <c r="M66" i="1"/>
  <c r="M60" i="1"/>
  <c r="M50" i="1"/>
  <c r="F85" i="1"/>
  <c r="N85" i="1" s="1"/>
  <c r="F95" i="1"/>
  <c r="N95" i="1" s="1"/>
  <c r="F79" i="1"/>
  <c r="N79" i="1" s="1"/>
  <c r="M87" i="1"/>
  <c r="M81" i="1"/>
  <c r="M73" i="1"/>
  <c r="M71" i="1"/>
  <c r="M63" i="1"/>
  <c r="M53" i="1"/>
  <c r="M51" i="1"/>
  <c r="M47" i="1"/>
  <c r="M45" i="1"/>
  <c r="D39" i="1"/>
  <c r="M39" i="1" s="1"/>
  <c r="D38" i="1"/>
  <c r="M38" i="1" s="1"/>
  <c r="D37" i="1"/>
  <c r="F37" i="1" s="1"/>
  <c r="N37" i="1" s="1"/>
  <c r="M37" i="1"/>
  <c r="D36" i="1"/>
  <c r="F36" i="1" s="1"/>
  <c r="N36" i="1" s="1"/>
  <c r="H88" i="1"/>
  <c r="O88" i="1" s="1"/>
  <c r="F88" i="1"/>
  <c r="N88" i="1" s="1"/>
  <c r="F98" i="1"/>
  <c r="N98" i="1" s="1"/>
  <c r="M36" i="1" l="1"/>
  <c r="F39" i="1"/>
  <c r="N39" i="1" s="1"/>
  <c r="F38" i="1"/>
  <c r="N38" i="1" s="1"/>
  <c r="D35" i="1"/>
  <c r="H34" i="1"/>
  <c r="H35" i="2"/>
  <c r="P34" i="1" l="1"/>
  <c r="O34" i="1"/>
  <c r="M34" i="1"/>
  <c r="F34" i="1"/>
  <c r="N34" i="1" s="1"/>
  <c r="F25" i="1"/>
  <c r="N25" i="1" s="1"/>
  <c r="H22" i="2"/>
  <c r="H20" i="2"/>
  <c r="P40" i="1" l="1"/>
  <c r="M40" i="1"/>
  <c r="P42" i="1"/>
  <c r="P35" i="1"/>
  <c r="P41" i="1"/>
  <c r="P33" i="1"/>
  <c r="P32" i="1"/>
  <c r="P43" i="1"/>
  <c r="N43" i="1"/>
  <c r="M43" i="1"/>
  <c r="P30" i="1"/>
  <c r="M30" i="1"/>
  <c r="P31" i="1"/>
  <c r="P44" i="1"/>
  <c r="P28" i="1"/>
  <c r="M28" i="1"/>
  <c r="P27" i="1"/>
  <c r="M27" i="1"/>
  <c r="P25" i="1"/>
  <c r="M25" i="1"/>
  <c r="P26" i="1"/>
  <c r="P22" i="1"/>
  <c r="M22" i="1"/>
  <c r="P18" i="1"/>
  <c r="M18" i="1"/>
  <c r="P21" i="1"/>
  <c r="P23" i="1"/>
  <c r="P20" i="1"/>
  <c r="M20" i="1"/>
  <c r="P19" i="1"/>
  <c r="P17" i="1"/>
  <c r="M17" i="1"/>
  <c r="P15" i="1"/>
  <c r="M15" i="1"/>
  <c r="P16" i="1"/>
  <c r="M16" i="1"/>
  <c r="H67" i="1"/>
  <c r="O67" i="1" s="1"/>
  <c r="F67" i="1"/>
  <c r="N67" i="1" s="1"/>
  <c r="D76" i="1"/>
  <c r="M76" i="1" s="1"/>
  <c r="G75" i="1"/>
  <c r="H75" i="1" s="1"/>
  <c r="O75" i="1" s="1"/>
  <c r="H40" i="1"/>
  <c r="O40" i="1" s="1"/>
  <c r="F40" i="1"/>
  <c r="N40" i="1" s="1"/>
  <c r="D42" i="1"/>
  <c r="F42" i="1" s="1"/>
  <c r="N42" i="1" s="1"/>
  <c r="D65" i="1"/>
  <c r="D82" i="1"/>
  <c r="M82" i="1" s="1"/>
  <c r="D83" i="1"/>
  <c r="M83" i="1" s="1"/>
  <c r="D77" i="1"/>
  <c r="D59" i="1"/>
  <c r="H64" i="1"/>
  <c r="O64" i="1" s="1"/>
  <c r="F64" i="1"/>
  <c r="N64" i="1" s="1"/>
  <c r="F35" i="1"/>
  <c r="N35" i="1" s="1"/>
  <c r="H54" i="1"/>
  <c r="O54" i="1" s="1"/>
  <c r="F54" i="1"/>
  <c r="N54" i="1" s="1"/>
  <c r="D55" i="1"/>
  <c r="D41" i="1"/>
  <c r="F41" i="1" s="1"/>
  <c r="N41" i="1" s="1"/>
  <c r="H58" i="1"/>
  <c r="O58" i="1" s="1"/>
  <c r="F58" i="1"/>
  <c r="N58" i="1" s="1"/>
  <c r="D33" i="1"/>
  <c r="D32" i="1"/>
  <c r="F32" i="1" s="1"/>
  <c r="N32" i="1" s="1"/>
  <c r="H43" i="1"/>
  <c r="O43" i="1" s="1"/>
  <c r="H30" i="1"/>
  <c r="O30" i="1" s="1"/>
  <c r="F30" i="1"/>
  <c r="N30" i="1" s="1"/>
  <c r="D31" i="1"/>
  <c r="F31" i="1" s="1"/>
  <c r="N31" i="1" s="1"/>
  <c r="D44" i="1"/>
  <c r="M44" i="1" s="1"/>
  <c r="H28" i="1"/>
  <c r="O28" i="1" s="1"/>
  <c r="F28" i="1"/>
  <c r="N28" i="1" s="1"/>
  <c r="G27" i="1"/>
  <c r="H27" i="1" s="1"/>
  <c r="O27" i="1" s="1"/>
  <c r="F27" i="1"/>
  <c r="N27" i="1" s="1"/>
  <c r="D26" i="1"/>
  <c r="F26" i="1" s="1"/>
  <c r="N26" i="1" s="1"/>
  <c r="G22" i="1"/>
  <c r="H22" i="1" s="1"/>
  <c r="O22" i="1" s="1"/>
  <c r="F22" i="1"/>
  <c r="N22" i="1" s="1"/>
  <c r="G18" i="1"/>
  <c r="H18" i="1" s="1"/>
  <c r="O18" i="1" s="1"/>
  <c r="F18" i="1"/>
  <c r="N18" i="1" s="1"/>
  <c r="D21" i="1"/>
  <c r="F21" i="1" s="1"/>
  <c r="N21" i="1" s="1"/>
  <c r="D23" i="1"/>
  <c r="F23" i="1" s="1"/>
  <c r="N23" i="1" s="1"/>
  <c r="G20" i="1"/>
  <c r="H20" i="1" s="1"/>
  <c r="O20" i="1" s="1"/>
  <c r="F20" i="1"/>
  <c r="N20" i="1" s="1"/>
  <c r="D19" i="1"/>
  <c r="G17" i="1"/>
  <c r="H17" i="1" s="1"/>
  <c r="O17" i="1" s="1"/>
  <c r="F17" i="1"/>
  <c r="N17" i="1" s="1"/>
  <c r="G15" i="1"/>
  <c r="H15" i="1" s="1"/>
  <c r="O15" i="1" s="1"/>
  <c r="F15" i="1"/>
  <c r="N15" i="1" s="1"/>
  <c r="G16" i="1"/>
  <c r="H16" i="1" s="1"/>
  <c r="O16" i="1" s="1"/>
  <c r="F16" i="1"/>
  <c r="N16" i="1" s="1"/>
  <c r="C12" i="1"/>
  <c r="H68" i="2"/>
  <c r="H77" i="2"/>
  <c r="H76" i="2"/>
  <c r="H41" i="2"/>
  <c r="H43" i="2"/>
  <c r="H66" i="2"/>
  <c r="H83" i="2"/>
  <c r="H84" i="2"/>
  <c r="H74" i="2"/>
  <c r="H78" i="2"/>
  <c r="H60" i="2"/>
  <c r="H73" i="2"/>
  <c r="H65" i="2"/>
  <c r="H36" i="2"/>
  <c r="H55" i="2"/>
  <c r="H56" i="2"/>
  <c r="H42" i="2"/>
  <c r="H59" i="2"/>
  <c r="H34" i="2"/>
  <c r="H33" i="2"/>
  <c r="H44" i="2"/>
  <c r="H31" i="2"/>
  <c r="H32" i="2"/>
  <c r="H45" i="2"/>
  <c r="H26" i="2"/>
  <c r="H27" i="2"/>
  <c r="H24" i="2"/>
  <c r="F59" i="1" l="1"/>
  <c r="N59" i="1" s="1"/>
  <c r="M59" i="1"/>
  <c r="F77" i="1"/>
  <c r="N77" i="1" s="1"/>
  <c r="M77" i="1"/>
  <c r="F65" i="1"/>
  <c r="N65" i="1" s="1"/>
  <c r="M65" i="1"/>
  <c r="F55" i="1"/>
  <c r="N55" i="1" s="1"/>
  <c r="M55" i="1"/>
  <c r="H100" i="1"/>
  <c r="O100" i="1" s="1"/>
  <c r="H79" i="1"/>
  <c r="O79" i="1" s="1"/>
  <c r="H70" i="1"/>
  <c r="O70" i="1" s="1"/>
  <c r="H66" i="1"/>
  <c r="O66" i="1" s="1"/>
  <c r="H48" i="1"/>
  <c r="O48" i="1" s="1"/>
  <c r="H95" i="1"/>
  <c r="O95" i="1" s="1"/>
  <c r="H85" i="1"/>
  <c r="O85" i="1" s="1"/>
  <c r="H73" i="1"/>
  <c r="O73" i="1" s="1"/>
  <c r="H50" i="1"/>
  <c r="O50" i="1" s="1"/>
  <c r="H98" i="1"/>
  <c r="O98" i="1" s="1"/>
  <c r="H92" i="1"/>
  <c r="O92" i="1" s="1"/>
  <c r="H89" i="1"/>
  <c r="O89" i="1" s="1"/>
  <c r="H60" i="1"/>
  <c r="O60" i="1" s="1"/>
  <c r="H47" i="1"/>
  <c r="O47" i="1" s="1"/>
  <c r="H96" i="1"/>
  <c r="O96" i="1" s="1"/>
  <c r="H86" i="1"/>
  <c r="O86" i="1" s="1"/>
  <c r="H45" i="1"/>
  <c r="O45" i="1" s="1"/>
  <c r="H69" i="1"/>
  <c r="O69" i="1" s="1"/>
  <c r="H63" i="1"/>
  <c r="O63" i="1" s="1"/>
  <c r="H53" i="1"/>
  <c r="O53" i="1" s="1"/>
  <c r="H72" i="1"/>
  <c r="O72" i="1" s="1"/>
  <c r="H90" i="1"/>
  <c r="O90" i="1" s="1"/>
  <c r="H61" i="1"/>
  <c r="O61" i="1" s="1"/>
  <c r="H56" i="1"/>
  <c r="O56" i="1" s="1"/>
  <c r="H51" i="1"/>
  <c r="O51" i="1" s="1"/>
  <c r="H80" i="1"/>
  <c r="O80" i="1" s="1"/>
  <c r="H99" i="1"/>
  <c r="O99" i="1" s="1"/>
  <c r="H78" i="1"/>
  <c r="O78" i="1" s="1"/>
  <c r="H29" i="1"/>
  <c r="O29" i="1" s="1"/>
  <c r="H24" i="1"/>
  <c r="O24" i="1" s="1"/>
  <c r="H94" i="1"/>
  <c r="O94" i="1" s="1"/>
  <c r="H91" i="1"/>
  <c r="O91" i="1" s="1"/>
  <c r="H84" i="1"/>
  <c r="O84" i="1" s="1"/>
  <c r="H62" i="1"/>
  <c r="O62" i="1" s="1"/>
  <c r="H57" i="1"/>
  <c r="O57" i="1" s="1"/>
  <c r="H52" i="1"/>
  <c r="O52" i="1" s="1"/>
  <c r="H49" i="1"/>
  <c r="O49" i="1" s="1"/>
  <c r="H46" i="1"/>
  <c r="O46" i="1" s="1"/>
  <c r="H81" i="1"/>
  <c r="O81" i="1" s="1"/>
  <c r="H74" i="1"/>
  <c r="O74" i="1" s="1"/>
  <c r="H71" i="1"/>
  <c r="O71" i="1" s="1"/>
  <c r="H97" i="1"/>
  <c r="O97" i="1" s="1"/>
  <c r="H87" i="1"/>
  <c r="O87" i="1" s="1"/>
  <c r="H68" i="1"/>
  <c r="O68" i="1" s="1"/>
  <c r="H93" i="1"/>
  <c r="O93" i="1" s="1"/>
  <c r="H38" i="1"/>
  <c r="O38" i="1" s="1"/>
  <c r="H36" i="1"/>
  <c r="O36" i="1" s="1"/>
  <c r="H39" i="1"/>
  <c r="O39" i="1" s="1"/>
  <c r="H37" i="1"/>
  <c r="O37" i="1" s="1"/>
  <c r="H33" i="1"/>
  <c r="O33" i="1" s="1"/>
  <c r="H82" i="1"/>
  <c r="O82" i="1" s="1"/>
  <c r="F33" i="1"/>
  <c r="N33" i="1" s="1"/>
  <c r="M21" i="1"/>
  <c r="H19" i="1"/>
  <c r="O19" i="1" s="1"/>
  <c r="F19" i="1"/>
  <c r="N19" i="1" s="1"/>
  <c r="M19" i="1"/>
  <c r="F82" i="1"/>
  <c r="N82" i="1" s="1"/>
  <c r="M31" i="1"/>
  <c r="F44" i="1"/>
  <c r="N44" i="1" s="1"/>
  <c r="F76" i="1"/>
  <c r="N76" i="1" s="1"/>
  <c r="M33" i="1"/>
  <c r="M41" i="1"/>
  <c r="H59" i="1"/>
  <c r="O59" i="1" s="1"/>
  <c r="H55" i="1"/>
  <c r="O55" i="1" s="1"/>
  <c r="F83" i="1"/>
  <c r="N83" i="1" s="1"/>
  <c r="H23" i="1"/>
  <c r="O23" i="1" s="1"/>
  <c r="H77" i="1"/>
  <c r="O77" i="1" s="1"/>
  <c r="H26" i="1"/>
  <c r="O26" i="1" s="1"/>
  <c r="M23" i="1"/>
  <c r="M26" i="1"/>
  <c r="M32" i="1"/>
  <c r="M35" i="1"/>
  <c r="M42" i="1"/>
  <c r="H21" i="1"/>
  <c r="O21" i="1" s="1"/>
  <c r="H25" i="1"/>
  <c r="O25" i="1" s="1"/>
  <c r="H44" i="1"/>
  <c r="O44" i="1" s="1"/>
  <c r="H32" i="1"/>
  <c r="O32" i="1" s="1"/>
  <c r="H41" i="1"/>
  <c r="O41" i="1" s="1"/>
  <c r="H35" i="1"/>
  <c r="O35" i="1" s="1"/>
  <c r="H31" i="1"/>
  <c r="O31" i="1" s="1"/>
  <c r="H65" i="1"/>
  <c r="O65" i="1" s="1"/>
  <c r="H83" i="1"/>
  <c r="O83" i="1" s="1"/>
  <c r="H76" i="1"/>
  <c r="O76" i="1" s="1"/>
  <c r="H42" i="1"/>
  <c r="O42" i="1" s="1"/>
</calcChain>
</file>

<file path=xl/sharedStrings.xml><?xml version="1.0" encoding="utf-8"?>
<sst xmlns="http://schemas.openxmlformats.org/spreadsheetml/2006/main" count="236" uniqueCount="164">
  <si>
    <t>transport_data.txt</t>
    <phoneticPr fontId="2" type="noConversion"/>
  </si>
  <si>
    <t>1. kappai (association factor)</t>
    <phoneticPr fontId="2" type="noConversion"/>
  </si>
  <si>
    <t>see Table 9.1</t>
    <phoneticPr fontId="2" type="noConversion"/>
  </si>
  <si>
    <t>other alchols</t>
    <phoneticPr fontId="2" type="noConversion"/>
  </si>
  <si>
    <t>kappa = 0.0682+4.704(No. of -OH group/molecular weight)</t>
    <phoneticPr fontId="2" type="noConversion"/>
  </si>
  <si>
    <t>2. miui (dipole moment)</t>
    <phoneticPr fontId="2" type="noConversion"/>
  </si>
  <si>
    <t>Ref. tran.dat</t>
    <phoneticPr fontId="2" type="noConversion"/>
  </si>
  <si>
    <t>3. sigmvi (diffusion volume)</t>
    <phoneticPr fontId="2" type="noConversion"/>
  </si>
  <si>
    <t>H</t>
    <phoneticPr fontId="2" type="noConversion"/>
  </si>
  <si>
    <t>C</t>
    <phoneticPr fontId="2" type="noConversion"/>
  </si>
  <si>
    <t>O</t>
    <phoneticPr fontId="2" type="noConversion"/>
  </si>
  <si>
    <t>N</t>
    <phoneticPr fontId="2" type="noConversion"/>
  </si>
  <si>
    <t>atomic diffusion volume</t>
    <phoneticPr fontId="2" type="noConversion"/>
  </si>
  <si>
    <t>Fuller</t>
    <phoneticPr fontId="2" type="noConversion"/>
  </si>
  <si>
    <t>No.</t>
    <phoneticPr fontId="2" type="noConversion"/>
  </si>
  <si>
    <t>Name</t>
    <phoneticPr fontId="2" type="noConversion"/>
  </si>
  <si>
    <t>kappa</t>
    <phoneticPr fontId="2" type="noConversion"/>
  </si>
  <si>
    <t>miui</t>
    <phoneticPr fontId="2" type="noConversion"/>
  </si>
  <si>
    <t>sigmvi</t>
    <phoneticPr fontId="2" type="noConversion"/>
  </si>
  <si>
    <t>N2</t>
  </si>
  <si>
    <t>AR</t>
  </si>
  <si>
    <t>HE</t>
  </si>
  <si>
    <t>H</t>
  </si>
  <si>
    <t>O2</t>
  </si>
  <si>
    <t>OH</t>
  </si>
  <si>
    <t>O</t>
  </si>
  <si>
    <t>H2</t>
  </si>
  <si>
    <t>H2O</t>
  </si>
  <si>
    <t>HO2</t>
  </si>
  <si>
    <t>H2O2</t>
    <phoneticPr fontId="2" type="noConversion"/>
  </si>
  <si>
    <t>CO</t>
  </si>
  <si>
    <t>CO2</t>
  </si>
  <si>
    <t>HCO</t>
    <phoneticPr fontId="2" type="noConversion"/>
  </si>
  <si>
    <t>CH3</t>
  </si>
  <si>
    <t>CH4</t>
  </si>
  <si>
    <t>CH2O</t>
    <phoneticPr fontId="2" type="noConversion"/>
  </si>
  <si>
    <t>C2H4</t>
  </si>
  <si>
    <t>CH3O</t>
  </si>
  <si>
    <t>C2H5</t>
  </si>
  <si>
    <t>C2H6</t>
  </si>
  <si>
    <t>CH</t>
  </si>
  <si>
    <t>C2H2</t>
  </si>
  <si>
    <t>C2H3</t>
  </si>
  <si>
    <t>CH2CHO</t>
  </si>
  <si>
    <t>HCCO</t>
  </si>
  <si>
    <t>CH2CO</t>
  </si>
  <si>
    <t>C2H</t>
  </si>
  <si>
    <t>CH2OH</t>
    <phoneticPr fontId="2" type="noConversion"/>
  </si>
  <si>
    <t>CH3OH</t>
  </si>
  <si>
    <t>acetaldehyde</t>
    <phoneticPr fontId="2" type="noConversion"/>
  </si>
  <si>
    <t>CH3CHO</t>
  </si>
  <si>
    <t>CH3CO</t>
  </si>
  <si>
    <t>ethanol</t>
    <phoneticPr fontId="2" type="noConversion"/>
  </si>
  <si>
    <t>C2H5OH</t>
    <phoneticPr fontId="2" type="noConversion"/>
  </si>
  <si>
    <t>critical_data.txt</t>
    <phoneticPr fontId="2" type="noConversion"/>
  </si>
  <si>
    <t>NIST</t>
    <phoneticPr fontId="2" type="noConversion"/>
  </si>
  <si>
    <t>CHERIC</t>
    <phoneticPr fontId="2" type="noConversion"/>
  </si>
  <si>
    <t>calc for intermediate species -&gt;</t>
    <phoneticPr fontId="2" type="noConversion"/>
  </si>
  <si>
    <t>epsilon/k</t>
    <phoneticPr fontId="2" type="noConversion"/>
  </si>
  <si>
    <t>3rd column</t>
    <phoneticPr fontId="2" type="noConversion"/>
  </si>
  <si>
    <t>&lt;- tran.dat</t>
    <phoneticPr fontId="2" type="noConversion"/>
  </si>
  <si>
    <t>sigma</t>
    <phoneticPr fontId="2" type="noConversion"/>
  </si>
  <si>
    <t>4th column</t>
    <phoneticPr fontId="2" type="noConversion"/>
  </si>
  <si>
    <t>* The accentric of intermediate species factor is 0</t>
    <phoneticPr fontId="2" type="noConversion"/>
  </si>
  <si>
    <t>Tc (K)</t>
    <phoneticPr fontId="2" type="noConversion"/>
  </si>
  <si>
    <t>Pc (bar)</t>
    <phoneticPr fontId="2" type="noConversion"/>
  </si>
  <si>
    <t>Pc (Mpa)</t>
    <phoneticPr fontId="2" type="noConversion"/>
  </si>
  <si>
    <t>vc (l/mol)</t>
    <phoneticPr fontId="2" type="noConversion"/>
  </si>
  <si>
    <t>vc (cm3/mol)</t>
    <phoneticPr fontId="2" type="noConversion"/>
  </si>
  <si>
    <t>accentric factor</t>
    <phoneticPr fontId="2" type="noConversion"/>
  </si>
  <si>
    <t>HCO</t>
  </si>
  <si>
    <t>CH2OH</t>
  </si>
  <si>
    <t>Tc (K)</t>
    <phoneticPr fontId="4" type="noConversion"/>
  </si>
  <si>
    <t>Pc (Mpa)</t>
    <phoneticPr fontId="4" type="noConversion"/>
  </si>
  <si>
    <t>vc (cm3/mol)</t>
    <phoneticPr fontId="4" type="noConversion"/>
  </si>
  <si>
    <t>accentric factor</t>
    <phoneticPr fontId="4" type="noConversion"/>
  </si>
  <si>
    <t>CH2</t>
    <phoneticPr fontId="2" type="noConversion"/>
  </si>
  <si>
    <t>CH2(S)</t>
    <phoneticPr fontId="2" type="noConversion"/>
  </si>
  <si>
    <t>HCCOH</t>
    <phoneticPr fontId="2" type="noConversion"/>
  </si>
  <si>
    <t xml:space="preserve">from NIST </t>
    <phoneticPr fontId="2" type="noConversion"/>
  </si>
  <si>
    <t>OHV</t>
  </si>
  <si>
    <t>CHV</t>
  </si>
  <si>
    <t>CH3O2</t>
  </si>
  <si>
    <t>CH2O2H</t>
  </si>
  <si>
    <t>HOCO</t>
  </si>
  <si>
    <t>HCOH</t>
  </si>
  <si>
    <t>OCHO</t>
  </si>
  <si>
    <t>CHOCHO</t>
  </si>
  <si>
    <t>C2H3OO</t>
  </si>
  <si>
    <t>H2CC</t>
  </si>
  <si>
    <t>C2H5O</t>
  </si>
  <si>
    <t>PC2H4OH</t>
  </si>
  <si>
    <t>O2CH2CHO</t>
  </si>
  <si>
    <t>HO2CH2CO</t>
  </si>
  <si>
    <t>CH3CO3H</t>
  </si>
  <si>
    <t>CH3CO3</t>
  </si>
  <si>
    <t>CH3CO2</t>
  </si>
  <si>
    <t>CH3OCH3</t>
  </si>
  <si>
    <t>CH3OCH2</t>
  </si>
  <si>
    <t>CH3OCH2O2H</t>
  </si>
  <si>
    <t>CH3OCH2O2</t>
  </si>
  <si>
    <t>OCH2OCHO</t>
  </si>
  <si>
    <t>CH3OCH2O</t>
  </si>
  <si>
    <t>CH3OCO</t>
  </si>
  <si>
    <t>CH2OCHO</t>
  </si>
  <si>
    <t>OHV</t>
    <phoneticPr fontId="2" type="noConversion"/>
  </si>
  <si>
    <t>HOCO</t>
    <phoneticPr fontId="2" type="noConversion"/>
  </si>
  <si>
    <t>CH3O2H</t>
    <phoneticPr fontId="2" type="noConversion"/>
  </si>
  <si>
    <t>HO2CHO</t>
    <phoneticPr fontId="2" type="noConversion"/>
  </si>
  <si>
    <t>HOCH2O2H</t>
    <phoneticPr fontId="2" type="noConversion"/>
  </si>
  <si>
    <t>HOCH2O2</t>
    <phoneticPr fontId="2" type="noConversion"/>
  </si>
  <si>
    <t>OCH2O2H</t>
    <phoneticPr fontId="2" type="noConversion"/>
  </si>
  <si>
    <t>O2CHO</t>
    <phoneticPr fontId="2" type="noConversion"/>
  </si>
  <si>
    <t>HOCH2O</t>
    <phoneticPr fontId="2" type="noConversion"/>
  </si>
  <si>
    <t>HOCHO</t>
    <phoneticPr fontId="2" type="noConversion"/>
  </si>
  <si>
    <t>OCHO</t>
    <phoneticPr fontId="2" type="noConversion"/>
  </si>
  <si>
    <t>C2H5O2H</t>
    <phoneticPr fontId="2" type="noConversion"/>
  </si>
  <si>
    <t>CHOCHO</t>
    <phoneticPr fontId="2" type="noConversion"/>
  </si>
  <si>
    <t>C2H3OOH</t>
    <phoneticPr fontId="2" type="noConversion"/>
  </si>
  <si>
    <t>Methyl formate</t>
    <phoneticPr fontId="2" type="noConversion"/>
  </si>
  <si>
    <t>CHCHO</t>
    <phoneticPr fontId="2" type="noConversion"/>
  </si>
  <si>
    <t>C2H5O</t>
    <phoneticPr fontId="2" type="noConversion"/>
  </si>
  <si>
    <t>SC2H4OH</t>
    <phoneticPr fontId="2" type="noConversion"/>
  </si>
  <si>
    <t>O2C2H4OH</t>
    <phoneticPr fontId="2" type="noConversion"/>
  </si>
  <si>
    <t>C2H3O1-2</t>
    <phoneticPr fontId="2" type="noConversion"/>
  </si>
  <si>
    <t>O2CH2CHO</t>
    <phoneticPr fontId="2" type="noConversion"/>
  </si>
  <si>
    <t>HO2CH2CO</t>
    <phoneticPr fontId="2" type="noConversion"/>
  </si>
  <si>
    <t>C2H3OH</t>
    <phoneticPr fontId="2" type="noConversion"/>
  </si>
  <si>
    <t>C2H2OH</t>
    <phoneticPr fontId="2" type="noConversion"/>
  </si>
  <si>
    <t>CH3CO3H</t>
    <phoneticPr fontId="2" type="noConversion"/>
  </si>
  <si>
    <t>CH3CO3</t>
    <phoneticPr fontId="2" type="noConversion"/>
  </si>
  <si>
    <t>CH3CO2</t>
    <phoneticPr fontId="2" type="noConversion"/>
  </si>
  <si>
    <t>CH3OCH3</t>
    <phoneticPr fontId="2" type="noConversion"/>
  </si>
  <si>
    <t>Dimethyl ether</t>
    <phoneticPr fontId="2" type="noConversion"/>
  </si>
  <si>
    <t>CH3OCH2</t>
    <phoneticPr fontId="2" type="noConversion"/>
  </si>
  <si>
    <t>CH3OCH2O2H</t>
    <phoneticPr fontId="2" type="noConversion"/>
  </si>
  <si>
    <t>CH3OCH2O2</t>
    <phoneticPr fontId="2" type="noConversion"/>
  </si>
  <si>
    <t>CH2OCH2O2H</t>
    <phoneticPr fontId="2" type="noConversion"/>
  </si>
  <si>
    <t>O2CH2OCH2O2H</t>
    <phoneticPr fontId="2" type="noConversion"/>
  </si>
  <si>
    <t>HO2CH2OCHO</t>
    <phoneticPr fontId="2" type="noConversion"/>
  </si>
  <si>
    <t>OCH2OCHO</t>
    <phoneticPr fontId="2" type="noConversion"/>
  </si>
  <si>
    <t>HOCH2OCO</t>
    <phoneticPr fontId="2" type="noConversion"/>
  </si>
  <si>
    <t>CH3OCH2O</t>
    <phoneticPr fontId="2" type="noConversion"/>
  </si>
  <si>
    <t>CH3OCHO</t>
    <phoneticPr fontId="2" type="noConversion"/>
  </si>
  <si>
    <t>CH3OCO</t>
    <phoneticPr fontId="2" type="noConversion"/>
  </si>
  <si>
    <t>CH2OCHO</t>
    <phoneticPr fontId="2" type="noConversion"/>
  </si>
  <si>
    <t>C2H3OO</t>
    <phoneticPr fontId="2" type="noConversion"/>
  </si>
  <si>
    <t>C2H5O2</t>
    <phoneticPr fontId="2" type="noConversion"/>
  </si>
  <si>
    <t>C2H4O1-2</t>
    <phoneticPr fontId="2" type="noConversion"/>
  </si>
  <si>
    <t>C2H4O2H</t>
    <phoneticPr fontId="2" type="noConversion"/>
  </si>
  <si>
    <r>
      <t>C2H4O</t>
    </r>
    <r>
      <rPr>
        <sz val="11"/>
        <color rgb="FFFF0000"/>
        <rFont val="맑은 고딕"/>
        <family val="3"/>
        <charset val="129"/>
        <scheme val="minor"/>
      </rPr>
      <t>1-2</t>
    </r>
    <phoneticPr fontId="2" type="noConversion"/>
  </si>
  <si>
    <r>
      <t>C2H3O</t>
    </r>
    <r>
      <rPr>
        <sz val="11"/>
        <color rgb="FFFF0000"/>
        <rFont val="맑은 고딕"/>
        <family val="3"/>
        <charset val="129"/>
        <scheme val="minor"/>
      </rPr>
      <t>1-2</t>
    </r>
    <phoneticPr fontId="2" type="noConversion"/>
  </si>
  <si>
    <t>HCOH</t>
    <phoneticPr fontId="2" type="noConversion"/>
  </si>
  <si>
    <t>PC2H4OH</t>
    <phoneticPr fontId="2" type="noConversion"/>
  </si>
  <si>
    <t xml:space="preserve">(this color means Kappa is calculated by the formula) </t>
    <phoneticPr fontId="2" type="noConversion"/>
  </si>
  <si>
    <t>No. of OH</t>
    <phoneticPr fontId="2" type="noConversion"/>
  </si>
  <si>
    <t xml:space="preserve">Molecular weight </t>
    <phoneticPr fontId="2" type="noConversion"/>
  </si>
  <si>
    <t>P</t>
    <phoneticPr fontId="2" type="noConversion"/>
  </si>
  <si>
    <t>S</t>
    <phoneticPr fontId="2" type="noConversion"/>
  </si>
  <si>
    <t xml:space="preserve">This color means new species updated by Nam </t>
    <phoneticPr fontId="2" type="noConversion"/>
  </si>
  <si>
    <t>Others are from HS data for Sandiego Mech</t>
    <phoneticPr fontId="2" type="noConversion"/>
  </si>
  <si>
    <t xml:space="preserve">new species updated by Nam (others are from HS data file for Sandiego Mech) </t>
    <phoneticPr fontId="2" type="noConversion"/>
  </si>
  <si>
    <t>Aramco Mech 2.0</t>
    <phoneticPr fontId="2" type="noConversion"/>
  </si>
  <si>
    <t>Ref. The properties of gases and liquids (Poling et al. (1977))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</si>
</sst>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_(* #,##0.000_);_(* \(#,##0.000\);_(* &quot;-&quot;??_);_(@_)"/>
  </numFmts>
  <fonts count="17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15"/>
      <color rgb="FF0070C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16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3" fillId="0" borderId="2" xfId="0" applyFont="1" applyBorder="1">
      <alignment vertical="center"/>
    </xf>
    <xf numFmtId="0" fontId="3" fillId="4" borderId="2" xfId="0" applyFont="1" applyFill="1" applyBorder="1">
      <alignment vertical="center"/>
    </xf>
    <xf numFmtId="2" fontId="5" fillId="0" borderId="3" xfId="0" applyNumberFormat="1" applyFont="1" applyBorder="1">
      <alignment vertical="center"/>
    </xf>
    <xf numFmtId="2" fontId="5" fillId="0" borderId="4" xfId="0" applyNumberFormat="1" applyFont="1" applyBorder="1">
      <alignment vertical="center"/>
    </xf>
    <xf numFmtId="2" fontId="5" fillId="0" borderId="0" xfId="0" applyNumberFormat="1" applyFo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right" vertical="center"/>
    </xf>
    <xf numFmtId="0" fontId="8" fillId="0" borderId="3" xfId="0" applyFont="1" applyBorder="1">
      <alignment vertical="center"/>
    </xf>
    <xf numFmtId="0" fontId="7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>
      <alignment vertical="center"/>
    </xf>
    <xf numFmtId="0" fontId="8" fillId="0" borderId="0" xfId="0" applyFont="1">
      <alignment vertical="center"/>
    </xf>
    <xf numFmtId="0" fontId="9" fillId="0" borderId="1" xfId="0" applyFont="1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12" fillId="0" borderId="0" xfId="0" applyFont="1">
      <alignment vertical="center"/>
    </xf>
    <xf numFmtId="2" fontId="5" fillId="0" borderId="16" xfId="0" applyNumberFormat="1" applyFont="1" applyBorder="1">
      <alignment vertical="center"/>
    </xf>
    <xf numFmtId="2" fontId="5" fillId="0" borderId="17" xfId="0" applyNumberFormat="1" applyFont="1" applyBorder="1">
      <alignment vertical="center"/>
    </xf>
    <xf numFmtId="2" fontId="5" fillId="0" borderId="18" xfId="0" applyNumberFormat="1" applyFont="1" applyBorder="1">
      <alignment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4" fillId="0" borderId="0" xfId="0" applyFont="1">
      <alignment vertical="center"/>
    </xf>
    <xf numFmtId="0" fontId="0" fillId="5" borderId="0" xfId="0" applyFill="1">
      <alignment vertical="center"/>
    </xf>
    <xf numFmtId="0" fontId="0" fillId="5" borderId="8" xfId="0" applyFill="1" applyBorder="1">
      <alignment vertical="center"/>
    </xf>
    <xf numFmtId="0" fontId="0" fillId="6" borderId="0" xfId="0" applyFill="1" applyAlignment="1"/>
    <xf numFmtId="0" fontId="11" fillId="6" borderId="0" xfId="0" applyFont="1" applyFill="1">
      <alignment vertical="center"/>
    </xf>
    <xf numFmtId="0" fontId="0" fillId="6" borderId="0" xfId="0" applyFill="1">
      <alignment vertical="center"/>
    </xf>
    <xf numFmtId="0" fontId="0" fillId="6" borderId="13" xfId="0" applyFill="1" applyBorder="1">
      <alignment vertical="center"/>
    </xf>
    <xf numFmtId="176" fontId="13" fillId="5" borderId="8" xfId="1" applyNumberFormat="1" applyFont="1" applyFill="1" applyBorder="1">
      <alignment vertical="center"/>
    </xf>
    <xf numFmtId="43" fontId="0" fillId="2" borderId="7" xfId="1" applyFont="1" applyFill="1" applyBorder="1">
      <alignment vertical="center"/>
    </xf>
    <xf numFmtId="43" fontId="0" fillId="2" borderId="9" xfId="1" applyFont="1" applyFill="1" applyBorder="1">
      <alignment vertical="center"/>
    </xf>
    <xf numFmtId="43" fontId="0" fillId="0" borderId="9" xfId="1" applyFont="1" applyBorder="1">
      <alignment vertical="center"/>
    </xf>
    <xf numFmtId="43" fontId="0" fillId="0" borderId="9" xfId="1" applyFont="1" applyFill="1" applyBorder="1">
      <alignment vertical="center"/>
    </xf>
    <xf numFmtId="43" fontId="0" fillId="0" borderId="12" xfId="1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114301</xdr:colOff>
      <xdr:row>2</xdr:row>
      <xdr:rowOff>133789</xdr:rowOff>
    </xdr:from>
    <xdr:to>
      <xdr:col>11</xdr:col>
      <xdr:colOff>400051</xdr:colOff>
      <xdr:row>6</xdr:row>
      <xdr:rowOff>71370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D1111E8-689B-4379-823F-E4E750618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1476" y="552889"/>
          <a:ext cx="4400550" cy="775781"/>
        </a:xfrm>
        <a:prstGeom prst="rect">
          <a:avLst/>
        </a:prstGeom>
        <a:solidFill>
          <a:schemeClr val="bg1"/>
        </a:solidFill>
        <a:ln w="381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2C775-443C-451A-BE70-CB15EB151B4A}">
  <dimension ref="A2:P113"/>
  <sheetViews>
    <sheetView topLeftCell="A96" zoomScale="85" zoomScaleNormal="85" workbookViewId="0">
      <selection activeCell="I17" sqref="I17"/>
    </sheetView>
  </sheetViews>
  <sheetFormatPr defaultRowHeight="16.5" x14ac:dyDescent="0.3"/>
  <cols>
    <col min="1" max="1" width="14.125" customWidth="1"/>
    <col min="3" max="3" width="17.5" customWidth="1"/>
    <col min="14" max="14" width="9.5" bestFit="1" customWidth="1"/>
    <col min="15" max="15" width="13.875" bestFit="1" customWidth="1"/>
    <col min="16" max="16" width="15.875" bestFit="1" customWidth="1"/>
  </cols>
  <sheetData>
    <row r="2" spans="2:16" ht="24" x14ac:dyDescent="0.3">
      <c r="B2" s="46" t="s">
        <v>54</v>
      </c>
      <c r="C2" s="46"/>
      <c r="D2" s="16" t="s">
        <v>162</v>
      </c>
    </row>
    <row r="4" spans="2:16" x14ac:dyDescent="0.3">
      <c r="B4" s="2"/>
      <c r="C4" t="s">
        <v>55</v>
      </c>
    </row>
    <row r="5" spans="2:16" x14ac:dyDescent="0.3">
      <c r="B5" s="3"/>
      <c r="C5" t="s">
        <v>56</v>
      </c>
    </row>
    <row r="6" spans="2:16" x14ac:dyDescent="0.3">
      <c r="B6" s="4"/>
      <c r="C6" t="s">
        <v>57</v>
      </c>
    </row>
    <row r="8" spans="2:16" x14ac:dyDescent="0.3">
      <c r="B8" t="s">
        <v>58</v>
      </c>
      <c r="C8" t="s">
        <v>59</v>
      </c>
      <c r="D8" s="46" t="s">
        <v>60</v>
      </c>
      <c r="E8" s="46"/>
    </row>
    <row r="9" spans="2:16" x14ac:dyDescent="0.3">
      <c r="B9" t="s">
        <v>61</v>
      </c>
      <c r="C9" t="s">
        <v>62</v>
      </c>
      <c r="D9" s="46"/>
      <c r="E9" s="46"/>
      <c r="G9" s="39"/>
      <c r="H9" s="25" t="s">
        <v>159</v>
      </c>
      <c r="I9" s="25"/>
      <c r="J9" s="25"/>
      <c r="K9" s="26"/>
    </row>
    <row r="10" spans="2:16" x14ac:dyDescent="0.3">
      <c r="H10" t="s">
        <v>160</v>
      </c>
    </row>
    <row r="11" spans="2:16" x14ac:dyDescent="0.3">
      <c r="B11" s="47" t="s">
        <v>63</v>
      </c>
      <c r="C11" s="47"/>
      <c r="D11" s="47"/>
      <c r="E11" s="47"/>
      <c r="F11" s="47"/>
    </row>
    <row r="12" spans="2:16" x14ac:dyDescent="0.3">
      <c r="B12" t="s">
        <v>11</v>
      </c>
      <c r="C12">
        <f>6.022*10^23</f>
        <v>6.0219999999999996E+23</v>
      </c>
    </row>
    <row r="13" spans="2:16" ht="17.25" thickBot="1" x14ac:dyDescent="0.35"/>
    <row r="14" spans="2:16" ht="17.25" thickBot="1" x14ac:dyDescent="0.35">
      <c r="B14" t="s">
        <v>14</v>
      </c>
      <c r="C14" t="s">
        <v>15</v>
      </c>
      <c r="D14" s="5" t="s">
        <v>64</v>
      </c>
      <c r="E14" t="s">
        <v>65</v>
      </c>
      <c r="F14" s="5" t="s">
        <v>66</v>
      </c>
      <c r="G14" t="s">
        <v>67</v>
      </c>
      <c r="H14" s="5" t="s">
        <v>68</v>
      </c>
      <c r="I14" s="6" t="s">
        <v>69</v>
      </c>
      <c r="J14" s="20" t="s">
        <v>58</v>
      </c>
      <c r="K14" s="20" t="s">
        <v>61</v>
      </c>
      <c r="M14" s="8" t="s">
        <v>72</v>
      </c>
      <c r="N14" s="8" t="s">
        <v>73</v>
      </c>
      <c r="O14" s="8" t="s">
        <v>74</v>
      </c>
      <c r="P14" s="9" t="s">
        <v>75</v>
      </c>
    </row>
    <row r="15" spans="2:16" x14ac:dyDescent="0.3">
      <c r="B15">
        <v>1</v>
      </c>
      <c r="C15" t="s">
        <v>20</v>
      </c>
      <c r="D15" s="1">
        <v>150.86000000000001</v>
      </c>
      <c r="E15">
        <v>48.980499999999999</v>
      </c>
      <c r="F15" s="1">
        <f>E15/10</f>
        <v>4.8980499999999996</v>
      </c>
      <c r="G15">
        <f>1/13.41</f>
        <v>7.4571215510812819E-2</v>
      </c>
      <c r="H15" s="1">
        <f>G15*1000</f>
        <v>74.57121551081282</v>
      </c>
      <c r="I15">
        <v>1E-3</v>
      </c>
      <c r="M15" s="10">
        <f t="shared" ref="M15:M23" si="0">D15</f>
        <v>150.86000000000001</v>
      </c>
      <c r="N15" s="12">
        <f t="shared" ref="N15:N23" si="1">F15</f>
        <v>4.8980499999999996</v>
      </c>
      <c r="O15" s="12">
        <f t="shared" ref="O15:O23" si="2">H15</f>
        <v>74.57121551081282</v>
      </c>
      <c r="P15" s="11">
        <f t="shared" ref="P15:P23" si="3">I15</f>
        <v>1E-3</v>
      </c>
    </row>
    <row r="16" spans="2:16" x14ac:dyDescent="0.3">
      <c r="B16">
        <v>2</v>
      </c>
      <c r="C16" t="s">
        <v>19</v>
      </c>
      <c r="D16" s="1">
        <v>126.19</v>
      </c>
      <c r="E16">
        <v>33.978000000000002</v>
      </c>
      <c r="F16" s="1">
        <f>E16/10</f>
        <v>3.3978000000000002</v>
      </c>
      <c r="G16">
        <f>1/11.18</f>
        <v>8.9445438282647588E-2</v>
      </c>
      <c r="H16" s="1">
        <f>G16*1000</f>
        <v>89.445438282647586</v>
      </c>
      <c r="I16">
        <v>3.9E-2</v>
      </c>
      <c r="M16" s="10">
        <f t="shared" si="0"/>
        <v>126.19</v>
      </c>
      <c r="N16" s="12">
        <f t="shared" si="1"/>
        <v>3.3978000000000002</v>
      </c>
      <c r="O16" s="12">
        <f t="shared" si="2"/>
        <v>89.445438282647586</v>
      </c>
      <c r="P16" s="11">
        <f t="shared" si="3"/>
        <v>3.9E-2</v>
      </c>
    </row>
    <row r="17" spans="2:16" x14ac:dyDescent="0.3">
      <c r="B17">
        <v>3</v>
      </c>
      <c r="C17" t="s">
        <v>21</v>
      </c>
      <c r="D17" s="1">
        <v>5.2</v>
      </c>
      <c r="E17">
        <v>2.274</v>
      </c>
      <c r="F17" s="1">
        <f>E17/10</f>
        <v>0.22739999999999999</v>
      </c>
      <c r="G17">
        <f>1/17.4</f>
        <v>5.7471264367816098E-2</v>
      </c>
      <c r="H17" s="1">
        <f>G17*1000</f>
        <v>57.471264367816097</v>
      </c>
      <c r="I17">
        <v>-0.36499999999999999</v>
      </c>
      <c r="M17" s="10">
        <f t="shared" si="0"/>
        <v>5.2</v>
      </c>
      <c r="N17" s="12">
        <f t="shared" si="1"/>
        <v>0.22739999999999999</v>
      </c>
      <c r="O17" s="12">
        <f t="shared" si="2"/>
        <v>57.471264367816097</v>
      </c>
      <c r="P17" s="11">
        <f t="shared" si="3"/>
        <v>-0.36499999999999999</v>
      </c>
    </row>
    <row r="18" spans="2:16" x14ac:dyDescent="0.3">
      <c r="B18">
        <v>4</v>
      </c>
      <c r="C18" t="s">
        <v>26</v>
      </c>
      <c r="D18" s="1">
        <v>33.18</v>
      </c>
      <c r="E18">
        <v>13</v>
      </c>
      <c r="F18" s="1">
        <f>E18/10</f>
        <v>1.3</v>
      </c>
      <c r="G18">
        <f>1/15.4</f>
        <v>6.4935064935064929E-2</v>
      </c>
      <c r="H18" s="1">
        <f>G18*1000</f>
        <v>64.935064935064929</v>
      </c>
      <c r="I18">
        <v>-0.216</v>
      </c>
      <c r="M18" s="10">
        <f t="shared" si="0"/>
        <v>33.18</v>
      </c>
      <c r="N18" s="12">
        <f t="shared" si="1"/>
        <v>1.3</v>
      </c>
      <c r="O18" s="12">
        <f t="shared" si="2"/>
        <v>64.935064935064929</v>
      </c>
      <c r="P18" s="11">
        <f t="shared" si="3"/>
        <v>-0.216</v>
      </c>
    </row>
    <row r="19" spans="2:16" x14ac:dyDescent="0.3">
      <c r="B19">
        <v>5</v>
      </c>
      <c r="C19" t="s">
        <v>22</v>
      </c>
      <c r="D19">
        <f>1.316*J19</f>
        <v>190.82000000000002</v>
      </c>
      <c r="F19">
        <f>1.4*(10^-24)*D19/((K19*10^-8)^3)</f>
        <v>31.009184428548643</v>
      </c>
      <c r="H19">
        <f>3.29*((K19*10^-8)^3)*$C$12</f>
        <v>17.068613024749993</v>
      </c>
      <c r="I19">
        <v>0</v>
      </c>
      <c r="J19">
        <v>145</v>
      </c>
      <c r="K19">
        <v>2.0499999999999998</v>
      </c>
      <c r="M19" s="10">
        <f t="shared" si="0"/>
        <v>190.82000000000002</v>
      </c>
      <c r="N19" s="12">
        <f t="shared" si="1"/>
        <v>31.009184428548643</v>
      </c>
      <c r="O19" s="12">
        <f t="shared" si="2"/>
        <v>17.068613024749993</v>
      </c>
      <c r="P19" s="11">
        <f t="shared" si="3"/>
        <v>0</v>
      </c>
    </row>
    <row r="20" spans="2:16" x14ac:dyDescent="0.3">
      <c r="B20">
        <v>6</v>
      </c>
      <c r="C20" t="s">
        <v>23</v>
      </c>
      <c r="D20" s="1">
        <v>154.58000000000001</v>
      </c>
      <c r="E20">
        <v>50.43</v>
      </c>
      <c r="F20" s="1">
        <f>E20/10</f>
        <v>5.0430000000000001</v>
      </c>
      <c r="G20">
        <f>1/13.6</f>
        <v>7.3529411764705885E-2</v>
      </c>
      <c r="H20" s="1">
        <f>G20*1000</f>
        <v>73.529411764705884</v>
      </c>
      <c r="I20">
        <v>2.5000000000000001E-2</v>
      </c>
      <c r="M20" s="10">
        <f t="shared" si="0"/>
        <v>154.58000000000001</v>
      </c>
      <c r="N20" s="12">
        <f t="shared" si="1"/>
        <v>5.0430000000000001</v>
      </c>
      <c r="O20" s="12">
        <f t="shared" si="2"/>
        <v>73.529411764705884</v>
      </c>
      <c r="P20" s="11">
        <f t="shared" si="3"/>
        <v>2.5000000000000001E-2</v>
      </c>
    </row>
    <row r="21" spans="2:16" x14ac:dyDescent="0.3">
      <c r="B21">
        <v>7</v>
      </c>
      <c r="C21" t="s">
        <v>25</v>
      </c>
      <c r="D21">
        <f>1.316*J21</f>
        <v>105.28</v>
      </c>
      <c r="F21">
        <f>1.4*(10^-24)*D21/((K21*10^-8)^3)</f>
        <v>7.087218632607061</v>
      </c>
      <c r="H21">
        <f>3.29*((K21*10^-8)^3)*$C$12</f>
        <v>41.203559031250009</v>
      </c>
      <c r="I21">
        <v>0</v>
      </c>
      <c r="J21">
        <v>80</v>
      </c>
      <c r="K21">
        <v>2.75</v>
      </c>
      <c r="M21" s="10">
        <f t="shared" si="0"/>
        <v>105.28</v>
      </c>
      <c r="N21" s="12">
        <f t="shared" si="1"/>
        <v>7.087218632607061</v>
      </c>
      <c r="O21" s="12">
        <f t="shared" si="2"/>
        <v>41.203559031250009</v>
      </c>
      <c r="P21" s="11">
        <f t="shared" si="3"/>
        <v>0</v>
      </c>
    </row>
    <row r="22" spans="2:16" x14ac:dyDescent="0.3">
      <c r="B22">
        <v>8</v>
      </c>
      <c r="C22" t="s">
        <v>27</v>
      </c>
      <c r="D22" s="1">
        <v>647</v>
      </c>
      <c r="E22">
        <v>220.64</v>
      </c>
      <c r="F22" s="1">
        <f>E22/10</f>
        <v>22.064</v>
      </c>
      <c r="G22">
        <f>1/17.9</f>
        <v>5.5865921787709501E-2</v>
      </c>
      <c r="H22" s="1">
        <f>G22*1000</f>
        <v>55.865921787709503</v>
      </c>
      <c r="I22">
        <v>0.34399999999999997</v>
      </c>
      <c r="M22" s="10">
        <f t="shared" si="0"/>
        <v>647</v>
      </c>
      <c r="N22" s="12">
        <f t="shared" si="1"/>
        <v>22.064</v>
      </c>
      <c r="O22" s="12">
        <f t="shared" si="2"/>
        <v>55.865921787709503</v>
      </c>
      <c r="P22" s="11">
        <f t="shared" si="3"/>
        <v>0.34399999999999997</v>
      </c>
    </row>
    <row r="23" spans="2:16" x14ac:dyDescent="0.3">
      <c r="B23">
        <v>9</v>
      </c>
      <c r="C23" t="s">
        <v>24</v>
      </c>
      <c r="D23">
        <f>1.316*J23</f>
        <v>105.28</v>
      </c>
      <c r="F23">
        <f>1.4*(10^-24)*D23/((K23*10^-8)^3)</f>
        <v>7.087218632607061</v>
      </c>
      <c r="H23">
        <f>3.29*((K23*10^-8)^3)*$C$12</f>
        <v>41.203559031250009</v>
      </c>
      <c r="I23">
        <v>0</v>
      </c>
      <c r="J23">
        <v>80</v>
      </c>
      <c r="K23">
        <v>2.75</v>
      </c>
      <c r="M23" s="10">
        <f t="shared" si="0"/>
        <v>105.28</v>
      </c>
      <c r="N23" s="12">
        <f t="shared" si="1"/>
        <v>7.087218632607061</v>
      </c>
      <c r="O23" s="12">
        <f t="shared" si="2"/>
        <v>41.203559031250009</v>
      </c>
      <c r="P23" s="11">
        <f t="shared" si="3"/>
        <v>0</v>
      </c>
    </row>
    <row r="24" spans="2:16" x14ac:dyDescent="0.3">
      <c r="B24" s="36">
        <v>10</v>
      </c>
      <c r="C24" s="36" t="s">
        <v>105</v>
      </c>
      <c r="D24">
        <f>1.316*J24</f>
        <v>105.28</v>
      </c>
      <c r="F24">
        <f>1.4*(10^-24)*D24/((K24*10^-8)^3)</f>
        <v>7.087218632607061</v>
      </c>
      <c r="H24">
        <f>3.29*((K24*10^-8)^3)*$C$12</f>
        <v>41.203559031250009</v>
      </c>
      <c r="I24" s="5">
        <v>0</v>
      </c>
      <c r="J24" s="17">
        <v>80</v>
      </c>
      <c r="K24" s="17">
        <v>2.75</v>
      </c>
      <c r="M24" s="10">
        <f t="shared" ref="M24" si="4">D24</f>
        <v>105.28</v>
      </c>
      <c r="N24" s="12">
        <f t="shared" ref="N24" si="5">F24</f>
        <v>7.087218632607061</v>
      </c>
      <c r="O24" s="12">
        <f t="shared" ref="O24" si="6">H24</f>
        <v>41.203559031250009</v>
      </c>
      <c r="P24" s="11">
        <f t="shared" ref="P24" si="7">I24</f>
        <v>0</v>
      </c>
    </row>
    <row r="25" spans="2:16" x14ac:dyDescent="0.3">
      <c r="B25">
        <v>11</v>
      </c>
      <c r="C25" t="s">
        <v>29</v>
      </c>
      <c r="D25" s="1">
        <v>728</v>
      </c>
      <c r="E25">
        <v>220</v>
      </c>
      <c r="F25" s="1">
        <f>E25/10</f>
        <v>22</v>
      </c>
      <c r="H25">
        <f>3.29*((K25*10^-8)^3)*$C$12</f>
        <v>81.924088101275075</v>
      </c>
      <c r="I25">
        <v>0</v>
      </c>
      <c r="J25">
        <v>107.4</v>
      </c>
      <c r="K25">
        <v>3.4580000000000002</v>
      </c>
      <c r="M25" s="10">
        <f>D25</f>
        <v>728</v>
      </c>
      <c r="N25" s="12">
        <f>F25</f>
        <v>22</v>
      </c>
      <c r="O25" s="12">
        <f t="shared" ref="O25:P28" si="8">H25</f>
        <v>81.924088101275075</v>
      </c>
      <c r="P25" s="11">
        <f t="shared" si="8"/>
        <v>0</v>
      </c>
    </row>
    <row r="26" spans="2:16" x14ac:dyDescent="0.3">
      <c r="B26">
        <v>12</v>
      </c>
      <c r="C26" t="s">
        <v>28</v>
      </c>
      <c r="D26">
        <f>1.316*J26</f>
        <v>141.33840000000001</v>
      </c>
      <c r="F26">
        <f>1.4*(10^-24)*D26/((K26*10^-8)^3)</f>
        <v>4.785344843023994</v>
      </c>
      <c r="H26">
        <f>3.29*((K26*10^-8)^3)*$C$12</f>
        <v>81.924088101275075</v>
      </c>
      <c r="I26">
        <v>0</v>
      </c>
      <c r="J26">
        <v>107.4</v>
      </c>
      <c r="K26">
        <v>3.4580000000000002</v>
      </c>
      <c r="M26" s="10">
        <f>D26</f>
        <v>141.33840000000001</v>
      </c>
      <c r="N26" s="12">
        <f>F26</f>
        <v>4.785344843023994</v>
      </c>
      <c r="O26" s="12">
        <f t="shared" si="8"/>
        <v>81.924088101275075</v>
      </c>
      <c r="P26" s="11">
        <f t="shared" si="8"/>
        <v>0</v>
      </c>
    </row>
    <row r="27" spans="2:16" x14ac:dyDescent="0.3">
      <c r="B27">
        <v>13</v>
      </c>
      <c r="C27" t="s">
        <v>30</v>
      </c>
      <c r="D27" s="1">
        <v>134.44999999999999</v>
      </c>
      <c r="E27">
        <v>34.987499999999997</v>
      </c>
      <c r="F27" s="1">
        <f>E27/10</f>
        <v>3.4987499999999998</v>
      </c>
      <c r="G27">
        <f>1/11.1</f>
        <v>9.00900900900901E-2</v>
      </c>
      <c r="H27" s="1">
        <f>G27*1000</f>
        <v>90.090090090090101</v>
      </c>
      <c r="I27">
        <v>6.6000000000000003E-2</v>
      </c>
      <c r="M27" s="10">
        <f>D27</f>
        <v>134.44999999999999</v>
      </c>
      <c r="N27" s="12">
        <f>F27</f>
        <v>3.4987499999999998</v>
      </c>
      <c r="O27" s="12">
        <f t="shared" si="8"/>
        <v>90.090090090090101</v>
      </c>
      <c r="P27" s="11">
        <f t="shared" si="8"/>
        <v>6.6000000000000003E-2</v>
      </c>
    </row>
    <row r="28" spans="2:16" x14ac:dyDescent="0.3">
      <c r="B28">
        <v>14</v>
      </c>
      <c r="C28" t="s">
        <v>31</v>
      </c>
      <c r="D28" s="1">
        <v>304.18</v>
      </c>
      <c r="E28">
        <v>73.8</v>
      </c>
      <c r="F28" s="1">
        <f>E28/10</f>
        <v>7.38</v>
      </c>
      <c r="G28">
        <v>9.1899999999999996E-2</v>
      </c>
      <c r="H28" s="1">
        <f>G28*1000</f>
        <v>91.899999999999991</v>
      </c>
      <c r="I28">
        <v>0.23899999999999999</v>
      </c>
      <c r="M28" s="10">
        <f>D28</f>
        <v>304.18</v>
      </c>
      <c r="N28" s="12">
        <f>F28</f>
        <v>7.38</v>
      </c>
      <c r="O28" s="12">
        <f t="shared" si="8"/>
        <v>91.899999999999991</v>
      </c>
      <c r="P28" s="11">
        <f t="shared" si="8"/>
        <v>0.23899999999999999</v>
      </c>
    </row>
    <row r="29" spans="2:16" x14ac:dyDescent="0.3">
      <c r="B29" s="36">
        <v>15</v>
      </c>
      <c r="C29" s="36" t="s">
        <v>106</v>
      </c>
      <c r="D29">
        <f>1.316*J29</f>
        <v>655.36800000000005</v>
      </c>
      <c r="F29">
        <f>1.4*(10^-24)*D29/((K29*10^-8)^3)</f>
        <v>19.830329111657697</v>
      </c>
      <c r="H29">
        <f>3.29*((K29*10^-8)^3)*$C$12</f>
        <v>91.668472549401983</v>
      </c>
      <c r="I29" s="5">
        <v>0</v>
      </c>
      <c r="J29" s="17">
        <v>498</v>
      </c>
      <c r="K29" s="17">
        <v>3.59</v>
      </c>
      <c r="M29" s="10">
        <f>D29</f>
        <v>655.36800000000005</v>
      </c>
      <c r="N29" s="12">
        <f>F29</f>
        <v>19.830329111657697</v>
      </c>
      <c r="O29" s="12">
        <f t="shared" ref="O29" si="9">H29</f>
        <v>91.668472549401983</v>
      </c>
      <c r="P29" s="11">
        <f>I29</f>
        <v>0</v>
      </c>
    </row>
    <row r="30" spans="2:16" x14ac:dyDescent="0.3">
      <c r="B30">
        <v>16</v>
      </c>
      <c r="C30" t="s">
        <v>34</v>
      </c>
      <c r="D30" s="1">
        <v>190.6</v>
      </c>
      <c r="E30">
        <v>46.1</v>
      </c>
      <c r="F30" s="1">
        <f>E30/10</f>
        <v>4.6100000000000003</v>
      </c>
      <c r="G30">
        <v>9.8599999999999993E-2</v>
      </c>
      <c r="H30" s="1">
        <f>G30*1000</f>
        <v>98.6</v>
      </c>
      <c r="I30">
        <v>1.0999999999999999E-2</v>
      </c>
      <c r="M30" s="10">
        <f t="shared" ref="M30:M39" si="10">D30</f>
        <v>190.6</v>
      </c>
      <c r="N30" s="12">
        <f t="shared" ref="N30:N39" si="11">F30</f>
        <v>4.6100000000000003</v>
      </c>
      <c r="O30" s="12">
        <f t="shared" ref="O30:P39" si="12">H30</f>
        <v>98.6</v>
      </c>
      <c r="P30" s="11">
        <f t="shared" si="12"/>
        <v>1.0999999999999999E-2</v>
      </c>
    </row>
    <row r="31" spans="2:16" x14ac:dyDescent="0.3">
      <c r="B31">
        <v>17</v>
      </c>
      <c r="C31" t="s">
        <v>33</v>
      </c>
      <c r="D31">
        <f>1.316*J31</f>
        <v>189.50400000000002</v>
      </c>
      <c r="F31">
        <f>1.4*(10^-24)*D31/((K31*10^-8)^3)</f>
        <v>4.834990523399914</v>
      </c>
      <c r="H31">
        <f>3.29*((K31*10^-8)^3)*$C$12</f>
        <v>108.71449153599997</v>
      </c>
      <c r="I31">
        <v>0</v>
      </c>
      <c r="J31">
        <v>144</v>
      </c>
      <c r="K31">
        <v>3.8</v>
      </c>
      <c r="M31" s="10">
        <f t="shared" si="10"/>
        <v>189.50400000000002</v>
      </c>
      <c r="N31" s="12">
        <f t="shared" si="11"/>
        <v>4.834990523399914</v>
      </c>
      <c r="O31" s="12">
        <f t="shared" si="12"/>
        <v>108.71449153599997</v>
      </c>
      <c r="P31" s="11">
        <f t="shared" si="12"/>
        <v>0</v>
      </c>
    </row>
    <row r="32" spans="2:16" x14ac:dyDescent="0.3">
      <c r="B32">
        <v>18</v>
      </c>
      <c r="C32" t="s">
        <v>76</v>
      </c>
      <c r="D32">
        <f>1.316*J32</f>
        <v>189.50400000000002</v>
      </c>
      <c r="F32">
        <f>1.4*(10^-24)*D32/((K32*10^-8)^3)</f>
        <v>4.834990523399914</v>
      </c>
      <c r="H32">
        <f>3.29*((K32*10^-8)^3)*$C$12</f>
        <v>108.71449153599997</v>
      </c>
      <c r="I32">
        <v>0</v>
      </c>
      <c r="J32">
        <v>144</v>
      </c>
      <c r="K32">
        <v>3.8</v>
      </c>
      <c r="M32" s="10">
        <f t="shared" si="10"/>
        <v>189.50400000000002</v>
      </c>
      <c r="N32" s="12">
        <f t="shared" si="11"/>
        <v>4.834990523399914</v>
      </c>
      <c r="O32" s="12">
        <f t="shared" si="12"/>
        <v>108.71449153599997</v>
      </c>
      <c r="P32" s="11">
        <f t="shared" si="12"/>
        <v>0</v>
      </c>
    </row>
    <row r="33" spans="2:16" x14ac:dyDescent="0.3">
      <c r="B33">
        <v>19</v>
      </c>
      <c r="C33" t="s">
        <v>77</v>
      </c>
      <c r="D33">
        <f>1.316*J33</f>
        <v>189.50400000000002</v>
      </c>
      <c r="F33">
        <f>1.4*(10^-24)*D33/((K33*10^-8)^3)</f>
        <v>4.834990523399914</v>
      </c>
      <c r="H33">
        <f>3.29*((K33*10^-8)^3)*$C$12</f>
        <v>108.71449153599997</v>
      </c>
      <c r="I33">
        <v>0</v>
      </c>
      <c r="J33">
        <v>144</v>
      </c>
      <c r="K33">
        <v>3.8</v>
      </c>
      <c r="M33" s="10">
        <f t="shared" si="10"/>
        <v>189.50400000000002</v>
      </c>
      <c r="N33" s="12">
        <f t="shared" si="11"/>
        <v>4.834990523399914</v>
      </c>
      <c r="O33" s="12">
        <f t="shared" si="12"/>
        <v>108.71449153599997</v>
      </c>
      <c r="P33" s="11">
        <f t="shared" si="12"/>
        <v>0</v>
      </c>
    </row>
    <row r="34" spans="2:16" x14ac:dyDescent="0.3">
      <c r="B34" s="38">
        <v>20</v>
      </c>
      <c r="C34" s="38" t="s">
        <v>9</v>
      </c>
      <c r="D34" s="19">
        <v>7020.5</v>
      </c>
      <c r="E34">
        <v>7967.19</v>
      </c>
      <c r="F34" s="1">
        <f>E34/10</f>
        <v>796.71899999999994</v>
      </c>
      <c r="G34">
        <v>2.6620000000000001E-2</v>
      </c>
      <c r="H34" s="1">
        <f>G34*1000</f>
        <v>26.62</v>
      </c>
      <c r="I34" s="5">
        <v>0</v>
      </c>
      <c r="M34" s="18">
        <f t="shared" si="10"/>
        <v>7020.5</v>
      </c>
      <c r="N34" s="12">
        <f t="shared" si="11"/>
        <v>796.71899999999994</v>
      </c>
      <c r="O34" s="12">
        <f t="shared" si="12"/>
        <v>26.62</v>
      </c>
      <c r="P34" s="11">
        <f t="shared" si="12"/>
        <v>0</v>
      </c>
    </row>
    <row r="35" spans="2:16" x14ac:dyDescent="0.3">
      <c r="B35">
        <v>21</v>
      </c>
      <c r="C35" t="s">
        <v>40</v>
      </c>
      <c r="D35">
        <f>1.316*J35</f>
        <v>105.28</v>
      </c>
      <c r="F35">
        <f>1.4*(10^-24)*D35/((K35*10^-8)^3)</f>
        <v>7.087218632607061</v>
      </c>
      <c r="H35">
        <f>3.29*((K35*10^-8)^3)*$C$12</f>
        <v>41.203559031250009</v>
      </c>
      <c r="I35">
        <v>0</v>
      </c>
      <c r="J35">
        <v>80</v>
      </c>
      <c r="K35">
        <v>2.75</v>
      </c>
      <c r="M35" s="10">
        <f t="shared" si="10"/>
        <v>105.28</v>
      </c>
      <c r="N35" s="12">
        <f t="shared" si="11"/>
        <v>7.087218632607061</v>
      </c>
      <c r="O35" s="12">
        <f t="shared" si="12"/>
        <v>41.203559031250009</v>
      </c>
      <c r="P35" s="11">
        <f t="shared" si="12"/>
        <v>0</v>
      </c>
    </row>
    <row r="36" spans="2:16" x14ac:dyDescent="0.3">
      <c r="B36" s="36">
        <v>22</v>
      </c>
      <c r="C36" s="36" t="s">
        <v>81</v>
      </c>
      <c r="D36">
        <f>1.316*J36</f>
        <v>105.28</v>
      </c>
      <c r="F36">
        <f>1.4*(10^-24)*D36/((K36*10^-8)^3)</f>
        <v>7.087218632607061</v>
      </c>
      <c r="H36">
        <f>3.29*((K36*10^-8)^3)*$C$12</f>
        <v>41.203559031250009</v>
      </c>
      <c r="I36">
        <v>0</v>
      </c>
      <c r="J36">
        <v>80</v>
      </c>
      <c r="K36">
        <v>2.75</v>
      </c>
      <c r="M36" s="10">
        <f t="shared" si="10"/>
        <v>105.28</v>
      </c>
      <c r="N36" s="12">
        <f t="shared" si="11"/>
        <v>7.087218632607061</v>
      </c>
      <c r="O36" s="12">
        <f t="shared" si="12"/>
        <v>41.203559031250009</v>
      </c>
      <c r="P36" s="11">
        <f t="shared" si="12"/>
        <v>0</v>
      </c>
    </row>
    <row r="37" spans="2:16" x14ac:dyDescent="0.3">
      <c r="B37" s="36">
        <v>23</v>
      </c>
      <c r="C37" s="36" t="s">
        <v>107</v>
      </c>
      <c r="D37">
        <f>1.316*J37</f>
        <v>634.04880000000003</v>
      </c>
      <c r="F37">
        <f>1.4*(10^-24)*D37/((K37*10^-8)^3)</f>
        <v>18.61947028451489</v>
      </c>
      <c r="H37">
        <f>3.29*((K37*10^-8)^3)*$C$12</f>
        <v>94.453933442069498</v>
      </c>
      <c r="I37">
        <v>0</v>
      </c>
      <c r="J37">
        <v>481.8</v>
      </c>
      <c r="K37">
        <v>3.6259999999999999</v>
      </c>
      <c r="M37" s="10">
        <f t="shared" si="10"/>
        <v>634.04880000000003</v>
      </c>
      <c r="N37" s="12">
        <f t="shared" si="11"/>
        <v>18.61947028451489</v>
      </c>
      <c r="O37" s="12">
        <f t="shared" si="12"/>
        <v>94.453933442069498</v>
      </c>
      <c r="P37" s="11">
        <f t="shared" si="12"/>
        <v>0</v>
      </c>
    </row>
    <row r="38" spans="2:16" x14ac:dyDescent="0.3">
      <c r="B38" s="36">
        <v>24</v>
      </c>
      <c r="C38" s="36" t="s">
        <v>82</v>
      </c>
      <c r="D38">
        <f>1.316*J38</f>
        <v>634.04880000000003</v>
      </c>
      <c r="F38">
        <f>1.4*(10^-24)*D38/((K38*10^-8)^3)</f>
        <v>18.61947028451489</v>
      </c>
      <c r="H38">
        <f>3.29*((K38*10^-8)^3)*$C$12</f>
        <v>94.453933442069498</v>
      </c>
      <c r="I38">
        <v>0</v>
      </c>
      <c r="J38">
        <v>481.8</v>
      </c>
      <c r="K38">
        <v>3.6259999999999999</v>
      </c>
      <c r="M38" s="10">
        <f t="shared" si="10"/>
        <v>634.04880000000003</v>
      </c>
      <c r="N38" s="12">
        <f t="shared" si="11"/>
        <v>18.61947028451489</v>
      </c>
      <c r="O38" s="12">
        <f t="shared" si="12"/>
        <v>94.453933442069498</v>
      </c>
      <c r="P38" s="11">
        <f t="shared" si="12"/>
        <v>0</v>
      </c>
    </row>
    <row r="39" spans="2:16" x14ac:dyDescent="0.3">
      <c r="B39" s="36">
        <v>25</v>
      </c>
      <c r="C39" s="36" t="s">
        <v>83</v>
      </c>
      <c r="D39">
        <f>1.316*J39</f>
        <v>313.73439999999999</v>
      </c>
      <c r="F39">
        <f>1.4*(10^-24)*D39/((K39*10^-8)^3)</f>
        <v>10.279592625124806</v>
      </c>
      <c r="H39">
        <f>3.29*((K39*10^-8)^3)*$C$12</f>
        <v>84.65466998518481</v>
      </c>
      <c r="I39">
        <v>0</v>
      </c>
      <c r="J39">
        <v>238.4</v>
      </c>
      <c r="K39">
        <v>3.496</v>
      </c>
      <c r="M39" s="10">
        <f t="shared" si="10"/>
        <v>313.73439999999999</v>
      </c>
      <c r="N39" s="12">
        <f t="shared" si="11"/>
        <v>10.279592625124806</v>
      </c>
      <c r="O39" s="12">
        <f t="shared" si="12"/>
        <v>84.65466998518481</v>
      </c>
      <c r="P39" s="11">
        <f t="shared" si="12"/>
        <v>0</v>
      </c>
    </row>
    <row r="40" spans="2:16" x14ac:dyDescent="0.3">
      <c r="B40">
        <v>26</v>
      </c>
      <c r="C40" t="s">
        <v>48</v>
      </c>
      <c r="D40" s="1">
        <v>513</v>
      </c>
      <c r="E40">
        <v>81</v>
      </c>
      <c r="F40" s="1">
        <f>E40/10</f>
        <v>8.1</v>
      </c>
      <c r="G40">
        <v>0.11700000000000001</v>
      </c>
      <c r="H40" s="1">
        <f>G40*1000</f>
        <v>117</v>
      </c>
      <c r="I40">
        <v>0.55600000000000005</v>
      </c>
      <c r="M40" s="10">
        <f>D40</f>
        <v>513</v>
      </c>
      <c r="N40" s="12">
        <f>F40</f>
        <v>8.1</v>
      </c>
      <c r="O40" s="12">
        <f t="shared" ref="O40:P44" si="13">H40</f>
        <v>117</v>
      </c>
      <c r="P40" s="11">
        <f t="shared" si="13"/>
        <v>0.55600000000000005</v>
      </c>
    </row>
    <row r="41" spans="2:16" x14ac:dyDescent="0.3">
      <c r="B41">
        <v>27</v>
      </c>
      <c r="C41" t="s">
        <v>37</v>
      </c>
      <c r="D41">
        <f>1.316*J41</f>
        <v>548.77200000000005</v>
      </c>
      <c r="F41">
        <f>1.4*(10^-24)*D41/((K41*10^-8)^3)</f>
        <v>15.291175803775579</v>
      </c>
      <c r="H41">
        <f>3.29*((K41*10^-8)^3)*$C$12</f>
        <v>99.544151160341997</v>
      </c>
      <c r="I41">
        <v>0</v>
      </c>
      <c r="J41">
        <v>417</v>
      </c>
      <c r="K41">
        <v>3.69</v>
      </c>
      <c r="M41" s="10">
        <f>D41</f>
        <v>548.77200000000005</v>
      </c>
      <c r="N41" s="12">
        <f>F41</f>
        <v>15.291175803775579</v>
      </c>
      <c r="O41" s="12">
        <f t="shared" si="13"/>
        <v>99.544151160341997</v>
      </c>
      <c r="P41" s="11">
        <f t="shared" si="13"/>
        <v>0</v>
      </c>
    </row>
    <row r="42" spans="2:16" x14ac:dyDescent="0.3">
      <c r="B42">
        <v>28</v>
      </c>
      <c r="C42" t="s">
        <v>71</v>
      </c>
      <c r="D42">
        <f>1.316*J42</f>
        <v>548.77200000000005</v>
      </c>
      <c r="F42">
        <f>1.4*(10^-24)*D42/((K42*10^-8)^3)</f>
        <v>15.291175803775579</v>
      </c>
      <c r="H42">
        <f>3.29*((K42*10^-8)^3)*$C$12</f>
        <v>99.544151160341997</v>
      </c>
      <c r="I42">
        <v>0</v>
      </c>
      <c r="J42">
        <v>417</v>
      </c>
      <c r="K42">
        <v>3.69</v>
      </c>
      <c r="M42" s="10">
        <f>D42</f>
        <v>548.77200000000005</v>
      </c>
      <c r="N42" s="12">
        <f>F42</f>
        <v>15.291175803775579</v>
      </c>
      <c r="O42" s="12">
        <f t="shared" si="13"/>
        <v>99.544151160341997</v>
      </c>
      <c r="P42" s="11">
        <f t="shared" si="13"/>
        <v>0</v>
      </c>
    </row>
    <row r="43" spans="2:16" x14ac:dyDescent="0.3">
      <c r="B43">
        <v>29</v>
      </c>
      <c r="C43" t="s">
        <v>35</v>
      </c>
      <c r="D43" s="7">
        <v>408</v>
      </c>
      <c r="F43" s="7">
        <v>6.59</v>
      </c>
      <c r="G43">
        <v>0.115</v>
      </c>
      <c r="H43" s="7">
        <f>G43*1000</f>
        <v>115</v>
      </c>
      <c r="I43">
        <v>0.253</v>
      </c>
      <c r="M43" s="10">
        <f>D43</f>
        <v>408</v>
      </c>
      <c r="N43" s="12">
        <f>F43</f>
        <v>6.59</v>
      </c>
      <c r="O43" s="12">
        <f t="shared" si="13"/>
        <v>115</v>
      </c>
      <c r="P43" s="11">
        <f t="shared" si="13"/>
        <v>0.253</v>
      </c>
    </row>
    <row r="44" spans="2:16" x14ac:dyDescent="0.3">
      <c r="B44">
        <v>30</v>
      </c>
      <c r="C44" t="s">
        <v>70</v>
      </c>
      <c r="D44">
        <f t="shared" ref="D44:D53" si="14">1.316*J44</f>
        <v>655.36800000000005</v>
      </c>
      <c r="F44">
        <f t="shared" ref="F44:F53" si="15">1.4*(10^-24)*D44/((K44*10^-8)^3)</f>
        <v>19.830329111657697</v>
      </c>
      <c r="H44">
        <f t="shared" ref="H44:H53" si="16">3.29*((K44*10^-8)^3)*$C$12</f>
        <v>91.668472549401983</v>
      </c>
      <c r="I44">
        <v>0</v>
      </c>
      <c r="J44">
        <v>498</v>
      </c>
      <c r="K44">
        <v>3.59</v>
      </c>
      <c r="M44" s="10">
        <f>D44</f>
        <v>655.36800000000005</v>
      </c>
      <c r="N44" s="12">
        <f>F44</f>
        <v>19.830329111657697</v>
      </c>
      <c r="O44" s="12">
        <f t="shared" si="13"/>
        <v>91.668472549401983</v>
      </c>
      <c r="P44" s="11">
        <f t="shared" si="13"/>
        <v>0</v>
      </c>
    </row>
    <row r="45" spans="2:16" x14ac:dyDescent="0.3">
      <c r="B45" s="36">
        <v>31</v>
      </c>
      <c r="C45" s="36" t="s">
        <v>85</v>
      </c>
      <c r="D45">
        <f t="shared" si="14"/>
        <v>655.36800000000005</v>
      </c>
      <c r="F45">
        <f t="shared" si="15"/>
        <v>19.830329111657697</v>
      </c>
      <c r="H45">
        <f t="shared" si="16"/>
        <v>91.668472549401983</v>
      </c>
      <c r="I45">
        <v>0</v>
      </c>
      <c r="J45">
        <v>498</v>
      </c>
      <c r="K45">
        <v>3.59</v>
      </c>
      <c r="M45" s="10">
        <f t="shared" ref="M45:M100" si="17">D45</f>
        <v>655.36800000000005</v>
      </c>
      <c r="N45" s="12">
        <f t="shared" ref="N45:N100" si="18">F45</f>
        <v>19.830329111657697</v>
      </c>
      <c r="O45" s="12">
        <f t="shared" ref="O45:O100" si="19">H45</f>
        <v>91.668472549401983</v>
      </c>
      <c r="P45" s="11">
        <f t="shared" ref="P45:P100" si="20">I45</f>
        <v>0</v>
      </c>
    </row>
    <row r="46" spans="2:16" x14ac:dyDescent="0.3">
      <c r="B46" s="36">
        <v>32</v>
      </c>
      <c r="C46" s="36" t="s">
        <v>108</v>
      </c>
      <c r="D46">
        <f t="shared" si="14"/>
        <v>573.77600000000007</v>
      </c>
      <c r="F46">
        <f t="shared" si="15"/>
        <v>12.838045008649644</v>
      </c>
      <c r="H46">
        <f t="shared" si="16"/>
        <v>123.96759315697403</v>
      </c>
      <c r="I46">
        <v>0</v>
      </c>
      <c r="J46">
        <v>436</v>
      </c>
      <c r="K46">
        <v>3.97</v>
      </c>
      <c r="M46" s="10">
        <f t="shared" si="17"/>
        <v>573.77600000000007</v>
      </c>
      <c r="N46" s="12">
        <f t="shared" si="18"/>
        <v>12.838045008649644</v>
      </c>
      <c r="O46" s="12">
        <f t="shared" si="19"/>
        <v>123.96759315697403</v>
      </c>
      <c r="P46" s="11">
        <f t="shared" si="20"/>
        <v>0</v>
      </c>
    </row>
    <row r="47" spans="2:16" x14ac:dyDescent="0.3">
      <c r="B47" s="36">
        <v>33</v>
      </c>
      <c r="C47" s="36" t="s">
        <v>109</v>
      </c>
      <c r="D47">
        <f t="shared" si="14"/>
        <v>634.04880000000003</v>
      </c>
      <c r="F47">
        <f t="shared" si="15"/>
        <v>18.61947028451489</v>
      </c>
      <c r="H47">
        <f t="shared" si="16"/>
        <v>94.453933442069498</v>
      </c>
      <c r="I47">
        <v>0</v>
      </c>
      <c r="J47">
        <v>481.8</v>
      </c>
      <c r="K47">
        <v>3.6259999999999999</v>
      </c>
      <c r="M47" s="10">
        <f t="shared" si="17"/>
        <v>634.04880000000003</v>
      </c>
      <c r="N47" s="12">
        <f t="shared" si="18"/>
        <v>18.61947028451489</v>
      </c>
      <c r="O47" s="12">
        <f t="shared" si="19"/>
        <v>94.453933442069498</v>
      </c>
      <c r="P47" s="11">
        <f t="shared" si="20"/>
        <v>0</v>
      </c>
    </row>
    <row r="48" spans="2:16" x14ac:dyDescent="0.3">
      <c r="B48" s="36">
        <v>34</v>
      </c>
      <c r="C48" s="36" t="s">
        <v>110</v>
      </c>
      <c r="D48">
        <f t="shared" si="14"/>
        <v>634.04880000000003</v>
      </c>
      <c r="F48">
        <f t="shared" si="15"/>
        <v>18.61947028451489</v>
      </c>
      <c r="H48">
        <f t="shared" si="16"/>
        <v>94.453933442069498</v>
      </c>
      <c r="I48">
        <v>0</v>
      </c>
      <c r="J48">
        <v>481.8</v>
      </c>
      <c r="K48">
        <v>3.6259999999999999</v>
      </c>
      <c r="M48" s="10">
        <f t="shared" si="17"/>
        <v>634.04880000000003</v>
      </c>
      <c r="N48" s="12">
        <f t="shared" si="18"/>
        <v>18.61947028451489</v>
      </c>
      <c r="O48" s="12">
        <f t="shared" si="19"/>
        <v>94.453933442069498</v>
      </c>
      <c r="P48" s="11">
        <f t="shared" si="20"/>
        <v>0</v>
      </c>
    </row>
    <row r="49" spans="2:16" x14ac:dyDescent="0.3">
      <c r="B49" s="36">
        <v>35</v>
      </c>
      <c r="C49" s="36" t="s">
        <v>111</v>
      </c>
      <c r="D49">
        <f t="shared" si="14"/>
        <v>634.04880000000003</v>
      </c>
      <c r="F49">
        <f t="shared" si="15"/>
        <v>18.61947028451489</v>
      </c>
      <c r="H49">
        <f t="shared" si="16"/>
        <v>94.453933442069498</v>
      </c>
      <c r="I49">
        <v>0</v>
      </c>
      <c r="J49">
        <v>481.8</v>
      </c>
      <c r="K49">
        <v>3.6259999999999999</v>
      </c>
      <c r="M49" s="10">
        <f t="shared" si="17"/>
        <v>634.04880000000003</v>
      </c>
      <c r="N49" s="12">
        <f t="shared" si="18"/>
        <v>18.61947028451489</v>
      </c>
      <c r="O49" s="12">
        <f t="shared" si="19"/>
        <v>94.453933442069498</v>
      </c>
      <c r="P49" s="11">
        <f t="shared" si="20"/>
        <v>0</v>
      </c>
    </row>
    <row r="50" spans="2:16" x14ac:dyDescent="0.3">
      <c r="B50" s="36">
        <v>36</v>
      </c>
      <c r="C50" s="36" t="s">
        <v>113</v>
      </c>
      <c r="D50">
        <f t="shared" si="14"/>
        <v>619.30960000000005</v>
      </c>
      <c r="F50">
        <f t="shared" si="15"/>
        <v>10.109276598856555</v>
      </c>
      <c r="H50">
        <f t="shared" si="16"/>
        <v>169.92309803779807</v>
      </c>
      <c r="I50">
        <v>0</v>
      </c>
      <c r="J50">
        <v>470.6</v>
      </c>
      <c r="K50">
        <v>4.41</v>
      </c>
      <c r="M50" s="10">
        <f t="shared" si="17"/>
        <v>619.30960000000005</v>
      </c>
      <c r="N50" s="12">
        <f t="shared" si="18"/>
        <v>10.109276598856555</v>
      </c>
      <c r="O50" s="12">
        <f t="shared" si="19"/>
        <v>169.92309803779807</v>
      </c>
      <c r="P50" s="11">
        <f t="shared" si="20"/>
        <v>0</v>
      </c>
    </row>
    <row r="51" spans="2:16" x14ac:dyDescent="0.3">
      <c r="B51" s="36">
        <v>37</v>
      </c>
      <c r="C51" s="36" t="s">
        <v>112</v>
      </c>
      <c r="D51">
        <f t="shared" si="14"/>
        <v>573.77600000000007</v>
      </c>
      <c r="F51">
        <f t="shared" si="15"/>
        <v>12.838045008649644</v>
      </c>
      <c r="H51">
        <f t="shared" si="16"/>
        <v>123.96759315697403</v>
      </c>
      <c r="I51">
        <v>0</v>
      </c>
      <c r="J51">
        <v>436</v>
      </c>
      <c r="K51">
        <v>3.97</v>
      </c>
      <c r="M51" s="10">
        <f t="shared" si="17"/>
        <v>573.77600000000007</v>
      </c>
      <c r="N51" s="12">
        <f t="shared" si="18"/>
        <v>12.838045008649644</v>
      </c>
      <c r="O51" s="12">
        <f t="shared" si="19"/>
        <v>123.96759315697403</v>
      </c>
      <c r="P51" s="11">
        <f t="shared" si="20"/>
        <v>0</v>
      </c>
    </row>
    <row r="52" spans="2:16" x14ac:dyDescent="0.3">
      <c r="B52" s="36">
        <v>38</v>
      </c>
      <c r="C52" s="36" t="s">
        <v>114</v>
      </c>
      <c r="D52">
        <f t="shared" si="14"/>
        <v>573.77600000000007</v>
      </c>
      <c r="F52">
        <f t="shared" si="15"/>
        <v>12.838045008649644</v>
      </c>
      <c r="H52">
        <f t="shared" si="16"/>
        <v>123.96759315697403</v>
      </c>
      <c r="I52">
        <v>0</v>
      </c>
      <c r="J52">
        <v>436</v>
      </c>
      <c r="K52">
        <v>3.97</v>
      </c>
      <c r="M52" s="10">
        <f t="shared" si="17"/>
        <v>573.77600000000007</v>
      </c>
      <c r="N52" s="12">
        <f t="shared" si="18"/>
        <v>12.838045008649644</v>
      </c>
      <c r="O52" s="12">
        <f t="shared" si="19"/>
        <v>123.96759315697403</v>
      </c>
      <c r="P52" s="11">
        <f t="shared" si="20"/>
        <v>0</v>
      </c>
    </row>
    <row r="53" spans="2:16" x14ac:dyDescent="0.3">
      <c r="B53" s="36">
        <v>39</v>
      </c>
      <c r="C53" s="36" t="s">
        <v>115</v>
      </c>
      <c r="D53">
        <f t="shared" si="14"/>
        <v>655.36800000000005</v>
      </c>
      <c r="F53">
        <f t="shared" si="15"/>
        <v>19.830329111657697</v>
      </c>
      <c r="H53">
        <f t="shared" si="16"/>
        <v>91.668472549401983</v>
      </c>
      <c r="I53">
        <v>0</v>
      </c>
      <c r="J53">
        <v>498</v>
      </c>
      <c r="K53">
        <v>3.59</v>
      </c>
      <c r="M53" s="10">
        <f t="shared" si="17"/>
        <v>655.36800000000005</v>
      </c>
      <c r="N53" s="12">
        <f t="shared" si="18"/>
        <v>19.830329111657697</v>
      </c>
      <c r="O53" s="12">
        <f t="shared" si="19"/>
        <v>91.668472549401983</v>
      </c>
      <c r="P53" s="11">
        <f t="shared" si="20"/>
        <v>0</v>
      </c>
    </row>
    <row r="54" spans="2:16" x14ac:dyDescent="0.3">
      <c r="B54">
        <v>40</v>
      </c>
      <c r="C54" t="s">
        <v>39</v>
      </c>
      <c r="D54" s="1">
        <v>305.3</v>
      </c>
      <c r="E54">
        <v>49</v>
      </c>
      <c r="F54" s="1">
        <f>E54/10</f>
        <v>4.9000000000000004</v>
      </c>
      <c r="G54">
        <v>0.14699999999999999</v>
      </c>
      <c r="H54" s="1">
        <f>G54*1000</f>
        <v>147</v>
      </c>
      <c r="I54">
        <v>9.9000000000000005E-2</v>
      </c>
      <c r="M54" s="10">
        <f t="shared" si="17"/>
        <v>305.3</v>
      </c>
      <c r="N54" s="12">
        <f t="shared" si="18"/>
        <v>4.9000000000000004</v>
      </c>
      <c r="O54" s="12">
        <f t="shared" si="19"/>
        <v>147</v>
      </c>
      <c r="P54" s="11">
        <f t="shared" si="20"/>
        <v>9.9000000000000005E-2</v>
      </c>
    </row>
    <row r="55" spans="2:16" x14ac:dyDescent="0.3">
      <c r="B55">
        <v>41</v>
      </c>
      <c r="C55" t="s">
        <v>38</v>
      </c>
      <c r="D55">
        <f>1.316*J55</f>
        <v>332.02680000000004</v>
      </c>
      <c r="F55">
        <f>1.4*(10^-24)*D55/((K55*10^-8)^3)</f>
        <v>5.8383477228191394</v>
      </c>
      <c r="H55">
        <f>3.29*((K55*10^-8)^3)*$C$12</f>
        <v>157.74219045745068</v>
      </c>
      <c r="I55">
        <v>0</v>
      </c>
      <c r="J55">
        <v>252.3</v>
      </c>
      <c r="K55">
        <v>4.3019999999999996</v>
      </c>
      <c r="M55" s="10">
        <f t="shared" si="17"/>
        <v>332.02680000000004</v>
      </c>
      <c r="N55" s="12">
        <f t="shared" si="18"/>
        <v>5.8383477228191394</v>
      </c>
      <c r="O55" s="12">
        <f t="shared" si="19"/>
        <v>157.74219045745068</v>
      </c>
      <c r="P55" s="11">
        <f t="shared" si="20"/>
        <v>0</v>
      </c>
    </row>
    <row r="56" spans="2:16" x14ac:dyDescent="0.3">
      <c r="B56" s="36">
        <v>42</v>
      </c>
      <c r="C56" s="36" t="s">
        <v>116</v>
      </c>
      <c r="D56">
        <f>1.316*J56</f>
        <v>619.30960000000005</v>
      </c>
      <c r="F56">
        <f>1.4*(10^-24)*D56/((K56*10^-8)^3)</f>
        <v>10.109276598856555</v>
      </c>
      <c r="H56">
        <f>3.29*((K56*10^-8)^3)*$C$12</f>
        <v>169.92309803779807</v>
      </c>
      <c r="I56">
        <v>0</v>
      </c>
      <c r="J56">
        <v>470.6</v>
      </c>
      <c r="K56">
        <v>4.41</v>
      </c>
      <c r="M56" s="10">
        <f t="shared" si="17"/>
        <v>619.30960000000005</v>
      </c>
      <c r="N56" s="12">
        <f t="shared" si="18"/>
        <v>10.109276598856555</v>
      </c>
      <c r="O56" s="12">
        <f t="shared" si="19"/>
        <v>169.92309803779807</v>
      </c>
      <c r="P56" s="11">
        <f t="shared" si="20"/>
        <v>0</v>
      </c>
    </row>
    <row r="57" spans="2:16" x14ac:dyDescent="0.3">
      <c r="B57" s="36">
        <v>43</v>
      </c>
      <c r="C57" s="36" t="s">
        <v>147</v>
      </c>
      <c r="D57">
        <f>1.316*J57</f>
        <v>619.30960000000005</v>
      </c>
      <c r="F57">
        <f>1.4*(10^-24)*D57/((K57*10^-8)^3)</f>
        <v>10.109276598856555</v>
      </c>
      <c r="H57">
        <f>3.29*((K57*10^-8)^3)*$C$12</f>
        <v>169.92309803779807</v>
      </c>
      <c r="I57">
        <v>0</v>
      </c>
      <c r="J57">
        <v>470.6</v>
      </c>
      <c r="K57">
        <v>4.41</v>
      </c>
      <c r="M57" s="10">
        <f t="shared" si="17"/>
        <v>619.30960000000005</v>
      </c>
      <c r="N57" s="12">
        <f t="shared" si="18"/>
        <v>10.109276598856555</v>
      </c>
      <c r="O57" s="12">
        <f t="shared" si="19"/>
        <v>169.92309803779807</v>
      </c>
      <c r="P57" s="11">
        <f t="shared" si="20"/>
        <v>0</v>
      </c>
    </row>
    <row r="58" spans="2:16" x14ac:dyDescent="0.3">
      <c r="B58">
        <v>44</v>
      </c>
      <c r="C58" t="s">
        <v>36</v>
      </c>
      <c r="D58" s="1">
        <v>282.5</v>
      </c>
      <c r="E58">
        <v>50.6</v>
      </c>
      <c r="F58" s="1">
        <f>E58/10</f>
        <v>5.0600000000000005</v>
      </c>
      <c r="G58">
        <v>0.13109999999999999</v>
      </c>
      <c r="H58" s="1">
        <f>G58*1000</f>
        <v>131.1</v>
      </c>
      <c r="I58">
        <v>8.8999999999999996E-2</v>
      </c>
      <c r="M58" s="10">
        <f t="shared" si="17"/>
        <v>282.5</v>
      </c>
      <c r="N58" s="12">
        <f t="shared" si="18"/>
        <v>5.0600000000000005</v>
      </c>
      <c r="O58" s="12">
        <f t="shared" si="19"/>
        <v>131.1</v>
      </c>
      <c r="P58" s="11">
        <f t="shared" si="20"/>
        <v>8.8999999999999996E-2</v>
      </c>
    </row>
    <row r="59" spans="2:16" x14ac:dyDescent="0.3">
      <c r="B59">
        <v>45</v>
      </c>
      <c r="C59" t="s">
        <v>42</v>
      </c>
      <c r="D59">
        <f>1.316*J59</f>
        <v>349.13480000000004</v>
      </c>
      <c r="F59">
        <f>1.4*(10^-24)*D59/((K59*10^-8)^3)</f>
        <v>9.4872897579332101</v>
      </c>
      <c r="H59">
        <f>3.29*((K59*10^-8)^3)*$C$12</f>
        <v>102.0741234582389</v>
      </c>
      <c r="I59">
        <v>0</v>
      </c>
      <c r="J59">
        <v>265.3</v>
      </c>
      <c r="K59">
        <v>3.7210000000000001</v>
      </c>
      <c r="M59" s="10">
        <f t="shared" si="17"/>
        <v>349.13480000000004</v>
      </c>
      <c r="N59" s="12">
        <f t="shared" si="18"/>
        <v>9.4872897579332101</v>
      </c>
      <c r="O59" s="12">
        <f t="shared" si="19"/>
        <v>102.0741234582389</v>
      </c>
      <c r="P59" s="11">
        <f t="shared" si="20"/>
        <v>0</v>
      </c>
    </row>
    <row r="60" spans="2:16" x14ac:dyDescent="0.3">
      <c r="B60" s="36">
        <v>46</v>
      </c>
      <c r="C60" s="36" t="s">
        <v>117</v>
      </c>
      <c r="D60">
        <f>1.316*J60</f>
        <v>579.30320000000006</v>
      </c>
      <c r="F60">
        <f>1.4*(10^-24)*D60/((K60*10^-8)^3)</f>
        <v>12.577688805765264</v>
      </c>
      <c r="H60">
        <f>3.29*((K60*10^-8)^3)*$C$12</f>
        <v>127.75260570683801</v>
      </c>
      <c r="I60">
        <v>0</v>
      </c>
      <c r="J60">
        <v>440.2</v>
      </c>
      <c r="K60">
        <v>4.01</v>
      </c>
      <c r="M60" s="10">
        <f t="shared" si="17"/>
        <v>579.30320000000006</v>
      </c>
      <c r="N60" s="12">
        <f t="shared" si="18"/>
        <v>12.577688805765264</v>
      </c>
      <c r="O60" s="12">
        <f t="shared" si="19"/>
        <v>127.75260570683801</v>
      </c>
      <c r="P60" s="11">
        <f t="shared" si="20"/>
        <v>0</v>
      </c>
    </row>
    <row r="61" spans="2:16" x14ac:dyDescent="0.3">
      <c r="B61" s="36">
        <v>47</v>
      </c>
      <c r="C61" s="36" t="s">
        <v>118</v>
      </c>
      <c r="D61">
        <f>1.316*J61</f>
        <v>573.77600000000007</v>
      </c>
      <c r="F61">
        <f>1.4*(10^-24)*D61/((K61*10^-8)^3)</f>
        <v>12.838045008649644</v>
      </c>
      <c r="H61">
        <f>3.29*((K61*10^-8)^3)*$C$12</f>
        <v>123.96759315697403</v>
      </c>
      <c r="I61">
        <v>0</v>
      </c>
      <c r="J61">
        <v>436</v>
      </c>
      <c r="K61">
        <v>3.97</v>
      </c>
      <c r="M61" s="10">
        <f t="shared" si="17"/>
        <v>573.77600000000007</v>
      </c>
      <c r="N61" s="12">
        <f t="shared" si="18"/>
        <v>12.838045008649644</v>
      </c>
      <c r="O61" s="12">
        <f t="shared" si="19"/>
        <v>123.96759315697403</v>
      </c>
      <c r="P61" s="11">
        <f t="shared" si="20"/>
        <v>0</v>
      </c>
    </row>
    <row r="62" spans="2:16" x14ac:dyDescent="0.3">
      <c r="B62" s="36">
        <v>48</v>
      </c>
      <c r="C62" s="36" t="s">
        <v>146</v>
      </c>
      <c r="D62">
        <f>1.316*J62</f>
        <v>573.77600000000007</v>
      </c>
      <c r="F62">
        <f>1.4*(10^-24)*D62/((K62*10^-8)^3)</f>
        <v>12.838045008649644</v>
      </c>
      <c r="H62">
        <f>3.29*((K62*10^-8)^3)*$C$12</f>
        <v>123.96759315697403</v>
      </c>
      <c r="I62">
        <v>0</v>
      </c>
      <c r="J62">
        <v>436</v>
      </c>
      <c r="K62">
        <v>3.97</v>
      </c>
      <c r="M62" s="10">
        <f t="shared" si="17"/>
        <v>573.77600000000007</v>
      </c>
      <c r="N62" s="12">
        <f t="shared" si="18"/>
        <v>12.838045008649644</v>
      </c>
      <c r="O62" s="12">
        <f t="shared" si="19"/>
        <v>123.96759315697403</v>
      </c>
      <c r="P62" s="11">
        <f t="shared" si="20"/>
        <v>0</v>
      </c>
    </row>
    <row r="63" spans="2:16" x14ac:dyDescent="0.3">
      <c r="B63" s="36">
        <v>49</v>
      </c>
      <c r="C63" s="36" t="s">
        <v>120</v>
      </c>
      <c r="D63">
        <f>1.316*J63</f>
        <v>573.77600000000007</v>
      </c>
      <c r="F63">
        <f>1.4*(10^-24)*D63/((K63*10^-8)^3)</f>
        <v>12.838045008649644</v>
      </c>
      <c r="H63">
        <f>3.29*((K63*10^-8)^3)*$C$12</f>
        <v>123.96759315697403</v>
      </c>
      <c r="I63">
        <v>0</v>
      </c>
      <c r="J63">
        <v>436</v>
      </c>
      <c r="K63">
        <v>3.97</v>
      </c>
      <c r="M63" s="10">
        <f t="shared" si="17"/>
        <v>573.77600000000007</v>
      </c>
      <c r="N63" s="12">
        <f t="shared" si="18"/>
        <v>12.838045008649644</v>
      </c>
      <c r="O63" s="12">
        <f t="shared" si="19"/>
        <v>123.96759315697403</v>
      </c>
      <c r="P63" s="11">
        <f t="shared" si="20"/>
        <v>0</v>
      </c>
    </row>
    <row r="64" spans="2:16" x14ac:dyDescent="0.3">
      <c r="B64">
        <v>50</v>
      </c>
      <c r="C64" t="s">
        <v>41</v>
      </c>
      <c r="D64" s="1">
        <v>308.3</v>
      </c>
      <c r="E64">
        <v>61.38</v>
      </c>
      <c r="F64" s="1">
        <f>E64/10</f>
        <v>6.1379999999999999</v>
      </c>
      <c r="G64">
        <v>0.11219999999999999</v>
      </c>
      <c r="H64" s="1">
        <f>G64*1000</f>
        <v>112.19999999999999</v>
      </c>
      <c r="I64">
        <v>0.19</v>
      </c>
      <c r="M64" s="10">
        <f t="shared" si="17"/>
        <v>308.3</v>
      </c>
      <c r="N64" s="12">
        <f t="shared" si="18"/>
        <v>6.1379999999999999</v>
      </c>
      <c r="O64" s="12">
        <f t="shared" si="19"/>
        <v>112.19999999999999</v>
      </c>
      <c r="P64" s="11">
        <f t="shared" si="20"/>
        <v>0.19</v>
      </c>
    </row>
    <row r="65" spans="2:16" x14ac:dyDescent="0.3">
      <c r="B65">
        <v>51</v>
      </c>
      <c r="C65" t="s">
        <v>46</v>
      </c>
      <c r="D65">
        <f>1.316*J65</f>
        <v>349.13480000000004</v>
      </c>
      <c r="F65">
        <f>1.4*(10^-24)*D65/((K65*10^-8)^3)</f>
        <v>9.4872897579332101</v>
      </c>
      <c r="H65">
        <f>3.29*((K65*10^-8)^3)*$C$12</f>
        <v>102.0741234582389</v>
      </c>
      <c r="I65">
        <v>0</v>
      </c>
      <c r="J65">
        <v>265.3</v>
      </c>
      <c r="K65">
        <v>3.7210000000000001</v>
      </c>
      <c r="M65" s="10">
        <f t="shared" si="17"/>
        <v>349.13480000000004</v>
      </c>
      <c r="N65" s="12">
        <f t="shared" si="18"/>
        <v>9.4872897579332101</v>
      </c>
      <c r="O65" s="12">
        <f t="shared" si="19"/>
        <v>102.0741234582389</v>
      </c>
      <c r="P65" s="11">
        <f t="shared" si="20"/>
        <v>0</v>
      </c>
    </row>
    <row r="66" spans="2:16" x14ac:dyDescent="0.3">
      <c r="B66" s="36">
        <v>52</v>
      </c>
      <c r="C66" s="36" t="s">
        <v>89</v>
      </c>
      <c r="D66">
        <f>1.316*J66</f>
        <v>275.04400000000004</v>
      </c>
      <c r="F66">
        <f>1.4*(10^-24)*D66/((K66*10^-8)^3)</f>
        <v>5.586999608247126</v>
      </c>
      <c r="H66">
        <f>3.29*((K66*10^-8)^3)*$C$12</f>
        <v>136.54890419799995</v>
      </c>
      <c r="I66">
        <v>0</v>
      </c>
      <c r="J66">
        <v>209</v>
      </c>
      <c r="K66">
        <v>4.0999999999999996</v>
      </c>
      <c r="M66" s="10">
        <f t="shared" si="17"/>
        <v>275.04400000000004</v>
      </c>
      <c r="N66" s="12">
        <f t="shared" si="18"/>
        <v>5.586999608247126</v>
      </c>
      <c r="O66" s="12">
        <f t="shared" si="19"/>
        <v>136.54890419799995</v>
      </c>
      <c r="P66" s="11">
        <f t="shared" si="20"/>
        <v>0</v>
      </c>
    </row>
    <row r="67" spans="2:16" x14ac:dyDescent="0.3">
      <c r="B67">
        <v>53</v>
      </c>
      <c r="C67" t="s">
        <v>53</v>
      </c>
      <c r="D67" s="1">
        <v>514</v>
      </c>
      <c r="E67">
        <v>63</v>
      </c>
      <c r="F67" s="1">
        <f>E67/10</f>
        <v>6.3</v>
      </c>
      <c r="G67">
        <v>0.16800000000000001</v>
      </c>
      <c r="H67" s="1">
        <f>G67*1000</f>
        <v>168</v>
      </c>
      <c r="I67">
        <v>0.64400000000000002</v>
      </c>
      <c r="M67" s="10">
        <f t="shared" si="17"/>
        <v>514</v>
      </c>
      <c r="N67" s="12">
        <f t="shared" si="18"/>
        <v>6.3</v>
      </c>
      <c r="O67" s="12">
        <f t="shared" si="19"/>
        <v>168</v>
      </c>
      <c r="P67" s="11">
        <f t="shared" si="20"/>
        <v>0.64400000000000002</v>
      </c>
    </row>
    <row r="68" spans="2:16" x14ac:dyDescent="0.3">
      <c r="B68" s="36">
        <v>54</v>
      </c>
      <c r="C68" s="36" t="s">
        <v>121</v>
      </c>
      <c r="D68">
        <f t="shared" ref="D68:D74" si="21">1.316*J68</f>
        <v>619.30960000000005</v>
      </c>
      <c r="F68">
        <f t="shared" ref="F68:F74" si="22">1.4*(10^-24)*D68/((K68*10^-8)^3)</f>
        <v>10.109276598856555</v>
      </c>
      <c r="H68">
        <f t="shared" ref="H68:H74" si="23">3.29*((K68*10^-8)^3)*$C$12</f>
        <v>169.92309803779807</v>
      </c>
      <c r="I68">
        <v>0</v>
      </c>
      <c r="J68">
        <v>470.6</v>
      </c>
      <c r="K68">
        <v>4.41</v>
      </c>
      <c r="M68" s="10">
        <f t="shared" si="17"/>
        <v>619.30960000000005</v>
      </c>
      <c r="N68" s="12">
        <f t="shared" si="18"/>
        <v>10.109276598856555</v>
      </c>
      <c r="O68" s="12">
        <f t="shared" si="19"/>
        <v>169.92309803779807</v>
      </c>
      <c r="P68" s="11">
        <f t="shared" si="20"/>
        <v>0</v>
      </c>
    </row>
    <row r="69" spans="2:16" x14ac:dyDescent="0.3">
      <c r="B69" s="36">
        <v>55</v>
      </c>
      <c r="C69" s="36" t="s">
        <v>91</v>
      </c>
      <c r="D69">
        <f t="shared" si="21"/>
        <v>619.30960000000005</v>
      </c>
      <c r="F69">
        <f t="shared" si="22"/>
        <v>10.109276598856555</v>
      </c>
      <c r="H69">
        <f t="shared" si="23"/>
        <v>169.92309803779807</v>
      </c>
      <c r="I69">
        <v>0</v>
      </c>
      <c r="J69">
        <v>470.6</v>
      </c>
      <c r="K69">
        <v>4.41</v>
      </c>
      <c r="M69" s="10">
        <f t="shared" si="17"/>
        <v>619.30960000000005</v>
      </c>
      <c r="N69" s="12">
        <f t="shared" si="18"/>
        <v>10.109276598856555</v>
      </c>
      <c r="O69" s="12">
        <f t="shared" si="19"/>
        <v>169.92309803779807</v>
      </c>
      <c r="P69" s="11">
        <f t="shared" si="20"/>
        <v>0</v>
      </c>
    </row>
    <row r="70" spans="2:16" x14ac:dyDescent="0.3">
      <c r="B70" s="36">
        <v>56</v>
      </c>
      <c r="C70" s="36" t="s">
        <v>122</v>
      </c>
      <c r="D70">
        <f t="shared" si="21"/>
        <v>619.30960000000005</v>
      </c>
      <c r="F70">
        <f t="shared" si="22"/>
        <v>10.109276598856555</v>
      </c>
      <c r="H70">
        <f t="shared" si="23"/>
        <v>169.92309803779807</v>
      </c>
      <c r="I70">
        <v>0</v>
      </c>
      <c r="J70">
        <v>470.6</v>
      </c>
      <c r="K70">
        <v>4.41</v>
      </c>
      <c r="M70" s="10">
        <f t="shared" si="17"/>
        <v>619.30960000000005</v>
      </c>
      <c r="N70" s="12">
        <f t="shared" si="18"/>
        <v>10.109276598856555</v>
      </c>
      <c r="O70" s="12">
        <f t="shared" si="19"/>
        <v>169.92309803779807</v>
      </c>
      <c r="P70" s="11">
        <f t="shared" si="20"/>
        <v>0</v>
      </c>
    </row>
    <row r="71" spans="2:16" x14ac:dyDescent="0.3">
      <c r="B71" s="36">
        <v>57</v>
      </c>
      <c r="C71" s="36" t="s">
        <v>123</v>
      </c>
      <c r="D71">
        <f t="shared" si="21"/>
        <v>688.53120000000013</v>
      </c>
      <c r="F71">
        <f t="shared" si="22"/>
        <v>5.3049577109744552</v>
      </c>
      <c r="H71">
        <f t="shared" si="23"/>
        <v>360.00321825846061</v>
      </c>
      <c r="I71">
        <v>0</v>
      </c>
      <c r="J71">
        <v>523.20000000000005</v>
      </c>
      <c r="K71">
        <v>5.6639999999999997</v>
      </c>
      <c r="M71" s="10">
        <f t="shared" si="17"/>
        <v>688.53120000000013</v>
      </c>
      <c r="N71" s="12">
        <f t="shared" si="18"/>
        <v>5.3049577109744552</v>
      </c>
      <c r="O71" s="12">
        <f t="shared" si="19"/>
        <v>360.00321825846061</v>
      </c>
      <c r="P71" s="11">
        <f t="shared" si="20"/>
        <v>0</v>
      </c>
    </row>
    <row r="72" spans="2:16" x14ac:dyDescent="0.3">
      <c r="B72" s="37">
        <v>58</v>
      </c>
      <c r="C72" s="37" t="s">
        <v>149</v>
      </c>
      <c r="D72">
        <f t="shared" si="21"/>
        <v>619.30960000000005</v>
      </c>
      <c r="F72">
        <f t="shared" si="22"/>
        <v>10.109276598856555</v>
      </c>
      <c r="H72">
        <f t="shared" si="23"/>
        <v>169.92309803779807</v>
      </c>
      <c r="I72">
        <v>0</v>
      </c>
      <c r="J72">
        <v>470.6</v>
      </c>
      <c r="K72">
        <v>4.41</v>
      </c>
      <c r="M72" s="10">
        <f t="shared" si="17"/>
        <v>619.30960000000005</v>
      </c>
      <c r="N72" s="12">
        <f t="shared" si="18"/>
        <v>10.109276598856555</v>
      </c>
      <c r="O72" s="12">
        <f t="shared" si="19"/>
        <v>169.92309803779807</v>
      </c>
      <c r="P72" s="11">
        <f t="shared" si="20"/>
        <v>0</v>
      </c>
    </row>
    <row r="73" spans="2:16" x14ac:dyDescent="0.3">
      <c r="B73" s="37">
        <v>59</v>
      </c>
      <c r="C73" s="37" t="s">
        <v>148</v>
      </c>
      <c r="D73">
        <f t="shared" si="21"/>
        <v>573.77600000000007</v>
      </c>
      <c r="F73">
        <f t="shared" si="22"/>
        <v>12.838045008649644</v>
      </c>
      <c r="H73">
        <f t="shared" si="23"/>
        <v>123.96759315697403</v>
      </c>
      <c r="I73">
        <v>0</v>
      </c>
      <c r="J73">
        <v>436</v>
      </c>
      <c r="K73">
        <v>3.97</v>
      </c>
      <c r="M73" s="10">
        <f t="shared" si="17"/>
        <v>573.77600000000007</v>
      </c>
      <c r="N73" s="12">
        <f t="shared" si="18"/>
        <v>12.838045008649644</v>
      </c>
      <c r="O73" s="12">
        <f t="shared" si="19"/>
        <v>123.96759315697403</v>
      </c>
      <c r="P73" s="11">
        <f t="shared" si="20"/>
        <v>0</v>
      </c>
    </row>
    <row r="74" spans="2:16" x14ac:dyDescent="0.3">
      <c r="B74" s="36">
        <v>60</v>
      </c>
      <c r="C74" s="36" t="s">
        <v>124</v>
      </c>
      <c r="D74">
        <f t="shared" si="21"/>
        <v>573.77600000000007</v>
      </c>
      <c r="F74">
        <f t="shared" si="22"/>
        <v>12.838045008649644</v>
      </c>
      <c r="H74">
        <f t="shared" si="23"/>
        <v>123.96759315697403</v>
      </c>
      <c r="I74">
        <v>0</v>
      </c>
      <c r="J74">
        <v>436</v>
      </c>
      <c r="K74">
        <v>3.97</v>
      </c>
      <c r="M74" s="10">
        <f t="shared" si="17"/>
        <v>573.77600000000007</v>
      </c>
      <c r="N74" s="12">
        <f t="shared" si="18"/>
        <v>12.838045008649644</v>
      </c>
      <c r="O74" s="12">
        <f t="shared" si="19"/>
        <v>123.96759315697403</v>
      </c>
      <c r="P74" s="11">
        <f t="shared" si="20"/>
        <v>0</v>
      </c>
    </row>
    <row r="75" spans="2:16" x14ac:dyDescent="0.3">
      <c r="B75">
        <v>61</v>
      </c>
      <c r="C75" t="s">
        <v>50</v>
      </c>
      <c r="D75" s="1">
        <v>466</v>
      </c>
      <c r="F75" s="7">
        <v>5.57</v>
      </c>
      <c r="G75">
        <f>1/6.49</f>
        <v>0.15408320493066255</v>
      </c>
      <c r="H75" s="1">
        <f>G75*1000</f>
        <v>154.08320493066256</v>
      </c>
      <c r="I75">
        <v>0.30299999999999999</v>
      </c>
      <c r="M75" s="10">
        <f t="shared" si="17"/>
        <v>466</v>
      </c>
      <c r="N75" s="12">
        <f t="shared" si="18"/>
        <v>5.57</v>
      </c>
      <c r="O75" s="12">
        <f t="shared" si="19"/>
        <v>154.08320493066256</v>
      </c>
      <c r="P75" s="11">
        <f t="shared" si="20"/>
        <v>0.30299999999999999</v>
      </c>
    </row>
    <row r="76" spans="2:16" x14ac:dyDescent="0.3">
      <c r="B76">
        <v>62</v>
      </c>
      <c r="C76" t="s">
        <v>51</v>
      </c>
      <c r="D76">
        <f t="shared" ref="D76" si="24">1.316*J76</f>
        <v>573.77600000000007</v>
      </c>
      <c r="F76">
        <f t="shared" ref="F76:F81" si="25">1.4*(10^-24)*D76/((K76*10^-8)^3)</f>
        <v>12.838045008649644</v>
      </c>
      <c r="H76">
        <f t="shared" ref="H76:H81" si="26">3.29*((K76*10^-8)^3)*$C$12</f>
        <v>123.96759315697403</v>
      </c>
      <c r="I76">
        <v>0</v>
      </c>
      <c r="J76">
        <v>436</v>
      </c>
      <c r="K76">
        <v>3.97</v>
      </c>
      <c r="M76" s="10">
        <f t="shared" si="17"/>
        <v>573.77600000000007</v>
      </c>
      <c r="N76" s="12">
        <f t="shared" si="18"/>
        <v>12.838045008649644</v>
      </c>
      <c r="O76" s="12">
        <f t="shared" si="19"/>
        <v>123.96759315697403</v>
      </c>
      <c r="P76" s="11">
        <f t="shared" si="20"/>
        <v>0</v>
      </c>
    </row>
    <row r="77" spans="2:16" x14ac:dyDescent="0.3">
      <c r="B77">
        <v>63</v>
      </c>
      <c r="C77" t="s">
        <v>43</v>
      </c>
      <c r="D77">
        <f>1.316*J77</f>
        <v>573.77600000000007</v>
      </c>
      <c r="F77">
        <f t="shared" si="25"/>
        <v>12.838045008649644</v>
      </c>
      <c r="H77">
        <f t="shared" si="26"/>
        <v>123.96759315697403</v>
      </c>
      <c r="I77">
        <v>0</v>
      </c>
      <c r="J77">
        <v>436</v>
      </c>
      <c r="K77">
        <v>3.97</v>
      </c>
      <c r="M77" s="10">
        <f t="shared" si="17"/>
        <v>573.77600000000007</v>
      </c>
      <c r="N77" s="12">
        <f t="shared" si="18"/>
        <v>12.838045008649644</v>
      </c>
      <c r="O77" s="12">
        <f t="shared" si="19"/>
        <v>123.96759315697403</v>
      </c>
      <c r="P77" s="11">
        <f t="shared" si="20"/>
        <v>0</v>
      </c>
    </row>
    <row r="78" spans="2:16" x14ac:dyDescent="0.3">
      <c r="B78" s="36">
        <v>64</v>
      </c>
      <c r="C78" s="36" t="s">
        <v>125</v>
      </c>
      <c r="D78">
        <f>1.316*J78</f>
        <v>361.96448399999997</v>
      </c>
      <c r="F78">
        <f t="shared" si="25"/>
        <v>3.1686515131725232</v>
      </c>
      <c r="H78">
        <f t="shared" si="26"/>
        <v>316.85179083844696</v>
      </c>
      <c r="I78">
        <v>0</v>
      </c>
      <c r="J78">
        <v>275.04899999999998</v>
      </c>
      <c r="K78">
        <v>5.4279999999999999</v>
      </c>
      <c r="M78" s="10">
        <f t="shared" si="17"/>
        <v>361.96448399999997</v>
      </c>
      <c r="N78" s="12">
        <f t="shared" si="18"/>
        <v>3.1686515131725232</v>
      </c>
      <c r="O78" s="12">
        <f t="shared" si="19"/>
        <v>316.85179083844696</v>
      </c>
      <c r="P78" s="11">
        <f t="shared" si="20"/>
        <v>0</v>
      </c>
    </row>
    <row r="79" spans="2:16" x14ac:dyDescent="0.3">
      <c r="B79" s="36">
        <v>65</v>
      </c>
      <c r="C79" s="36" t="s">
        <v>126</v>
      </c>
      <c r="D79">
        <f>1.316*J79</f>
        <v>367.17321200000004</v>
      </c>
      <c r="F79">
        <f t="shared" si="25"/>
        <v>3.0812508359552764</v>
      </c>
      <c r="H79">
        <f t="shared" si="26"/>
        <v>330.52827650082975</v>
      </c>
      <c r="I79">
        <v>0</v>
      </c>
      <c r="J79">
        <v>279.00700000000001</v>
      </c>
      <c r="K79">
        <v>5.5049999999999999</v>
      </c>
      <c r="M79" s="10">
        <f t="shared" si="17"/>
        <v>367.17321200000004</v>
      </c>
      <c r="N79" s="12">
        <f t="shared" si="18"/>
        <v>3.0812508359552764</v>
      </c>
      <c r="O79" s="12">
        <f t="shared" si="19"/>
        <v>330.52827650082975</v>
      </c>
      <c r="P79" s="11">
        <f t="shared" si="20"/>
        <v>0</v>
      </c>
    </row>
    <row r="80" spans="2:16" x14ac:dyDescent="0.3">
      <c r="B80" s="36">
        <v>66</v>
      </c>
      <c r="C80" s="36" t="s">
        <v>127</v>
      </c>
      <c r="D80">
        <f>1.316*J80</f>
        <v>619.30960000000005</v>
      </c>
      <c r="F80">
        <f t="shared" si="25"/>
        <v>10.109276598856555</v>
      </c>
      <c r="H80">
        <f t="shared" si="26"/>
        <v>169.92309803779807</v>
      </c>
      <c r="I80">
        <v>0</v>
      </c>
      <c r="J80">
        <v>470.6</v>
      </c>
      <c r="K80">
        <v>4.41</v>
      </c>
      <c r="M80" s="10">
        <f t="shared" si="17"/>
        <v>619.30960000000005</v>
      </c>
      <c r="N80" s="12">
        <f t="shared" si="18"/>
        <v>10.109276598856555</v>
      </c>
      <c r="O80" s="12">
        <f t="shared" si="19"/>
        <v>169.92309803779807</v>
      </c>
      <c r="P80" s="11">
        <f t="shared" si="20"/>
        <v>0</v>
      </c>
    </row>
    <row r="81" spans="1:16" x14ac:dyDescent="0.3">
      <c r="B81" s="36">
        <v>67</v>
      </c>
      <c r="C81" s="36" t="s">
        <v>128</v>
      </c>
      <c r="D81">
        <f>1.316*J81</f>
        <v>295.70519999999999</v>
      </c>
      <c r="F81">
        <f t="shared" si="25"/>
        <v>5.742232458679398</v>
      </c>
      <c r="H81">
        <f t="shared" si="26"/>
        <v>142.83770929769562</v>
      </c>
      <c r="I81">
        <v>0</v>
      </c>
      <c r="J81">
        <v>224.7</v>
      </c>
      <c r="K81">
        <v>4.1619999999999999</v>
      </c>
      <c r="M81" s="10">
        <f t="shared" si="17"/>
        <v>295.70519999999999</v>
      </c>
      <c r="N81" s="12">
        <f t="shared" si="18"/>
        <v>5.742232458679398</v>
      </c>
      <c r="O81" s="12">
        <f t="shared" si="19"/>
        <v>142.83770929769562</v>
      </c>
      <c r="P81" s="11">
        <f t="shared" si="20"/>
        <v>0</v>
      </c>
    </row>
    <row r="82" spans="1:16" x14ac:dyDescent="0.3">
      <c r="B82">
        <v>68</v>
      </c>
      <c r="C82" t="s">
        <v>45</v>
      </c>
      <c r="D82">
        <f t="shared" ref="D82" si="27">1.316*J82</f>
        <v>573.77600000000007</v>
      </c>
      <c r="F82">
        <f t="shared" ref="F82" si="28">1.4*(10^-24)*D82/((K82*10^-8)^3)</f>
        <v>12.838045008649644</v>
      </c>
      <c r="H82">
        <f t="shared" ref="H82" si="29">3.29*((K82*10^-8)^3)*$C$12</f>
        <v>123.96759315697403</v>
      </c>
      <c r="I82">
        <v>0</v>
      </c>
      <c r="J82">
        <v>436</v>
      </c>
      <c r="K82">
        <v>3.97</v>
      </c>
      <c r="M82" s="10">
        <f t="shared" si="17"/>
        <v>573.77600000000007</v>
      </c>
      <c r="N82" s="12">
        <f t="shared" si="18"/>
        <v>12.838045008649644</v>
      </c>
      <c r="O82" s="12">
        <f t="shared" si="19"/>
        <v>123.96759315697403</v>
      </c>
      <c r="P82" s="11">
        <f t="shared" si="20"/>
        <v>0</v>
      </c>
    </row>
    <row r="83" spans="1:16" x14ac:dyDescent="0.3">
      <c r="B83">
        <v>69</v>
      </c>
      <c r="C83" t="s">
        <v>44</v>
      </c>
      <c r="D83">
        <f>1.316*J83</f>
        <v>197.4</v>
      </c>
      <c r="F83">
        <f>1.4*(10^-24)*D83/((K83*10^-8)^3)</f>
        <v>17.687040000000007</v>
      </c>
      <c r="H83">
        <f>3.29*((K83*10^-8)^3)*$C$12</f>
        <v>30.95684374999999</v>
      </c>
      <c r="I83">
        <v>0</v>
      </c>
      <c r="J83">
        <v>150</v>
      </c>
      <c r="K83">
        <v>2.5</v>
      </c>
      <c r="M83" s="10">
        <f t="shared" si="17"/>
        <v>197.4</v>
      </c>
      <c r="N83" s="12">
        <f t="shared" si="18"/>
        <v>17.687040000000007</v>
      </c>
      <c r="O83" s="12">
        <f t="shared" si="19"/>
        <v>30.95684374999999</v>
      </c>
      <c r="P83" s="11">
        <f t="shared" si="20"/>
        <v>0</v>
      </c>
    </row>
    <row r="84" spans="1:16" x14ac:dyDescent="0.3">
      <c r="B84" s="38">
        <v>70</v>
      </c>
      <c r="C84" s="38" t="s">
        <v>78</v>
      </c>
      <c r="D84">
        <f>1.316*J84</f>
        <v>573.77600000000007</v>
      </c>
      <c r="F84">
        <f>1.4*(10^-24)*D84/((K84*10^-8)^3)</f>
        <v>12.838045008649644</v>
      </c>
      <c r="H84">
        <f>3.29*((K84*10^-8)^3)*$C$12</f>
        <v>123.96759315697403</v>
      </c>
      <c r="I84" s="5">
        <v>0</v>
      </c>
      <c r="J84">
        <v>436</v>
      </c>
      <c r="K84">
        <v>3.97</v>
      </c>
      <c r="M84" s="10">
        <f t="shared" si="17"/>
        <v>573.77600000000007</v>
      </c>
      <c r="N84" s="12">
        <f t="shared" si="18"/>
        <v>12.838045008649644</v>
      </c>
      <c r="O84" s="12">
        <f t="shared" si="19"/>
        <v>123.96759315697403</v>
      </c>
      <c r="P84" s="11">
        <f t="shared" si="20"/>
        <v>0</v>
      </c>
    </row>
    <row r="85" spans="1:16" x14ac:dyDescent="0.3">
      <c r="B85" s="36">
        <v>71</v>
      </c>
      <c r="C85" s="36" t="s">
        <v>129</v>
      </c>
      <c r="D85">
        <f>1.316*J85</f>
        <v>573.77600000000007</v>
      </c>
      <c r="F85">
        <f>1.4*(10^-24)*D85/((K85*10^-8)^3)</f>
        <v>12.838045008649644</v>
      </c>
      <c r="H85">
        <f>3.29*((K85*10^-8)^3)*$C$12</f>
        <v>123.96759315697403</v>
      </c>
      <c r="I85">
        <v>0</v>
      </c>
      <c r="J85">
        <v>436</v>
      </c>
      <c r="K85">
        <v>3.97</v>
      </c>
      <c r="M85" s="10">
        <f t="shared" si="17"/>
        <v>573.77600000000007</v>
      </c>
      <c r="N85" s="12">
        <f t="shared" si="18"/>
        <v>12.838045008649644</v>
      </c>
      <c r="O85" s="12">
        <f t="shared" si="19"/>
        <v>123.96759315697403</v>
      </c>
      <c r="P85" s="11">
        <f t="shared" si="20"/>
        <v>0</v>
      </c>
    </row>
    <row r="86" spans="1:16" x14ac:dyDescent="0.3">
      <c r="B86" s="36">
        <v>72</v>
      </c>
      <c r="C86" s="36" t="s">
        <v>130</v>
      </c>
      <c r="D86">
        <f>1.316*J86</f>
        <v>573.77600000000007</v>
      </c>
      <c r="F86">
        <f>1.4*(10^-24)*D86/((K86*10^-8)^3)</f>
        <v>12.838045008649644</v>
      </c>
      <c r="H86">
        <f>3.29*((K86*10^-8)^3)*$C$12</f>
        <v>123.96759315697403</v>
      </c>
      <c r="I86">
        <v>0</v>
      </c>
      <c r="J86">
        <v>436</v>
      </c>
      <c r="K86">
        <v>3.97</v>
      </c>
      <c r="M86" s="10">
        <f t="shared" si="17"/>
        <v>573.77600000000007</v>
      </c>
      <c r="N86" s="12">
        <f t="shared" si="18"/>
        <v>12.838045008649644</v>
      </c>
      <c r="O86" s="12">
        <f t="shared" si="19"/>
        <v>123.96759315697403</v>
      </c>
      <c r="P86" s="11">
        <f t="shared" si="20"/>
        <v>0</v>
      </c>
    </row>
    <row r="87" spans="1:16" x14ac:dyDescent="0.3">
      <c r="B87" s="36">
        <v>73</v>
      </c>
      <c r="C87" s="36" t="s">
        <v>131</v>
      </c>
      <c r="D87">
        <f>1.316*J87</f>
        <v>573.77600000000007</v>
      </c>
      <c r="F87">
        <f>1.4*(10^-24)*D87/((K87*10^-8)^3)</f>
        <v>12.838045008649644</v>
      </c>
      <c r="H87">
        <f>3.29*((K87*10^-8)^3)*$C$12</f>
        <v>123.96759315697403</v>
      </c>
      <c r="I87">
        <v>0</v>
      </c>
      <c r="J87">
        <v>436</v>
      </c>
      <c r="K87">
        <v>3.97</v>
      </c>
      <c r="M87" s="10">
        <f t="shared" si="17"/>
        <v>573.77600000000007</v>
      </c>
      <c r="N87" s="12">
        <f t="shared" si="18"/>
        <v>12.838045008649644</v>
      </c>
      <c r="O87" s="12">
        <f t="shared" si="19"/>
        <v>123.96759315697403</v>
      </c>
      <c r="P87" s="11">
        <f t="shared" si="20"/>
        <v>0</v>
      </c>
    </row>
    <row r="88" spans="1:16" x14ac:dyDescent="0.3">
      <c r="A88" t="s">
        <v>133</v>
      </c>
      <c r="B88" s="36">
        <v>74</v>
      </c>
      <c r="C88" s="36" t="s">
        <v>132</v>
      </c>
      <c r="D88" s="1">
        <v>401</v>
      </c>
      <c r="E88">
        <v>54</v>
      </c>
      <c r="F88" s="1">
        <f>E88/10</f>
        <v>5.4</v>
      </c>
      <c r="G88">
        <v>0.16400000000000001</v>
      </c>
      <c r="H88" s="1">
        <f>G88*1000</f>
        <v>164</v>
      </c>
      <c r="I88">
        <v>0</v>
      </c>
      <c r="M88" s="10">
        <f t="shared" si="17"/>
        <v>401</v>
      </c>
      <c r="N88" s="12">
        <f t="shared" si="18"/>
        <v>5.4</v>
      </c>
      <c r="O88" s="12">
        <f t="shared" si="19"/>
        <v>164</v>
      </c>
      <c r="P88" s="11">
        <f t="shared" si="20"/>
        <v>0</v>
      </c>
    </row>
    <row r="89" spans="1:16" x14ac:dyDescent="0.3">
      <c r="B89" s="36">
        <v>75</v>
      </c>
      <c r="C89" s="36" t="s">
        <v>134</v>
      </c>
      <c r="D89">
        <f t="shared" ref="D89:D97" si="30">1.316*J89</f>
        <v>519.82000000000005</v>
      </c>
      <c r="F89">
        <f t="shared" ref="F89:F97" si="31">1.4*(10^-24)*D89/((K89*10^-8)^3)</f>
        <v>11.061264370936062</v>
      </c>
      <c r="H89">
        <f t="shared" ref="H89:H100" si="32">3.29*((K89*10^-8)^3)*$C$12</f>
        <v>130.35055882151238</v>
      </c>
      <c r="I89">
        <v>0</v>
      </c>
      <c r="J89">
        <v>395</v>
      </c>
      <c r="K89">
        <v>4.0369999999999999</v>
      </c>
      <c r="M89" s="10">
        <f t="shared" si="17"/>
        <v>519.82000000000005</v>
      </c>
      <c r="N89" s="12">
        <f t="shared" si="18"/>
        <v>11.061264370936062</v>
      </c>
      <c r="O89" s="12">
        <f t="shared" si="19"/>
        <v>130.35055882151238</v>
      </c>
      <c r="P89" s="11">
        <f t="shared" si="20"/>
        <v>0</v>
      </c>
    </row>
    <row r="90" spans="1:16" x14ac:dyDescent="0.3">
      <c r="B90" s="36">
        <v>76</v>
      </c>
      <c r="C90" s="36" t="s">
        <v>135</v>
      </c>
      <c r="D90">
        <f t="shared" si="30"/>
        <v>519.82000000000005</v>
      </c>
      <c r="F90">
        <f t="shared" si="31"/>
        <v>11.061264370936062</v>
      </c>
      <c r="H90">
        <f t="shared" si="32"/>
        <v>130.35055882151238</v>
      </c>
      <c r="I90">
        <v>0</v>
      </c>
      <c r="J90">
        <v>395</v>
      </c>
      <c r="K90">
        <v>4.0369999999999999</v>
      </c>
      <c r="M90" s="10">
        <f t="shared" si="17"/>
        <v>519.82000000000005</v>
      </c>
      <c r="N90" s="12">
        <f t="shared" si="18"/>
        <v>11.061264370936062</v>
      </c>
      <c r="O90" s="12">
        <f t="shared" si="19"/>
        <v>130.35055882151238</v>
      </c>
      <c r="P90" s="11">
        <f t="shared" si="20"/>
        <v>0</v>
      </c>
    </row>
    <row r="91" spans="1:16" x14ac:dyDescent="0.3">
      <c r="B91" s="36">
        <v>77</v>
      </c>
      <c r="C91" s="36" t="s">
        <v>136</v>
      </c>
      <c r="D91">
        <f t="shared" si="30"/>
        <v>519.82000000000005</v>
      </c>
      <c r="F91">
        <f t="shared" si="31"/>
        <v>11.061264370936062</v>
      </c>
      <c r="H91">
        <f t="shared" si="32"/>
        <v>130.35055882151238</v>
      </c>
      <c r="I91">
        <v>0</v>
      </c>
      <c r="J91">
        <v>395</v>
      </c>
      <c r="K91">
        <v>4.0369999999999999</v>
      </c>
      <c r="M91" s="10">
        <f t="shared" si="17"/>
        <v>519.82000000000005</v>
      </c>
      <c r="N91" s="12">
        <f t="shared" si="18"/>
        <v>11.061264370936062</v>
      </c>
      <c r="O91" s="12">
        <f t="shared" si="19"/>
        <v>130.35055882151238</v>
      </c>
      <c r="P91" s="11">
        <f t="shared" si="20"/>
        <v>0</v>
      </c>
    </row>
    <row r="92" spans="1:16" x14ac:dyDescent="0.3">
      <c r="B92" s="36">
        <v>78</v>
      </c>
      <c r="C92" s="36" t="s">
        <v>137</v>
      </c>
      <c r="D92">
        <f t="shared" si="30"/>
        <v>519.82000000000005</v>
      </c>
      <c r="F92">
        <f t="shared" si="31"/>
        <v>11.061264370936062</v>
      </c>
      <c r="H92">
        <f t="shared" si="32"/>
        <v>130.35055882151238</v>
      </c>
      <c r="I92">
        <v>0</v>
      </c>
      <c r="J92">
        <v>395</v>
      </c>
      <c r="K92">
        <v>4.0369999999999999</v>
      </c>
      <c r="M92" s="10">
        <f t="shared" si="17"/>
        <v>519.82000000000005</v>
      </c>
      <c r="N92" s="12">
        <f t="shared" si="18"/>
        <v>11.061264370936062</v>
      </c>
      <c r="O92" s="12">
        <f t="shared" si="19"/>
        <v>130.35055882151238</v>
      </c>
      <c r="P92" s="11">
        <f t="shared" si="20"/>
        <v>0</v>
      </c>
    </row>
    <row r="93" spans="1:16" x14ac:dyDescent="0.3">
      <c r="B93" s="36">
        <v>79</v>
      </c>
      <c r="C93" s="36" t="s">
        <v>138</v>
      </c>
      <c r="D93">
        <f t="shared" si="30"/>
        <v>519.82000000000005</v>
      </c>
      <c r="F93">
        <f t="shared" si="31"/>
        <v>11.061264370936062</v>
      </c>
      <c r="H93">
        <f t="shared" si="32"/>
        <v>130.35055882151238</v>
      </c>
      <c r="I93">
        <v>0</v>
      </c>
      <c r="J93">
        <v>395</v>
      </c>
      <c r="K93">
        <v>4.0369999999999999</v>
      </c>
      <c r="M93" s="10">
        <f t="shared" si="17"/>
        <v>519.82000000000005</v>
      </c>
      <c r="N93" s="12">
        <f t="shared" si="18"/>
        <v>11.061264370936062</v>
      </c>
      <c r="O93" s="12">
        <f t="shared" si="19"/>
        <v>130.35055882151238</v>
      </c>
      <c r="P93" s="11">
        <f t="shared" si="20"/>
        <v>0</v>
      </c>
    </row>
    <row r="94" spans="1:16" x14ac:dyDescent="0.3">
      <c r="B94" s="36">
        <v>80</v>
      </c>
      <c r="C94" s="36" t="s">
        <v>139</v>
      </c>
      <c r="D94">
        <f t="shared" si="30"/>
        <v>519.82000000000005</v>
      </c>
      <c r="F94">
        <f t="shared" si="31"/>
        <v>11.061264370936062</v>
      </c>
      <c r="H94">
        <f t="shared" si="32"/>
        <v>130.35055882151238</v>
      </c>
      <c r="I94">
        <v>0</v>
      </c>
      <c r="J94">
        <v>395</v>
      </c>
      <c r="K94">
        <v>4.0369999999999999</v>
      </c>
      <c r="M94" s="10">
        <f t="shared" si="17"/>
        <v>519.82000000000005</v>
      </c>
      <c r="N94" s="12">
        <f t="shared" si="18"/>
        <v>11.061264370936062</v>
      </c>
      <c r="O94" s="12">
        <f t="shared" si="19"/>
        <v>130.35055882151238</v>
      </c>
      <c r="P94" s="11">
        <f t="shared" si="20"/>
        <v>0</v>
      </c>
    </row>
    <row r="95" spans="1:16" x14ac:dyDescent="0.3">
      <c r="B95" s="36">
        <v>81</v>
      </c>
      <c r="C95" s="36" t="s">
        <v>140</v>
      </c>
      <c r="D95">
        <f t="shared" si="30"/>
        <v>519.82000000000005</v>
      </c>
      <c r="F95">
        <f t="shared" si="31"/>
        <v>11.061264370936062</v>
      </c>
      <c r="H95">
        <f t="shared" si="32"/>
        <v>130.35055882151238</v>
      </c>
      <c r="I95">
        <v>0</v>
      </c>
      <c r="J95">
        <v>395</v>
      </c>
      <c r="K95">
        <v>4.0369999999999999</v>
      </c>
      <c r="M95" s="10">
        <f t="shared" si="17"/>
        <v>519.82000000000005</v>
      </c>
      <c r="N95" s="12">
        <f t="shared" si="18"/>
        <v>11.061264370936062</v>
      </c>
      <c r="O95" s="12">
        <f t="shared" si="19"/>
        <v>130.35055882151238</v>
      </c>
      <c r="P95" s="11">
        <f t="shared" si="20"/>
        <v>0</v>
      </c>
    </row>
    <row r="96" spans="1:16" x14ac:dyDescent="0.3">
      <c r="B96" s="36">
        <v>82</v>
      </c>
      <c r="C96" s="36" t="s">
        <v>141</v>
      </c>
      <c r="D96">
        <f t="shared" si="30"/>
        <v>519.82000000000005</v>
      </c>
      <c r="F96">
        <f t="shared" si="31"/>
        <v>11.061264370936062</v>
      </c>
      <c r="H96">
        <f t="shared" si="32"/>
        <v>130.35055882151238</v>
      </c>
      <c r="I96">
        <v>0</v>
      </c>
      <c r="J96">
        <v>395</v>
      </c>
      <c r="K96">
        <v>4.0369999999999999</v>
      </c>
      <c r="M96" s="10">
        <f t="shared" si="17"/>
        <v>519.82000000000005</v>
      </c>
      <c r="N96" s="12">
        <f t="shared" si="18"/>
        <v>11.061264370936062</v>
      </c>
      <c r="O96" s="12">
        <f t="shared" si="19"/>
        <v>130.35055882151238</v>
      </c>
      <c r="P96" s="11">
        <f t="shared" si="20"/>
        <v>0</v>
      </c>
    </row>
    <row r="97" spans="1:16" x14ac:dyDescent="0.3">
      <c r="B97" s="36">
        <v>83</v>
      </c>
      <c r="C97" s="36" t="s">
        <v>142</v>
      </c>
      <c r="D97">
        <f t="shared" si="30"/>
        <v>519.82000000000005</v>
      </c>
      <c r="F97">
        <f t="shared" si="31"/>
        <v>11.061264370936062</v>
      </c>
      <c r="H97">
        <f t="shared" si="32"/>
        <v>130.35055882151238</v>
      </c>
      <c r="I97">
        <v>0</v>
      </c>
      <c r="J97">
        <v>395</v>
      </c>
      <c r="K97">
        <v>4.0369999999999999</v>
      </c>
      <c r="M97" s="10">
        <f t="shared" si="17"/>
        <v>519.82000000000005</v>
      </c>
      <c r="N97" s="12">
        <f t="shared" si="18"/>
        <v>11.061264370936062</v>
      </c>
      <c r="O97" s="12">
        <f t="shared" si="19"/>
        <v>130.35055882151238</v>
      </c>
      <c r="P97" s="11">
        <f t="shared" si="20"/>
        <v>0</v>
      </c>
    </row>
    <row r="98" spans="1:16" x14ac:dyDescent="0.3">
      <c r="A98" t="s">
        <v>119</v>
      </c>
      <c r="B98" s="36">
        <v>84</v>
      </c>
      <c r="C98" s="36" t="s">
        <v>143</v>
      </c>
      <c r="D98" s="1">
        <v>487.2</v>
      </c>
      <c r="E98">
        <v>60.04</v>
      </c>
      <c r="F98" s="1">
        <f>E98/10</f>
        <v>6.0039999999999996</v>
      </c>
      <c r="H98">
        <f t="shared" si="32"/>
        <v>130.35055882151238</v>
      </c>
      <c r="I98">
        <v>0</v>
      </c>
      <c r="J98">
        <v>395</v>
      </c>
      <c r="K98">
        <v>4.0369999999999999</v>
      </c>
      <c r="M98" s="10">
        <f t="shared" si="17"/>
        <v>487.2</v>
      </c>
      <c r="N98" s="12">
        <f t="shared" si="18"/>
        <v>6.0039999999999996</v>
      </c>
      <c r="O98" s="12">
        <f t="shared" si="19"/>
        <v>130.35055882151238</v>
      </c>
      <c r="P98" s="11">
        <f t="shared" si="20"/>
        <v>0</v>
      </c>
    </row>
    <row r="99" spans="1:16" x14ac:dyDescent="0.3">
      <c r="B99" s="36">
        <v>85</v>
      </c>
      <c r="C99" s="36" t="s">
        <v>144</v>
      </c>
      <c r="D99">
        <f>1.316*J99</f>
        <v>519.82000000000005</v>
      </c>
      <c r="F99">
        <f>1.4*(10^-24)*D99/((K99*10^-8)^3)</f>
        <v>11.061264370936062</v>
      </c>
      <c r="H99">
        <f t="shared" si="32"/>
        <v>130.35055882151238</v>
      </c>
      <c r="I99">
        <v>0</v>
      </c>
      <c r="J99">
        <v>395</v>
      </c>
      <c r="K99">
        <v>4.0369999999999999</v>
      </c>
      <c r="M99" s="10">
        <f t="shared" si="17"/>
        <v>519.82000000000005</v>
      </c>
      <c r="N99" s="12">
        <f t="shared" si="18"/>
        <v>11.061264370936062</v>
      </c>
      <c r="O99" s="12">
        <f t="shared" si="19"/>
        <v>130.35055882151238</v>
      </c>
      <c r="P99" s="11">
        <f t="shared" si="20"/>
        <v>0</v>
      </c>
    </row>
    <row r="100" spans="1:16" ht="17.25" thickBot="1" x14ac:dyDescent="0.35">
      <c r="B100" s="36">
        <v>86</v>
      </c>
      <c r="C100" s="36" t="s">
        <v>145</v>
      </c>
      <c r="D100">
        <f>1.316*J100</f>
        <v>519.82000000000005</v>
      </c>
      <c r="F100">
        <f>1.4*(10^-24)*D100/((K100*10^-8)^3)</f>
        <v>11.061264370936062</v>
      </c>
      <c r="H100">
        <f t="shared" si="32"/>
        <v>130.35055882151238</v>
      </c>
      <c r="I100">
        <v>0</v>
      </c>
      <c r="J100">
        <v>395</v>
      </c>
      <c r="K100">
        <v>4.0369999999999999</v>
      </c>
      <c r="M100" s="28">
        <f t="shared" si="17"/>
        <v>519.82000000000005</v>
      </c>
      <c r="N100" s="29">
        <f t="shared" si="18"/>
        <v>11.061264370936062</v>
      </c>
      <c r="O100" s="29">
        <f t="shared" si="19"/>
        <v>130.35055882151238</v>
      </c>
      <c r="P100" s="30">
        <f t="shared" si="20"/>
        <v>0</v>
      </c>
    </row>
    <row r="101" spans="1:16" x14ac:dyDescent="0.3">
      <c r="M101" s="12"/>
      <c r="N101" s="12"/>
      <c r="O101" s="12"/>
      <c r="P101" s="12"/>
    </row>
    <row r="102" spans="1:16" x14ac:dyDescent="0.3">
      <c r="M102" s="12"/>
      <c r="N102" s="12"/>
      <c r="O102" s="12"/>
      <c r="P102" s="12"/>
    </row>
    <row r="103" spans="1:16" x14ac:dyDescent="0.3">
      <c r="M103" s="12"/>
      <c r="N103" s="12"/>
      <c r="O103" s="12"/>
      <c r="P103" s="12"/>
    </row>
    <row r="104" spans="1:16" x14ac:dyDescent="0.3">
      <c r="M104" s="12"/>
      <c r="N104" s="12"/>
      <c r="O104" s="12"/>
      <c r="P104" s="12"/>
    </row>
    <row r="105" spans="1:16" x14ac:dyDescent="0.3">
      <c r="M105" s="12"/>
      <c r="N105" s="12"/>
      <c r="O105" s="12"/>
      <c r="P105" s="12"/>
    </row>
    <row r="106" spans="1:16" x14ac:dyDescent="0.3">
      <c r="M106" s="12"/>
      <c r="N106" s="12"/>
      <c r="O106" s="12"/>
      <c r="P106" s="12"/>
    </row>
    <row r="107" spans="1:16" x14ac:dyDescent="0.3">
      <c r="M107" s="12"/>
      <c r="N107" s="12"/>
      <c r="O107" s="12"/>
      <c r="P107" s="12"/>
    </row>
    <row r="108" spans="1:16" x14ac:dyDescent="0.3">
      <c r="M108" s="12"/>
      <c r="N108" s="12"/>
      <c r="O108" s="12"/>
      <c r="P108" s="12"/>
    </row>
    <row r="109" spans="1:16" x14ac:dyDescent="0.3">
      <c r="M109" s="12"/>
      <c r="N109" s="12"/>
      <c r="O109" s="12"/>
      <c r="P109" s="12"/>
    </row>
    <row r="110" spans="1:16" x14ac:dyDescent="0.3">
      <c r="M110" s="12"/>
      <c r="N110" s="12"/>
      <c r="O110" s="12"/>
      <c r="P110" s="12"/>
    </row>
    <row r="111" spans="1:16" x14ac:dyDescent="0.3">
      <c r="M111" s="12"/>
      <c r="N111" s="12"/>
      <c r="O111" s="12"/>
      <c r="P111" s="12"/>
    </row>
    <row r="112" spans="1:16" x14ac:dyDescent="0.3">
      <c r="M112" s="12"/>
      <c r="N112" s="12"/>
      <c r="O112" s="12"/>
      <c r="P112" s="12"/>
    </row>
    <row r="113" spans="9:16" x14ac:dyDescent="0.3">
      <c r="I113" s="5"/>
      <c r="M113" s="12"/>
      <c r="N113" s="12"/>
      <c r="O113" s="12"/>
      <c r="P113" s="22"/>
    </row>
  </sheetData>
  <mergeCells count="3">
    <mergeCell ref="B2:C2"/>
    <mergeCell ref="D8:E9"/>
    <mergeCell ref="B11:F1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15A4-686F-4062-B403-8A166C21465D}">
  <dimension ref="B2:N105"/>
  <sheetViews>
    <sheetView tabSelected="1" zoomScale="85" zoomScaleNormal="85" workbookViewId="0">
      <selection activeCell="C4" sqref="C4:D4"/>
    </sheetView>
  </sheetViews>
  <sheetFormatPr defaultRowHeight="16.5" x14ac:dyDescent="0.3"/>
  <cols>
    <col min="1" max="1" width="3.375" customWidth="1"/>
    <col min="2" max="2" width="27.75" bestFit="1" customWidth="1"/>
    <col min="3" max="3" width="11.125" customWidth="1"/>
    <col min="5" max="5" width="16.25" customWidth="1"/>
  </cols>
  <sheetData>
    <row r="2" spans="2:14" ht="24" x14ac:dyDescent="0.3">
      <c r="B2" s="46" t="s">
        <v>0</v>
      </c>
      <c r="C2" s="46"/>
      <c r="D2" s="16" t="s">
        <v>162</v>
      </c>
    </row>
    <row r="3" spans="2:14" x14ac:dyDescent="0.3">
      <c r="B3" t="s">
        <v>1</v>
      </c>
      <c r="C3" s="47" t="s">
        <v>163</v>
      </c>
      <c r="D3" s="47"/>
      <c r="E3" s="47"/>
      <c r="F3" s="47"/>
      <c r="G3" s="47"/>
      <c r="H3" s="47"/>
    </row>
    <row r="4" spans="2:14" x14ac:dyDescent="0.3">
      <c r="C4" s="47" t="s">
        <v>2</v>
      </c>
      <c r="D4" s="47"/>
    </row>
    <row r="5" spans="2:14" x14ac:dyDescent="0.3">
      <c r="B5" t="s">
        <v>3</v>
      </c>
    </row>
    <row r="6" spans="2:14" x14ac:dyDescent="0.3">
      <c r="B6" s="48" t="s">
        <v>4</v>
      </c>
      <c r="C6" s="49"/>
      <c r="D6" s="49"/>
      <c r="E6" s="50"/>
      <c r="F6" s="34"/>
      <c r="G6" t="s">
        <v>154</v>
      </c>
    </row>
    <row r="8" spans="2:14" x14ac:dyDescent="0.3">
      <c r="B8" t="s">
        <v>5</v>
      </c>
      <c r="C8" s="46" t="s">
        <v>6</v>
      </c>
      <c r="D8" s="46"/>
    </row>
    <row r="10" spans="2:14" x14ac:dyDescent="0.3">
      <c r="B10" t="s">
        <v>7</v>
      </c>
      <c r="C10" t="s">
        <v>8</v>
      </c>
      <c r="D10" t="s">
        <v>9</v>
      </c>
      <c r="E10" t="s">
        <v>10</v>
      </c>
      <c r="F10" t="s">
        <v>11</v>
      </c>
    </row>
    <row r="11" spans="2:14" x14ac:dyDescent="0.3">
      <c r="B11" t="s">
        <v>12</v>
      </c>
      <c r="C11">
        <v>1.98</v>
      </c>
      <c r="D11">
        <v>16.5</v>
      </c>
      <c r="E11">
        <v>5.48</v>
      </c>
      <c r="F11">
        <v>5.69</v>
      </c>
    </row>
    <row r="12" spans="2:14" x14ac:dyDescent="0.3">
      <c r="B12" t="s">
        <v>13</v>
      </c>
    </row>
    <row r="13" spans="2:14" x14ac:dyDescent="0.3">
      <c r="D13" s="1"/>
      <c r="E13" t="s">
        <v>79</v>
      </c>
    </row>
    <row r="14" spans="2:14" x14ac:dyDescent="0.3">
      <c r="D14" s="38"/>
      <c r="E14" t="s">
        <v>161</v>
      </c>
    </row>
    <row r="15" spans="2:14" x14ac:dyDescent="0.3">
      <c r="B15" s="17" t="s">
        <v>156</v>
      </c>
      <c r="C15" t="s">
        <v>155</v>
      </c>
      <c r="D15" s="4" t="s">
        <v>14</v>
      </c>
      <c r="E15" s="4" t="s">
        <v>15</v>
      </c>
      <c r="F15" s="23" t="s">
        <v>16</v>
      </c>
      <c r="G15" s="23" t="s">
        <v>17</v>
      </c>
      <c r="H15" s="23" t="s">
        <v>18</v>
      </c>
      <c r="I15" s="17" t="s">
        <v>8</v>
      </c>
      <c r="J15" s="17" t="s">
        <v>9</v>
      </c>
      <c r="K15" s="17" t="s">
        <v>10</v>
      </c>
      <c r="L15" s="17" t="s">
        <v>11</v>
      </c>
      <c r="M15" s="31"/>
      <c r="N15" s="32"/>
    </row>
    <row r="16" spans="2:14" x14ac:dyDescent="0.3">
      <c r="D16">
        <v>1</v>
      </c>
      <c r="E16" t="s">
        <v>20</v>
      </c>
      <c r="F16" s="13">
        <v>0</v>
      </c>
      <c r="G16" s="14">
        <v>0</v>
      </c>
      <c r="H16" s="41">
        <v>16.100000000000001</v>
      </c>
      <c r="I16">
        <v>0</v>
      </c>
      <c r="J16">
        <v>0</v>
      </c>
      <c r="K16">
        <v>0</v>
      </c>
      <c r="L16">
        <v>0</v>
      </c>
    </row>
    <row r="17" spans="4:12" x14ac:dyDescent="0.3">
      <c r="D17">
        <v>2</v>
      </c>
      <c r="E17" t="s">
        <v>19</v>
      </c>
      <c r="F17" s="15">
        <v>0</v>
      </c>
      <c r="G17">
        <v>0</v>
      </c>
      <c r="H17" s="42">
        <v>17.899999999999999</v>
      </c>
      <c r="I17">
        <v>0</v>
      </c>
      <c r="J17">
        <v>0</v>
      </c>
      <c r="K17">
        <v>0</v>
      </c>
      <c r="L17">
        <v>2</v>
      </c>
    </row>
    <row r="18" spans="4:12" x14ac:dyDescent="0.3">
      <c r="D18">
        <v>3</v>
      </c>
      <c r="E18" t="s">
        <v>21</v>
      </c>
      <c r="F18" s="15">
        <v>0</v>
      </c>
      <c r="G18">
        <v>0</v>
      </c>
      <c r="H18" s="42">
        <v>2.88</v>
      </c>
      <c r="I18">
        <v>0</v>
      </c>
      <c r="J18">
        <v>0</v>
      </c>
      <c r="K18">
        <v>0</v>
      </c>
      <c r="L18">
        <v>0</v>
      </c>
    </row>
    <row r="19" spans="4:12" x14ac:dyDescent="0.3">
      <c r="D19">
        <v>4</v>
      </c>
      <c r="E19" t="s">
        <v>26</v>
      </c>
      <c r="F19" s="15">
        <v>0</v>
      </c>
      <c r="G19">
        <v>0</v>
      </c>
      <c r="H19" s="42">
        <v>7.07</v>
      </c>
      <c r="I19">
        <v>2</v>
      </c>
      <c r="J19">
        <v>0</v>
      </c>
      <c r="K19">
        <v>0</v>
      </c>
      <c r="L19">
        <v>0</v>
      </c>
    </row>
    <row r="20" spans="4:12" x14ac:dyDescent="0.3">
      <c r="D20">
        <v>5</v>
      </c>
      <c r="E20" t="s">
        <v>22</v>
      </c>
      <c r="F20" s="15">
        <v>0</v>
      </c>
      <c r="G20">
        <v>0</v>
      </c>
      <c r="H20" s="43">
        <f>$C$11*I20+$D$11*J20+$E$11*K20+$F$11*L20</f>
        <v>1.98</v>
      </c>
      <c r="I20">
        <v>1</v>
      </c>
      <c r="J20">
        <v>0</v>
      </c>
      <c r="K20">
        <v>0</v>
      </c>
      <c r="L20">
        <v>0</v>
      </c>
    </row>
    <row r="21" spans="4:12" x14ac:dyDescent="0.3">
      <c r="D21">
        <v>6</v>
      </c>
      <c r="E21" t="s">
        <v>23</v>
      </c>
      <c r="F21" s="15">
        <v>0</v>
      </c>
      <c r="G21">
        <v>0</v>
      </c>
      <c r="H21" s="42">
        <v>16.600000000000001</v>
      </c>
      <c r="I21">
        <v>0</v>
      </c>
      <c r="J21">
        <v>0</v>
      </c>
      <c r="K21">
        <v>2</v>
      </c>
      <c r="L21">
        <v>0</v>
      </c>
    </row>
    <row r="22" spans="4:12" x14ac:dyDescent="0.3">
      <c r="D22">
        <v>7</v>
      </c>
      <c r="E22" t="s">
        <v>25</v>
      </c>
      <c r="F22" s="15">
        <v>0</v>
      </c>
      <c r="G22">
        <v>0</v>
      </c>
      <c r="H22" s="43">
        <f>$C$11*I22+$D$11*J22+$E$11*K22+$F$11*L22</f>
        <v>5.48</v>
      </c>
      <c r="I22">
        <v>0</v>
      </c>
      <c r="J22">
        <v>0</v>
      </c>
      <c r="K22">
        <v>1</v>
      </c>
      <c r="L22">
        <v>0</v>
      </c>
    </row>
    <row r="23" spans="4:12" x14ac:dyDescent="0.3">
      <c r="D23">
        <v>8</v>
      </c>
      <c r="E23" t="s">
        <v>27</v>
      </c>
      <c r="F23" s="15">
        <v>7.5999999999999998E-2</v>
      </c>
      <c r="G23">
        <v>1.8440000000000001</v>
      </c>
      <c r="H23" s="42">
        <v>12.7</v>
      </c>
      <c r="I23">
        <v>2</v>
      </c>
      <c r="J23">
        <v>0</v>
      </c>
      <c r="K23">
        <v>1</v>
      </c>
      <c r="L23">
        <v>0</v>
      </c>
    </row>
    <row r="24" spans="4:12" x14ac:dyDescent="0.3">
      <c r="D24">
        <v>9</v>
      </c>
      <c r="E24" t="s">
        <v>24</v>
      </c>
      <c r="F24" s="15">
        <v>0</v>
      </c>
      <c r="G24">
        <v>0</v>
      </c>
      <c r="H24" s="43">
        <f>$C$11*I24+$D$11*J24+$E$11*K24+$F$11*L24</f>
        <v>7.4600000000000009</v>
      </c>
      <c r="I24">
        <v>1</v>
      </c>
      <c r="J24">
        <v>0</v>
      </c>
      <c r="K24">
        <v>1</v>
      </c>
      <c r="L24">
        <v>0</v>
      </c>
    </row>
    <row r="25" spans="4:12" x14ac:dyDescent="0.3">
      <c r="D25" s="36">
        <v>10</v>
      </c>
      <c r="E25" s="36" t="s">
        <v>80</v>
      </c>
      <c r="F25" s="15">
        <v>0</v>
      </c>
      <c r="G25">
        <v>0</v>
      </c>
      <c r="H25" s="43">
        <f>$C$11*I25+$D$11*J25+$E$11*K25+$F$11*L25</f>
        <v>7.4600000000000009</v>
      </c>
      <c r="I25">
        <v>1</v>
      </c>
      <c r="J25">
        <v>0</v>
      </c>
      <c r="K25">
        <v>1</v>
      </c>
      <c r="L25">
        <v>0</v>
      </c>
    </row>
    <row r="26" spans="4:12" x14ac:dyDescent="0.3">
      <c r="D26">
        <v>11</v>
      </c>
      <c r="E26" t="s">
        <v>29</v>
      </c>
      <c r="F26" s="15">
        <v>0</v>
      </c>
      <c r="G26">
        <v>0</v>
      </c>
      <c r="H26" s="43">
        <f>$C$11*I26+$D$11*J26+$E$11*K26+$F$11*L26</f>
        <v>14.920000000000002</v>
      </c>
      <c r="I26">
        <v>2</v>
      </c>
      <c r="J26">
        <v>0</v>
      </c>
      <c r="K26">
        <v>2</v>
      </c>
      <c r="L26">
        <v>0</v>
      </c>
    </row>
    <row r="27" spans="4:12" x14ac:dyDescent="0.3">
      <c r="D27">
        <v>12</v>
      </c>
      <c r="E27" t="s">
        <v>28</v>
      </c>
      <c r="F27" s="15">
        <v>0</v>
      </c>
      <c r="G27">
        <v>0</v>
      </c>
      <c r="H27" s="43">
        <f>$C$11*I27+$D$11*J27+$E$11*K27+$F$11*L27</f>
        <v>12.940000000000001</v>
      </c>
      <c r="I27">
        <v>1</v>
      </c>
      <c r="J27">
        <v>0</v>
      </c>
      <c r="K27">
        <v>2</v>
      </c>
      <c r="L27">
        <v>0</v>
      </c>
    </row>
    <row r="28" spans="4:12" x14ac:dyDescent="0.3">
      <c r="D28">
        <v>13</v>
      </c>
      <c r="E28" t="s">
        <v>30</v>
      </c>
      <c r="F28" s="15">
        <v>0</v>
      </c>
      <c r="G28">
        <v>0</v>
      </c>
      <c r="H28" s="42">
        <v>18.899999999999999</v>
      </c>
      <c r="I28">
        <v>0</v>
      </c>
      <c r="J28">
        <v>1</v>
      </c>
      <c r="K28">
        <v>1</v>
      </c>
      <c r="L28">
        <v>0</v>
      </c>
    </row>
    <row r="29" spans="4:12" x14ac:dyDescent="0.3">
      <c r="D29">
        <v>14</v>
      </c>
      <c r="E29" t="s">
        <v>31</v>
      </c>
      <c r="F29" s="15">
        <v>0</v>
      </c>
      <c r="G29">
        <v>0</v>
      </c>
      <c r="H29" s="42">
        <v>26.9</v>
      </c>
      <c r="I29">
        <v>0</v>
      </c>
      <c r="J29">
        <v>1</v>
      </c>
      <c r="K29">
        <v>2</v>
      </c>
      <c r="L29">
        <v>0</v>
      </c>
    </row>
    <row r="30" spans="4:12" x14ac:dyDescent="0.3">
      <c r="D30" s="36">
        <v>15</v>
      </c>
      <c r="E30" s="36" t="s">
        <v>84</v>
      </c>
      <c r="F30" s="15">
        <v>0</v>
      </c>
      <c r="G30">
        <v>0</v>
      </c>
      <c r="H30" s="43">
        <f t="shared" ref="H30:H84" si="0">$C$11*I30+$D$11*J30+$E$11*K30+$F$11*L30</f>
        <v>29.44</v>
      </c>
      <c r="I30">
        <v>1</v>
      </c>
      <c r="J30">
        <v>1</v>
      </c>
      <c r="K30">
        <v>2</v>
      </c>
      <c r="L30">
        <v>0</v>
      </c>
    </row>
    <row r="31" spans="4:12" x14ac:dyDescent="0.3">
      <c r="D31">
        <v>16</v>
      </c>
      <c r="E31" t="s">
        <v>34</v>
      </c>
      <c r="F31" s="15">
        <v>0</v>
      </c>
      <c r="G31">
        <v>0</v>
      </c>
      <c r="H31" s="43">
        <f t="shared" si="0"/>
        <v>24.42</v>
      </c>
      <c r="I31">
        <v>4</v>
      </c>
      <c r="J31">
        <v>1</v>
      </c>
      <c r="K31">
        <v>0</v>
      </c>
      <c r="L31">
        <v>0</v>
      </c>
    </row>
    <row r="32" spans="4:12" x14ac:dyDescent="0.3">
      <c r="D32">
        <v>17</v>
      </c>
      <c r="E32" t="s">
        <v>33</v>
      </c>
      <c r="F32" s="15">
        <v>0</v>
      </c>
      <c r="G32">
        <v>0</v>
      </c>
      <c r="H32" s="43">
        <f t="shared" si="0"/>
        <v>22.439999999999998</v>
      </c>
      <c r="I32">
        <v>3</v>
      </c>
      <c r="J32">
        <v>1</v>
      </c>
      <c r="K32">
        <v>0</v>
      </c>
      <c r="L32">
        <v>0</v>
      </c>
    </row>
    <row r="33" spans="2:12" x14ac:dyDescent="0.3">
      <c r="D33">
        <v>18</v>
      </c>
      <c r="E33" t="s">
        <v>76</v>
      </c>
      <c r="F33" s="15">
        <v>0</v>
      </c>
      <c r="G33">
        <v>0</v>
      </c>
      <c r="H33" s="43">
        <f t="shared" si="0"/>
        <v>20.46</v>
      </c>
      <c r="I33">
        <v>2</v>
      </c>
      <c r="J33">
        <v>1</v>
      </c>
      <c r="K33">
        <v>0</v>
      </c>
      <c r="L33">
        <v>0</v>
      </c>
    </row>
    <row r="34" spans="2:12" x14ac:dyDescent="0.3">
      <c r="D34">
        <v>19</v>
      </c>
      <c r="E34" t="s">
        <v>77</v>
      </c>
      <c r="F34" s="15">
        <v>0</v>
      </c>
      <c r="G34">
        <v>0</v>
      </c>
      <c r="H34" s="43">
        <f t="shared" si="0"/>
        <v>20.46</v>
      </c>
      <c r="I34">
        <v>2</v>
      </c>
      <c r="J34">
        <v>1</v>
      </c>
      <c r="K34">
        <v>0</v>
      </c>
      <c r="L34">
        <v>0</v>
      </c>
    </row>
    <row r="35" spans="2:12" x14ac:dyDescent="0.3">
      <c r="D35" s="38">
        <v>20</v>
      </c>
      <c r="E35" s="38" t="s">
        <v>9</v>
      </c>
      <c r="F35" s="15">
        <v>0</v>
      </c>
      <c r="G35">
        <v>0</v>
      </c>
      <c r="H35" s="43">
        <f t="shared" si="0"/>
        <v>16.5</v>
      </c>
      <c r="I35" s="17">
        <v>0</v>
      </c>
      <c r="J35" s="17">
        <v>1</v>
      </c>
      <c r="K35" s="17">
        <v>0</v>
      </c>
      <c r="L35" s="17">
        <v>0</v>
      </c>
    </row>
    <row r="36" spans="2:12" x14ac:dyDescent="0.3">
      <c r="D36">
        <v>21</v>
      </c>
      <c r="E36" t="s">
        <v>40</v>
      </c>
      <c r="F36" s="15">
        <v>0</v>
      </c>
      <c r="G36">
        <v>0</v>
      </c>
      <c r="H36" s="43">
        <f t="shared" si="0"/>
        <v>18.48</v>
      </c>
      <c r="I36">
        <v>1</v>
      </c>
      <c r="J36">
        <v>1</v>
      </c>
      <c r="K36">
        <v>0</v>
      </c>
      <c r="L36">
        <v>0</v>
      </c>
    </row>
    <row r="37" spans="2:12" x14ac:dyDescent="0.3">
      <c r="D37" s="36">
        <v>22</v>
      </c>
      <c r="E37" s="36" t="s">
        <v>81</v>
      </c>
      <c r="F37" s="15">
        <v>0</v>
      </c>
      <c r="G37">
        <v>0</v>
      </c>
      <c r="H37" s="43">
        <f t="shared" si="0"/>
        <v>18.48</v>
      </c>
      <c r="I37">
        <v>1</v>
      </c>
      <c r="J37">
        <v>1</v>
      </c>
      <c r="K37">
        <v>0</v>
      </c>
      <c r="L37">
        <v>0</v>
      </c>
    </row>
    <row r="38" spans="2:12" x14ac:dyDescent="0.3">
      <c r="B38">
        <f>1*I38+12*J38+16*K38+14*L38</f>
        <v>48</v>
      </c>
      <c r="C38">
        <v>1</v>
      </c>
      <c r="D38" s="36">
        <v>23</v>
      </c>
      <c r="E38" s="36" t="s">
        <v>107</v>
      </c>
      <c r="F38" s="40">
        <f>0.0682+4.704*(C38/B38)</f>
        <v>0.16619999999999999</v>
      </c>
      <c r="G38">
        <v>0</v>
      </c>
      <c r="H38" s="43">
        <f t="shared" si="0"/>
        <v>35.380000000000003</v>
      </c>
      <c r="I38">
        <v>4</v>
      </c>
      <c r="J38">
        <v>1</v>
      </c>
      <c r="K38">
        <v>2</v>
      </c>
      <c r="L38">
        <v>0</v>
      </c>
    </row>
    <row r="39" spans="2:12" x14ac:dyDescent="0.3">
      <c r="D39" s="36">
        <v>24</v>
      </c>
      <c r="E39" s="36" t="s">
        <v>82</v>
      </c>
      <c r="F39" s="15">
        <v>0</v>
      </c>
      <c r="G39">
        <v>0</v>
      </c>
      <c r="H39" s="43">
        <f t="shared" si="0"/>
        <v>33.4</v>
      </c>
      <c r="I39">
        <v>3</v>
      </c>
      <c r="J39">
        <v>1</v>
      </c>
      <c r="K39">
        <v>2</v>
      </c>
      <c r="L39">
        <v>0</v>
      </c>
    </row>
    <row r="40" spans="2:12" x14ac:dyDescent="0.3">
      <c r="B40">
        <f>1*I40+12*J40+16*K40+14*L40</f>
        <v>47</v>
      </c>
      <c r="D40" s="36">
        <v>25</v>
      </c>
      <c r="E40" s="36" t="s">
        <v>83</v>
      </c>
      <c r="F40" s="40">
        <f>0.0682+4.704*(C40/B40)</f>
        <v>6.8199999999999997E-2</v>
      </c>
      <c r="G40">
        <v>0</v>
      </c>
      <c r="H40" s="43">
        <f t="shared" si="0"/>
        <v>33.4</v>
      </c>
      <c r="I40">
        <v>3</v>
      </c>
      <c r="J40">
        <v>1</v>
      </c>
      <c r="K40">
        <v>2</v>
      </c>
      <c r="L40">
        <v>0</v>
      </c>
    </row>
    <row r="41" spans="2:12" x14ac:dyDescent="0.3">
      <c r="D41">
        <v>26</v>
      </c>
      <c r="E41" t="s">
        <v>48</v>
      </c>
      <c r="F41" s="15">
        <v>0</v>
      </c>
      <c r="G41">
        <v>0</v>
      </c>
      <c r="H41" s="43">
        <f t="shared" si="0"/>
        <v>29.900000000000002</v>
      </c>
      <c r="I41">
        <v>4</v>
      </c>
      <c r="J41">
        <v>1</v>
      </c>
      <c r="K41">
        <v>1</v>
      </c>
      <c r="L41">
        <v>0</v>
      </c>
    </row>
    <row r="42" spans="2:12" x14ac:dyDescent="0.3">
      <c r="D42">
        <v>27</v>
      </c>
      <c r="E42" t="s">
        <v>37</v>
      </c>
      <c r="F42" s="15">
        <v>0</v>
      </c>
      <c r="G42">
        <v>1.7</v>
      </c>
      <c r="H42" s="43">
        <f t="shared" si="0"/>
        <v>27.919999999999998</v>
      </c>
      <c r="I42">
        <v>3</v>
      </c>
      <c r="J42">
        <v>1</v>
      </c>
      <c r="K42">
        <v>1</v>
      </c>
      <c r="L42">
        <v>0</v>
      </c>
    </row>
    <row r="43" spans="2:12" x14ac:dyDescent="0.3">
      <c r="D43">
        <v>28</v>
      </c>
      <c r="E43" t="s">
        <v>47</v>
      </c>
      <c r="F43" s="15">
        <v>0</v>
      </c>
      <c r="G43">
        <v>1.7</v>
      </c>
      <c r="H43" s="43">
        <f t="shared" si="0"/>
        <v>27.919999999999998</v>
      </c>
      <c r="I43">
        <v>3</v>
      </c>
      <c r="J43">
        <v>1</v>
      </c>
      <c r="K43">
        <v>1</v>
      </c>
      <c r="L43">
        <v>0</v>
      </c>
    </row>
    <row r="44" spans="2:12" x14ac:dyDescent="0.3">
      <c r="D44">
        <v>29</v>
      </c>
      <c r="E44" t="s">
        <v>35</v>
      </c>
      <c r="F44" s="15">
        <v>0</v>
      </c>
      <c r="G44">
        <v>0</v>
      </c>
      <c r="H44" s="43">
        <f t="shared" si="0"/>
        <v>25.94</v>
      </c>
      <c r="I44">
        <v>2</v>
      </c>
      <c r="J44">
        <v>1</v>
      </c>
      <c r="K44">
        <v>1</v>
      </c>
      <c r="L44">
        <v>0</v>
      </c>
    </row>
    <row r="45" spans="2:12" x14ac:dyDescent="0.3">
      <c r="D45">
        <v>30</v>
      </c>
      <c r="E45" t="s">
        <v>32</v>
      </c>
      <c r="F45" s="15">
        <v>0</v>
      </c>
      <c r="G45">
        <v>0</v>
      </c>
      <c r="H45" s="43">
        <f t="shared" si="0"/>
        <v>23.96</v>
      </c>
      <c r="I45">
        <v>1</v>
      </c>
      <c r="J45">
        <v>1</v>
      </c>
      <c r="K45">
        <v>1</v>
      </c>
      <c r="L45">
        <v>0</v>
      </c>
    </row>
    <row r="46" spans="2:12" x14ac:dyDescent="0.3">
      <c r="B46">
        <f t="shared" ref="B46:B51" si="1">1*I46+12*J46+16*K46+14*L46</f>
        <v>30</v>
      </c>
      <c r="C46">
        <v>1</v>
      </c>
      <c r="D46" s="36">
        <v>31</v>
      </c>
      <c r="E46" s="36" t="s">
        <v>152</v>
      </c>
      <c r="F46" s="40">
        <f t="shared" ref="F46:F51" si="2">0.0682+4.704*(C46/B46)</f>
        <v>0.22499999999999998</v>
      </c>
      <c r="G46">
        <v>0</v>
      </c>
      <c r="H46" s="43">
        <f t="shared" si="0"/>
        <v>25.94</v>
      </c>
      <c r="I46">
        <v>2</v>
      </c>
      <c r="J46">
        <v>1</v>
      </c>
      <c r="K46">
        <v>1</v>
      </c>
      <c r="L46">
        <v>0</v>
      </c>
    </row>
    <row r="47" spans="2:12" x14ac:dyDescent="0.3">
      <c r="B47">
        <f t="shared" si="1"/>
        <v>62</v>
      </c>
      <c r="C47">
        <v>1</v>
      </c>
      <c r="D47" s="36">
        <v>32</v>
      </c>
      <c r="E47" s="36" t="s">
        <v>108</v>
      </c>
      <c r="F47" s="40">
        <f t="shared" si="2"/>
        <v>0.14407096774193548</v>
      </c>
      <c r="G47">
        <v>0</v>
      </c>
      <c r="H47" s="43">
        <f t="shared" si="0"/>
        <v>36.900000000000006</v>
      </c>
      <c r="I47">
        <v>2</v>
      </c>
      <c r="J47">
        <v>1</v>
      </c>
      <c r="K47">
        <v>3</v>
      </c>
      <c r="L47">
        <v>0</v>
      </c>
    </row>
    <row r="48" spans="2:12" x14ac:dyDescent="0.3">
      <c r="B48">
        <f t="shared" si="1"/>
        <v>64</v>
      </c>
      <c r="C48">
        <v>2</v>
      </c>
      <c r="D48" s="36">
        <v>33</v>
      </c>
      <c r="E48" s="36" t="s">
        <v>109</v>
      </c>
      <c r="F48" s="40">
        <f t="shared" si="2"/>
        <v>0.2152</v>
      </c>
      <c r="G48">
        <v>1.7</v>
      </c>
      <c r="H48" s="43">
        <f t="shared" si="0"/>
        <v>40.86</v>
      </c>
      <c r="I48">
        <v>4</v>
      </c>
      <c r="J48">
        <v>1</v>
      </c>
      <c r="K48">
        <v>3</v>
      </c>
      <c r="L48">
        <v>0</v>
      </c>
    </row>
    <row r="49" spans="2:12" x14ac:dyDescent="0.3">
      <c r="B49">
        <f t="shared" si="1"/>
        <v>63</v>
      </c>
      <c r="C49">
        <v>1</v>
      </c>
      <c r="D49" s="36">
        <v>34</v>
      </c>
      <c r="E49" s="36" t="s">
        <v>110</v>
      </c>
      <c r="F49" s="40">
        <f t="shared" si="2"/>
        <v>0.14286666666666664</v>
      </c>
      <c r="G49">
        <v>1.7</v>
      </c>
      <c r="H49" s="43">
        <f t="shared" si="0"/>
        <v>38.879999999999995</v>
      </c>
      <c r="I49">
        <v>3</v>
      </c>
      <c r="J49">
        <v>1</v>
      </c>
      <c r="K49">
        <v>3</v>
      </c>
      <c r="L49">
        <v>0</v>
      </c>
    </row>
    <row r="50" spans="2:12" x14ac:dyDescent="0.3">
      <c r="B50">
        <f t="shared" si="1"/>
        <v>63</v>
      </c>
      <c r="C50">
        <v>1</v>
      </c>
      <c r="D50" s="36">
        <v>35</v>
      </c>
      <c r="E50" s="36" t="s">
        <v>111</v>
      </c>
      <c r="F50" s="40">
        <f t="shared" si="2"/>
        <v>0.14286666666666664</v>
      </c>
      <c r="G50">
        <v>1.7</v>
      </c>
      <c r="H50" s="43">
        <f t="shared" si="0"/>
        <v>38.879999999999995</v>
      </c>
      <c r="I50">
        <v>3</v>
      </c>
      <c r="J50">
        <v>1</v>
      </c>
      <c r="K50">
        <v>3</v>
      </c>
      <c r="L50">
        <v>0</v>
      </c>
    </row>
    <row r="51" spans="2:12" x14ac:dyDescent="0.3">
      <c r="B51">
        <f t="shared" si="1"/>
        <v>47</v>
      </c>
      <c r="C51">
        <v>1</v>
      </c>
      <c r="D51" s="36">
        <v>36</v>
      </c>
      <c r="E51" s="36" t="s">
        <v>113</v>
      </c>
      <c r="F51" s="40">
        <f t="shared" si="2"/>
        <v>0.16828510638297872</v>
      </c>
      <c r="G51">
        <v>0</v>
      </c>
      <c r="H51" s="43">
        <f t="shared" si="0"/>
        <v>33.4</v>
      </c>
      <c r="I51">
        <v>3</v>
      </c>
      <c r="J51">
        <v>1</v>
      </c>
      <c r="K51">
        <v>2</v>
      </c>
      <c r="L51">
        <v>0</v>
      </c>
    </row>
    <row r="52" spans="2:12" x14ac:dyDescent="0.3">
      <c r="D52" s="36">
        <v>37</v>
      </c>
      <c r="E52" s="36" t="s">
        <v>112</v>
      </c>
      <c r="F52" s="15">
        <v>0</v>
      </c>
      <c r="G52">
        <v>0</v>
      </c>
      <c r="H52" s="43">
        <f t="shared" si="0"/>
        <v>34.92</v>
      </c>
      <c r="I52">
        <v>1</v>
      </c>
      <c r="J52">
        <v>1</v>
      </c>
      <c r="K52">
        <v>3</v>
      </c>
      <c r="L52">
        <v>0</v>
      </c>
    </row>
    <row r="53" spans="2:12" x14ac:dyDescent="0.3">
      <c r="B53">
        <f>1*I53+12*J53+16*K53+14*L53</f>
        <v>46</v>
      </c>
      <c r="C53">
        <v>1</v>
      </c>
      <c r="D53" s="36">
        <v>38</v>
      </c>
      <c r="E53" s="36" t="s">
        <v>114</v>
      </c>
      <c r="F53" s="40">
        <f>0.0682+4.704*(C53/B53)</f>
        <v>0.17046086956521739</v>
      </c>
      <c r="G53">
        <v>0</v>
      </c>
      <c r="H53" s="43">
        <f t="shared" si="0"/>
        <v>31.42</v>
      </c>
      <c r="I53">
        <v>2</v>
      </c>
      <c r="J53">
        <v>1</v>
      </c>
      <c r="K53">
        <v>2</v>
      </c>
      <c r="L53">
        <v>0</v>
      </c>
    </row>
    <row r="54" spans="2:12" x14ac:dyDescent="0.3">
      <c r="D54" s="36">
        <v>39</v>
      </c>
      <c r="E54" s="36" t="s">
        <v>86</v>
      </c>
      <c r="F54" s="15">
        <v>0</v>
      </c>
      <c r="G54">
        <v>0</v>
      </c>
      <c r="H54" s="43">
        <f t="shared" si="0"/>
        <v>29.44</v>
      </c>
      <c r="I54">
        <v>1</v>
      </c>
      <c r="J54">
        <v>1</v>
      </c>
      <c r="K54">
        <v>2</v>
      </c>
      <c r="L54">
        <v>0</v>
      </c>
    </row>
    <row r="55" spans="2:12" x14ac:dyDescent="0.3">
      <c r="D55">
        <v>40</v>
      </c>
      <c r="E55" t="s">
        <v>39</v>
      </c>
      <c r="F55" s="15">
        <v>0</v>
      </c>
      <c r="G55">
        <v>0</v>
      </c>
      <c r="H55" s="43">
        <f t="shared" si="0"/>
        <v>44.879999999999995</v>
      </c>
      <c r="I55">
        <v>6</v>
      </c>
      <c r="J55">
        <v>2</v>
      </c>
      <c r="K55">
        <v>0</v>
      </c>
      <c r="L55">
        <v>0</v>
      </c>
    </row>
    <row r="56" spans="2:12" x14ac:dyDescent="0.3">
      <c r="D56">
        <v>41</v>
      </c>
      <c r="E56" t="s">
        <v>38</v>
      </c>
      <c r="F56" s="15">
        <v>0</v>
      </c>
      <c r="G56">
        <v>0</v>
      </c>
      <c r="H56" s="43">
        <f t="shared" si="0"/>
        <v>42.9</v>
      </c>
      <c r="I56">
        <v>5</v>
      </c>
      <c r="J56">
        <v>2</v>
      </c>
      <c r="K56">
        <v>0</v>
      </c>
      <c r="L56">
        <v>0</v>
      </c>
    </row>
    <row r="57" spans="2:12" x14ac:dyDescent="0.3">
      <c r="B57">
        <f>1*I57+12*J57+16*K57+14*L57</f>
        <v>62</v>
      </c>
      <c r="C57">
        <v>1</v>
      </c>
      <c r="D57" s="36">
        <v>42</v>
      </c>
      <c r="E57" s="36" t="s">
        <v>116</v>
      </c>
      <c r="F57" s="40">
        <f>0.0682+4.704*(C57/B57)</f>
        <v>0.14407096774193548</v>
      </c>
      <c r="G57">
        <v>0</v>
      </c>
      <c r="H57" s="43">
        <f t="shared" si="0"/>
        <v>55.839999999999996</v>
      </c>
      <c r="I57">
        <v>6</v>
      </c>
      <c r="J57">
        <v>2</v>
      </c>
      <c r="K57">
        <v>2</v>
      </c>
      <c r="L57">
        <v>0</v>
      </c>
    </row>
    <row r="58" spans="2:12" x14ac:dyDescent="0.3">
      <c r="D58" s="36">
        <v>43</v>
      </c>
      <c r="E58" s="36" t="s">
        <v>147</v>
      </c>
      <c r="F58" s="15">
        <v>0</v>
      </c>
      <c r="G58">
        <v>0</v>
      </c>
      <c r="H58" s="43">
        <f t="shared" si="0"/>
        <v>53.86</v>
      </c>
      <c r="I58">
        <v>5</v>
      </c>
      <c r="J58">
        <v>2</v>
      </c>
      <c r="K58">
        <v>2</v>
      </c>
      <c r="L58">
        <v>0</v>
      </c>
    </row>
    <row r="59" spans="2:12" x14ac:dyDescent="0.3">
      <c r="D59">
        <v>44</v>
      </c>
      <c r="E59" t="s">
        <v>36</v>
      </c>
      <c r="F59" s="15">
        <v>0</v>
      </c>
      <c r="G59">
        <v>0</v>
      </c>
      <c r="H59" s="43">
        <f t="shared" si="0"/>
        <v>40.92</v>
      </c>
      <c r="I59">
        <v>4</v>
      </c>
      <c r="J59">
        <v>2</v>
      </c>
      <c r="K59">
        <v>0</v>
      </c>
      <c r="L59">
        <v>0</v>
      </c>
    </row>
    <row r="60" spans="2:12" x14ac:dyDescent="0.3">
      <c r="D60">
        <v>45</v>
      </c>
      <c r="E60" t="s">
        <v>42</v>
      </c>
      <c r="F60" s="15">
        <v>0</v>
      </c>
      <c r="G60">
        <v>0</v>
      </c>
      <c r="H60" s="43">
        <f t="shared" si="0"/>
        <v>38.94</v>
      </c>
      <c r="I60">
        <v>3</v>
      </c>
      <c r="J60">
        <v>2</v>
      </c>
      <c r="K60">
        <v>0</v>
      </c>
      <c r="L60">
        <v>0</v>
      </c>
    </row>
    <row r="61" spans="2:12" x14ac:dyDescent="0.3">
      <c r="D61" s="36">
        <v>46</v>
      </c>
      <c r="E61" s="36" t="s">
        <v>87</v>
      </c>
      <c r="F61" s="15">
        <v>0</v>
      </c>
      <c r="G61">
        <v>0</v>
      </c>
      <c r="H61" s="43">
        <f t="shared" si="0"/>
        <v>47.92</v>
      </c>
      <c r="I61">
        <v>2</v>
      </c>
      <c r="J61">
        <v>2</v>
      </c>
      <c r="K61">
        <v>2</v>
      </c>
      <c r="L61">
        <v>0</v>
      </c>
    </row>
    <row r="62" spans="2:12" x14ac:dyDescent="0.3">
      <c r="B62">
        <f>1*I62+12*J62+16*K62+14*L62</f>
        <v>60</v>
      </c>
      <c r="C62">
        <v>1</v>
      </c>
      <c r="D62" s="36">
        <v>47</v>
      </c>
      <c r="E62" s="36" t="s">
        <v>118</v>
      </c>
      <c r="F62" s="40">
        <f>0.0682+4.704*(C62/B62)</f>
        <v>0.14660000000000001</v>
      </c>
      <c r="G62">
        <v>0</v>
      </c>
      <c r="H62" s="43">
        <f t="shared" si="0"/>
        <v>51.88</v>
      </c>
      <c r="I62">
        <v>4</v>
      </c>
      <c r="J62">
        <v>2</v>
      </c>
      <c r="K62">
        <v>2</v>
      </c>
      <c r="L62">
        <v>0</v>
      </c>
    </row>
    <row r="63" spans="2:12" x14ac:dyDescent="0.3">
      <c r="D63" s="36">
        <v>48</v>
      </c>
      <c r="E63" s="36" t="s">
        <v>88</v>
      </c>
      <c r="F63" s="15">
        <v>0</v>
      </c>
      <c r="G63">
        <v>0</v>
      </c>
      <c r="H63" s="43">
        <f t="shared" si="0"/>
        <v>49.9</v>
      </c>
      <c r="I63">
        <v>3</v>
      </c>
      <c r="J63">
        <v>2</v>
      </c>
      <c r="K63">
        <v>2</v>
      </c>
      <c r="L63">
        <v>0</v>
      </c>
    </row>
    <row r="64" spans="2:12" x14ac:dyDescent="0.3">
      <c r="D64" s="36">
        <v>49</v>
      </c>
      <c r="E64" s="36" t="s">
        <v>120</v>
      </c>
      <c r="F64" s="15">
        <v>0</v>
      </c>
      <c r="G64">
        <v>0</v>
      </c>
      <c r="H64" s="43">
        <f t="shared" si="0"/>
        <v>42.44</v>
      </c>
      <c r="I64">
        <v>2</v>
      </c>
      <c r="J64">
        <v>2</v>
      </c>
      <c r="K64">
        <v>1</v>
      </c>
      <c r="L64">
        <v>0</v>
      </c>
    </row>
    <row r="65" spans="2:14" x14ac:dyDescent="0.3">
      <c r="D65">
        <v>50</v>
      </c>
      <c r="E65" t="s">
        <v>41</v>
      </c>
      <c r="F65" s="15">
        <v>0</v>
      </c>
      <c r="G65">
        <v>0</v>
      </c>
      <c r="H65" s="43">
        <f t="shared" si="0"/>
        <v>36.96</v>
      </c>
      <c r="I65">
        <v>2</v>
      </c>
      <c r="J65">
        <v>2</v>
      </c>
      <c r="K65">
        <v>0</v>
      </c>
      <c r="L65">
        <v>0</v>
      </c>
    </row>
    <row r="66" spans="2:14" x14ac:dyDescent="0.3">
      <c r="D66">
        <v>51</v>
      </c>
      <c r="E66" t="s">
        <v>46</v>
      </c>
      <c r="F66" s="15">
        <v>0</v>
      </c>
      <c r="G66">
        <v>0</v>
      </c>
      <c r="H66" s="43">
        <f t="shared" si="0"/>
        <v>34.979999999999997</v>
      </c>
      <c r="I66">
        <v>1</v>
      </c>
      <c r="J66">
        <v>2</v>
      </c>
      <c r="K66">
        <v>0</v>
      </c>
      <c r="L66">
        <v>0</v>
      </c>
    </row>
    <row r="67" spans="2:14" x14ac:dyDescent="0.3">
      <c r="D67" s="36">
        <v>52</v>
      </c>
      <c r="E67" s="36" t="s">
        <v>89</v>
      </c>
      <c r="F67" s="15">
        <v>0</v>
      </c>
      <c r="G67">
        <v>0</v>
      </c>
      <c r="H67" s="43">
        <f t="shared" si="0"/>
        <v>36.96</v>
      </c>
      <c r="I67">
        <v>2</v>
      </c>
      <c r="J67">
        <v>2</v>
      </c>
      <c r="K67">
        <v>0</v>
      </c>
      <c r="L67">
        <v>0</v>
      </c>
    </row>
    <row r="68" spans="2:14" x14ac:dyDescent="0.3">
      <c r="B68">
        <f>1*I68+12*J68+16*K68+14*L68</f>
        <v>46</v>
      </c>
      <c r="C68" t="s">
        <v>52</v>
      </c>
      <c r="D68">
        <v>53</v>
      </c>
      <c r="E68" t="s">
        <v>53</v>
      </c>
      <c r="F68" s="35">
        <v>0.17499999999999999</v>
      </c>
      <c r="G68">
        <v>0</v>
      </c>
      <c r="H68" s="44">
        <f t="shared" si="0"/>
        <v>50.36</v>
      </c>
      <c r="I68">
        <v>6</v>
      </c>
      <c r="J68">
        <v>2</v>
      </c>
      <c r="K68">
        <v>1</v>
      </c>
      <c r="L68">
        <v>0</v>
      </c>
    </row>
    <row r="69" spans="2:14" x14ac:dyDescent="0.3">
      <c r="D69" s="36">
        <v>54</v>
      </c>
      <c r="E69" s="36" t="s">
        <v>90</v>
      </c>
      <c r="F69" s="15">
        <v>0</v>
      </c>
      <c r="G69">
        <v>0</v>
      </c>
      <c r="H69" s="44">
        <f t="shared" si="0"/>
        <v>48.379999999999995</v>
      </c>
      <c r="I69">
        <v>5</v>
      </c>
      <c r="J69">
        <v>2</v>
      </c>
      <c r="K69">
        <v>1</v>
      </c>
      <c r="L69">
        <v>0</v>
      </c>
      <c r="M69" s="31" t="s">
        <v>157</v>
      </c>
      <c r="N69" s="32" t="s">
        <v>158</v>
      </c>
    </row>
    <row r="70" spans="2:14" x14ac:dyDescent="0.3">
      <c r="B70" s="33">
        <f>1*I70+12*J70+16*K70+14*L70+39*M70+32*N70</f>
        <v>84</v>
      </c>
      <c r="C70">
        <v>1</v>
      </c>
      <c r="D70" s="36">
        <v>55</v>
      </c>
      <c r="E70" s="36" t="s">
        <v>153</v>
      </c>
      <c r="F70" s="40">
        <f>0.0682+4.704*(C70/B70)</f>
        <v>0.12419999999999999</v>
      </c>
      <c r="G70">
        <v>0</v>
      </c>
      <c r="H70" s="44">
        <f t="shared" si="0"/>
        <v>48.379999999999995</v>
      </c>
      <c r="I70">
        <v>5</v>
      </c>
      <c r="J70">
        <v>2</v>
      </c>
      <c r="K70">
        <v>1</v>
      </c>
      <c r="L70">
        <v>0</v>
      </c>
      <c r="M70">
        <v>1</v>
      </c>
      <c r="N70">
        <v>0</v>
      </c>
    </row>
    <row r="71" spans="2:14" x14ac:dyDescent="0.3">
      <c r="B71" s="33">
        <f>1*I71+12*J71+16*K71+14*L71+39*M71+32*N71</f>
        <v>77</v>
      </c>
      <c r="C71">
        <v>1</v>
      </c>
      <c r="D71" s="36">
        <v>56</v>
      </c>
      <c r="E71" s="36" t="s">
        <v>122</v>
      </c>
      <c r="F71" s="40">
        <f>0.0682+4.704*(C71/B71)</f>
        <v>0.1292909090909091</v>
      </c>
      <c r="G71">
        <v>0</v>
      </c>
      <c r="H71" s="44">
        <f t="shared" si="0"/>
        <v>48.379999999999995</v>
      </c>
      <c r="I71">
        <v>5</v>
      </c>
      <c r="J71">
        <v>2</v>
      </c>
      <c r="K71">
        <v>1</v>
      </c>
      <c r="L71">
        <v>0</v>
      </c>
      <c r="M71">
        <v>0</v>
      </c>
      <c r="N71">
        <v>1</v>
      </c>
    </row>
    <row r="72" spans="2:14" x14ac:dyDescent="0.3">
      <c r="B72">
        <f>1*I72+12*J72+16*K72+14*L72</f>
        <v>77</v>
      </c>
      <c r="C72">
        <v>1</v>
      </c>
      <c r="D72" s="36">
        <v>57</v>
      </c>
      <c r="E72" s="36" t="s">
        <v>123</v>
      </c>
      <c r="F72" s="40">
        <f>0.0682+4.704*(C72/B72)</f>
        <v>0.1292909090909091</v>
      </c>
      <c r="G72">
        <v>1.7</v>
      </c>
      <c r="H72" s="44">
        <f t="shared" si="0"/>
        <v>59.34</v>
      </c>
      <c r="I72">
        <v>5</v>
      </c>
      <c r="J72">
        <v>2</v>
      </c>
      <c r="K72">
        <v>3</v>
      </c>
      <c r="L72">
        <v>0</v>
      </c>
    </row>
    <row r="73" spans="2:14" x14ac:dyDescent="0.3">
      <c r="B73">
        <f>1*I73+12*J73+16*K73+14*L73</f>
        <v>61</v>
      </c>
      <c r="C73">
        <v>1</v>
      </c>
      <c r="D73" s="37">
        <v>58</v>
      </c>
      <c r="E73" s="37" t="s">
        <v>149</v>
      </c>
      <c r="F73" s="40">
        <f>0.0682+4.704*(C73/B73)</f>
        <v>0.14531475409836064</v>
      </c>
      <c r="G73">
        <v>0</v>
      </c>
      <c r="H73" s="43">
        <f t="shared" si="0"/>
        <v>53.86</v>
      </c>
      <c r="I73">
        <v>5</v>
      </c>
      <c r="J73">
        <v>2</v>
      </c>
      <c r="K73">
        <v>2</v>
      </c>
      <c r="L73">
        <v>0</v>
      </c>
    </row>
    <row r="74" spans="2:14" x14ac:dyDescent="0.3">
      <c r="D74" s="37">
        <v>59</v>
      </c>
      <c r="E74" s="37" t="s">
        <v>150</v>
      </c>
      <c r="F74" s="15">
        <v>0</v>
      </c>
      <c r="G74">
        <v>0</v>
      </c>
      <c r="H74" s="43">
        <f t="shared" si="0"/>
        <v>46.400000000000006</v>
      </c>
      <c r="I74">
        <v>4</v>
      </c>
      <c r="J74">
        <v>2</v>
      </c>
      <c r="K74" s="27">
        <v>1</v>
      </c>
      <c r="L74">
        <v>0</v>
      </c>
    </row>
    <row r="75" spans="2:14" x14ac:dyDescent="0.3">
      <c r="D75" s="36">
        <v>60</v>
      </c>
      <c r="E75" s="36" t="s">
        <v>151</v>
      </c>
      <c r="F75" s="15">
        <v>0</v>
      </c>
      <c r="G75">
        <v>0</v>
      </c>
      <c r="H75" s="44">
        <f t="shared" si="0"/>
        <v>44.42</v>
      </c>
      <c r="I75">
        <v>3</v>
      </c>
      <c r="J75">
        <v>2</v>
      </c>
      <c r="K75" s="27">
        <v>1</v>
      </c>
      <c r="L75">
        <v>0</v>
      </c>
    </row>
    <row r="76" spans="2:14" x14ac:dyDescent="0.3">
      <c r="C76" t="s">
        <v>49</v>
      </c>
      <c r="D76">
        <v>61</v>
      </c>
      <c r="E76" t="s">
        <v>50</v>
      </c>
      <c r="F76" s="15">
        <v>0</v>
      </c>
      <c r="G76">
        <v>0</v>
      </c>
      <c r="H76" s="43">
        <f t="shared" si="0"/>
        <v>46.400000000000006</v>
      </c>
      <c r="I76">
        <v>4</v>
      </c>
      <c r="J76">
        <v>2</v>
      </c>
      <c r="K76">
        <v>1</v>
      </c>
      <c r="L76">
        <v>0</v>
      </c>
    </row>
    <row r="77" spans="2:14" x14ac:dyDescent="0.3">
      <c r="D77">
        <v>62</v>
      </c>
      <c r="E77" t="s">
        <v>51</v>
      </c>
      <c r="F77" s="15">
        <v>0</v>
      </c>
      <c r="G77">
        <v>0</v>
      </c>
      <c r="H77" s="43">
        <f t="shared" si="0"/>
        <v>44.42</v>
      </c>
      <c r="I77">
        <v>3</v>
      </c>
      <c r="J77">
        <v>2</v>
      </c>
      <c r="K77">
        <v>1</v>
      </c>
      <c r="L77">
        <v>0</v>
      </c>
    </row>
    <row r="78" spans="2:14" x14ac:dyDescent="0.3">
      <c r="D78">
        <v>63</v>
      </c>
      <c r="E78" t="s">
        <v>43</v>
      </c>
      <c r="F78" s="15">
        <v>0</v>
      </c>
      <c r="G78">
        <v>0</v>
      </c>
      <c r="H78" s="43">
        <f t="shared" si="0"/>
        <v>44.42</v>
      </c>
      <c r="I78">
        <v>3</v>
      </c>
      <c r="J78">
        <v>2</v>
      </c>
      <c r="K78">
        <v>1</v>
      </c>
      <c r="L78">
        <v>0</v>
      </c>
    </row>
    <row r="79" spans="2:14" x14ac:dyDescent="0.3">
      <c r="D79" s="36">
        <v>64</v>
      </c>
      <c r="E79" s="36" t="s">
        <v>92</v>
      </c>
      <c r="F79" s="15">
        <v>0</v>
      </c>
      <c r="G79">
        <v>0</v>
      </c>
      <c r="H79" s="43">
        <f t="shared" si="0"/>
        <v>55.379999999999995</v>
      </c>
      <c r="I79">
        <v>3</v>
      </c>
      <c r="J79">
        <v>2</v>
      </c>
      <c r="K79">
        <v>3</v>
      </c>
      <c r="L79">
        <v>0</v>
      </c>
    </row>
    <row r="80" spans="2:14" x14ac:dyDescent="0.3">
      <c r="D80" s="36">
        <v>65</v>
      </c>
      <c r="E80" s="36" t="s">
        <v>93</v>
      </c>
      <c r="F80" s="15">
        <v>0</v>
      </c>
      <c r="G80">
        <v>1.3</v>
      </c>
      <c r="H80" s="43">
        <f t="shared" si="0"/>
        <v>55.379999999999995</v>
      </c>
      <c r="I80">
        <v>3</v>
      </c>
      <c r="J80">
        <v>2</v>
      </c>
      <c r="K80">
        <v>3</v>
      </c>
      <c r="L80">
        <v>0</v>
      </c>
    </row>
    <row r="81" spans="2:12" x14ac:dyDescent="0.3">
      <c r="B81">
        <f>1*I81+12*J81+16*K81+14*L81</f>
        <v>44</v>
      </c>
      <c r="C81">
        <v>1</v>
      </c>
      <c r="D81" s="36">
        <v>66</v>
      </c>
      <c r="E81" s="36" t="s">
        <v>127</v>
      </c>
      <c r="F81" s="40">
        <f>0.0682+4.704*(C81/B81)</f>
        <v>0.17510909090909091</v>
      </c>
      <c r="G81">
        <v>0</v>
      </c>
      <c r="H81" s="43">
        <f t="shared" si="0"/>
        <v>46.400000000000006</v>
      </c>
      <c r="I81">
        <v>4</v>
      </c>
      <c r="J81">
        <v>2</v>
      </c>
      <c r="K81">
        <v>1</v>
      </c>
      <c r="L81">
        <v>0</v>
      </c>
    </row>
    <row r="82" spans="2:12" x14ac:dyDescent="0.3">
      <c r="B82">
        <f>1*I82+12*J82+16*K82+14*L82</f>
        <v>43</v>
      </c>
      <c r="C82">
        <v>1</v>
      </c>
      <c r="D82" s="36">
        <v>67</v>
      </c>
      <c r="E82" s="36" t="s">
        <v>128</v>
      </c>
      <c r="F82" s="40">
        <f>0.0682+4.704*(C82/B82)</f>
        <v>0.17759534883720929</v>
      </c>
      <c r="G82">
        <v>0</v>
      </c>
      <c r="H82" s="43">
        <f t="shared" si="0"/>
        <v>44.42</v>
      </c>
      <c r="I82">
        <v>3</v>
      </c>
      <c r="J82">
        <v>2</v>
      </c>
      <c r="K82">
        <v>1</v>
      </c>
      <c r="L82">
        <v>0</v>
      </c>
    </row>
    <row r="83" spans="2:12" x14ac:dyDescent="0.3">
      <c r="D83">
        <v>68</v>
      </c>
      <c r="E83" t="s">
        <v>45</v>
      </c>
      <c r="F83" s="15">
        <v>0</v>
      </c>
      <c r="G83">
        <v>0</v>
      </c>
      <c r="H83" s="43">
        <f t="shared" si="0"/>
        <v>42.44</v>
      </c>
      <c r="I83">
        <v>2</v>
      </c>
      <c r="J83">
        <v>2</v>
      </c>
      <c r="K83">
        <v>1</v>
      </c>
      <c r="L83">
        <v>0</v>
      </c>
    </row>
    <row r="84" spans="2:12" x14ac:dyDescent="0.3">
      <c r="D84">
        <v>69</v>
      </c>
      <c r="E84" t="s">
        <v>44</v>
      </c>
      <c r="F84" s="15">
        <v>0</v>
      </c>
      <c r="G84">
        <v>0</v>
      </c>
      <c r="H84" s="43">
        <f t="shared" si="0"/>
        <v>40.459999999999994</v>
      </c>
      <c r="I84">
        <v>1</v>
      </c>
      <c r="J84">
        <v>2</v>
      </c>
      <c r="K84">
        <v>1</v>
      </c>
      <c r="L84">
        <v>0</v>
      </c>
    </row>
    <row r="85" spans="2:12" x14ac:dyDescent="0.3">
      <c r="B85">
        <f>1*I85+12*J85+16*K85+14*L85</f>
        <v>42</v>
      </c>
      <c r="C85">
        <v>1</v>
      </c>
      <c r="D85" s="38">
        <v>70</v>
      </c>
      <c r="E85" s="38" t="s">
        <v>78</v>
      </c>
      <c r="F85" s="40">
        <f>0.0682+4.704*(C85/B85)</f>
        <v>0.18019999999999997</v>
      </c>
      <c r="G85">
        <v>0</v>
      </c>
      <c r="H85" s="43">
        <f t="shared" ref="H85:H101" si="3">$C$11*I85+$D$11*J85+$E$11*K85+$F$11*L85</f>
        <v>42.44</v>
      </c>
      <c r="I85" s="17">
        <v>2</v>
      </c>
      <c r="J85" s="17">
        <v>2</v>
      </c>
      <c r="K85" s="17">
        <v>1</v>
      </c>
      <c r="L85" s="17">
        <v>0</v>
      </c>
    </row>
    <row r="86" spans="2:12" x14ac:dyDescent="0.3">
      <c r="D86" s="36">
        <v>71</v>
      </c>
      <c r="E86" s="36" t="s">
        <v>94</v>
      </c>
      <c r="F86" s="15">
        <v>0</v>
      </c>
      <c r="G86">
        <v>0</v>
      </c>
      <c r="H86" s="44">
        <f t="shared" si="3"/>
        <v>57.36</v>
      </c>
      <c r="I86" s="17">
        <v>4</v>
      </c>
      <c r="J86" s="17">
        <v>2</v>
      </c>
      <c r="K86" s="17">
        <v>3</v>
      </c>
      <c r="L86" s="17">
        <v>0</v>
      </c>
    </row>
    <row r="87" spans="2:12" x14ac:dyDescent="0.3">
      <c r="D87" s="36">
        <v>72</v>
      </c>
      <c r="E87" s="36" t="s">
        <v>95</v>
      </c>
      <c r="F87" s="15">
        <v>0</v>
      </c>
      <c r="G87">
        <v>0</v>
      </c>
      <c r="H87" s="44">
        <f t="shared" si="3"/>
        <v>55.379999999999995</v>
      </c>
      <c r="I87" s="17">
        <v>3</v>
      </c>
      <c r="J87" s="17">
        <v>2</v>
      </c>
      <c r="K87" s="17">
        <v>3</v>
      </c>
      <c r="L87" s="17">
        <v>0</v>
      </c>
    </row>
    <row r="88" spans="2:12" x14ac:dyDescent="0.3">
      <c r="D88" s="36">
        <v>73</v>
      </c>
      <c r="E88" s="36" t="s">
        <v>96</v>
      </c>
      <c r="F88" s="15">
        <v>0</v>
      </c>
      <c r="G88">
        <v>0</v>
      </c>
      <c r="H88" s="44">
        <f t="shared" si="3"/>
        <v>49.9</v>
      </c>
      <c r="I88" s="17">
        <v>3</v>
      </c>
      <c r="J88" s="17">
        <v>2</v>
      </c>
      <c r="K88" s="17">
        <v>2</v>
      </c>
      <c r="L88" s="17">
        <v>0</v>
      </c>
    </row>
    <row r="89" spans="2:12" x14ac:dyDescent="0.3">
      <c r="D89" s="36">
        <v>74</v>
      </c>
      <c r="E89" s="36" t="s">
        <v>97</v>
      </c>
      <c r="F89" s="15">
        <v>0</v>
      </c>
      <c r="G89">
        <v>1.3</v>
      </c>
      <c r="H89" s="44">
        <f t="shared" si="3"/>
        <v>50.36</v>
      </c>
      <c r="I89" s="17">
        <v>6</v>
      </c>
      <c r="J89" s="17">
        <v>2</v>
      </c>
      <c r="K89" s="17">
        <v>1</v>
      </c>
      <c r="L89" s="17">
        <v>0</v>
      </c>
    </row>
    <row r="90" spans="2:12" x14ac:dyDescent="0.3">
      <c r="D90" s="36">
        <v>75</v>
      </c>
      <c r="E90" s="36" t="s">
        <v>98</v>
      </c>
      <c r="F90" s="15">
        <v>0</v>
      </c>
      <c r="G90">
        <v>1.3</v>
      </c>
      <c r="H90" s="44">
        <f t="shared" si="3"/>
        <v>48.379999999999995</v>
      </c>
      <c r="I90" s="17">
        <v>5</v>
      </c>
      <c r="J90" s="17">
        <v>2</v>
      </c>
      <c r="K90" s="17">
        <v>1</v>
      </c>
      <c r="L90" s="17">
        <v>0</v>
      </c>
    </row>
    <row r="91" spans="2:12" x14ac:dyDescent="0.3">
      <c r="D91" s="36">
        <v>76</v>
      </c>
      <c r="E91" s="36" t="s">
        <v>99</v>
      </c>
      <c r="F91" s="15">
        <v>0</v>
      </c>
      <c r="G91">
        <v>1.3</v>
      </c>
      <c r="H91" s="44">
        <f t="shared" si="3"/>
        <v>61.319999999999993</v>
      </c>
      <c r="I91" s="17">
        <v>6</v>
      </c>
      <c r="J91" s="17">
        <v>2</v>
      </c>
      <c r="K91" s="17">
        <v>3</v>
      </c>
      <c r="L91" s="17">
        <v>0</v>
      </c>
    </row>
    <row r="92" spans="2:12" x14ac:dyDescent="0.3">
      <c r="D92" s="36">
        <v>77</v>
      </c>
      <c r="E92" s="36" t="s">
        <v>100</v>
      </c>
      <c r="F92" s="15">
        <v>0</v>
      </c>
      <c r="G92">
        <v>1.3</v>
      </c>
      <c r="H92" s="44">
        <f t="shared" si="3"/>
        <v>59.34</v>
      </c>
      <c r="I92" s="17">
        <v>5</v>
      </c>
      <c r="J92" s="17">
        <v>2</v>
      </c>
      <c r="K92" s="17">
        <v>3</v>
      </c>
      <c r="L92" s="17">
        <v>0</v>
      </c>
    </row>
    <row r="93" spans="2:12" x14ac:dyDescent="0.3">
      <c r="B93">
        <f>1*I93+12*J93+16*K93+14*L93</f>
        <v>77</v>
      </c>
      <c r="C93">
        <v>1</v>
      </c>
      <c r="D93" s="36">
        <v>78</v>
      </c>
      <c r="E93" s="36" t="s">
        <v>137</v>
      </c>
      <c r="F93" s="40">
        <f>0.0682+4.704*(C93/B93)</f>
        <v>0.1292909090909091</v>
      </c>
      <c r="G93">
        <v>1.3</v>
      </c>
      <c r="H93" s="44">
        <f t="shared" si="3"/>
        <v>59.34</v>
      </c>
      <c r="I93" s="17">
        <v>5</v>
      </c>
      <c r="J93" s="17">
        <v>2</v>
      </c>
      <c r="K93" s="17">
        <v>3</v>
      </c>
      <c r="L93" s="17">
        <v>0</v>
      </c>
    </row>
    <row r="94" spans="2:12" x14ac:dyDescent="0.3">
      <c r="B94">
        <f>1*I94+12*J94+16*K94+14*L94</f>
        <v>109</v>
      </c>
      <c r="C94">
        <v>1</v>
      </c>
      <c r="D94" s="36">
        <v>79</v>
      </c>
      <c r="E94" s="36" t="s">
        <v>138</v>
      </c>
      <c r="F94" s="40">
        <f>0.0682+4.704*(C94/B94)</f>
        <v>0.1113559633027523</v>
      </c>
      <c r="G94">
        <v>1.3</v>
      </c>
      <c r="H94" s="44">
        <f t="shared" si="3"/>
        <v>70.3</v>
      </c>
      <c r="I94" s="17">
        <v>5</v>
      </c>
      <c r="J94" s="17">
        <v>2</v>
      </c>
      <c r="K94" s="17">
        <v>5</v>
      </c>
      <c r="L94" s="17">
        <v>0</v>
      </c>
    </row>
    <row r="95" spans="2:12" x14ac:dyDescent="0.3">
      <c r="B95">
        <f>1*I95+12*J95+16*K95+14*L95</f>
        <v>76</v>
      </c>
      <c r="C95">
        <v>1</v>
      </c>
      <c r="D95" s="36">
        <v>80</v>
      </c>
      <c r="E95" s="36" t="s">
        <v>139</v>
      </c>
      <c r="F95" s="40">
        <f>0.0682+4.704*(C95/B95)</f>
        <v>0.13009473684210526</v>
      </c>
      <c r="G95">
        <v>1.3</v>
      </c>
      <c r="H95" s="44">
        <f t="shared" si="3"/>
        <v>57.36</v>
      </c>
      <c r="I95" s="17">
        <v>4</v>
      </c>
      <c r="J95" s="17">
        <v>2</v>
      </c>
      <c r="K95" s="17">
        <v>3</v>
      </c>
      <c r="L95" s="17">
        <v>0</v>
      </c>
    </row>
    <row r="96" spans="2:12" x14ac:dyDescent="0.3">
      <c r="D96" s="36">
        <v>81</v>
      </c>
      <c r="E96" s="36" t="s">
        <v>101</v>
      </c>
      <c r="F96" s="15">
        <v>0</v>
      </c>
      <c r="G96">
        <v>1.3</v>
      </c>
      <c r="H96" s="44">
        <f t="shared" si="3"/>
        <v>55.379999999999995</v>
      </c>
      <c r="I96" s="17">
        <v>3</v>
      </c>
      <c r="J96" s="17">
        <v>2</v>
      </c>
      <c r="K96" s="17">
        <v>3</v>
      </c>
      <c r="L96" s="17">
        <v>0</v>
      </c>
    </row>
    <row r="97" spans="2:12" x14ac:dyDescent="0.3">
      <c r="B97">
        <f>1*I97+12*J97+16*K97+14*L97</f>
        <v>75</v>
      </c>
      <c r="C97">
        <v>1</v>
      </c>
      <c r="D97" s="36">
        <v>82</v>
      </c>
      <c r="E97" s="36" t="s">
        <v>141</v>
      </c>
      <c r="F97" s="40">
        <f>0.0682+4.704*(C97/B97)</f>
        <v>0.13091999999999998</v>
      </c>
      <c r="G97">
        <v>1.3</v>
      </c>
      <c r="H97" s="44">
        <f t="shared" si="3"/>
        <v>55.379999999999995</v>
      </c>
      <c r="I97" s="17">
        <v>3</v>
      </c>
      <c r="J97" s="17">
        <v>2</v>
      </c>
      <c r="K97" s="17">
        <v>3</v>
      </c>
      <c r="L97" s="17">
        <v>0</v>
      </c>
    </row>
    <row r="98" spans="2:12" x14ac:dyDescent="0.3">
      <c r="D98" s="36">
        <v>83</v>
      </c>
      <c r="E98" s="36" t="s">
        <v>102</v>
      </c>
      <c r="F98" s="15">
        <v>0</v>
      </c>
      <c r="G98">
        <v>1.3</v>
      </c>
      <c r="H98" s="44">
        <f t="shared" si="3"/>
        <v>53.86</v>
      </c>
      <c r="I98" s="17">
        <v>5</v>
      </c>
      <c r="J98" s="17">
        <v>2</v>
      </c>
      <c r="K98" s="17">
        <v>2</v>
      </c>
      <c r="L98" s="17">
        <v>0</v>
      </c>
    </row>
    <row r="99" spans="2:12" x14ac:dyDescent="0.3">
      <c r="D99" s="36">
        <v>84</v>
      </c>
      <c r="E99" s="36" t="s">
        <v>143</v>
      </c>
      <c r="F99" s="15">
        <v>0</v>
      </c>
      <c r="G99">
        <v>1.3</v>
      </c>
      <c r="H99" s="44">
        <f t="shared" si="3"/>
        <v>51.88</v>
      </c>
      <c r="I99" s="17">
        <v>4</v>
      </c>
      <c r="J99" s="17">
        <v>2</v>
      </c>
      <c r="K99" s="17">
        <v>2</v>
      </c>
      <c r="L99" s="17">
        <v>0</v>
      </c>
    </row>
    <row r="100" spans="2:12" x14ac:dyDescent="0.3">
      <c r="D100" s="36">
        <v>85</v>
      </c>
      <c r="E100" s="36" t="s">
        <v>103</v>
      </c>
      <c r="F100" s="15">
        <v>0</v>
      </c>
      <c r="G100">
        <v>1.3</v>
      </c>
      <c r="H100" s="44">
        <f t="shared" si="3"/>
        <v>49.9</v>
      </c>
      <c r="I100" s="17">
        <v>3</v>
      </c>
      <c r="J100" s="17">
        <v>2</v>
      </c>
      <c r="K100" s="17">
        <v>2</v>
      </c>
      <c r="L100" s="17">
        <v>0</v>
      </c>
    </row>
    <row r="101" spans="2:12" x14ac:dyDescent="0.3">
      <c r="D101" s="36">
        <v>86</v>
      </c>
      <c r="E101" s="36" t="s">
        <v>104</v>
      </c>
      <c r="F101" s="24">
        <v>0</v>
      </c>
      <c r="G101" s="21">
        <v>1.3</v>
      </c>
      <c r="H101" s="45">
        <f t="shared" si="3"/>
        <v>49.9</v>
      </c>
      <c r="I101" s="17">
        <v>3</v>
      </c>
      <c r="J101" s="17">
        <v>2</v>
      </c>
      <c r="K101" s="17">
        <v>2</v>
      </c>
      <c r="L101" s="17">
        <v>0</v>
      </c>
    </row>
    <row r="102" spans="2:12" x14ac:dyDescent="0.3">
      <c r="I102" s="17"/>
      <c r="J102" s="17"/>
      <c r="K102" s="17"/>
      <c r="L102" s="17"/>
    </row>
    <row r="103" spans="2:12" x14ac:dyDescent="0.3">
      <c r="I103" s="17"/>
      <c r="J103" s="17"/>
      <c r="K103" s="17"/>
      <c r="L103" s="17"/>
    </row>
    <row r="104" spans="2:12" x14ac:dyDescent="0.3">
      <c r="I104" s="17"/>
      <c r="J104" s="17"/>
      <c r="K104" s="17"/>
      <c r="L104" s="17"/>
    </row>
    <row r="105" spans="2:12" x14ac:dyDescent="0.3">
      <c r="I105" s="17"/>
      <c r="J105" s="17"/>
      <c r="K105" s="17"/>
      <c r="L105" s="17"/>
    </row>
  </sheetData>
  <sortState xmlns:xlrd2="http://schemas.microsoft.com/office/spreadsheetml/2017/richdata2" ref="C16:L85">
    <sortCondition ref="D16:D85"/>
  </sortState>
  <mergeCells count="5">
    <mergeCell ref="B2:C2"/>
    <mergeCell ref="C3:H3"/>
    <mergeCell ref="C4:D4"/>
    <mergeCell ref="B6:E6"/>
    <mergeCell ref="C8:D8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critical_data.txt</vt:lpstr>
      <vt:lpstr>transport_data.txt Fuller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HSBAK</dc:creator>
  <cp:lastModifiedBy>Nam Danh</cp:lastModifiedBy>
  <dcterms:created xsi:type="dcterms:W3CDTF">2019-09-20T06:36:45Z</dcterms:created>
  <dcterms:modified xsi:type="dcterms:W3CDTF">2024-03-27T02:29:53Z</dcterms:modified>
</cp:coreProperties>
</file>