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_DATA\chemicalMechanism\CriticalAndTransportData_forRealGasForAllMech\file_upload_to_github\"/>
    </mc:Choice>
  </mc:AlternateContent>
  <xr:revisionPtr revIDLastSave="0" documentId="13_ncr:1_{DA5D85B5-EBA1-42A6-9F7D-6390B9332DAD}" xr6:coauthVersionLast="47" xr6:coauthVersionMax="47" xr10:uidLastSave="{00000000-0000-0000-0000-000000000000}"/>
  <bookViews>
    <workbookView xWindow="-120" yWindow="-120" windowWidth="29040" windowHeight="15840" tabRatio="751" activeTab="3" xr2:uid="{646A48D1-2E30-416B-BDCA-860C86A6CA46}"/>
  </bookViews>
  <sheets>
    <sheet name="critical_data.txt" sheetId="1" r:id="rId1"/>
    <sheet name="transport_data.txt Fuller" sheetId="2" r:id="rId2"/>
    <sheet name="originalData" sheetId="4" r:id="rId3"/>
    <sheet name="OpenFOAMforma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3" l="1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2" i="3"/>
  <c r="E43" i="3"/>
  <c r="E44" i="3"/>
  <c r="E45" i="3"/>
  <c r="E46" i="3"/>
  <c r="E47" i="3"/>
  <c r="E48" i="3"/>
  <c r="E50" i="3"/>
  <c r="E51" i="3"/>
  <c r="E52" i="3"/>
  <c r="E53" i="3"/>
  <c r="E54" i="3"/>
  <c r="E55" i="3"/>
  <c r="E56" i="3"/>
  <c r="E58" i="3"/>
  <c r="E59" i="3"/>
  <c r="E60" i="3"/>
  <c r="E61" i="3"/>
  <c r="E62" i="3"/>
  <c r="E63" i="3"/>
  <c r="E64" i="3"/>
  <c r="E66" i="3"/>
  <c r="E67" i="3"/>
  <c r="E68" i="3"/>
  <c r="E69" i="3"/>
  <c r="E70" i="3"/>
  <c r="E71" i="3"/>
  <c r="E72" i="3"/>
  <c r="E74" i="3"/>
  <c r="E75" i="3"/>
  <c r="E76" i="3"/>
  <c r="E77" i="3"/>
  <c r="E78" i="3"/>
  <c r="E79" i="3"/>
  <c r="E80" i="3"/>
  <c r="E82" i="3"/>
  <c r="E83" i="3"/>
  <c r="E84" i="3"/>
  <c r="E85" i="3"/>
  <c r="E86" i="3"/>
  <c r="E87" i="3"/>
  <c r="E88" i="3"/>
  <c r="E90" i="3"/>
  <c r="E91" i="3"/>
  <c r="E92" i="3"/>
  <c r="E93" i="3"/>
  <c r="E94" i="3"/>
  <c r="E95" i="3"/>
  <c r="E96" i="3"/>
  <c r="E98" i="3"/>
  <c r="E99" i="3"/>
  <c r="E100" i="3"/>
  <c r="E101" i="3"/>
  <c r="E102" i="3"/>
  <c r="E103" i="3"/>
  <c r="E104" i="3"/>
  <c r="E106" i="3"/>
  <c r="E107" i="3"/>
  <c r="E108" i="3"/>
  <c r="E109" i="3"/>
  <c r="E110" i="3"/>
  <c r="E111" i="3"/>
  <c r="E112" i="3"/>
  <c r="E114" i="3"/>
  <c r="E115" i="3"/>
  <c r="E116" i="3"/>
  <c r="E117" i="3"/>
  <c r="E118" i="3"/>
  <c r="E119" i="3"/>
  <c r="E120" i="3"/>
  <c r="E122" i="3"/>
  <c r="E123" i="3"/>
  <c r="E124" i="3"/>
  <c r="E125" i="3"/>
  <c r="E126" i="3"/>
  <c r="E127" i="3"/>
  <c r="E128" i="3"/>
  <c r="E130" i="3"/>
  <c r="E131" i="3"/>
  <c r="E132" i="3"/>
  <c r="E133" i="3"/>
  <c r="E134" i="3"/>
  <c r="E135" i="3"/>
  <c r="E136" i="3"/>
  <c r="E138" i="3"/>
  <c r="E139" i="3"/>
  <c r="E140" i="3"/>
  <c r="E141" i="3"/>
  <c r="E142" i="3"/>
  <c r="E143" i="3"/>
  <c r="E144" i="3"/>
  <c r="E146" i="3"/>
  <c r="E147" i="3"/>
  <c r="E148" i="3"/>
  <c r="E149" i="3"/>
  <c r="E150" i="3"/>
  <c r="E151" i="3"/>
  <c r="E152" i="3"/>
  <c r="E154" i="3"/>
  <c r="E155" i="3"/>
  <c r="E156" i="3"/>
  <c r="E157" i="3"/>
  <c r="E158" i="3"/>
  <c r="E159" i="3"/>
  <c r="E160" i="3"/>
  <c r="E162" i="3"/>
  <c r="E163" i="3"/>
  <c r="E164" i="3"/>
  <c r="E165" i="3"/>
  <c r="E166" i="3"/>
  <c r="E167" i="3"/>
  <c r="E168" i="3"/>
  <c r="E170" i="3"/>
  <c r="E171" i="3"/>
  <c r="E172" i="3"/>
  <c r="E173" i="3"/>
  <c r="E174" i="3"/>
  <c r="E175" i="3"/>
  <c r="E176" i="3"/>
  <c r="E178" i="3"/>
  <c r="E179" i="3"/>
  <c r="E180" i="3"/>
  <c r="E181" i="3"/>
  <c r="E182" i="3"/>
  <c r="E183" i="3"/>
  <c r="E184" i="3"/>
  <c r="E186" i="3"/>
  <c r="E187" i="3"/>
  <c r="E188" i="3"/>
  <c r="E189" i="3"/>
  <c r="E190" i="3"/>
  <c r="E191" i="3"/>
  <c r="E192" i="3"/>
  <c r="E194" i="3"/>
  <c r="E195" i="3"/>
  <c r="E196" i="3"/>
  <c r="E197" i="3"/>
  <c r="E198" i="3"/>
  <c r="E199" i="3"/>
  <c r="E200" i="3"/>
  <c r="E202" i="3"/>
  <c r="E203" i="3"/>
  <c r="E204" i="3"/>
  <c r="E205" i="3"/>
  <c r="E206" i="3"/>
  <c r="E207" i="3"/>
  <c r="E208" i="3"/>
  <c r="E210" i="3"/>
  <c r="E211" i="3"/>
  <c r="E212" i="3"/>
  <c r="E213" i="3"/>
  <c r="E214" i="3"/>
  <c r="E215" i="3"/>
  <c r="E216" i="3"/>
  <c r="E218" i="3"/>
  <c r="E219" i="3"/>
  <c r="E220" i="3"/>
  <c r="E221" i="3"/>
  <c r="E222" i="3"/>
  <c r="E223" i="3"/>
  <c r="E224" i="3"/>
  <c r="E226" i="3"/>
  <c r="E227" i="3"/>
  <c r="E228" i="3"/>
  <c r="E229" i="3"/>
  <c r="E230" i="3"/>
  <c r="E231" i="3"/>
  <c r="E232" i="3"/>
  <c r="E234" i="3"/>
  <c r="E235" i="3"/>
  <c r="E236" i="3"/>
  <c r="E237" i="3"/>
  <c r="E238" i="3"/>
  <c r="E239" i="3"/>
  <c r="E240" i="3"/>
  <c r="E242" i="3"/>
  <c r="E243" i="3"/>
  <c r="E244" i="3"/>
  <c r="E245" i="3"/>
  <c r="E246" i="3"/>
  <c r="E247" i="3"/>
  <c r="E248" i="3"/>
  <c r="E250" i="3"/>
  <c r="E251" i="3"/>
  <c r="E252" i="3"/>
  <c r="E253" i="3"/>
  <c r="E254" i="3"/>
  <c r="E255" i="3"/>
  <c r="E256" i="3"/>
  <c r="E258" i="3"/>
  <c r="E259" i="3"/>
  <c r="E260" i="3"/>
  <c r="E261" i="3"/>
  <c r="E262" i="3"/>
  <c r="E263" i="3"/>
  <c r="E264" i="3"/>
  <c r="E266" i="3"/>
  <c r="E267" i="3"/>
  <c r="E268" i="3"/>
  <c r="E269" i="3"/>
  <c r="E270" i="3"/>
  <c r="E271" i="3"/>
  <c r="E272" i="3"/>
  <c r="E274" i="3"/>
  <c r="E275" i="3"/>
  <c r="E276" i="3"/>
  <c r="E277" i="3"/>
  <c r="E278" i="3"/>
  <c r="E279" i="3"/>
  <c r="E280" i="3"/>
  <c r="E282" i="3"/>
  <c r="E283" i="3"/>
  <c r="E284" i="3"/>
  <c r="E285" i="3"/>
  <c r="E286" i="3"/>
  <c r="E287" i="3"/>
  <c r="E288" i="3"/>
  <c r="E290" i="3"/>
  <c r="E291" i="3"/>
  <c r="E292" i="3"/>
  <c r="E293" i="3"/>
  <c r="E294" i="3"/>
  <c r="E295" i="3"/>
  <c r="E296" i="3"/>
  <c r="E298" i="3"/>
  <c r="E299" i="3"/>
  <c r="E300" i="3"/>
  <c r="E301" i="3"/>
  <c r="E302" i="3"/>
  <c r="E303" i="3"/>
  <c r="E304" i="3"/>
  <c r="E306" i="3"/>
  <c r="E307" i="3"/>
  <c r="E308" i="3"/>
  <c r="E309" i="3"/>
  <c r="E310" i="3"/>
  <c r="E311" i="3"/>
  <c r="E312" i="3"/>
  <c r="E314" i="3"/>
  <c r="E315" i="3"/>
  <c r="E316" i="3"/>
  <c r="E317" i="3"/>
  <c r="E318" i="3"/>
  <c r="E319" i="3"/>
  <c r="E320" i="3"/>
  <c r="E322" i="3"/>
  <c r="E323" i="3"/>
  <c r="E324" i="3"/>
  <c r="E325" i="3"/>
  <c r="E326" i="3"/>
  <c r="E327" i="3"/>
  <c r="E328" i="3"/>
  <c r="E330" i="3"/>
  <c r="E331" i="3"/>
  <c r="E332" i="3"/>
  <c r="E333" i="3"/>
  <c r="E334" i="3"/>
  <c r="E335" i="3"/>
  <c r="E336" i="3"/>
  <c r="E338" i="3"/>
  <c r="E339" i="3"/>
  <c r="E340" i="3"/>
  <c r="E341" i="3"/>
  <c r="E342" i="3"/>
  <c r="E343" i="3"/>
  <c r="E344" i="3"/>
  <c r="E346" i="3"/>
  <c r="E347" i="3"/>
  <c r="E348" i="3"/>
  <c r="E349" i="3"/>
  <c r="E350" i="3"/>
  <c r="E351" i="3"/>
  <c r="E352" i="3"/>
  <c r="E354" i="3"/>
  <c r="E355" i="3"/>
  <c r="E356" i="3"/>
  <c r="E357" i="3"/>
  <c r="E358" i="3"/>
  <c r="E359" i="3"/>
  <c r="E360" i="3"/>
  <c r="E362" i="3"/>
  <c r="E363" i="3"/>
  <c r="E364" i="3"/>
  <c r="E365" i="3"/>
  <c r="E366" i="3"/>
  <c r="E367" i="3"/>
  <c r="E368" i="3"/>
  <c r="E370" i="3"/>
  <c r="E371" i="3"/>
  <c r="E372" i="3"/>
  <c r="E373" i="3"/>
  <c r="E374" i="3"/>
  <c r="E375" i="3"/>
  <c r="E376" i="3"/>
  <c r="E378" i="3"/>
  <c r="E379" i="3"/>
  <c r="E380" i="3"/>
  <c r="E381" i="3"/>
  <c r="E382" i="3"/>
  <c r="E383" i="3"/>
  <c r="E384" i="3"/>
  <c r="E386" i="3"/>
  <c r="E387" i="3"/>
  <c r="E388" i="3"/>
  <c r="E389" i="3"/>
  <c r="E390" i="3"/>
  <c r="E391" i="3"/>
  <c r="E392" i="3"/>
  <c r="E394" i="3"/>
  <c r="E395" i="3"/>
  <c r="E396" i="3"/>
  <c r="E397" i="3"/>
  <c r="E398" i="3"/>
  <c r="E399" i="3"/>
  <c r="E400" i="3"/>
  <c r="E402" i="3"/>
  <c r="E403" i="3"/>
  <c r="E404" i="3"/>
  <c r="E405" i="3"/>
  <c r="E406" i="3"/>
  <c r="E407" i="3"/>
  <c r="E408" i="3"/>
  <c r="E410" i="3"/>
  <c r="E411" i="3"/>
  <c r="E412" i="3"/>
  <c r="E413" i="3"/>
  <c r="E414" i="3"/>
  <c r="E415" i="3"/>
  <c r="E416" i="3"/>
  <c r="E418" i="3"/>
  <c r="E419" i="3"/>
  <c r="E420" i="3"/>
  <c r="E421" i="3"/>
  <c r="E422" i="3"/>
  <c r="E423" i="3"/>
  <c r="E424" i="3"/>
  <c r="E426" i="3"/>
  <c r="E427" i="3"/>
  <c r="E428" i="3"/>
  <c r="E429" i="3"/>
  <c r="E430" i="3"/>
  <c r="E431" i="3"/>
  <c r="E432" i="3"/>
  <c r="E24" i="3"/>
  <c r="E23" i="3"/>
  <c r="E22" i="3"/>
  <c r="E21" i="3"/>
  <c r="E20" i="3"/>
  <c r="E19" i="3"/>
  <c r="E18" i="3"/>
  <c r="E15" i="3"/>
  <c r="E14" i="3"/>
  <c r="E13" i="3"/>
  <c r="E12" i="3"/>
  <c r="E11" i="3"/>
  <c r="E10" i="3"/>
  <c r="E9" i="3"/>
  <c r="F44" i="2" l="1"/>
  <c r="D64" i="1"/>
  <c r="F64" i="1" s="1"/>
  <c r="N64" i="1" s="1"/>
  <c r="D59" i="1"/>
  <c r="F59" i="1" s="1"/>
  <c r="N59" i="1" s="1"/>
  <c r="D58" i="1"/>
  <c r="F58" i="1" s="1"/>
  <c r="N58" i="1" s="1"/>
  <c r="D57" i="1"/>
  <c r="F57" i="1" s="1"/>
  <c r="N57" i="1" s="1"/>
  <c r="F56" i="1"/>
  <c r="N56" i="1" s="1"/>
  <c r="D56" i="1"/>
  <c r="M56" i="1" s="1"/>
  <c r="D49" i="1"/>
  <c r="F49" i="1" s="1"/>
  <c r="N49" i="1" s="1"/>
  <c r="D44" i="1"/>
  <c r="M44" i="1" s="1"/>
  <c r="D24" i="1"/>
  <c r="H23" i="1"/>
  <c r="H64" i="2"/>
  <c r="H59" i="2"/>
  <c r="H58" i="2"/>
  <c r="H57" i="2"/>
  <c r="H56" i="2"/>
  <c r="H49" i="2"/>
  <c r="H23" i="2"/>
  <c r="H44" i="2"/>
  <c r="M57" i="1" l="1"/>
  <c r="M59" i="1"/>
  <c r="F44" i="1"/>
  <c r="N44" i="1" s="1"/>
  <c r="M64" i="1"/>
  <c r="M49" i="1"/>
  <c r="M58" i="1"/>
  <c r="P44" i="1"/>
  <c r="P64" i="1"/>
  <c r="P59" i="1"/>
  <c r="P58" i="1"/>
  <c r="P57" i="1"/>
  <c r="P56" i="1"/>
  <c r="P49" i="1"/>
  <c r="P23" i="1"/>
  <c r="O23" i="1"/>
  <c r="M23" i="1"/>
  <c r="F23" i="1"/>
  <c r="N23" i="1" s="1"/>
  <c r="F22" i="1"/>
  <c r="N22" i="1" s="1"/>
  <c r="H17" i="2"/>
  <c r="H16" i="2"/>
  <c r="P51" i="1" l="1"/>
  <c r="N51" i="1"/>
  <c r="M51" i="1"/>
  <c r="P48" i="1"/>
  <c r="M48" i="1"/>
  <c r="P52" i="1"/>
  <c r="M52" i="1"/>
  <c r="P53" i="1"/>
  <c r="P54" i="1"/>
  <c r="P47" i="1"/>
  <c r="P60" i="1"/>
  <c r="P46" i="1"/>
  <c r="P61" i="1"/>
  <c r="P55" i="1"/>
  <c r="P45" i="1"/>
  <c r="P50" i="1"/>
  <c r="P65" i="1"/>
  <c r="M65" i="1"/>
  <c r="P67" i="1"/>
  <c r="N67" i="1"/>
  <c r="M67" i="1"/>
  <c r="P35" i="1"/>
  <c r="M35" i="1"/>
  <c r="P33" i="1"/>
  <c r="P36" i="1"/>
  <c r="P43" i="1"/>
  <c r="P42" i="1"/>
  <c r="P66" i="1"/>
  <c r="P38" i="1"/>
  <c r="P37" i="1"/>
  <c r="M37" i="1"/>
  <c r="P24" i="1"/>
  <c r="P41" i="1"/>
  <c r="M41" i="1"/>
  <c r="P40" i="1"/>
  <c r="P34" i="1"/>
  <c r="P39" i="1"/>
  <c r="M39" i="1"/>
  <c r="P26" i="1"/>
  <c r="P25" i="1"/>
  <c r="P32" i="1"/>
  <c r="N32" i="1"/>
  <c r="M32" i="1"/>
  <c r="P28" i="1"/>
  <c r="M28" i="1"/>
  <c r="P27" i="1"/>
  <c r="P31" i="1"/>
  <c r="P30" i="1"/>
  <c r="M30" i="1"/>
  <c r="P29" i="1"/>
  <c r="M29" i="1"/>
  <c r="P22" i="1"/>
  <c r="M22" i="1"/>
  <c r="P21" i="1"/>
  <c r="P20" i="1"/>
  <c r="M20" i="1"/>
  <c r="P15" i="1"/>
  <c r="M15" i="1"/>
  <c r="P17" i="1"/>
  <c r="P19" i="1"/>
  <c r="P18" i="1"/>
  <c r="M18" i="1"/>
  <c r="P16" i="1"/>
  <c r="P63" i="1"/>
  <c r="M63" i="1"/>
  <c r="P62" i="1"/>
  <c r="M62" i="1"/>
  <c r="H51" i="1"/>
  <c r="O51" i="1" s="1"/>
  <c r="H48" i="1"/>
  <c r="O48" i="1" s="1"/>
  <c r="F48" i="1"/>
  <c r="N48" i="1" s="1"/>
  <c r="H52" i="1"/>
  <c r="O52" i="1" s="1"/>
  <c r="F52" i="1"/>
  <c r="N52" i="1" s="1"/>
  <c r="D53" i="1"/>
  <c r="F53" i="1" s="1"/>
  <c r="N53" i="1" s="1"/>
  <c r="D54" i="1"/>
  <c r="M54" i="1" s="1"/>
  <c r="D47" i="1"/>
  <c r="M47" i="1" s="1"/>
  <c r="D60" i="1"/>
  <c r="F60" i="1" s="1"/>
  <c r="N60" i="1" s="1"/>
  <c r="D46" i="1"/>
  <c r="F46" i="1" s="1"/>
  <c r="N46" i="1" s="1"/>
  <c r="D61" i="1"/>
  <c r="F61" i="1" s="1"/>
  <c r="N61" i="1" s="1"/>
  <c r="D55" i="1"/>
  <c r="F55" i="1" s="1"/>
  <c r="N55" i="1" s="1"/>
  <c r="D45" i="1"/>
  <c r="F45" i="1" s="1"/>
  <c r="N45" i="1" s="1"/>
  <c r="D50" i="1"/>
  <c r="F50" i="1" s="1"/>
  <c r="N50" i="1" s="1"/>
  <c r="H65" i="1"/>
  <c r="O65" i="1" s="1"/>
  <c r="F65" i="1"/>
  <c r="N65" i="1" s="1"/>
  <c r="G67" i="1"/>
  <c r="H67" i="1" s="1"/>
  <c r="O67" i="1" s="1"/>
  <c r="H35" i="1"/>
  <c r="O35" i="1" s="1"/>
  <c r="F35" i="1"/>
  <c r="N35" i="1" s="1"/>
  <c r="D33" i="1"/>
  <c r="F33" i="1" s="1"/>
  <c r="N33" i="1" s="1"/>
  <c r="D36" i="1"/>
  <c r="F36" i="1" s="1"/>
  <c r="N36" i="1" s="1"/>
  <c r="D43" i="1"/>
  <c r="M43" i="1" s="1"/>
  <c r="D42" i="1"/>
  <c r="M42" i="1" s="1"/>
  <c r="D66" i="1"/>
  <c r="F66" i="1" s="1"/>
  <c r="N66" i="1" s="1"/>
  <c r="D38" i="1"/>
  <c r="F38" i="1" s="1"/>
  <c r="N38" i="1" s="1"/>
  <c r="H37" i="1"/>
  <c r="O37" i="1" s="1"/>
  <c r="F37" i="1"/>
  <c r="N37" i="1" s="1"/>
  <c r="F24" i="1"/>
  <c r="N24" i="1" s="1"/>
  <c r="H41" i="1"/>
  <c r="O41" i="1" s="1"/>
  <c r="F41" i="1"/>
  <c r="N41" i="1" s="1"/>
  <c r="D40" i="1"/>
  <c r="F40" i="1" s="1"/>
  <c r="N40" i="1" s="1"/>
  <c r="D34" i="1"/>
  <c r="F34" i="1" s="1"/>
  <c r="N34" i="1" s="1"/>
  <c r="H39" i="1"/>
  <c r="O39" i="1" s="1"/>
  <c r="F39" i="1"/>
  <c r="N39" i="1" s="1"/>
  <c r="D26" i="1"/>
  <c r="D25" i="1"/>
  <c r="F25" i="1" s="1"/>
  <c r="N25" i="1" s="1"/>
  <c r="H32" i="1"/>
  <c r="O32" i="1" s="1"/>
  <c r="H28" i="1"/>
  <c r="O28" i="1" s="1"/>
  <c r="F28" i="1"/>
  <c r="N28" i="1" s="1"/>
  <c r="D27" i="1"/>
  <c r="F27" i="1" s="1"/>
  <c r="N27" i="1" s="1"/>
  <c r="D31" i="1"/>
  <c r="M31" i="1" s="1"/>
  <c r="H30" i="1"/>
  <c r="O30" i="1" s="1"/>
  <c r="F30" i="1"/>
  <c r="N30" i="1" s="1"/>
  <c r="G29" i="1"/>
  <c r="H29" i="1" s="1"/>
  <c r="O29" i="1" s="1"/>
  <c r="F29" i="1"/>
  <c r="N29" i="1" s="1"/>
  <c r="D21" i="1"/>
  <c r="F21" i="1" s="1"/>
  <c r="N21" i="1" s="1"/>
  <c r="G20" i="1"/>
  <c r="H20" i="1" s="1"/>
  <c r="O20" i="1" s="1"/>
  <c r="F20" i="1"/>
  <c r="N20" i="1" s="1"/>
  <c r="G15" i="1"/>
  <c r="H15" i="1" s="1"/>
  <c r="O15" i="1" s="1"/>
  <c r="F15" i="1"/>
  <c r="N15" i="1" s="1"/>
  <c r="D17" i="1"/>
  <c r="F17" i="1" s="1"/>
  <c r="N17" i="1" s="1"/>
  <c r="D19" i="1"/>
  <c r="F19" i="1" s="1"/>
  <c r="N19" i="1" s="1"/>
  <c r="G18" i="1"/>
  <c r="H18" i="1" s="1"/>
  <c r="O18" i="1" s="1"/>
  <c r="F18" i="1"/>
  <c r="N18" i="1" s="1"/>
  <c r="D16" i="1"/>
  <c r="G63" i="1"/>
  <c r="H63" i="1" s="1"/>
  <c r="O63" i="1" s="1"/>
  <c r="F63" i="1"/>
  <c r="N63" i="1" s="1"/>
  <c r="G62" i="1"/>
  <c r="H62" i="1" s="1"/>
  <c r="O62" i="1" s="1"/>
  <c r="F62" i="1"/>
  <c r="N62" i="1" s="1"/>
  <c r="C12" i="1"/>
  <c r="H51" i="2"/>
  <c r="H53" i="2"/>
  <c r="H54" i="2"/>
  <c r="H47" i="2"/>
  <c r="H60" i="2"/>
  <c r="H46" i="2"/>
  <c r="H61" i="2"/>
  <c r="H55" i="2"/>
  <c r="H45" i="2"/>
  <c r="H50" i="2"/>
  <c r="H65" i="2"/>
  <c r="H67" i="2"/>
  <c r="H35" i="2"/>
  <c r="H33" i="2"/>
  <c r="H36" i="2"/>
  <c r="H43" i="2"/>
  <c r="H42" i="2"/>
  <c r="H66" i="2"/>
  <c r="H38" i="2"/>
  <c r="H37" i="2"/>
  <c r="H24" i="2"/>
  <c r="H41" i="2"/>
  <c r="H40" i="2"/>
  <c r="H34" i="2"/>
  <c r="H39" i="2"/>
  <c r="H26" i="2"/>
  <c r="H25" i="2"/>
  <c r="H32" i="2"/>
  <c r="H28" i="2"/>
  <c r="H27" i="2"/>
  <c r="H31" i="2"/>
  <c r="H22" i="2"/>
  <c r="H21" i="2"/>
  <c r="H19" i="2"/>
  <c r="H59" i="1" l="1"/>
  <c r="O59" i="1" s="1"/>
  <c r="H58" i="1"/>
  <c r="O58" i="1" s="1"/>
  <c r="H49" i="1"/>
  <c r="O49" i="1" s="1"/>
  <c r="H44" i="1"/>
  <c r="O44" i="1" s="1"/>
  <c r="H26" i="1"/>
  <c r="O26" i="1" s="1"/>
  <c r="H43" i="1"/>
  <c r="O43" i="1" s="1"/>
  <c r="H64" i="1"/>
  <c r="O64" i="1" s="1"/>
  <c r="H57" i="1"/>
  <c r="O57" i="1" s="1"/>
  <c r="H56" i="1"/>
  <c r="O56" i="1" s="1"/>
  <c r="F26" i="1"/>
  <c r="N26" i="1" s="1"/>
  <c r="M17" i="1"/>
  <c r="H53" i="1"/>
  <c r="O53" i="1" s="1"/>
  <c r="H16" i="1"/>
  <c r="O16" i="1" s="1"/>
  <c r="F16" i="1"/>
  <c r="N16" i="1" s="1"/>
  <c r="M16" i="1"/>
  <c r="F43" i="1"/>
  <c r="N43" i="1" s="1"/>
  <c r="M27" i="1"/>
  <c r="F31" i="1"/>
  <c r="N31" i="1" s="1"/>
  <c r="M26" i="1"/>
  <c r="M66" i="1"/>
  <c r="F54" i="1"/>
  <c r="N54" i="1" s="1"/>
  <c r="M34" i="1"/>
  <c r="M36" i="1"/>
  <c r="M45" i="1"/>
  <c r="M60" i="1"/>
  <c r="H38" i="1"/>
  <c r="O38" i="1" s="1"/>
  <c r="H61" i="1"/>
  <c r="O61" i="1" s="1"/>
  <c r="H40" i="1"/>
  <c r="O40" i="1" s="1"/>
  <c r="F42" i="1"/>
  <c r="N42" i="1" s="1"/>
  <c r="M61" i="1"/>
  <c r="F47" i="1"/>
  <c r="N47" i="1" s="1"/>
  <c r="H19" i="1"/>
  <c r="O19" i="1" s="1"/>
  <c r="H66" i="1"/>
  <c r="O66" i="1" s="1"/>
  <c r="H21" i="1"/>
  <c r="O21" i="1" s="1"/>
  <c r="M19" i="1"/>
  <c r="M21" i="1"/>
  <c r="M25" i="1"/>
  <c r="M40" i="1"/>
  <c r="M24" i="1"/>
  <c r="M38" i="1"/>
  <c r="M33" i="1"/>
  <c r="M50" i="1"/>
  <c r="M55" i="1"/>
  <c r="M46" i="1"/>
  <c r="M53" i="1"/>
  <c r="H17" i="1"/>
  <c r="O17" i="1" s="1"/>
  <c r="H55" i="1"/>
  <c r="O55" i="1" s="1"/>
  <c r="H47" i="1"/>
  <c r="O47" i="1" s="1"/>
  <c r="H22" i="1"/>
  <c r="O22" i="1" s="1"/>
  <c r="H31" i="1"/>
  <c r="O31" i="1" s="1"/>
  <c r="H25" i="1"/>
  <c r="O25" i="1" s="1"/>
  <c r="H34" i="1"/>
  <c r="O34" i="1" s="1"/>
  <c r="H24" i="1"/>
  <c r="O24" i="1" s="1"/>
  <c r="H45" i="1"/>
  <c r="O45" i="1" s="1"/>
  <c r="H46" i="1"/>
  <c r="O46" i="1" s="1"/>
  <c r="H27" i="1"/>
  <c r="O27" i="1" s="1"/>
  <c r="H36" i="1"/>
  <c r="O36" i="1" s="1"/>
  <c r="H54" i="1"/>
  <c r="O54" i="1" s="1"/>
  <c r="H42" i="1"/>
  <c r="O42" i="1" s="1"/>
  <c r="H60" i="1"/>
  <c r="O60" i="1" s="1"/>
  <c r="H33" i="1"/>
  <c r="O33" i="1" s="1"/>
  <c r="H50" i="1"/>
  <c r="O50" i="1" s="1"/>
</calcChain>
</file>

<file path=xl/sharedStrings.xml><?xml version="1.0" encoding="utf-8"?>
<sst xmlns="http://schemas.openxmlformats.org/spreadsheetml/2006/main" count="982" uniqueCount="134">
  <si>
    <t>transport_data.txt</t>
    <phoneticPr fontId="2" type="noConversion"/>
  </si>
  <si>
    <t>1. kappai (association factor)</t>
    <phoneticPr fontId="2" type="noConversion"/>
  </si>
  <si>
    <t>see Table 9.1</t>
    <phoneticPr fontId="2" type="noConversion"/>
  </si>
  <si>
    <t>other alchols</t>
    <phoneticPr fontId="2" type="noConversion"/>
  </si>
  <si>
    <t>kappa = 0.0682+4.704(No. of -OH group/molecular weight)</t>
    <phoneticPr fontId="2" type="noConversion"/>
  </si>
  <si>
    <t>2. miui (dipole moment)</t>
    <phoneticPr fontId="2" type="noConversion"/>
  </si>
  <si>
    <t>Ref. tran.dat</t>
    <phoneticPr fontId="2" type="noConversion"/>
  </si>
  <si>
    <t>3. sigmvi (diffusion volume)</t>
    <phoneticPr fontId="2" type="noConversion"/>
  </si>
  <si>
    <t>H</t>
    <phoneticPr fontId="2" type="noConversion"/>
  </si>
  <si>
    <t>C</t>
    <phoneticPr fontId="2" type="noConversion"/>
  </si>
  <si>
    <t>O</t>
    <phoneticPr fontId="2" type="noConversion"/>
  </si>
  <si>
    <t>N</t>
    <phoneticPr fontId="2" type="noConversion"/>
  </si>
  <si>
    <t>atomic diffusion volume</t>
    <phoneticPr fontId="2" type="noConversion"/>
  </si>
  <si>
    <t>Fuller</t>
    <phoneticPr fontId="2" type="noConversion"/>
  </si>
  <si>
    <t>No.</t>
    <phoneticPr fontId="2" type="noConversion"/>
  </si>
  <si>
    <t>Name</t>
    <phoneticPr fontId="2" type="noConversion"/>
  </si>
  <si>
    <t>kappa</t>
    <phoneticPr fontId="2" type="noConversion"/>
  </si>
  <si>
    <t>miui</t>
    <phoneticPr fontId="2" type="noConversion"/>
  </si>
  <si>
    <t>sigmvi</t>
    <phoneticPr fontId="2" type="noConversion"/>
  </si>
  <si>
    <t>N2</t>
  </si>
  <si>
    <t>AR</t>
  </si>
  <si>
    <t>H</t>
  </si>
  <si>
    <t>O2</t>
  </si>
  <si>
    <t>OH</t>
  </si>
  <si>
    <t>O</t>
  </si>
  <si>
    <t>H2</t>
  </si>
  <si>
    <t>H2O</t>
  </si>
  <si>
    <t>HO2</t>
  </si>
  <si>
    <t>H2O2</t>
    <phoneticPr fontId="2" type="noConversion"/>
  </si>
  <si>
    <t>CO</t>
  </si>
  <si>
    <t>CO2</t>
  </si>
  <si>
    <t>HCO</t>
    <phoneticPr fontId="2" type="noConversion"/>
  </si>
  <si>
    <t>CH3</t>
  </si>
  <si>
    <t>CH4</t>
  </si>
  <si>
    <t>CH2O</t>
    <phoneticPr fontId="2" type="noConversion"/>
  </si>
  <si>
    <t>?</t>
    <phoneticPr fontId="2" type="noConversion"/>
  </si>
  <si>
    <t>C2H4</t>
  </si>
  <si>
    <t>CH3O</t>
  </si>
  <si>
    <t>C2H5</t>
  </si>
  <si>
    <t>C2H6</t>
  </si>
  <si>
    <t>CH</t>
  </si>
  <si>
    <t>C2H2</t>
  </si>
  <si>
    <t>C2H3</t>
  </si>
  <si>
    <t>CH2CHO</t>
  </si>
  <si>
    <t>HCCO</t>
  </si>
  <si>
    <t>CH2CO</t>
  </si>
  <si>
    <t>C2H</t>
  </si>
  <si>
    <t>CH2OH</t>
    <phoneticPr fontId="2" type="noConversion"/>
  </si>
  <si>
    <t>CH3OH</t>
  </si>
  <si>
    <t>acetaldehyde</t>
    <phoneticPr fontId="2" type="noConversion"/>
  </si>
  <si>
    <t>CH3CHO</t>
  </si>
  <si>
    <t>C3H8</t>
  </si>
  <si>
    <t>NO</t>
  </si>
  <si>
    <t>N</t>
  </si>
  <si>
    <t>HCN</t>
  </si>
  <si>
    <t>NCO</t>
  </si>
  <si>
    <t>NH</t>
  </si>
  <si>
    <t>HNCO</t>
    <phoneticPr fontId="2" type="noConversion"/>
  </si>
  <si>
    <t>NH2</t>
  </si>
  <si>
    <t>CN</t>
  </si>
  <si>
    <t>HNO</t>
  </si>
  <si>
    <t>N2O</t>
    <phoneticPr fontId="2" type="noConversion"/>
  </si>
  <si>
    <t>NH3</t>
    <phoneticPr fontId="2" type="noConversion"/>
  </si>
  <si>
    <t>NO2</t>
  </si>
  <si>
    <t>critical_data.txt</t>
    <phoneticPr fontId="2" type="noConversion"/>
  </si>
  <si>
    <t>NIST</t>
    <phoneticPr fontId="2" type="noConversion"/>
  </si>
  <si>
    <t>CHERIC</t>
    <phoneticPr fontId="2" type="noConversion"/>
  </si>
  <si>
    <t>calc for intermediate species -&gt;</t>
    <phoneticPr fontId="2" type="noConversion"/>
  </si>
  <si>
    <t>epsilon/k</t>
    <phoneticPr fontId="2" type="noConversion"/>
  </si>
  <si>
    <t>3rd column</t>
    <phoneticPr fontId="2" type="noConversion"/>
  </si>
  <si>
    <t>&lt;- tran.dat</t>
    <phoneticPr fontId="2" type="noConversion"/>
  </si>
  <si>
    <t>sigma</t>
    <phoneticPr fontId="2" type="noConversion"/>
  </si>
  <si>
    <t>4th column</t>
    <phoneticPr fontId="2" type="noConversion"/>
  </si>
  <si>
    <t>* The accentric of intermediate species factor is 0</t>
    <phoneticPr fontId="2" type="noConversion"/>
  </si>
  <si>
    <t>Tc (K)</t>
    <phoneticPr fontId="2" type="noConversion"/>
  </si>
  <si>
    <t>Pc (bar)</t>
    <phoneticPr fontId="2" type="noConversion"/>
  </si>
  <si>
    <t>Pc (Mpa)</t>
    <phoneticPr fontId="2" type="noConversion"/>
  </si>
  <si>
    <t>vc (l/mol)</t>
    <phoneticPr fontId="2" type="noConversion"/>
  </si>
  <si>
    <t>vc (cm3/mol)</t>
    <phoneticPr fontId="2" type="noConversion"/>
  </si>
  <si>
    <t>accentric factor</t>
    <phoneticPr fontId="2" type="noConversion"/>
  </si>
  <si>
    <t>HCO</t>
  </si>
  <si>
    <t>CH2OH</t>
  </si>
  <si>
    <t>HNCO</t>
  </si>
  <si>
    <t>Tc (K)</t>
    <phoneticPr fontId="4" type="noConversion"/>
  </si>
  <si>
    <t>Pc (Mpa)</t>
    <phoneticPr fontId="4" type="noConversion"/>
  </si>
  <si>
    <t>vc (cm3/mol)</t>
    <phoneticPr fontId="4" type="noConversion"/>
  </si>
  <si>
    <t>accentric factor</t>
    <phoneticPr fontId="4" type="noConversion"/>
  </si>
  <si>
    <t>CH2</t>
    <phoneticPr fontId="2" type="noConversion"/>
  </si>
  <si>
    <t>CH2(S)</t>
    <phoneticPr fontId="2" type="noConversion"/>
  </si>
  <si>
    <t>HCCOH</t>
    <phoneticPr fontId="2" type="noConversion"/>
  </si>
  <si>
    <t>NNH</t>
    <phoneticPr fontId="2" type="noConversion"/>
  </si>
  <si>
    <t>H2CN</t>
    <phoneticPr fontId="2" type="noConversion"/>
  </si>
  <si>
    <t>HCNN</t>
    <phoneticPr fontId="2" type="noConversion"/>
  </si>
  <si>
    <t>HCNO</t>
    <phoneticPr fontId="2" type="noConversion"/>
  </si>
  <si>
    <t>HOCN</t>
    <phoneticPr fontId="2" type="noConversion"/>
  </si>
  <si>
    <t>C3H7</t>
    <phoneticPr fontId="2" type="noConversion"/>
  </si>
  <si>
    <t>GRI MECH 3.0</t>
    <phoneticPr fontId="2" type="noConversion"/>
  </si>
  <si>
    <t>new species updated by Nam</t>
    <phoneticPr fontId="2" type="noConversion"/>
  </si>
  <si>
    <t>criticalAndTransport_data for OF</t>
    <phoneticPr fontId="2" type="noConversion"/>
  </si>
  <si>
    <t>Tc</t>
    <phoneticPr fontId="2" type="noConversion"/>
  </si>
  <si>
    <t>Pc</t>
    <phoneticPr fontId="2" type="noConversion"/>
  </si>
  <si>
    <t>Vc</t>
    <phoneticPr fontId="2" type="noConversion"/>
  </si>
  <si>
    <t>omega</t>
    <phoneticPr fontId="2" type="noConversion"/>
  </si>
  <si>
    <t>kappai</t>
    <phoneticPr fontId="2" type="noConversion"/>
  </si>
  <si>
    <t>miui</t>
  </si>
  <si>
    <t>sigmvi</t>
  </si>
  <si>
    <t>No.</t>
  </si>
  <si>
    <t>Name</t>
  </si>
  <si>
    <t>kappa</t>
  </si>
  <si>
    <t>H2O2</t>
  </si>
  <si>
    <t>C</t>
  </si>
  <si>
    <t>CH2</t>
  </si>
  <si>
    <t>CH2(S)</t>
  </si>
  <si>
    <t>CH2O</t>
  </si>
  <si>
    <t>HCCOH</t>
  </si>
  <si>
    <t>NH3</t>
  </si>
  <si>
    <t>NNH</t>
  </si>
  <si>
    <t>N2O</t>
  </si>
  <si>
    <t>H2CN</t>
  </si>
  <si>
    <t>HCNN</t>
  </si>
  <si>
    <t>HCNO</t>
  </si>
  <si>
    <t>HOCN</t>
  </si>
  <si>
    <t>C3H7</t>
  </si>
  <si>
    <t>Tc (K)</t>
  </si>
  <si>
    <t>Pc (Mpa)</t>
  </si>
  <si>
    <t>vc (cm3/mol)</t>
  </si>
  <si>
    <t>accentric factor</t>
  </si>
  <si>
    <t>critical and Transport data - GRI MECH 3.0</t>
    <phoneticPr fontId="2" type="noConversion"/>
  </si>
  <si>
    <t>;</t>
    <phoneticPr fontId="2" type="noConversion"/>
  </si>
  <si>
    <t>H2</t>
    <phoneticPr fontId="2" type="noConversion"/>
  </si>
  <si>
    <t>dataForRealGas</t>
    <phoneticPr fontId="2" type="noConversion"/>
  </si>
  <si>
    <t>{</t>
    <phoneticPr fontId="2" type="noConversion"/>
  </si>
  <si>
    <t>}</t>
    <phoneticPr fontId="2" type="noConversion"/>
  </si>
  <si>
    <t>Ref. The properties of gases and liquids (Poling et al. (1977))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</si>
</sst>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5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2" xfId="0" applyFont="1" applyBorder="1">
      <alignment vertical="center"/>
    </xf>
    <xf numFmtId="0" fontId="3" fillId="4" borderId="2" xfId="0" applyFont="1" applyFill="1" applyBorder="1">
      <alignment vertical="center"/>
    </xf>
    <xf numFmtId="2" fontId="5" fillId="0" borderId="3" xfId="0" applyNumberFormat="1" applyFont="1" applyBorder="1">
      <alignment vertical="center"/>
    </xf>
    <xf numFmtId="2" fontId="5" fillId="0" borderId="4" xfId="0" applyNumberFormat="1" applyFont="1" applyBorder="1">
      <alignment vertical="center"/>
    </xf>
    <xf numFmtId="2" fontId="5" fillId="0" borderId="5" xfId="0" applyNumberFormat="1" applyFont="1" applyBorder="1">
      <alignment vertical="center"/>
    </xf>
    <xf numFmtId="2" fontId="5" fillId="0" borderId="6" xfId="0" applyNumberFormat="1" applyFont="1" applyBorder="1">
      <alignment vertical="center"/>
    </xf>
    <xf numFmtId="2" fontId="5" fillId="0" borderId="7" xfId="0" applyNumberFormat="1" applyFont="1" applyBorder="1">
      <alignment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2" fontId="5" fillId="0" borderId="0" xfId="0" applyNumberFormat="1" applyFont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8" fillId="0" borderId="3" xfId="0" applyFont="1" applyBorder="1">
      <alignment vertical="center"/>
    </xf>
    <xf numFmtId="0" fontId="7" fillId="2" borderId="0" xfId="0" applyFont="1" applyFill="1">
      <alignment vertical="center"/>
    </xf>
    <xf numFmtId="0" fontId="8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2</xdr:row>
      <xdr:rowOff>133789</xdr:rowOff>
    </xdr:from>
    <xdr:to>
      <xdr:col>11</xdr:col>
      <xdr:colOff>400051</xdr:colOff>
      <xdr:row>6</xdr:row>
      <xdr:rowOff>71370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1111E8-689B-4379-823F-E4E750618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6" y="552889"/>
          <a:ext cx="4400550" cy="775781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C775-443C-451A-BE70-CB15EB151B4A}">
  <dimension ref="A2:P73"/>
  <sheetViews>
    <sheetView workbookViewId="0">
      <selection activeCell="I73" sqref="I73"/>
    </sheetView>
  </sheetViews>
  <sheetFormatPr defaultRowHeight="16.5" x14ac:dyDescent="0.3"/>
  <cols>
    <col min="3" max="3" width="17.5" customWidth="1"/>
    <col min="14" max="14" width="9.5" bestFit="1" customWidth="1"/>
    <col min="15" max="15" width="13.875" bestFit="1" customWidth="1"/>
    <col min="16" max="16" width="15.875" bestFit="1" customWidth="1"/>
  </cols>
  <sheetData>
    <row r="2" spans="2:16" ht="24" x14ac:dyDescent="0.3">
      <c r="B2" s="37" t="s">
        <v>64</v>
      </c>
      <c r="C2" s="37"/>
      <c r="D2" s="21" t="s">
        <v>96</v>
      </c>
    </row>
    <row r="4" spans="2:16" x14ac:dyDescent="0.3">
      <c r="B4" s="2"/>
      <c r="C4" t="s">
        <v>65</v>
      </c>
    </row>
    <row r="5" spans="2:16" x14ac:dyDescent="0.3">
      <c r="B5" s="3"/>
      <c r="C5" t="s">
        <v>66</v>
      </c>
    </row>
    <row r="6" spans="2:16" x14ac:dyDescent="0.3">
      <c r="B6" s="4"/>
      <c r="C6" t="s">
        <v>67</v>
      </c>
    </row>
    <row r="8" spans="2:16" x14ac:dyDescent="0.3">
      <c r="B8" t="s">
        <v>68</v>
      </c>
      <c r="C8" t="s">
        <v>69</v>
      </c>
      <c r="D8" s="37" t="s">
        <v>70</v>
      </c>
      <c r="E8" s="37"/>
    </row>
    <row r="9" spans="2:16" x14ac:dyDescent="0.3">
      <c r="B9" t="s">
        <v>71</v>
      </c>
      <c r="C9" t="s">
        <v>72</v>
      </c>
      <c r="D9" s="37"/>
      <c r="E9" s="37"/>
    </row>
    <row r="11" spans="2:16" x14ac:dyDescent="0.3">
      <c r="B11" s="38" t="s">
        <v>73</v>
      </c>
      <c r="C11" s="38"/>
      <c r="D11" s="38"/>
      <c r="E11" s="38"/>
      <c r="F11" s="38"/>
    </row>
    <row r="12" spans="2:16" x14ac:dyDescent="0.3">
      <c r="B12" t="s">
        <v>11</v>
      </c>
      <c r="C12">
        <f>6.022*10^23</f>
        <v>6.0219999999999996E+23</v>
      </c>
    </row>
    <row r="13" spans="2:16" ht="17.25" thickBot="1" x14ac:dyDescent="0.35"/>
    <row r="14" spans="2:16" ht="17.25" thickBot="1" x14ac:dyDescent="0.35">
      <c r="B14" t="s">
        <v>14</v>
      </c>
      <c r="C14" t="s">
        <v>15</v>
      </c>
      <c r="D14" s="5" t="s">
        <v>74</v>
      </c>
      <c r="E14" t="s">
        <v>75</v>
      </c>
      <c r="F14" s="5" t="s">
        <v>76</v>
      </c>
      <c r="G14" t="s">
        <v>77</v>
      </c>
      <c r="H14" s="5" t="s">
        <v>78</v>
      </c>
      <c r="I14" s="6" t="s">
        <v>79</v>
      </c>
      <c r="J14" s="28" t="s">
        <v>68</v>
      </c>
      <c r="K14" s="28" t="s">
        <v>71</v>
      </c>
      <c r="M14" s="8" t="s">
        <v>83</v>
      </c>
      <c r="N14" s="8" t="s">
        <v>84</v>
      </c>
      <c r="O14" s="8" t="s">
        <v>85</v>
      </c>
      <c r="P14" s="9" t="s">
        <v>86</v>
      </c>
    </row>
    <row r="15" spans="2:16" x14ac:dyDescent="0.3">
      <c r="B15">
        <v>1</v>
      </c>
      <c r="C15" t="s">
        <v>25</v>
      </c>
      <c r="D15" s="1">
        <v>33.18</v>
      </c>
      <c r="E15">
        <v>13</v>
      </c>
      <c r="F15" s="1">
        <f>E15/10</f>
        <v>1.3</v>
      </c>
      <c r="G15">
        <f>1/15.4</f>
        <v>6.4935064935064929E-2</v>
      </c>
      <c r="H15" s="1">
        <f>G15*1000</f>
        <v>64.935064935064929</v>
      </c>
      <c r="I15">
        <v>-0.216</v>
      </c>
      <c r="M15" s="10">
        <f t="shared" ref="M15:M44" si="0">D15</f>
        <v>33.18</v>
      </c>
      <c r="N15" s="17">
        <f t="shared" ref="N15:N44" si="1">F15</f>
        <v>1.3</v>
      </c>
      <c r="O15" s="17">
        <f t="shared" ref="O15:O44" si="2">H15</f>
        <v>64.935064935064929</v>
      </c>
      <c r="P15" s="11">
        <f t="shared" ref="P15:P43" si="3">I15</f>
        <v>-0.216</v>
      </c>
    </row>
    <row r="16" spans="2:16" x14ac:dyDescent="0.3">
      <c r="B16">
        <v>2</v>
      </c>
      <c r="C16" t="s">
        <v>21</v>
      </c>
      <c r="D16">
        <f>1.316*J16</f>
        <v>190.82000000000002</v>
      </c>
      <c r="F16">
        <f>1.4*(10^-24)*D16/((K16*10^-8)^3)</f>
        <v>31.009184428548643</v>
      </c>
      <c r="H16">
        <f>3.29*((K16*10^-8)^3)*$C$12</f>
        <v>17.068613024749993</v>
      </c>
      <c r="I16">
        <v>0</v>
      </c>
      <c r="J16">
        <v>145</v>
      </c>
      <c r="K16">
        <v>2.0499999999999998</v>
      </c>
      <c r="M16" s="10">
        <f t="shared" si="0"/>
        <v>190.82000000000002</v>
      </c>
      <c r="N16" s="17">
        <f t="shared" si="1"/>
        <v>31.009184428548643</v>
      </c>
      <c r="O16" s="17">
        <f t="shared" si="2"/>
        <v>17.068613024749993</v>
      </c>
      <c r="P16" s="11">
        <f t="shared" si="3"/>
        <v>0</v>
      </c>
    </row>
    <row r="17" spans="1:16" x14ac:dyDescent="0.3">
      <c r="B17">
        <v>3</v>
      </c>
      <c r="C17" t="s">
        <v>24</v>
      </c>
      <c r="D17">
        <f>1.316*J17</f>
        <v>105.28</v>
      </c>
      <c r="F17">
        <f>1.4*(10^-24)*D17/((K17*10^-8)^3)</f>
        <v>7.087218632607061</v>
      </c>
      <c r="H17">
        <f>3.29*((K17*10^-8)^3)*$C$12</f>
        <v>41.203559031250009</v>
      </c>
      <c r="I17">
        <v>0</v>
      </c>
      <c r="J17">
        <v>80</v>
      </c>
      <c r="K17">
        <v>2.75</v>
      </c>
      <c r="M17" s="10">
        <f t="shared" si="0"/>
        <v>105.28</v>
      </c>
      <c r="N17" s="17">
        <f t="shared" si="1"/>
        <v>7.087218632607061</v>
      </c>
      <c r="O17" s="17">
        <f t="shared" si="2"/>
        <v>41.203559031250009</v>
      </c>
      <c r="P17" s="11">
        <f t="shared" si="3"/>
        <v>0</v>
      </c>
    </row>
    <row r="18" spans="1:16" x14ac:dyDescent="0.3">
      <c r="B18">
        <v>4</v>
      </c>
      <c r="C18" t="s">
        <v>22</v>
      </c>
      <c r="D18" s="1">
        <v>154.58000000000001</v>
      </c>
      <c r="E18">
        <v>50.43</v>
      </c>
      <c r="F18" s="1">
        <f>E18/10</f>
        <v>5.0430000000000001</v>
      </c>
      <c r="G18">
        <f>1/13.6</f>
        <v>7.3529411764705885E-2</v>
      </c>
      <c r="H18" s="1">
        <f>G18*1000</f>
        <v>73.529411764705884</v>
      </c>
      <c r="I18">
        <v>2.5000000000000001E-2</v>
      </c>
      <c r="M18" s="10">
        <f t="shared" si="0"/>
        <v>154.58000000000001</v>
      </c>
      <c r="N18" s="17">
        <f t="shared" si="1"/>
        <v>5.0430000000000001</v>
      </c>
      <c r="O18" s="17">
        <f t="shared" si="2"/>
        <v>73.529411764705884</v>
      </c>
      <c r="P18" s="11">
        <f t="shared" si="3"/>
        <v>2.5000000000000001E-2</v>
      </c>
    </row>
    <row r="19" spans="1:16" x14ac:dyDescent="0.3">
      <c r="B19">
        <v>5</v>
      </c>
      <c r="C19" t="s">
        <v>23</v>
      </c>
      <c r="D19">
        <f>1.316*J19</f>
        <v>105.28</v>
      </c>
      <c r="F19">
        <f>1.4*(10^-24)*D19/((K19*10^-8)^3)</f>
        <v>7.087218632607061</v>
      </c>
      <c r="H19">
        <f>3.29*((K19*10^-8)^3)*$C$12</f>
        <v>41.203559031250009</v>
      </c>
      <c r="I19">
        <v>0</v>
      </c>
      <c r="J19">
        <v>80</v>
      </c>
      <c r="K19">
        <v>2.75</v>
      </c>
      <c r="M19" s="10">
        <f t="shared" si="0"/>
        <v>105.28</v>
      </c>
      <c r="N19" s="17">
        <f t="shared" si="1"/>
        <v>7.087218632607061</v>
      </c>
      <c r="O19" s="17">
        <f t="shared" si="2"/>
        <v>41.203559031250009</v>
      </c>
      <c r="P19" s="11">
        <f t="shared" si="3"/>
        <v>0</v>
      </c>
    </row>
    <row r="20" spans="1:16" x14ac:dyDescent="0.3">
      <c r="B20">
        <v>6</v>
      </c>
      <c r="C20" t="s">
        <v>26</v>
      </c>
      <c r="D20" s="1">
        <v>647</v>
      </c>
      <c r="E20">
        <v>220.64</v>
      </c>
      <c r="F20" s="1">
        <f>E20/10</f>
        <v>22.064</v>
      </c>
      <c r="G20">
        <f>1/17.9</f>
        <v>5.5865921787709501E-2</v>
      </c>
      <c r="H20" s="1">
        <f>G20*1000</f>
        <v>55.865921787709503</v>
      </c>
      <c r="I20">
        <v>0.34399999999999997</v>
      </c>
      <c r="M20" s="10">
        <f t="shared" si="0"/>
        <v>647</v>
      </c>
      <c r="N20" s="17">
        <f t="shared" si="1"/>
        <v>22.064</v>
      </c>
      <c r="O20" s="17">
        <f t="shared" si="2"/>
        <v>55.865921787709503</v>
      </c>
      <c r="P20" s="11">
        <f t="shared" si="3"/>
        <v>0.34399999999999997</v>
      </c>
    </row>
    <row r="21" spans="1:16" x14ac:dyDescent="0.3">
      <c r="B21">
        <v>7</v>
      </c>
      <c r="C21" t="s">
        <v>27</v>
      </c>
      <c r="D21">
        <f>1.316*J21</f>
        <v>141.33840000000001</v>
      </c>
      <c r="F21">
        <f>1.4*(10^-24)*D21/((K21*10^-8)^3)</f>
        <v>4.785344843023994</v>
      </c>
      <c r="H21">
        <f>3.29*((K21*10^-8)^3)*$C$12</f>
        <v>81.924088101275075</v>
      </c>
      <c r="I21">
        <v>0</v>
      </c>
      <c r="J21">
        <v>107.4</v>
      </c>
      <c r="K21">
        <v>3.4580000000000002</v>
      </c>
      <c r="M21" s="10">
        <f t="shared" si="0"/>
        <v>141.33840000000001</v>
      </c>
      <c r="N21" s="17">
        <f t="shared" si="1"/>
        <v>4.785344843023994</v>
      </c>
      <c r="O21" s="17">
        <f t="shared" si="2"/>
        <v>81.924088101275075</v>
      </c>
      <c r="P21" s="11">
        <f t="shared" si="3"/>
        <v>0</v>
      </c>
    </row>
    <row r="22" spans="1:16" x14ac:dyDescent="0.3">
      <c r="B22">
        <v>8</v>
      </c>
      <c r="C22" t="s">
        <v>28</v>
      </c>
      <c r="D22" s="1">
        <v>728</v>
      </c>
      <c r="E22">
        <v>220</v>
      </c>
      <c r="F22" s="1">
        <f>E22/10</f>
        <v>22</v>
      </c>
      <c r="H22">
        <f>3.29*((K22*10^-8)^3)*$C$12</f>
        <v>81.924088101275075</v>
      </c>
      <c r="I22">
        <v>0</v>
      </c>
      <c r="J22">
        <v>107.4</v>
      </c>
      <c r="K22">
        <v>3.4580000000000002</v>
      </c>
      <c r="M22" s="10">
        <f t="shared" si="0"/>
        <v>728</v>
      </c>
      <c r="N22" s="17">
        <f t="shared" si="1"/>
        <v>22</v>
      </c>
      <c r="O22" s="17">
        <f t="shared" si="2"/>
        <v>81.924088101275075</v>
      </c>
      <c r="P22" s="11">
        <f t="shared" si="3"/>
        <v>0</v>
      </c>
    </row>
    <row r="23" spans="1:16" x14ac:dyDescent="0.3">
      <c r="B23" s="16">
        <v>9</v>
      </c>
      <c r="C23" t="s">
        <v>9</v>
      </c>
      <c r="D23" s="26">
        <v>7020.5</v>
      </c>
      <c r="E23">
        <v>7967.19</v>
      </c>
      <c r="F23" s="1">
        <f>E23/10</f>
        <v>796.71899999999994</v>
      </c>
      <c r="G23">
        <v>2.6620000000000001E-2</v>
      </c>
      <c r="H23" s="1">
        <f>G23*1000</f>
        <v>26.62</v>
      </c>
      <c r="I23" s="5">
        <v>0</v>
      </c>
      <c r="M23" s="25">
        <f t="shared" si="0"/>
        <v>7020.5</v>
      </c>
      <c r="N23" s="17">
        <f>F23</f>
        <v>796.71899999999994</v>
      </c>
      <c r="O23" s="17">
        <f t="shared" si="2"/>
        <v>26.62</v>
      </c>
      <c r="P23" s="11">
        <f t="shared" si="3"/>
        <v>0</v>
      </c>
    </row>
    <row r="24" spans="1:16" x14ac:dyDescent="0.3">
      <c r="B24">
        <v>10</v>
      </c>
      <c r="C24" t="s">
        <v>40</v>
      </c>
      <c r="D24">
        <f>1.316*J24</f>
        <v>105.28</v>
      </c>
      <c r="F24">
        <f>1.4*(10^-24)*D24/((K24*10^-8)^3)</f>
        <v>7.087218632607061</v>
      </c>
      <c r="H24">
        <f>3.29*((K24*10^-8)^3)*$C$12</f>
        <v>41.203559031250009</v>
      </c>
      <c r="I24">
        <v>0</v>
      </c>
      <c r="J24">
        <v>80</v>
      </c>
      <c r="K24">
        <v>2.75</v>
      </c>
      <c r="M24" s="10">
        <f t="shared" si="0"/>
        <v>105.28</v>
      </c>
      <c r="N24" s="17">
        <f t="shared" si="1"/>
        <v>7.087218632607061</v>
      </c>
      <c r="O24" s="17">
        <f t="shared" si="2"/>
        <v>41.203559031250009</v>
      </c>
      <c r="P24" s="11">
        <f t="shared" si="3"/>
        <v>0</v>
      </c>
    </row>
    <row r="25" spans="1:16" x14ac:dyDescent="0.3">
      <c r="A25" t="s">
        <v>35</v>
      </c>
      <c r="B25">
        <v>11</v>
      </c>
      <c r="C25" t="s">
        <v>87</v>
      </c>
      <c r="D25">
        <f>1.316*J25</f>
        <v>189.50400000000002</v>
      </c>
      <c r="F25">
        <f>1.4*(10^-24)*D25/((K25*10^-8)^3)</f>
        <v>4.834990523399914</v>
      </c>
      <c r="H25">
        <f>3.29*((K25*10^-8)^3)*$C$12</f>
        <v>108.71449153599997</v>
      </c>
      <c r="I25">
        <v>0</v>
      </c>
      <c r="J25">
        <v>144</v>
      </c>
      <c r="K25">
        <v>3.8</v>
      </c>
      <c r="M25" s="10">
        <f t="shared" si="0"/>
        <v>189.50400000000002</v>
      </c>
      <c r="N25" s="17">
        <f t="shared" si="1"/>
        <v>4.834990523399914</v>
      </c>
      <c r="O25" s="17">
        <f t="shared" si="2"/>
        <v>108.71449153599997</v>
      </c>
      <c r="P25" s="11">
        <f t="shared" si="3"/>
        <v>0</v>
      </c>
    </row>
    <row r="26" spans="1:16" x14ac:dyDescent="0.3">
      <c r="A26" t="s">
        <v>35</v>
      </c>
      <c r="B26">
        <v>12</v>
      </c>
      <c r="C26" t="s">
        <v>88</v>
      </c>
      <c r="D26">
        <f>1.316*J26</f>
        <v>189.50400000000002</v>
      </c>
      <c r="F26">
        <f>1.4*(10^-24)*D26/((K26*10^-8)^3)</f>
        <v>4.834990523399914</v>
      </c>
      <c r="H26">
        <f>3.29*((K26*10^-8)^3)*$C$12</f>
        <v>108.71449153599997</v>
      </c>
      <c r="I26">
        <v>0</v>
      </c>
      <c r="J26">
        <v>144</v>
      </c>
      <c r="K26">
        <v>3.8</v>
      </c>
      <c r="M26" s="10">
        <f t="shared" si="0"/>
        <v>189.50400000000002</v>
      </c>
      <c r="N26" s="17">
        <f t="shared" si="1"/>
        <v>4.834990523399914</v>
      </c>
      <c r="O26" s="17">
        <f t="shared" si="2"/>
        <v>108.71449153599997</v>
      </c>
      <c r="P26" s="11">
        <f t="shared" si="3"/>
        <v>0</v>
      </c>
    </row>
    <row r="27" spans="1:16" x14ac:dyDescent="0.3">
      <c r="B27">
        <v>13</v>
      </c>
      <c r="C27" t="s">
        <v>32</v>
      </c>
      <c r="D27">
        <f>1.316*J27</f>
        <v>189.50400000000002</v>
      </c>
      <c r="F27">
        <f>1.4*(10^-24)*D27/((K27*10^-8)^3)</f>
        <v>4.834990523399914</v>
      </c>
      <c r="H27">
        <f>3.29*((K27*10^-8)^3)*$C$12</f>
        <v>108.71449153599997</v>
      </c>
      <c r="I27">
        <v>0</v>
      </c>
      <c r="J27">
        <v>144</v>
      </c>
      <c r="K27">
        <v>3.8</v>
      </c>
      <c r="M27" s="10">
        <f t="shared" si="0"/>
        <v>189.50400000000002</v>
      </c>
      <c r="N27" s="17">
        <f t="shared" si="1"/>
        <v>4.834990523399914</v>
      </c>
      <c r="O27" s="17">
        <f t="shared" si="2"/>
        <v>108.71449153599997</v>
      </c>
      <c r="P27" s="11">
        <f t="shared" si="3"/>
        <v>0</v>
      </c>
    </row>
    <row r="28" spans="1:16" x14ac:dyDescent="0.3">
      <c r="B28">
        <v>14</v>
      </c>
      <c r="C28" t="s">
        <v>33</v>
      </c>
      <c r="D28" s="1">
        <v>190.6</v>
      </c>
      <c r="E28">
        <v>46.1</v>
      </c>
      <c r="F28" s="1">
        <f>E28/10</f>
        <v>4.6100000000000003</v>
      </c>
      <c r="G28">
        <v>9.8599999999999993E-2</v>
      </c>
      <c r="H28" s="1">
        <f>G28*1000</f>
        <v>98.6</v>
      </c>
      <c r="I28">
        <v>1.0999999999999999E-2</v>
      </c>
      <c r="M28" s="10">
        <f t="shared" si="0"/>
        <v>190.6</v>
      </c>
      <c r="N28" s="17">
        <f t="shared" si="1"/>
        <v>4.6100000000000003</v>
      </c>
      <c r="O28" s="17">
        <f t="shared" si="2"/>
        <v>98.6</v>
      </c>
      <c r="P28" s="11">
        <f t="shared" si="3"/>
        <v>1.0999999999999999E-2</v>
      </c>
    </row>
    <row r="29" spans="1:16" x14ac:dyDescent="0.3">
      <c r="B29">
        <v>15</v>
      </c>
      <c r="C29" t="s">
        <v>29</v>
      </c>
      <c r="D29" s="1">
        <v>134.44999999999999</v>
      </c>
      <c r="E29">
        <v>34.987499999999997</v>
      </c>
      <c r="F29" s="1">
        <f>E29/10</f>
        <v>3.4987499999999998</v>
      </c>
      <c r="G29">
        <f>1/11.1</f>
        <v>9.00900900900901E-2</v>
      </c>
      <c r="H29" s="1">
        <f>G29*1000</f>
        <v>90.090090090090101</v>
      </c>
      <c r="I29">
        <v>6.6000000000000003E-2</v>
      </c>
      <c r="M29" s="10">
        <f t="shared" si="0"/>
        <v>134.44999999999999</v>
      </c>
      <c r="N29" s="17">
        <f t="shared" si="1"/>
        <v>3.4987499999999998</v>
      </c>
      <c r="O29" s="17">
        <f t="shared" si="2"/>
        <v>90.090090090090101</v>
      </c>
      <c r="P29" s="11">
        <f t="shared" si="3"/>
        <v>6.6000000000000003E-2</v>
      </c>
    </row>
    <row r="30" spans="1:16" x14ac:dyDescent="0.3">
      <c r="B30">
        <v>16</v>
      </c>
      <c r="C30" t="s">
        <v>30</v>
      </c>
      <c r="D30" s="1">
        <v>304.18</v>
      </c>
      <c r="E30">
        <v>73.8</v>
      </c>
      <c r="F30" s="1">
        <f>E30/10</f>
        <v>7.38</v>
      </c>
      <c r="G30">
        <v>9.1899999999999996E-2</v>
      </c>
      <c r="H30" s="1">
        <f>G30*1000</f>
        <v>91.899999999999991</v>
      </c>
      <c r="I30">
        <v>0.23899999999999999</v>
      </c>
      <c r="M30" s="10">
        <f t="shared" si="0"/>
        <v>304.18</v>
      </c>
      <c r="N30" s="17">
        <f t="shared" si="1"/>
        <v>7.38</v>
      </c>
      <c r="O30" s="17">
        <f t="shared" si="2"/>
        <v>91.899999999999991</v>
      </c>
      <c r="P30" s="11">
        <f t="shared" si="3"/>
        <v>0.23899999999999999</v>
      </c>
    </row>
    <row r="31" spans="1:16" x14ac:dyDescent="0.3">
      <c r="B31">
        <v>17</v>
      </c>
      <c r="C31" t="s">
        <v>80</v>
      </c>
      <c r="D31">
        <f>1.316*J31</f>
        <v>655.36800000000005</v>
      </c>
      <c r="F31">
        <f>1.4*(10^-24)*D31/((K31*10^-8)^3)</f>
        <v>19.830329111657697</v>
      </c>
      <c r="H31">
        <f>3.29*((K31*10^-8)^3)*$C$12</f>
        <v>91.668472549401983</v>
      </c>
      <c r="I31">
        <v>0</v>
      </c>
      <c r="J31">
        <v>498</v>
      </c>
      <c r="K31">
        <v>3.59</v>
      </c>
      <c r="M31" s="10">
        <f t="shared" si="0"/>
        <v>655.36800000000005</v>
      </c>
      <c r="N31" s="17">
        <f t="shared" si="1"/>
        <v>19.830329111657697</v>
      </c>
      <c r="O31" s="17">
        <f t="shared" si="2"/>
        <v>91.668472549401983</v>
      </c>
      <c r="P31" s="11">
        <f t="shared" si="3"/>
        <v>0</v>
      </c>
    </row>
    <row r="32" spans="1:16" x14ac:dyDescent="0.3">
      <c r="B32">
        <v>18</v>
      </c>
      <c r="C32" t="s">
        <v>34</v>
      </c>
      <c r="D32" s="7">
        <v>408</v>
      </c>
      <c r="F32" s="7">
        <v>6.59</v>
      </c>
      <c r="G32">
        <v>0.115</v>
      </c>
      <c r="H32" s="7">
        <f>G32*1000</f>
        <v>115</v>
      </c>
      <c r="I32">
        <v>0.253</v>
      </c>
      <c r="M32" s="10">
        <f t="shared" si="0"/>
        <v>408</v>
      </c>
      <c r="N32" s="17">
        <f t="shared" si="1"/>
        <v>6.59</v>
      </c>
      <c r="O32" s="17">
        <f t="shared" si="2"/>
        <v>115</v>
      </c>
      <c r="P32" s="11">
        <f t="shared" si="3"/>
        <v>0.253</v>
      </c>
    </row>
    <row r="33" spans="2:16" x14ac:dyDescent="0.3">
      <c r="B33">
        <v>19</v>
      </c>
      <c r="C33" t="s">
        <v>81</v>
      </c>
      <c r="D33">
        <f>1.316*J33</f>
        <v>548.77200000000005</v>
      </c>
      <c r="F33">
        <f>1.4*(10^-24)*D33/((K33*10^-8)^3)</f>
        <v>15.291175803775579</v>
      </c>
      <c r="H33">
        <f>3.29*((K33*10^-8)^3)*$C$12</f>
        <v>99.544151160341997</v>
      </c>
      <c r="I33">
        <v>0</v>
      </c>
      <c r="J33">
        <v>417</v>
      </c>
      <c r="K33">
        <v>3.69</v>
      </c>
      <c r="M33" s="10">
        <f t="shared" si="0"/>
        <v>548.77200000000005</v>
      </c>
      <c r="N33" s="17">
        <f t="shared" si="1"/>
        <v>15.291175803775579</v>
      </c>
      <c r="O33" s="17">
        <f t="shared" si="2"/>
        <v>99.544151160341997</v>
      </c>
      <c r="P33" s="11">
        <f t="shared" si="3"/>
        <v>0</v>
      </c>
    </row>
    <row r="34" spans="2:16" x14ac:dyDescent="0.3">
      <c r="B34">
        <v>20</v>
      </c>
      <c r="C34" t="s">
        <v>37</v>
      </c>
      <c r="D34">
        <f>1.316*J34</f>
        <v>548.77200000000005</v>
      </c>
      <c r="F34">
        <f>1.4*(10^-24)*D34/((K34*10^-8)^3)</f>
        <v>15.291175803775579</v>
      </c>
      <c r="H34">
        <f>3.29*((K34*10^-8)^3)*$C$12</f>
        <v>99.544151160341997</v>
      </c>
      <c r="I34">
        <v>0</v>
      </c>
      <c r="J34">
        <v>417</v>
      </c>
      <c r="K34">
        <v>3.69</v>
      </c>
      <c r="M34" s="10">
        <f t="shared" si="0"/>
        <v>548.77200000000005</v>
      </c>
      <c r="N34" s="17">
        <f t="shared" si="1"/>
        <v>15.291175803775579</v>
      </c>
      <c r="O34" s="17">
        <f t="shared" si="2"/>
        <v>99.544151160341997</v>
      </c>
      <c r="P34" s="11">
        <f t="shared" si="3"/>
        <v>0</v>
      </c>
    </row>
    <row r="35" spans="2:16" x14ac:dyDescent="0.3">
      <c r="B35">
        <v>21</v>
      </c>
      <c r="C35" t="s">
        <v>48</v>
      </c>
      <c r="D35" s="1">
        <v>513</v>
      </c>
      <c r="E35">
        <v>81</v>
      </c>
      <c r="F35" s="1">
        <f>E35/10</f>
        <v>8.1</v>
      </c>
      <c r="G35">
        <v>0.11700000000000001</v>
      </c>
      <c r="H35" s="1">
        <f>G35*1000</f>
        <v>117</v>
      </c>
      <c r="I35">
        <v>0.55600000000000005</v>
      </c>
      <c r="M35" s="10">
        <f t="shared" si="0"/>
        <v>513</v>
      </c>
      <c r="N35" s="17">
        <f t="shared" si="1"/>
        <v>8.1</v>
      </c>
      <c r="O35" s="17">
        <f t="shared" si="2"/>
        <v>117</v>
      </c>
      <c r="P35" s="11">
        <f t="shared" si="3"/>
        <v>0.55600000000000005</v>
      </c>
    </row>
    <row r="36" spans="2:16" x14ac:dyDescent="0.3">
      <c r="B36">
        <v>22</v>
      </c>
      <c r="C36" t="s">
        <v>46</v>
      </c>
      <c r="D36">
        <f>1.316*J36</f>
        <v>349.13480000000004</v>
      </c>
      <c r="F36">
        <f>1.4*(10^-24)*D36/((K36*10^-8)^3)</f>
        <v>9.4872897579332101</v>
      </c>
      <c r="H36">
        <f>3.29*((K36*10^-8)^3)*$C$12</f>
        <v>102.0741234582389</v>
      </c>
      <c r="I36">
        <v>0</v>
      </c>
      <c r="J36">
        <v>265.3</v>
      </c>
      <c r="K36">
        <v>3.7210000000000001</v>
      </c>
      <c r="M36" s="10">
        <f t="shared" si="0"/>
        <v>349.13480000000004</v>
      </c>
      <c r="N36" s="17">
        <f t="shared" si="1"/>
        <v>9.4872897579332101</v>
      </c>
      <c r="O36" s="17">
        <f t="shared" si="2"/>
        <v>102.0741234582389</v>
      </c>
      <c r="P36" s="11">
        <f t="shared" si="3"/>
        <v>0</v>
      </c>
    </row>
    <row r="37" spans="2:16" x14ac:dyDescent="0.3">
      <c r="B37">
        <v>23</v>
      </c>
      <c r="C37" t="s">
        <v>41</v>
      </c>
      <c r="D37" s="1">
        <v>308.3</v>
      </c>
      <c r="E37">
        <v>61.38</v>
      </c>
      <c r="F37" s="1">
        <f>E37/10</f>
        <v>6.1379999999999999</v>
      </c>
      <c r="G37">
        <v>0.11219999999999999</v>
      </c>
      <c r="H37" s="1">
        <f>G37*1000</f>
        <v>112.19999999999999</v>
      </c>
      <c r="I37">
        <v>0.19</v>
      </c>
      <c r="M37" s="10">
        <f t="shared" si="0"/>
        <v>308.3</v>
      </c>
      <c r="N37" s="17">
        <f t="shared" si="1"/>
        <v>6.1379999999999999</v>
      </c>
      <c r="O37" s="17">
        <f t="shared" si="2"/>
        <v>112.19999999999999</v>
      </c>
      <c r="P37" s="11">
        <f t="shared" si="3"/>
        <v>0.19</v>
      </c>
    </row>
    <row r="38" spans="2:16" x14ac:dyDescent="0.3">
      <c r="B38">
        <v>24</v>
      </c>
      <c r="C38" t="s">
        <v>42</v>
      </c>
      <c r="D38">
        <f>1.316*J38</f>
        <v>349.13480000000004</v>
      </c>
      <c r="F38">
        <f>1.4*(10^-24)*D38/((K38*10^-8)^3)</f>
        <v>9.4872897579332101</v>
      </c>
      <c r="H38">
        <f>3.29*((K38*10^-8)^3)*$C$12</f>
        <v>102.0741234582389</v>
      </c>
      <c r="I38">
        <v>0</v>
      </c>
      <c r="J38">
        <v>265.3</v>
      </c>
      <c r="K38">
        <v>3.7210000000000001</v>
      </c>
      <c r="M38" s="10">
        <f t="shared" si="0"/>
        <v>349.13480000000004</v>
      </c>
      <c r="N38" s="17">
        <f t="shared" si="1"/>
        <v>9.4872897579332101</v>
      </c>
      <c r="O38" s="17">
        <f t="shared" si="2"/>
        <v>102.0741234582389</v>
      </c>
      <c r="P38" s="11">
        <f t="shared" si="3"/>
        <v>0</v>
      </c>
    </row>
    <row r="39" spans="2:16" x14ac:dyDescent="0.3">
      <c r="B39">
        <v>25</v>
      </c>
      <c r="C39" t="s">
        <v>36</v>
      </c>
      <c r="D39" s="1">
        <v>282.5</v>
      </c>
      <c r="E39">
        <v>50.6</v>
      </c>
      <c r="F39" s="1">
        <f>E39/10</f>
        <v>5.0600000000000005</v>
      </c>
      <c r="G39">
        <v>0.13109999999999999</v>
      </c>
      <c r="H39" s="1">
        <f>G39*1000</f>
        <v>131.1</v>
      </c>
      <c r="I39">
        <v>8.8999999999999996E-2</v>
      </c>
      <c r="M39" s="10">
        <f t="shared" si="0"/>
        <v>282.5</v>
      </c>
      <c r="N39" s="17">
        <f t="shared" si="1"/>
        <v>5.0600000000000005</v>
      </c>
      <c r="O39" s="17">
        <f t="shared" si="2"/>
        <v>131.1</v>
      </c>
      <c r="P39" s="11">
        <f t="shared" si="3"/>
        <v>8.8999999999999996E-2</v>
      </c>
    </row>
    <row r="40" spans="2:16" x14ac:dyDescent="0.3">
      <c r="B40">
        <v>26</v>
      </c>
      <c r="C40" t="s">
        <v>38</v>
      </c>
      <c r="D40">
        <f>1.316*J40</f>
        <v>332.02680000000004</v>
      </c>
      <c r="F40">
        <f>1.4*(10^-24)*D40/((K40*10^-8)^3)</f>
        <v>5.8383477228191394</v>
      </c>
      <c r="H40">
        <f>3.29*((K40*10^-8)^3)*$C$12</f>
        <v>157.74219045745068</v>
      </c>
      <c r="I40">
        <v>0</v>
      </c>
      <c r="J40">
        <v>252.3</v>
      </c>
      <c r="K40">
        <v>4.3019999999999996</v>
      </c>
      <c r="M40" s="10">
        <f t="shared" si="0"/>
        <v>332.02680000000004</v>
      </c>
      <c r="N40" s="17">
        <f t="shared" si="1"/>
        <v>5.8383477228191394</v>
      </c>
      <c r="O40" s="17">
        <f t="shared" si="2"/>
        <v>157.74219045745068</v>
      </c>
      <c r="P40" s="11">
        <f t="shared" si="3"/>
        <v>0</v>
      </c>
    </row>
    <row r="41" spans="2:16" x14ac:dyDescent="0.3">
      <c r="B41">
        <v>27</v>
      </c>
      <c r="C41" t="s">
        <v>39</v>
      </c>
      <c r="D41" s="1">
        <v>305.3</v>
      </c>
      <c r="E41">
        <v>49</v>
      </c>
      <c r="F41" s="1">
        <f>E41/10</f>
        <v>4.9000000000000004</v>
      </c>
      <c r="G41">
        <v>0.14699999999999999</v>
      </c>
      <c r="H41" s="1">
        <f>G41*1000</f>
        <v>147</v>
      </c>
      <c r="I41">
        <v>9.9000000000000005E-2</v>
      </c>
      <c r="M41" s="10">
        <f t="shared" si="0"/>
        <v>305.3</v>
      </c>
      <c r="N41" s="17">
        <f t="shared" si="1"/>
        <v>4.9000000000000004</v>
      </c>
      <c r="O41" s="17">
        <f t="shared" si="2"/>
        <v>147</v>
      </c>
      <c r="P41" s="11">
        <f t="shared" si="3"/>
        <v>9.9000000000000005E-2</v>
      </c>
    </row>
    <row r="42" spans="2:16" x14ac:dyDescent="0.3">
      <c r="B42">
        <v>28</v>
      </c>
      <c r="C42" t="s">
        <v>44</v>
      </c>
      <c r="D42">
        <f>1.316*J42</f>
        <v>197.4</v>
      </c>
      <c r="F42">
        <f t="shared" ref="F42:F47" si="4">1.4*(10^-24)*D42/((K42*10^-8)^3)</f>
        <v>17.687040000000007</v>
      </c>
      <c r="H42">
        <f t="shared" ref="H42:H47" si="5">3.29*((K42*10^-8)^3)*$C$12</f>
        <v>30.95684374999999</v>
      </c>
      <c r="I42">
        <v>0</v>
      </c>
      <c r="J42">
        <v>150</v>
      </c>
      <c r="K42">
        <v>2.5</v>
      </c>
      <c r="M42" s="10">
        <f t="shared" si="0"/>
        <v>197.4</v>
      </c>
      <c r="N42" s="17">
        <f t="shared" si="1"/>
        <v>17.687040000000007</v>
      </c>
      <c r="O42" s="17">
        <f t="shared" si="2"/>
        <v>30.95684374999999</v>
      </c>
      <c r="P42" s="11">
        <f t="shared" si="3"/>
        <v>0</v>
      </c>
    </row>
    <row r="43" spans="2:16" x14ac:dyDescent="0.3">
      <c r="B43">
        <v>29</v>
      </c>
      <c r="C43" t="s">
        <v>45</v>
      </c>
      <c r="D43">
        <f t="shared" ref="D43" si="6">1.316*J43</f>
        <v>573.77600000000007</v>
      </c>
      <c r="F43">
        <f t="shared" si="4"/>
        <v>12.838045008649644</v>
      </c>
      <c r="H43">
        <f t="shared" si="5"/>
        <v>123.96759315697403</v>
      </c>
      <c r="I43">
        <v>0</v>
      </c>
      <c r="J43">
        <v>436</v>
      </c>
      <c r="K43">
        <v>3.97</v>
      </c>
      <c r="M43" s="10">
        <f t="shared" si="0"/>
        <v>573.77600000000007</v>
      </c>
      <c r="N43" s="17">
        <f t="shared" si="1"/>
        <v>12.838045008649644</v>
      </c>
      <c r="O43" s="17">
        <f t="shared" si="2"/>
        <v>123.96759315697403</v>
      </c>
      <c r="P43" s="11">
        <f t="shared" si="3"/>
        <v>0</v>
      </c>
    </row>
    <row r="44" spans="2:16" x14ac:dyDescent="0.3">
      <c r="B44" s="16">
        <v>30</v>
      </c>
      <c r="C44" t="s">
        <v>89</v>
      </c>
      <c r="D44">
        <f>1.316*J44</f>
        <v>573.77600000000007</v>
      </c>
      <c r="F44">
        <f t="shared" si="4"/>
        <v>12.838045008649644</v>
      </c>
      <c r="H44">
        <f t="shared" si="5"/>
        <v>123.96759315697403</v>
      </c>
      <c r="I44" s="5">
        <v>0</v>
      </c>
      <c r="J44">
        <v>436</v>
      </c>
      <c r="K44">
        <v>3.97</v>
      </c>
      <c r="M44" s="10">
        <f t="shared" si="0"/>
        <v>573.77600000000007</v>
      </c>
      <c r="N44" s="17">
        <f t="shared" si="1"/>
        <v>12.838045008649644</v>
      </c>
      <c r="O44" s="17">
        <f t="shared" si="2"/>
        <v>123.96759315697403</v>
      </c>
      <c r="P44" s="27">
        <f t="shared" ref="P44:P67" si="7">I44</f>
        <v>0</v>
      </c>
    </row>
    <row r="45" spans="2:16" x14ac:dyDescent="0.3">
      <c r="B45">
        <v>31</v>
      </c>
      <c r="C45" t="s">
        <v>53</v>
      </c>
      <c r="D45">
        <f>1.316*J45</f>
        <v>93.962400000000017</v>
      </c>
      <c r="F45">
        <f t="shared" si="4"/>
        <v>3.6671627354210257</v>
      </c>
      <c r="H45">
        <f t="shared" si="5"/>
        <v>71.070374356254902</v>
      </c>
      <c r="I45">
        <v>0</v>
      </c>
      <c r="J45">
        <v>71.400000000000006</v>
      </c>
      <c r="K45">
        <v>3.298</v>
      </c>
      <c r="M45" s="10">
        <f>D45</f>
        <v>93.962400000000017</v>
      </c>
      <c r="N45" s="17">
        <f>F45</f>
        <v>3.6671627354210257</v>
      </c>
      <c r="O45" s="17">
        <f>H45</f>
        <v>71.070374356254902</v>
      </c>
      <c r="P45" s="11">
        <f t="shared" si="7"/>
        <v>0</v>
      </c>
    </row>
    <row r="46" spans="2:16" x14ac:dyDescent="0.3">
      <c r="B46">
        <v>32</v>
      </c>
      <c r="C46" t="s">
        <v>56</v>
      </c>
      <c r="D46">
        <f>1.316*J46</f>
        <v>105.28</v>
      </c>
      <c r="F46">
        <f t="shared" si="4"/>
        <v>7.9202025833406111</v>
      </c>
      <c r="H46">
        <f t="shared" si="5"/>
        <v>36.870096215749996</v>
      </c>
      <c r="I46">
        <v>0</v>
      </c>
      <c r="J46">
        <v>80</v>
      </c>
      <c r="K46">
        <v>2.65</v>
      </c>
      <c r="M46" s="10">
        <f>D46</f>
        <v>105.28</v>
      </c>
      <c r="N46" s="17">
        <f>F46</f>
        <v>7.9202025833406111</v>
      </c>
      <c r="O46" s="17">
        <f>H46</f>
        <v>36.870096215749996</v>
      </c>
      <c r="P46" s="11">
        <f t="shared" si="7"/>
        <v>0</v>
      </c>
    </row>
    <row r="47" spans="2:16" x14ac:dyDescent="0.3">
      <c r="B47">
        <v>33</v>
      </c>
      <c r="C47" t="s">
        <v>58</v>
      </c>
      <c r="D47">
        <f>1.316*J47</f>
        <v>105.28</v>
      </c>
      <c r="F47">
        <f t="shared" si="4"/>
        <v>7.9202025833406111</v>
      </c>
      <c r="H47">
        <f t="shared" si="5"/>
        <v>36.870096215749996</v>
      </c>
      <c r="I47">
        <v>0</v>
      </c>
      <c r="J47">
        <v>80</v>
      </c>
      <c r="K47">
        <v>2.65</v>
      </c>
      <c r="M47" s="10">
        <f>D47</f>
        <v>105.28</v>
      </c>
      <c r="N47" s="17">
        <f>F47</f>
        <v>7.9202025833406111</v>
      </c>
      <c r="O47" s="17">
        <f>H47</f>
        <v>36.870096215749996</v>
      </c>
      <c r="P47" s="11">
        <f t="shared" si="7"/>
        <v>0</v>
      </c>
    </row>
    <row r="48" spans="2:16" x14ac:dyDescent="0.3">
      <c r="B48">
        <v>34</v>
      </c>
      <c r="C48" t="s">
        <v>62</v>
      </c>
      <c r="D48" s="1">
        <v>405.4</v>
      </c>
      <c r="E48">
        <v>113</v>
      </c>
      <c r="F48" s="1">
        <f>E48/10</f>
        <v>11.3</v>
      </c>
      <c r="G48">
        <v>7.1999999999999995E-2</v>
      </c>
      <c r="H48" s="7">
        <f>G48*1000</f>
        <v>72</v>
      </c>
      <c r="I48">
        <v>0.25</v>
      </c>
      <c r="M48" s="10">
        <f>D48</f>
        <v>405.4</v>
      </c>
      <c r="N48" s="17">
        <f>F48</f>
        <v>11.3</v>
      </c>
      <c r="O48" s="17">
        <f>H48</f>
        <v>72</v>
      </c>
      <c r="P48" s="11">
        <f t="shared" si="7"/>
        <v>0.25</v>
      </c>
    </row>
    <row r="49" spans="2:16" x14ac:dyDescent="0.3">
      <c r="B49" s="16">
        <v>35</v>
      </c>
      <c r="C49" t="s">
        <v>90</v>
      </c>
      <c r="D49">
        <f>1.316*J49</f>
        <v>93.962400000000017</v>
      </c>
      <c r="F49">
        <f>1.4*(10^-24)*D49/((K49*10^-8)^3)</f>
        <v>2.4011387444982084</v>
      </c>
      <c r="H49">
        <f>3.29*((K49*10^-8)^3)*$C$12</f>
        <v>108.54292740428291</v>
      </c>
      <c r="I49" s="5">
        <v>0</v>
      </c>
      <c r="J49">
        <v>71.400000000000006</v>
      </c>
      <c r="K49">
        <v>3.798</v>
      </c>
      <c r="M49" s="10">
        <f t="shared" ref="M49" si="8">D49</f>
        <v>93.962400000000017</v>
      </c>
      <c r="N49" s="17">
        <f t="shared" ref="N49" si="9">F49</f>
        <v>2.4011387444982084</v>
      </c>
      <c r="O49" s="17">
        <f t="shared" ref="O49" si="10">H49</f>
        <v>108.54292740428291</v>
      </c>
      <c r="P49" s="27">
        <f t="shared" si="7"/>
        <v>0</v>
      </c>
    </row>
    <row r="50" spans="2:16" x14ac:dyDescent="0.3">
      <c r="B50">
        <v>36</v>
      </c>
      <c r="C50" t="s">
        <v>52</v>
      </c>
      <c r="D50">
        <f>1.316*J50</f>
        <v>128.34948</v>
      </c>
      <c r="F50">
        <f>1.4*(10^-24)*D50/((K50*10^-8)^3)</f>
        <v>3.784744571339778</v>
      </c>
      <c r="H50">
        <f>3.29*((K50*10^-8)^3)*$C$12</f>
        <v>94.063735918831512</v>
      </c>
      <c r="I50">
        <v>0</v>
      </c>
      <c r="J50">
        <v>97.53</v>
      </c>
      <c r="K50">
        <v>3.621</v>
      </c>
      <c r="M50" s="10">
        <f t="shared" ref="M50:M55" si="11">D50</f>
        <v>128.34948</v>
      </c>
      <c r="N50" s="17">
        <f t="shared" ref="N50:N55" si="12">F50</f>
        <v>3.784744571339778</v>
      </c>
      <c r="O50" s="17">
        <f t="shared" ref="O50:O55" si="13">H50</f>
        <v>94.063735918831512</v>
      </c>
      <c r="P50" s="11">
        <f t="shared" si="7"/>
        <v>0</v>
      </c>
    </row>
    <row r="51" spans="2:16" x14ac:dyDescent="0.3">
      <c r="B51">
        <v>37</v>
      </c>
      <c r="C51" t="s">
        <v>63</v>
      </c>
      <c r="D51" s="7">
        <v>431</v>
      </c>
      <c r="F51" s="7">
        <v>10.1</v>
      </c>
      <c r="G51">
        <v>0.1678</v>
      </c>
      <c r="H51" s="7">
        <f>G51*1000</f>
        <v>167.8</v>
      </c>
      <c r="I51">
        <v>0.83399999999999996</v>
      </c>
      <c r="M51" s="10">
        <f t="shared" si="11"/>
        <v>431</v>
      </c>
      <c r="N51" s="17">
        <f t="shared" si="12"/>
        <v>10.1</v>
      </c>
      <c r="O51" s="17">
        <f t="shared" si="13"/>
        <v>167.8</v>
      </c>
      <c r="P51" s="11">
        <f t="shared" si="7"/>
        <v>0.83399999999999996</v>
      </c>
    </row>
    <row r="52" spans="2:16" x14ac:dyDescent="0.3">
      <c r="B52">
        <v>38</v>
      </c>
      <c r="C52" t="s">
        <v>61</v>
      </c>
      <c r="D52" s="1">
        <v>309.56</v>
      </c>
      <c r="E52">
        <v>72.38</v>
      </c>
      <c r="F52" s="1">
        <f t="shared" ref="F52" si="14">E52/10</f>
        <v>7.2379999999999995</v>
      </c>
      <c r="G52">
        <v>9.5500000000000002E-2</v>
      </c>
      <c r="H52" s="1">
        <f t="shared" ref="H52" si="15">G52*1000</f>
        <v>95.5</v>
      </c>
      <c r="I52">
        <v>0.16500000000000001</v>
      </c>
      <c r="M52" s="10">
        <f t="shared" si="11"/>
        <v>309.56</v>
      </c>
      <c r="N52" s="17">
        <f t="shared" si="12"/>
        <v>7.2379999999999995</v>
      </c>
      <c r="O52" s="17">
        <f t="shared" si="13"/>
        <v>95.5</v>
      </c>
      <c r="P52" s="11">
        <f t="shared" si="7"/>
        <v>0.16500000000000001</v>
      </c>
    </row>
    <row r="53" spans="2:16" x14ac:dyDescent="0.3">
      <c r="B53">
        <v>39</v>
      </c>
      <c r="C53" t="s">
        <v>60</v>
      </c>
      <c r="D53">
        <f t="shared" ref="D53:D61" si="16">1.316*J53</f>
        <v>153.5772</v>
      </c>
      <c r="F53">
        <f t="shared" ref="F53:F61" si="17">1.4*(10^-24)*D53/((K53*10^-8)^3)</f>
        <v>5.0493104776451005</v>
      </c>
      <c r="H53">
        <f t="shared" ref="H53:H61" si="18">3.29*((K53*10^-8)^3)*$C$12</f>
        <v>84.364425655542121</v>
      </c>
      <c r="I53">
        <v>0</v>
      </c>
      <c r="J53">
        <v>116.7</v>
      </c>
      <c r="K53">
        <v>3.492</v>
      </c>
      <c r="M53" s="10">
        <f t="shared" si="11"/>
        <v>153.5772</v>
      </c>
      <c r="N53" s="17">
        <f t="shared" si="12"/>
        <v>5.0493104776451005</v>
      </c>
      <c r="O53" s="17">
        <f t="shared" si="13"/>
        <v>84.364425655542121</v>
      </c>
      <c r="P53" s="11">
        <f t="shared" si="7"/>
        <v>0</v>
      </c>
    </row>
    <row r="54" spans="2:16" x14ac:dyDescent="0.3">
      <c r="B54">
        <v>40</v>
      </c>
      <c r="C54" t="s">
        <v>59</v>
      </c>
      <c r="D54">
        <f t="shared" si="16"/>
        <v>98.7</v>
      </c>
      <c r="F54">
        <f t="shared" si="17"/>
        <v>2.4100947276664204</v>
      </c>
      <c r="H54">
        <f t="shared" si="18"/>
        <v>113.59199441304781</v>
      </c>
      <c r="I54">
        <v>0</v>
      </c>
      <c r="J54">
        <v>75</v>
      </c>
      <c r="K54">
        <v>3.8559999999999999</v>
      </c>
      <c r="M54" s="10">
        <f t="shared" si="11"/>
        <v>98.7</v>
      </c>
      <c r="N54" s="17">
        <f t="shared" si="12"/>
        <v>2.4100947276664204</v>
      </c>
      <c r="O54" s="17">
        <f t="shared" si="13"/>
        <v>113.59199441304781</v>
      </c>
      <c r="P54" s="11">
        <f t="shared" si="7"/>
        <v>0</v>
      </c>
    </row>
    <row r="55" spans="2:16" x14ac:dyDescent="0.3">
      <c r="B55">
        <v>41</v>
      </c>
      <c r="C55" t="s">
        <v>54</v>
      </c>
      <c r="D55">
        <f t="shared" si="16"/>
        <v>748.80400000000009</v>
      </c>
      <c r="F55">
        <f t="shared" si="17"/>
        <v>21.916758200295718</v>
      </c>
      <c r="H55">
        <f t="shared" si="18"/>
        <v>94.766867257986007</v>
      </c>
      <c r="I55">
        <v>0</v>
      </c>
      <c r="J55">
        <v>569</v>
      </c>
      <c r="K55">
        <v>3.63</v>
      </c>
      <c r="M55" s="10">
        <f t="shared" si="11"/>
        <v>748.80400000000009</v>
      </c>
      <c r="N55" s="17">
        <f t="shared" si="12"/>
        <v>21.916758200295718</v>
      </c>
      <c r="O55" s="17">
        <f t="shared" si="13"/>
        <v>94.766867257986007</v>
      </c>
      <c r="P55" s="11">
        <f t="shared" si="7"/>
        <v>0</v>
      </c>
    </row>
    <row r="56" spans="2:16" x14ac:dyDescent="0.3">
      <c r="B56" s="16">
        <v>42</v>
      </c>
      <c r="C56" t="s">
        <v>91</v>
      </c>
      <c r="D56">
        <f t="shared" si="16"/>
        <v>748.80400000000009</v>
      </c>
      <c r="F56">
        <f t="shared" si="17"/>
        <v>21.916758200295718</v>
      </c>
      <c r="H56">
        <f t="shared" si="18"/>
        <v>94.766867257986007</v>
      </c>
      <c r="I56" s="5">
        <v>0</v>
      </c>
      <c r="J56">
        <v>569</v>
      </c>
      <c r="K56">
        <v>3.63</v>
      </c>
      <c r="M56" s="10">
        <f t="shared" ref="M56:M59" si="19">D56</f>
        <v>748.80400000000009</v>
      </c>
      <c r="N56" s="17">
        <f t="shared" ref="N56:N59" si="20">F56</f>
        <v>21.916758200295718</v>
      </c>
      <c r="O56" s="17">
        <f t="shared" ref="O56:O59" si="21">H56</f>
        <v>94.766867257986007</v>
      </c>
      <c r="P56" s="27">
        <f t="shared" si="7"/>
        <v>0</v>
      </c>
    </row>
    <row r="57" spans="2:16" x14ac:dyDescent="0.3">
      <c r="B57" s="16">
        <v>43</v>
      </c>
      <c r="C57" t="s">
        <v>92</v>
      </c>
      <c r="D57">
        <f t="shared" si="16"/>
        <v>197.4</v>
      </c>
      <c r="F57">
        <f t="shared" si="17"/>
        <v>17.687040000000007</v>
      </c>
      <c r="H57">
        <f t="shared" si="18"/>
        <v>30.95684374999999</v>
      </c>
      <c r="I57" s="5">
        <v>0</v>
      </c>
      <c r="J57">
        <v>150</v>
      </c>
      <c r="K57">
        <v>2.5</v>
      </c>
      <c r="M57" s="10">
        <f t="shared" si="19"/>
        <v>197.4</v>
      </c>
      <c r="N57" s="17">
        <f t="shared" si="20"/>
        <v>17.687040000000007</v>
      </c>
      <c r="O57" s="17">
        <f t="shared" si="21"/>
        <v>30.95684374999999</v>
      </c>
      <c r="P57" s="27">
        <f t="shared" si="7"/>
        <v>0</v>
      </c>
    </row>
    <row r="58" spans="2:16" x14ac:dyDescent="0.3">
      <c r="B58" s="16">
        <v>44</v>
      </c>
      <c r="C58" t="s">
        <v>93</v>
      </c>
      <c r="D58">
        <f t="shared" si="16"/>
        <v>305.83840000000004</v>
      </c>
      <c r="F58">
        <f t="shared" si="17"/>
        <v>7.6331581643724489</v>
      </c>
      <c r="H58">
        <f t="shared" si="18"/>
        <v>111.13540498536534</v>
      </c>
      <c r="I58" s="5">
        <v>0</v>
      </c>
      <c r="J58">
        <v>232.4</v>
      </c>
      <c r="K58">
        <v>3.8279999999999998</v>
      </c>
      <c r="M58" s="10">
        <f t="shared" si="19"/>
        <v>305.83840000000004</v>
      </c>
      <c r="N58" s="17">
        <f t="shared" si="20"/>
        <v>7.6331581643724489</v>
      </c>
      <c r="O58" s="17">
        <f t="shared" si="21"/>
        <v>111.13540498536534</v>
      </c>
      <c r="P58" s="27">
        <f t="shared" si="7"/>
        <v>0</v>
      </c>
    </row>
    <row r="59" spans="2:16" x14ac:dyDescent="0.3">
      <c r="B59" s="16">
        <v>45</v>
      </c>
      <c r="C59" t="s">
        <v>94</v>
      </c>
      <c r="D59">
        <f t="shared" si="16"/>
        <v>305.83840000000004</v>
      </c>
      <c r="F59">
        <f t="shared" si="17"/>
        <v>7.6331581643724489</v>
      </c>
      <c r="H59">
        <f t="shared" si="18"/>
        <v>111.13540498536534</v>
      </c>
      <c r="I59" s="5">
        <v>0</v>
      </c>
      <c r="J59">
        <v>232.4</v>
      </c>
      <c r="K59">
        <v>3.8279999999999998</v>
      </c>
      <c r="M59" s="10">
        <f t="shared" si="19"/>
        <v>305.83840000000004</v>
      </c>
      <c r="N59" s="17">
        <f t="shared" si="20"/>
        <v>7.6331581643724489</v>
      </c>
      <c r="O59" s="17">
        <f t="shared" si="21"/>
        <v>111.13540498536534</v>
      </c>
      <c r="P59" s="27">
        <f t="shared" si="7"/>
        <v>0</v>
      </c>
    </row>
    <row r="60" spans="2:16" x14ac:dyDescent="0.3">
      <c r="B60">
        <v>46</v>
      </c>
      <c r="C60" t="s">
        <v>82</v>
      </c>
      <c r="D60">
        <f t="shared" si="16"/>
        <v>305.83840000000004</v>
      </c>
      <c r="F60">
        <f t="shared" si="17"/>
        <v>7.6331581643724489</v>
      </c>
      <c r="H60">
        <f t="shared" si="18"/>
        <v>111.13540498536534</v>
      </c>
      <c r="I60">
        <v>0</v>
      </c>
      <c r="J60">
        <v>232.4</v>
      </c>
      <c r="K60">
        <v>3.8279999999999998</v>
      </c>
      <c r="M60" s="10">
        <f>D60</f>
        <v>305.83840000000004</v>
      </c>
      <c r="N60" s="17">
        <f>F60</f>
        <v>7.6331581643724489</v>
      </c>
      <c r="O60" s="17">
        <f>H60</f>
        <v>111.13540498536534</v>
      </c>
      <c r="P60" s="11">
        <f t="shared" si="7"/>
        <v>0</v>
      </c>
    </row>
    <row r="61" spans="2:16" x14ac:dyDescent="0.3">
      <c r="B61">
        <v>47</v>
      </c>
      <c r="C61" t="s">
        <v>55</v>
      </c>
      <c r="D61">
        <f t="shared" si="16"/>
        <v>305.83840000000004</v>
      </c>
      <c r="F61">
        <f t="shared" si="17"/>
        <v>7.6331581643724489</v>
      </c>
      <c r="H61">
        <f t="shared" si="18"/>
        <v>111.13540498536534</v>
      </c>
      <c r="I61">
        <v>0</v>
      </c>
      <c r="J61">
        <v>232.4</v>
      </c>
      <c r="K61">
        <v>3.8279999999999998</v>
      </c>
      <c r="M61" s="10">
        <f>D61</f>
        <v>305.83840000000004</v>
      </c>
      <c r="N61" s="17">
        <f>F61</f>
        <v>7.6331581643724489</v>
      </c>
      <c r="O61" s="17">
        <f>H61</f>
        <v>111.13540498536534</v>
      </c>
      <c r="P61" s="11">
        <f t="shared" si="7"/>
        <v>0</v>
      </c>
    </row>
    <row r="62" spans="2:16" x14ac:dyDescent="0.3">
      <c r="B62">
        <v>48</v>
      </c>
      <c r="C62" t="s">
        <v>19</v>
      </c>
      <c r="D62" s="1">
        <v>126.19</v>
      </c>
      <c r="E62">
        <v>33.978000000000002</v>
      </c>
      <c r="F62" s="1">
        <f>E62/10</f>
        <v>3.3978000000000002</v>
      </c>
      <c r="G62">
        <f>1/11.18</f>
        <v>8.9445438282647588E-2</v>
      </c>
      <c r="H62" s="1">
        <f>G62*1000</f>
        <v>89.445438282647586</v>
      </c>
      <c r="I62">
        <v>3.9E-2</v>
      </c>
      <c r="M62" s="10">
        <f>D62</f>
        <v>126.19</v>
      </c>
      <c r="N62" s="17">
        <f>F62</f>
        <v>3.3978000000000002</v>
      </c>
      <c r="O62" s="17">
        <f>H62</f>
        <v>89.445438282647586</v>
      </c>
      <c r="P62" s="11">
        <f t="shared" si="7"/>
        <v>3.9E-2</v>
      </c>
    </row>
    <row r="63" spans="2:16" x14ac:dyDescent="0.3">
      <c r="B63">
        <v>49</v>
      </c>
      <c r="C63" t="s">
        <v>20</v>
      </c>
      <c r="D63" s="1">
        <v>150.86000000000001</v>
      </c>
      <c r="E63">
        <v>48.980499999999999</v>
      </c>
      <c r="F63" s="1">
        <f>E63/10</f>
        <v>4.8980499999999996</v>
      </c>
      <c r="G63">
        <f>1/13.41</f>
        <v>7.4571215510812819E-2</v>
      </c>
      <c r="H63" s="1">
        <f>G63*1000</f>
        <v>74.57121551081282</v>
      </c>
      <c r="I63">
        <v>1E-3</v>
      </c>
      <c r="M63" s="10">
        <f>D63</f>
        <v>150.86000000000001</v>
      </c>
      <c r="N63" s="17">
        <f>F63</f>
        <v>4.8980499999999996</v>
      </c>
      <c r="O63" s="17">
        <f>H63</f>
        <v>74.57121551081282</v>
      </c>
      <c r="P63" s="11">
        <f t="shared" si="7"/>
        <v>1E-3</v>
      </c>
    </row>
    <row r="64" spans="2:16" x14ac:dyDescent="0.3">
      <c r="B64" s="16">
        <v>50</v>
      </c>
      <c r="C64" t="s">
        <v>95</v>
      </c>
      <c r="D64">
        <f>1.316*J64</f>
        <v>351.10880000000003</v>
      </c>
      <c r="F64">
        <f>1.4*(10^-24)*D64/((K64*10^-8)^3)</f>
        <v>3.9751963099820324</v>
      </c>
      <c r="H64">
        <f>3.29*((K64*10^-8)^3)*$C$12</f>
        <v>244.98969596210006</v>
      </c>
      <c r="I64" s="5">
        <v>0</v>
      </c>
      <c r="J64">
        <v>266.8</v>
      </c>
      <c r="K64">
        <v>4.9820000000000002</v>
      </c>
      <c r="M64" s="10">
        <f t="shared" ref="M64" si="22">D64</f>
        <v>351.10880000000003</v>
      </c>
      <c r="N64" s="17">
        <f t="shared" ref="N64" si="23">F64</f>
        <v>3.9751963099820324</v>
      </c>
      <c r="O64" s="17">
        <f t="shared" ref="O64" si="24">H64</f>
        <v>244.98969596210006</v>
      </c>
      <c r="P64" s="27">
        <f t="shared" si="7"/>
        <v>0</v>
      </c>
    </row>
    <row r="65" spans="1:16" x14ac:dyDescent="0.3">
      <c r="B65">
        <v>51</v>
      </c>
      <c r="C65" t="s">
        <v>51</v>
      </c>
      <c r="D65" s="1">
        <v>369.9</v>
      </c>
      <c r="E65">
        <v>42.5</v>
      </c>
      <c r="F65" s="1">
        <f>E65/10</f>
        <v>4.25</v>
      </c>
      <c r="G65">
        <v>0.2</v>
      </c>
      <c r="H65" s="1">
        <f>G65*1000</f>
        <v>200</v>
      </c>
      <c r="I65">
        <v>0.153</v>
      </c>
      <c r="M65" s="10">
        <f>D65</f>
        <v>369.9</v>
      </c>
      <c r="N65" s="17">
        <f>F65</f>
        <v>4.25</v>
      </c>
      <c r="O65" s="17">
        <f>H65</f>
        <v>200</v>
      </c>
      <c r="P65" s="11">
        <f t="shared" si="7"/>
        <v>0.153</v>
      </c>
    </row>
    <row r="66" spans="1:16" x14ac:dyDescent="0.3">
      <c r="B66">
        <v>52</v>
      </c>
      <c r="C66" t="s">
        <v>43</v>
      </c>
      <c r="D66">
        <f>1.316*J66</f>
        <v>573.77600000000007</v>
      </c>
      <c r="F66">
        <f>1.4*(10^-24)*D66/((K66*10^-8)^3)</f>
        <v>12.838045008649644</v>
      </c>
      <c r="H66">
        <f>3.29*((K66*10^-8)^3)*$C$12</f>
        <v>123.96759315697403</v>
      </c>
      <c r="I66">
        <v>0</v>
      </c>
      <c r="J66">
        <v>436</v>
      </c>
      <c r="K66">
        <v>3.97</v>
      </c>
      <c r="M66" s="10">
        <f>D66</f>
        <v>573.77600000000007</v>
      </c>
      <c r="N66" s="17">
        <f>F66</f>
        <v>12.838045008649644</v>
      </c>
      <c r="O66" s="17">
        <f>H66</f>
        <v>123.96759315697403</v>
      </c>
      <c r="P66" s="11">
        <f t="shared" si="7"/>
        <v>0</v>
      </c>
    </row>
    <row r="67" spans="1:16" ht="17.25" thickBot="1" x14ac:dyDescent="0.35">
      <c r="A67" t="s">
        <v>49</v>
      </c>
      <c r="B67">
        <v>53</v>
      </c>
      <c r="C67" t="s">
        <v>50</v>
      </c>
      <c r="D67" s="1">
        <v>466</v>
      </c>
      <c r="F67" s="7">
        <v>5.57</v>
      </c>
      <c r="G67">
        <f>1/6.49</f>
        <v>0.15408320493066255</v>
      </c>
      <c r="H67" s="1">
        <f>G67*1000</f>
        <v>154.08320493066256</v>
      </c>
      <c r="I67">
        <v>0.30299999999999999</v>
      </c>
      <c r="M67" s="12">
        <f>D67</f>
        <v>466</v>
      </c>
      <c r="N67" s="13">
        <f>F67</f>
        <v>5.57</v>
      </c>
      <c r="O67" s="13">
        <f>H67</f>
        <v>154.08320493066256</v>
      </c>
      <c r="P67" s="14">
        <f t="shared" si="7"/>
        <v>0.30299999999999999</v>
      </c>
    </row>
    <row r="68" spans="1:16" x14ac:dyDescent="0.3">
      <c r="D68" s="5"/>
      <c r="F68" s="5"/>
      <c r="H68" s="5"/>
      <c r="I68" s="5"/>
      <c r="M68" s="15"/>
      <c r="N68" s="15"/>
      <c r="O68" s="15"/>
      <c r="P68" s="15"/>
    </row>
    <row r="69" spans="1:16" x14ac:dyDescent="0.3">
      <c r="D69" s="5"/>
      <c r="F69" s="5"/>
      <c r="H69" s="5"/>
      <c r="I69" s="5"/>
      <c r="M69" s="15"/>
      <c r="N69" s="15"/>
      <c r="O69" s="15"/>
      <c r="P69" s="15"/>
    </row>
    <row r="70" spans="1:16" x14ac:dyDescent="0.3">
      <c r="D70" s="5"/>
      <c r="F70" s="5"/>
      <c r="H70" s="5"/>
      <c r="I70" s="5"/>
      <c r="M70" s="15"/>
      <c r="N70" s="15"/>
      <c r="O70" s="15"/>
      <c r="P70" s="15"/>
    </row>
    <row r="71" spans="1:16" x14ac:dyDescent="0.3">
      <c r="D71" s="5"/>
      <c r="F71" s="5"/>
      <c r="H71" s="5"/>
      <c r="I71" s="5"/>
      <c r="M71" s="15"/>
      <c r="N71" s="15"/>
      <c r="O71" s="15"/>
      <c r="P71" s="15"/>
    </row>
    <row r="72" spans="1:16" x14ac:dyDescent="0.3">
      <c r="D72" s="5"/>
      <c r="F72" s="5"/>
      <c r="H72" s="5"/>
      <c r="I72" s="5"/>
      <c r="M72" s="15"/>
      <c r="N72" s="15"/>
      <c r="O72" s="15"/>
      <c r="P72" s="15"/>
    </row>
    <row r="73" spans="1:16" x14ac:dyDescent="0.3">
      <c r="D73" s="5"/>
      <c r="F73" s="5"/>
      <c r="H73" s="5"/>
      <c r="I73" s="5"/>
      <c r="M73" s="15"/>
      <c r="N73" s="15"/>
      <c r="O73" s="15"/>
      <c r="P73" s="15"/>
    </row>
  </sheetData>
  <mergeCells count="3">
    <mergeCell ref="B2:C2"/>
    <mergeCell ref="D8:E9"/>
    <mergeCell ref="B11:F1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15A4-686F-4062-B403-8A166C21465D}">
  <dimension ref="B2:L67"/>
  <sheetViews>
    <sheetView workbookViewId="0">
      <selection activeCell="J8" sqref="J8"/>
    </sheetView>
  </sheetViews>
  <sheetFormatPr defaultRowHeight="16.5" x14ac:dyDescent="0.3"/>
  <cols>
    <col min="1" max="1" width="3.375" customWidth="1"/>
    <col min="2" max="2" width="27.75" bestFit="1" customWidth="1"/>
    <col min="3" max="3" width="11.125" customWidth="1"/>
  </cols>
  <sheetData>
    <row r="2" spans="2:12" ht="24" x14ac:dyDescent="0.3">
      <c r="B2" s="37" t="s">
        <v>0</v>
      </c>
      <c r="C2" s="37"/>
      <c r="D2" s="21" t="s">
        <v>96</v>
      </c>
    </row>
    <row r="3" spans="2:12" x14ac:dyDescent="0.3">
      <c r="B3" t="s">
        <v>1</v>
      </c>
      <c r="C3" s="36" t="s">
        <v>133</v>
      </c>
      <c r="D3" s="36"/>
      <c r="E3" s="36"/>
      <c r="F3" s="36"/>
      <c r="G3" s="36"/>
      <c r="H3" s="36"/>
    </row>
    <row r="4" spans="2:12" x14ac:dyDescent="0.3">
      <c r="C4" s="38" t="s">
        <v>2</v>
      </c>
      <c r="D4" s="38"/>
    </row>
    <row r="5" spans="2:12" x14ac:dyDescent="0.3">
      <c r="B5" t="s">
        <v>3</v>
      </c>
    </row>
    <row r="6" spans="2:12" x14ac:dyDescent="0.3">
      <c r="B6" s="37" t="s">
        <v>4</v>
      </c>
      <c r="C6" s="37"/>
      <c r="D6" s="37"/>
      <c r="E6" s="37"/>
      <c r="F6" s="29"/>
    </row>
    <row r="8" spans="2:12" x14ac:dyDescent="0.3">
      <c r="B8" t="s">
        <v>5</v>
      </c>
      <c r="C8" s="37" t="s">
        <v>6</v>
      </c>
      <c r="D8" s="37"/>
    </row>
    <row r="10" spans="2:12" x14ac:dyDescent="0.3">
      <c r="B10" t="s">
        <v>7</v>
      </c>
      <c r="C10" t="s">
        <v>8</v>
      </c>
      <c r="D10" t="s">
        <v>9</v>
      </c>
      <c r="E10" t="s">
        <v>10</v>
      </c>
      <c r="F10" t="s">
        <v>11</v>
      </c>
    </row>
    <row r="11" spans="2:12" x14ac:dyDescent="0.3">
      <c r="B11" t="s">
        <v>12</v>
      </c>
      <c r="C11">
        <v>1.98</v>
      </c>
      <c r="D11">
        <v>16.5</v>
      </c>
      <c r="E11">
        <v>5.48</v>
      </c>
      <c r="F11">
        <v>5.69</v>
      </c>
    </row>
    <row r="12" spans="2:12" x14ac:dyDescent="0.3">
      <c r="B12" t="s">
        <v>13</v>
      </c>
    </row>
    <row r="13" spans="2:12" x14ac:dyDescent="0.3">
      <c r="D13" s="16"/>
      <c r="E13" t="s">
        <v>97</v>
      </c>
    </row>
    <row r="14" spans="2:12" x14ac:dyDescent="0.3">
      <c r="D14" s="4" t="s">
        <v>14</v>
      </c>
      <c r="E14" s="4" t="s">
        <v>15</v>
      </c>
      <c r="F14" s="4" t="s">
        <v>16</v>
      </c>
      <c r="G14" s="4" t="s">
        <v>17</v>
      </c>
      <c r="H14" s="4" t="s">
        <v>18</v>
      </c>
      <c r="I14" s="22" t="s">
        <v>8</v>
      </c>
      <c r="J14" s="22" t="s">
        <v>9</v>
      </c>
      <c r="K14" s="22" t="s">
        <v>10</v>
      </c>
      <c r="L14" s="22" t="s">
        <v>11</v>
      </c>
    </row>
    <row r="15" spans="2:12" x14ac:dyDescent="0.3">
      <c r="D15">
        <v>1</v>
      </c>
      <c r="E15" t="s">
        <v>25</v>
      </c>
      <c r="F15">
        <v>0</v>
      </c>
      <c r="G15">
        <v>0</v>
      </c>
      <c r="H15" s="1">
        <v>7.07</v>
      </c>
      <c r="I15">
        <v>2</v>
      </c>
      <c r="J15">
        <v>0</v>
      </c>
      <c r="K15">
        <v>0</v>
      </c>
      <c r="L15">
        <v>0</v>
      </c>
    </row>
    <row r="16" spans="2:12" x14ac:dyDescent="0.3">
      <c r="D16">
        <v>2</v>
      </c>
      <c r="E16" t="s">
        <v>21</v>
      </c>
      <c r="F16">
        <v>0</v>
      </c>
      <c r="G16">
        <v>0</v>
      </c>
      <c r="H16">
        <f>$C$11*I16+$D$11*J16+$E$11*K16+$F$11*L16</f>
        <v>1.98</v>
      </c>
      <c r="I16">
        <v>1</v>
      </c>
      <c r="J16">
        <v>0</v>
      </c>
      <c r="K16">
        <v>0</v>
      </c>
      <c r="L16">
        <v>0</v>
      </c>
    </row>
    <row r="17" spans="4:12" x14ac:dyDescent="0.3">
      <c r="D17">
        <v>3</v>
      </c>
      <c r="E17" t="s">
        <v>24</v>
      </c>
      <c r="F17">
        <v>0</v>
      </c>
      <c r="G17">
        <v>0</v>
      </c>
      <c r="H17">
        <f>$C$11*I17+$D$11*J17+$E$11*K17+$F$11*L17</f>
        <v>5.48</v>
      </c>
      <c r="I17">
        <v>0</v>
      </c>
      <c r="J17">
        <v>0</v>
      </c>
      <c r="K17">
        <v>1</v>
      </c>
      <c r="L17">
        <v>0</v>
      </c>
    </row>
    <row r="18" spans="4:12" x14ac:dyDescent="0.3">
      <c r="D18">
        <v>4</v>
      </c>
      <c r="E18" t="s">
        <v>22</v>
      </c>
      <c r="F18">
        <v>0</v>
      </c>
      <c r="G18">
        <v>0</v>
      </c>
      <c r="H18" s="1">
        <v>16.600000000000001</v>
      </c>
      <c r="I18">
        <v>0</v>
      </c>
      <c r="J18">
        <v>0</v>
      </c>
      <c r="K18">
        <v>2</v>
      </c>
      <c r="L18">
        <v>0</v>
      </c>
    </row>
    <row r="19" spans="4:12" x14ac:dyDescent="0.3">
      <c r="D19">
        <v>5</v>
      </c>
      <c r="E19" t="s">
        <v>23</v>
      </c>
      <c r="F19">
        <v>0</v>
      </c>
      <c r="G19">
        <v>0</v>
      </c>
      <c r="H19">
        <f>$C$11*I19+$D$11*J19+$E$11*K19+$F$11*L19</f>
        <v>7.4600000000000009</v>
      </c>
      <c r="I19">
        <v>1</v>
      </c>
      <c r="J19">
        <v>0</v>
      </c>
      <c r="K19">
        <v>1</v>
      </c>
      <c r="L19">
        <v>0</v>
      </c>
    </row>
    <row r="20" spans="4:12" x14ac:dyDescent="0.3">
      <c r="D20">
        <v>6</v>
      </c>
      <c r="E20" t="s">
        <v>26</v>
      </c>
      <c r="F20">
        <v>7.5999999999999998E-2</v>
      </c>
      <c r="G20">
        <v>1.8440000000000001</v>
      </c>
      <c r="H20" s="1">
        <v>12.7</v>
      </c>
      <c r="I20">
        <v>2</v>
      </c>
      <c r="J20">
        <v>0</v>
      </c>
      <c r="K20">
        <v>1</v>
      </c>
      <c r="L20">
        <v>0</v>
      </c>
    </row>
    <row r="21" spans="4:12" x14ac:dyDescent="0.3">
      <c r="D21">
        <v>7</v>
      </c>
      <c r="E21" t="s">
        <v>27</v>
      </c>
      <c r="F21">
        <v>0</v>
      </c>
      <c r="G21">
        <v>0</v>
      </c>
      <c r="H21">
        <f t="shared" ref="H21:H28" si="0">$C$11*I21+$D$11*J21+$E$11*K21+$F$11*L21</f>
        <v>12.940000000000001</v>
      </c>
      <c r="I21">
        <v>1</v>
      </c>
      <c r="J21">
        <v>0</v>
      </c>
      <c r="K21">
        <v>2</v>
      </c>
      <c r="L21">
        <v>0</v>
      </c>
    </row>
    <row r="22" spans="4:12" x14ac:dyDescent="0.3">
      <c r="D22">
        <v>8</v>
      </c>
      <c r="E22" t="s">
        <v>28</v>
      </c>
      <c r="F22">
        <v>0</v>
      </c>
      <c r="G22">
        <v>0</v>
      </c>
      <c r="H22">
        <f t="shared" si="0"/>
        <v>14.920000000000002</v>
      </c>
      <c r="I22">
        <v>2</v>
      </c>
      <c r="J22">
        <v>0</v>
      </c>
      <c r="K22">
        <v>2</v>
      </c>
      <c r="L22">
        <v>0</v>
      </c>
    </row>
    <row r="23" spans="4:12" x14ac:dyDescent="0.3">
      <c r="D23" s="16">
        <v>9</v>
      </c>
      <c r="E23" t="s">
        <v>9</v>
      </c>
      <c r="F23">
        <v>0</v>
      </c>
      <c r="G23">
        <v>0</v>
      </c>
      <c r="H23">
        <f t="shared" si="0"/>
        <v>16.5</v>
      </c>
      <c r="I23" s="22">
        <v>0</v>
      </c>
      <c r="J23" s="22">
        <v>1</v>
      </c>
      <c r="K23" s="22">
        <v>0</v>
      </c>
      <c r="L23" s="22">
        <v>0</v>
      </c>
    </row>
    <row r="24" spans="4:12" x14ac:dyDescent="0.3">
      <c r="D24">
        <v>10</v>
      </c>
      <c r="E24" t="s">
        <v>40</v>
      </c>
      <c r="F24">
        <v>0</v>
      </c>
      <c r="G24">
        <v>0</v>
      </c>
      <c r="H24">
        <f t="shared" si="0"/>
        <v>18.48</v>
      </c>
      <c r="I24">
        <v>1</v>
      </c>
      <c r="J24">
        <v>1</v>
      </c>
      <c r="K24">
        <v>0</v>
      </c>
      <c r="L24">
        <v>0</v>
      </c>
    </row>
    <row r="25" spans="4:12" x14ac:dyDescent="0.3">
      <c r="D25">
        <v>11</v>
      </c>
      <c r="E25" t="s">
        <v>87</v>
      </c>
      <c r="F25">
        <v>0</v>
      </c>
      <c r="G25">
        <v>0</v>
      </c>
      <c r="H25">
        <f t="shared" si="0"/>
        <v>20.46</v>
      </c>
      <c r="I25">
        <v>2</v>
      </c>
      <c r="J25">
        <v>1</v>
      </c>
      <c r="K25">
        <v>0</v>
      </c>
      <c r="L25">
        <v>0</v>
      </c>
    </row>
    <row r="26" spans="4:12" x14ac:dyDescent="0.3">
      <c r="D26">
        <v>12</v>
      </c>
      <c r="E26" t="s">
        <v>88</v>
      </c>
      <c r="F26">
        <v>0</v>
      </c>
      <c r="G26">
        <v>0</v>
      </c>
      <c r="H26">
        <f t="shared" si="0"/>
        <v>20.46</v>
      </c>
      <c r="I26">
        <v>2</v>
      </c>
      <c r="J26">
        <v>1</v>
      </c>
      <c r="K26">
        <v>0</v>
      </c>
      <c r="L26">
        <v>0</v>
      </c>
    </row>
    <row r="27" spans="4:12" x14ac:dyDescent="0.3">
      <c r="D27">
        <v>13</v>
      </c>
      <c r="E27" t="s">
        <v>32</v>
      </c>
      <c r="F27">
        <v>0</v>
      </c>
      <c r="G27">
        <v>0</v>
      </c>
      <c r="H27">
        <f t="shared" si="0"/>
        <v>22.439999999999998</v>
      </c>
      <c r="I27">
        <v>3</v>
      </c>
      <c r="J27">
        <v>1</v>
      </c>
      <c r="K27">
        <v>0</v>
      </c>
      <c r="L27">
        <v>0</v>
      </c>
    </row>
    <row r="28" spans="4:12" x14ac:dyDescent="0.3">
      <c r="D28">
        <v>14</v>
      </c>
      <c r="E28" t="s">
        <v>33</v>
      </c>
      <c r="F28">
        <v>0</v>
      </c>
      <c r="G28">
        <v>0</v>
      </c>
      <c r="H28">
        <f t="shared" si="0"/>
        <v>24.42</v>
      </c>
      <c r="I28">
        <v>4</v>
      </c>
      <c r="J28">
        <v>1</v>
      </c>
      <c r="K28">
        <v>0</v>
      </c>
      <c r="L28">
        <v>0</v>
      </c>
    </row>
    <row r="29" spans="4:12" x14ac:dyDescent="0.3">
      <c r="D29">
        <v>15</v>
      </c>
      <c r="E29" t="s">
        <v>29</v>
      </c>
      <c r="F29">
        <v>0</v>
      </c>
      <c r="G29">
        <v>0</v>
      </c>
      <c r="H29" s="1">
        <v>18.899999999999999</v>
      </c>
      <c r="I29">
        <v>0</v>
      </c>
      <c r="J29">
        <v>1</v>
      </c>
      <c r="K29">
        <v>1</v>
      </c>
      <c r="L29">
        <v>0</v>
      </c>
    </row>
    <row r="30" spans="4:12" x14ac:dyDescent="0.3">
      <c r="D30">
        <v>16</v>
      </c>
      <c r="E30" t="s">
        <v>30</v>
      </c>
      <c r="F30">
        <v>0</v>
      </c>
      <c r="G30">
        <v>0</v>
      </c>
      <c r="H30" s="1">
        <v>26.9</v>
      </c>
      <c r="I30">
        <v>0</v>
      </c>
      <c r="J30">
        <v>1</v>
      </c>
      <c r="K30">
        <v>2</v>
      </c>
      <c r="L30">
        <v>0</v>
      </c>
    </row>
    <row r="31" spans="4:12" x14ac:dyDescent="0.3">
      <c r="D31">
        <v>17</v>
      </c>
      <c r="E31" t="s">
        <v>31</v>
      </c>
      <c r="F31">
        <v>0</v>
      </c>
      <c r="G31">
        <v>0</v>
      </c>
      <c r="H31">
        <f t="shared" ref="H31:H44" si="1">$C$11*I31+$D$11*J31+$E$11*K31+$F$11*L31</f>
        <v>23.96</v>
      </c>
      <c r="I31">
        <v>1</v>
      </c>
      <c r="J31">
        <v>1</v>
      </c>
      <c r="K31">
        <v>1</v>
      </c>
      <c r="L31">
        <v>0</v>
      </c>
    </row>
    <row r="32" spans="4:12" x14ac:dyDescent="0.3">
      <c r="D32">
        <v>18</v>
      </c>
      <c r="E32" t="s">
        <v>34</v>
      </c>
      <c r="F32">
        <v>0</v>
      </c>
      <c r="G32">
        <v>0</v>
      </c>
      <c r="H32">
        <f t="shared" si="1"/>
        <v>25.94</v>
      </c>
      <c r="I32">
        <v>2</v>
      </c>
      <c r="J32">
        <v>1</v>
      </c>
      <c r="K32">
        <v>1</v>
      </c>
      <c r="L32">
        <v>0</v>
      </c>
    </row>
    <row r="33" spans="4:12" x14ac:dyDescent="0.3">
      <c r="D33">
        <v>19</v>
      </c>
      <c r="E33" t="s">
        <v>47</v>
      </c>
      <c r="F33">
        <v>0</v>
      </c>
      <c r="G33">
        <v>1.7</v>
      </c>
      <c r="H33">
        <f t="shared" si="1"/>
        <v>27.919999999999998</v>
      </c>
      <c r="I33">
        <v>3</v>
      </c>
      <c r="J33">
        <v>1</v>
      </c>
      <c r="K33">
        <v>1</v>
      </c>
      <c r="L33">
        <v>0</v>
      </c>
    </row>
    <row r="34" spans="4:12" x14ac:dyDescent="0.3">
      <c r="D34">
        <v>20</v>
      </c>
      <c r="E34" t="s">
        <v>37</v>
      </c>
      <c r="F34">
        <v>0</v>
      </c>
      <c r="G34">
        <v>1.7</v>
      </c>
      <c r="H34">
        <f t="shared" si="1"/>
        <v>27.919999999999998</v>
      </c>
      <c r="I34">
        <v>3</v>
      </c>
      <c r="J34">
        <v>1</v>
      </c>
      <c r="K34">
        <v>1</v>
      </c>
      <c r="L34">
        <v>0</v>
      </c>
    </row>
    <row r="35" spans="4:12" x14ac:dyDescent="0.3">
      <c r="D35">
        <v>21</v>
      </c>
      <c r="E35" t="s">
        <v>48</v>
      </c>
      <c r="F35">
        <v>0</v>
      </c>
      <c r="G35">
        <v>0</v>
      </c>
      <c r="H35">
        <f t="shared" si="1"/>
        <v>29.900000000000002</v>
      </c>
      <c r="I35">
        <v>4</v>
      </c>
      <c r="J35">
        <v>1</v>
      </c>
      <c r="K35">
        <v>1</v>
      </c>
      <c r="L35">
        <v>0</v>
      </c>
    </row>
    <row r="36" spans="4:12" x14ac:dyDescent="0.3">
      <c r="D36">
        <v>22</v>
      </c>
      <c r="E36" t="s">
        <v>46</v>
      </c>
      <c r="F36">
        <v>0</v>
      </c>
      <c r="G36">
        <v>0</v>
      </c>
      <c r="H36">
        <f t="shared" si="1"/>
        <v>34.979999999999997</v>
      </c>
      <c r="I36">
        <v>1</v>
      </c>
      <c r="J36">
        <v>2</v>
      </c>
      <c r="K36">
        <v>0</v>
      </c>
      <c r="L36">
        <v>0</v>
      </c>
    </row>
    <row r="37" spans="4:12" x14ac:dyDescent="0.3">
      <c r="D37">
        <v>23</v>
      </c>
      <c r="E37" t="s">
        <v>41</v>
      </c>
      <c r="F37">
        <v>0</v>
      </c>
      <c r="G37">
        <v>0</v>
      </c>
      <c r="H37">
        <f t="shared" si="1"/>
        <v>36.96</v>
      </c>
      <c r="I37">
        <v>2</v>
      </c>
      <c r="J37">
        <v>2</v>
      </c>
      <c r="K37">
        <v>0</v>
      </c>
      <c r="L37">
        <v>0</v>
      </c>
    </row>
    <row r="38" spans="4:12" x14ac:dyDescent="0.3">
      <c r="D38">
        <v>24</v>
      </c>
      <c r="E38" t="s">
        <v>42</v>
      </c>
      <c r="F38">
        <v>0</v>
      </c>
      <c r="G38">
        <v>0</v>
      </c>
      <c r="H38">
        <f t="shared" si="1"/>
        <v>38.94</v>
      </c>
      <c r="I38">
        <v>3</v>
      </c>
      <c r="J38">
        <v>2</v>
      </c>
      <c r="K38">
        <v>0</v>
      </c>
      <c r="L38">
        <v>0</v>
      </c>
    </row>
    <row r="39" spans="4:12" x14ac:dyDescent="0.3">
      <c r="D39">
        <v>25</v>
      </c>
      <c r="E39" t="s">
        <v>36</v>
      </c>
      <c r="F39">
        <v>0</v>
      </c>
      <c r="G39">
        <v>0</v>
      </c>
      <c r="H39">
        <f t="shared" si="1"/>
        <v>40.92</v>
      </c>
      <c r="I39">
        <v>4</v>
      </c>
      <c r="J39">
        <v>2</v>
      </c>
      <c r="K39">
        <v>0</v>
      </c>
      <c r="L39">
        <v>0</v>
      </c>
    </row>
    <row r="40" spans="4:12" x14ac:dyDescent="0.3">
      <c r="D40">
        <v>26</v>
      </c>
      <c r="E40" t="s">
        <v>38</v>
      </c>
      <c r="F40">
        <v>0</v>
      </c>
      <c r="G40">
        <v>0</v>
      </c>
      <c r="H40">
        <f t="shared" si="1"/>
        <v>42.9</v>
      </c>
      <c r="I40">
        <v>5</v>
      </c>
      <c r="J40">
        <v>2</v>
      </c>
      <c r="K40">
        <v>0</v>
      </c>
      <c r="L40">
        <v>0</v>
      </c>
    </row>
    <row r="41" spans="4:12" x14ac:dyDescent="0.3">
      <c r="D41">
        <v>27</v>
      </c>
      <c r="E41" t="s">
        <v>39</v>
      </c>
      <c r="F41">
        <v>0</v>
      </c>
      <c r="G41">
        <v>0</v>
      </c>
      <c r="H41">
        <f t="shared" si="1"/>
        <v>44.879999999999995</v>
      </c>
      <c r="I41">
        <v>6</v>
      </c>
      <c r="J41">
        <v>2</v>
      </c>
      <c r="K41">
        <v>0</v>
      </c>
      <c r="L41">
        <v>0</v>
      </c>
    </row>
    <row r="42" spans="4:12" x14ac:dyDescent="0.3">
      <c r="D42">
        <v>28</v>
      </c>
      <c r="E42" t="s">
        <v>44</v>
      </c>
      <c r="F42">
        <v>0</v>
      </c>
      <c r="G42">
        <v>0</v>
      </c>
      <c r="H42">
        <f t="shared" si="1"/>
        <v>40.459999999999994</v>
      </c>
      <c r="I42">
        <v>1</v>
      </c>
      <c r="J42">
        <v>2</v>
      </c>
      <c r="K42">
        <v>1</v>
      </c>
      <c r="L42">
        <v>0</v>
      </c>
    </row>
    <row r="43" spans="4:12" x14ac:dyDescent="0.3">
      <c r="D43">
        <v>29</v>
      </c>
      <c r="E43" t="s">
        <v>45</v>
      </c>
      <c r="F43">
        <v>0</v>
      </c>
      <c r="G43">
        <v>0</v>
      </c>
      <c r="H43">
        <f t="shared" si="1"/>
        <v>42.44</v>
      </c>
      <c r="I43">
        <v>2</v>
      </c>
      <c r="J43">
        <v>2</v>
      </c>
      <c r="K43">
        <v>1</v>
      </c>
      <c r="L43">
        <v>0</v>
      </c>
    </row>
    <row r="44" spans="4:12" x14ac:dyDescent="0.3">
      <c r="D44" s="16">
        <v>30</v>
      </c>
      <c r="E44" t="s">
        <v>89</v>
      </c>
      <c r="F44" s="29">
        <f>0.0682+4.704/(1+12+12+16+1)</f>
        <v>0.18019999999999997</v>
      </c>
      <c r="G44">
        <v>0</v>
      </c>
      <c r="H44">
        <f t="shared" si="1"/>
        <v>42.44</v>
      </c>
      <c r="I44" s="22">
        <v>2</v>
      </c>
      <c r="J44" s="22">
        <v>2</v>
      </c>
      <c r="K44" s="22">
        <v>1</v>
      </c>
      <c r="L44" s="22">
        <v>0</v>
      </c>
    </row>
    <row r="45" spans="4:12" x14ac:dyDescent="0.3">
      <c r="D45">
        <v>31</v>
      </c>
      <c r="E45" t="s">
        <v>53</v>
      </c>
      <c r="F45">
        <v>0</v>
      </c>
      <c r="G45">
        <v>0</v>
      </c>
      <c r="H45">
        <f>$C$11*I45+$D$11*J45+$E$11*K45+$F$11*L45</f>
        <v>5.69</v>
      </c>
      <c r="I45">
        <v>0</v>
      </c>
      <c r="J45">
        <v>0</v>
      </c>
      <c r="K45">
        <v>0</v>
      </c>
      <c r="L45">
        <v>1</v>
      </c>
    </row>
    <row r="46" spans="4:12" x14ac:dyDescent="0.3">
      <c r="D46">
        <v>32</v>
      </c>
      <c r="E46" t="s">
        <v>56</v>
      </c>
      <c r="F46">
        <v>0</v>
      </c>
      <c r="G46">
        <v>0</v>
      </c>
      <c r="H46">
        <f>$C$11*I46+$D$11*J46+$E$11*K46+$F$11*L46</f>
        <v>7.67</v>
      </c>
      <c r="I46">
        <v>1</v>
      </c>
      <c r="J46">
        <v>0</v>
      </c>
      <c r="K46">
        <v>0</v>
      </c>
      <c r="L46">
        <v>1</v>
      </c>
    </row>
    <row r="47" spans="4:12" x14ac:dyDescent="0.3">
      <c r="D47">
        <v>33</v>
      </c>
      <c r="E47" t="s">
        <v>58</v>
      </c>
      <c r="F47">
        <v>0</v>
      </c>
      <c r="G47">
        <v>0</v>
      </c>
      <c r="H47">
        <f>$C$11*I47+$D$11*J47+$E$11*K47+$F$11*L47</f>
        <v>9.65</v>
      </c>
      <c r="I47">
        <v>2</v>
      </c>
      <c r="J47">
        <v>0</v>
      </c>
      <c r="K47">
        <v>0</v>
      </c>
      <c r="L47">
        <v>1</v>
      </c>
    </row>
    <row r="48" spans="4:12" x14ac:dyDescent="0.3">
      <c r="D48">
        <v>34</v>
      </c>
      <c r="E48" t="s">
        <v>62</v>
      </c>
      <c r="F48">
        <v>0</v>
      </c>
      <c r="G48">
        <v>1.47</v>
      </c>
      <c r="H48" s="1">
        <v>14.9</v>
      </c>
      <c r="I48">
        <v>3</v>
      </c>
      <c r="J48">
        <v>0</v>
      </c>
      <c r="K48">
        <v>0</v>
      </c>
      <c r="L48">
        <v>1</v>
      </c>
    </row>
    <row r="49" spans="4:12" x14ac:dyDescent="0.3">
      <c r="D49" s="16">
        <v>35</v>
      </c>
      <c r="E49" t="s">
        <v>90</v>
      </c>
      <c r="F49">
        <v>0</v>
      </c>
      <c r="G49">
        <v>0</v>
      </c>
      <c r="H49">
        <f>$C$11*I49+$D$11*J49+$E$11*K49+$F$11*L49</f>
        <v>13.360000000000001</v>
      </c>
      <c r="I49" s="22">
        <v>1</v>
      </c>
      <c r="J49" s="22">
        <v>0</v>
      </c>
      <c r="K49" s="22">
        <v>0</v>
      </c>
      <c r="L49" s="22">
        <v>2</v>
      </c>
    </row>
    <row r="50" spans="4:12" x14ac:dyDescent="0.3">
      <c r="D50">
        <v>36</v>
      </c>
      <c r="E50" t="s">
        <v>52</v>
      </c>
      <c r="F50">
        <v>0</v>
      </c>
      <c r="G50">
        <v>0</v>
      </c>
      <c r="H50">
        <f>$C$11*I50+$D$11*J50+$E$11*K50+$F$11*L50</f>
        <v>11.170000000000002</v>
      </c>
      <c r="I50">
        <v>0</v>
      </c>
      <c r="J50">
        <v>0</v>
      </c>
      <c r="K50">
        <v>1</v>
      </c>
      <c r="L50">
        <v>1</v>
      </c>
    </row>
    <row r="51" spans="4:12" x14ac:dyDescent="0.3">
      <c r="D51">
        <v>37</v>
      </c>
      <c r="E51" t="s">
        <v>63</v>
      </c>
      <c r="F51">
        <v>0</v>
      </c>
      <c r="G51">
        <v>0</v>
      </c>
      <c r="H51">
        <f>$C$11*I51+$D$11*J51+$E$11*K51+$F$11*L51</f>
        <v>11.170000000000002</v>
      </c>
      <c r="I51">
        <v>0</v>
      </c>
      <c r="J51">
        <v>0</v>
      </c>
      <c r="K51">
        <v>1</v>
      </c>
      <c r="L51">
        <v>1</v>
      </c>
    </row>
    <row r="52" spans="4:12" x14ac:dyDescent="0.3">
      <c r="D52">
        <v>38</v>
      </c>
      <c r="E52" t="s">
        <v>61</v>
      </c>
      <c r="F52">
        <v>0</v>
      </c>
      <c r="G52">
        <v>0</v>
      </c>
      <c r="H52" s="1">
        <v>35.9</v>
      </c>
      <c r="I52">
        <v>0</v>
      </c>
      <c r="J52">
        <v>0</v>
      </c>
      <c r="K52">
        <v>1</v>
      </c>
      <c r="L52">
        <v>2</v>
      </c>
    </row>
    <row r="53" spans="4:12" x14ac:dyDescent="0.3">
      <c r="D53">
        <v>39</v>
      </c>
      <c r="E53" t="s">
        <v>60</v>
      </c>
      <c r="F53">
        <v>0</v>
      </c>
      <c r="G53">
        <v>0</v>
      </c>
      <c r="H53">
        <f t="shared" ref="H53:H61" si="2">$C$11*I53+$D$11*J53+$E$11*K53+$F$11*L53</f>
        <v>13.150000000000002</v>
      </c>
      <c r="I53">
        <v>1</v>
      </c>
      <c r="J53">
        <v>0</v>
      </c>
      <c r="K53">
        <v>1</v>
      </c>
      <c r="L53">
        <v>1</v>
      </c>
    </row>
    <row r="54" spans="4:12" x14ac:dyDescent="0.3">
      <c r="D54">
        <v>40</v>
      </c>
      <c r="E54" t="s">
        <v>59</v>
      </c>
      <c r="F54">
        <v>0</v>
      </c>
      <c r="G54">
        <v>0</v>
      </c>
      <c r="H54">
        <f t="shared" si="2"/>
        <v>22.19</v>
      </c>
      <c r="I54">
        <v>0</v>
      </c>
      <c r="J54">
        <v>1</v>
      </c>
      <c r="K54">
        <v>0</v>
      </c>
      <c r="L54">
        <v>1</v>
      </c>
    </row>
    <row r="55" spans="4:12" x14ac:dyDescent="0.3">
      <c r="D55">
        <v>41</v>
      </c>
      <c r="E55" t="s">
        <v>54</v>
      </c>
      <c r="F55">
        <v>0</v>
      </c>
      <c r="G55">
        <v>0</v>
      </c>
      <c r="H55">
        <f t="shared" si="2"/>
        <v>24.17</v>
      </c>
      <c r="I55">
        <v>1</v>
      </c>
      <c r="J55">
        <v>1</v>
      </c>
      <c r="K55">
        <v>0</v>
      </c>
      <c r="L55">
        <v>1</v>
      </c>
    </row>
    <row r="56" spans="4:12" x14ac:dyDescent="0.3">
      <c r="D56" s="16">
        <v>42</v>
      </c>
      <c r="E56" t="s">
        <v>91</v>
      </c>
      <c r="F56">
        <v>0</v>
      </c>
      <c r="G56">
        <v>0</v>
      </c>
      <c r="H56">
        <f t="shared" si="2"/>
        <v>26.150000000000002</v>
      </c>
      <c r="I56" s="22">
        <v>2</v>
      </c>
      <c r="J56" s="22">
        <v>1</v>
      </c>
      <c r="K56" s="22">
        <v>0</v>
      </c>
      <c r="L56" s="22">
        <v>1</v>
      </c>
    </row>
    <row r="57" spans="4:12" x14ac:dyDescent="0.3">
      <c r="D57" s="16">
        <v>43</v>
      </c>
      <c r="E57" t="s">
        <v>92</v>
      </c>
      <c r="F57">
        <v>0</v>
      </c>
      <c r="G57">
        <v>0</v>
      </c>
      <c r="H57">
        <f t="shared" si="2"/>
        <v>29.86</v>
      </c>
      <c r="I57" s="22">
        <v>1</v>
      </c>
      <c r="J57" s="22">
        <v>1</v>
      </c>
      <c r="K57" s="22">
        <v>0</v>
      </c>
      <c r="L57" s="22">
        <v>2</v>
      </c>
    </row>
    <row r="58" spans="4:12" x14ac:dyDescent="0.3">
      <c r="D58" s="16">
        <v>44</v>
      </c>
      <c r="E58" t="s">
        <v>93</v>
      </c>
      <c r="F58">
        <v>0</v>
      </c>
      <c r="G58">
        <v>0</v>
      </c>
      <c r="H58">
        <f t="shared" si="2"/>
        <v>29.650000000000002</v>
      </c>
      <c r="I58" s="22">
        <v>1</v>
      </c>
      <c r="J58" s="22">
        <v>1</v>
      </c>
      <c r="K58" s="22">
        <v>1</v>
      </c>
      <c r="L58" s="22">
        <v>1</v>
      </c>
    </row>
    <row r="59" spans="4:12" x14ac:dyDescent="0.3">
      <c r="D59" s="16">
        <v>45</v>
      </c>
      <c r="E59" t="s">
        <v>94</v>
      </c>
      <c r="F59">
        <v>0</v>
      </c>
      <c r="G59">
        <v>0</v>
      </c>
      <c r="H59">
        <f t="shared" si="2"/>
        <v>29.650000000000002</v>
      </c>
      <c r="I59" s="22">
        <v>1</v>
      </c>
      <c r="J59" s="22">
        <v>1</v>
      </c>
      <c r="K59" s="22">
        <v>1</v>
      </c>
      <c r="L59" s="22">
        <v>1</v>
      </c>
    </row>
    <row r="60" spans="4:12" x14ac:dyDescent="0.3">
      <c r="D60">
        <v>46</v>
      </c>
      <c r="E60" t="s">
        <v>57</v>
      </c>
      <c r="F60">
        <v>0</v>
      </c>
      <c r="G60">
        <v>0</v>
      </c>
      <c r="H60">
        <f t="shared" si="2"/>
        <v>29.650000000000002</v>
      </c>
      <c r="I60">
        <v>1</v>
      </c>
      <c r="J60">
        <v>1</v>
      </c>
      <c r="K60">
        <v>1</v>
      </c>
      <c r="L60">
        <v>1</v>
      </c>
    </row>
    <row r="61" spans="4:12" x14ac:dyDescent="0.3">
      <c r="D61">
        <v>47</v>
      </c>
      <c r="E61" t="s">
        <v>55</v>
      </c>
      <c r="F61">
        <v>0</v>
      </c>
      <c r="G61">
        <v>0</v>
      </c>
      <c r="H61">
        <f t="shared" si="2"/>
        <v>27.67</v>
      </c>
      <c r="I61">
        <v>0</v>
      </c>
      <c r="J61">
        <v>1</v>
      </c>
      <c r="K61">
        <v>1</v>
      </c>
      <c r="L61">
        <v>1</v>
      </c>
    </row>
    <row r="62" spans="4:12" x14ac:dyDescent="0.3">
      <c r="D62">
        <v>48</v>
      </c>
      <c r="E62" t="s">
        <v>19</v>
      </c>
      <c r="F62">
        <v>0</v>
      </c>
      <c r="G62">
        <v>0</v>
      </c>
      <c r="H62" s="1">
        <v>17.899999999999999</v>
      </c>
      <c r="I62">
        <v>0</v>
      </c>
      <c r="J62">
        <v>0</v>
      </c>
      <c r="K62">
        <v>0</v>
      </c>
      <c r="L62">
        <v>2</v>
      </c>
    </row>
    <row r="63" spans="4:12" x14ac:dyDescent="0.3">
      <c r="D63">
        <v>49</v>
      </c>
      <c r="E63" t="s">
        <v>20</v>
      </c>
      <c r="F63">
        <v>0</v>
      </c>
      <c r="G63">
        <v>0</v>
      </c>
      <c r="H63" s="1">
        <v>16.100000000000001</v>
      </c>
      <c r="I63">
        <v>0</v>
      </c>
      <c r="J63">
        <v>0</v>
      </c>
      <c r="K63">
        <v>0</v>
      </c>
      <c r="L63">
        <v>0</v>
      </c>
    </row>
    <row r="64" spans="4:12" x14ac:dyDescent="0.3">
      <c r="D64" s="16">
        <v>50</v>
      </c>
      <c r="E64" t="s">
        <v>95</v>
      </c>
      <c r="F64">
        <v>0</v>
      </c>
      <c r="G64">
        <v>0</v>
      </c>
      <c r="H64">
        <f>$C$11*I64+$D$11*J64+$E$11*K64+$F$11*L64</f>
        <v>63.36</v>
      </c>
      <c r="I64" s="22">
        <v>7</v>
      </c>
      <c r="J64" s="22">
        <v>3</v>
      </c>
      <c r="K64" s="22">
        <v>0</v>
      </c>
      <c r="L64" s="22">
        <v>0</v>
      </c>
    </row>
    <row r="65" spans="3:12" x14ac:dyDescent="0.3">
      <c r="D65">
        <v>51</v>
      </c>
      <c r="E65" t="s">
        <v>51</v>
      </c>
      <c r="F65">
        <v>0</v>
      </c>
      <c r="G65">
        <v>0</v>
      </c>
      <c r="H65">
        <f>$C$11*I65+$D$11*J65+$E$11*K65+$F$11*L65</f>
        <v>65.34</v>
      </c>
      <c r="I65">
        <v>8</v>
      </c>
      <c r="J65">
        <v>3</v>
      </c>
      <c r="K65">
        <v>0</v>
      </c>
      <c r="L65">
        <v>0</v>
      </c>
    </row>
    <row r="66" spans="3:12" x14ac:dyDescent="0.3">
      <c r="D66">
        <v>52</v>
      </c>
      <c r="E66" t="s">
        <v>43</v>
      </c>
      <c r="F66">
        <v>0</v>
      </c>
      <c r="G66">
        <v>0</v>
      </c>
      <c r="H66">
        <f>$C$11*I66+$D$11*J66+$E$11*K66+$F$11*L66</f>
        <v>44.42</v>
      </c>
      <c r="I66">
        <v>3</v>
      </c>
      <c r="J66">
        <v>2</v>
      </c>
      <c r="K66">
        <v>1</v>
      </c>
      <c r="L66">
        <v>0</v>
      </c>
    </row>
    <row r="67" spans="3:12" x14ac:dyDescent="0.3">
      <c r="C67" t="s">
        <v>49</v>
      </c>
      <c r="D67">
        <v>53</v>
      </c>
      <c r="E67" t="s">
        <v>50</v>
      </c>
      <c r="F67">
        <v>0</v>
      </c>
      <c r="G67">
        <v>0</v>
      </c>
      <c r="H67">
        <f>$C$11*I67+$D$11*J67+$E$11*K67+$F$11*L67</f>
        <v>46.400000000000006</v>
      </c>
      <c r="I67">
        <v>4</v>
      </c>
      <c r="J67">
        <v>2</v>
      </c>
      <c r="K67">
        <v>1</v>
      </c>
      <c r="L67">
        <v>0</v>
      </c>
    </row>
  </sheetData>
  <mergeCells count="4">
    <mergeCell ref="B2:C2"/>
    <mergeCell ref="C4:D4"/>
    <mergeCell ref="B6:E6"/>
    <mergeCell ref="C8:D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9CA9-08A6-45FB-876E-9C9CD197E46F}">
  <dimension ref="B2:J57"/>
  <sheetViews>
    <sheetView zoomScale="85" zoomScaleNormal="85" workbookViewId="0">
      <selection activeCell="N28" sqref="N28"/>
    </sheetView>
  </sheetViews>
  <sheetFormatPr defaultRowHeight="16.5" x14ac:dyDescent="0.3"/>
  <cols>
    <col min="1" max="1" width="7" customWidth="1"/>
    <col min="2" max="2" width="4.375" bestFit="1" customWidth="1"/>
    <col min="4" max="4" width="8.5" bestFit="1" customWidth="1"/>
    <col min="5" max="5" width="9.25" bestFit="1" customWidth="1"/>
    <col min="6" max="6" width="12.875" bestFit="1" customWidth="1"/>
    <col min="7" max="7" width="15" bestFit="1" customWidth="1"/>
    <col min="8" max="8" width="6.75" bestFit="1" customWidth="1"/>
    <col min="9" max="9" width="6.5" bestFit="1" customWidth="1"/>
    <col min="10" max="10" width="6.875" bestFit="1" customWidth="1"/>
  </cols>
  <sheetData>
    <row r="2" spans="2:10" ht="24" x14ac:dyDescent="0.3">
      <c r="C2" s="21" t="s">
        <v>127</v>
      </c>
    </row>
    <row r="4" spans="2:10" x14ac:dyDescent="0.3">
      <c r="B4" s="33" t="s">
        <v>106</v>
      </c>
      <c r="C4" s="34" t="s">
        <v>107</v>
      </c>
      <c r="D4" s="34" t="s">
        <v>123</v>
      </c>
      <c r="E4" s="34" t="s">
        <v>124</v>
      </c>
      <c r="F4" s="34" t="s">
        <v>125</v>
      </c>
      <c r="G4" s="34" t="s">
        <v>126</v>
      </c>
      <c r="H4" s="34" t="s">
        <v>108</v>
      </c>
      <c r="I4" s="34" t="s">
        <v>104</v>
      </c>
      <c r="J4" s="35" t="s">
        <v>105</v>
      </c>
    </row>
    <row r="5" spans="2:10" x14ac:dyDescent="0.3">
      <c r="B5" s="18">
        <v>1</v>
      </c>
      <c r="C5" t="s">
        <v>25</v>
      </c>
      <c r="D5">
        <v>33.18</v>
      </c>
      <c r="E5">
        <v>1.3</v>
      </c>
      <c r="F5">
        <v>64.935000000000002</v>
      </c>
      <c r="G5">
        <v>-0.216</v>
      </c>
      <c r="H5">
        <v>0</v>
      </c>
      <c r="I5">
        <v>0</v>
      </c>
      <c r="J5" s="23">
        <v>7.07</v>
      </c>
    </row>
    <row r="6" spans="2:10" x14ac:dyDescent="0.3">
      <c r="B6" s="18">
        <v>2</v>
      </c>
      <c r="C6" t="s">
        <v>21</v>
      </c>
      <c r="D6">
        <v>190.82</v>
      </c>
      <c r="E6">
        <v>31.009</v>
      </c>
      <c r="F6">
        <v>17.068999999999999</v>
      </c>
      <c r="G6">
        <v>0</v>
      </c>
      <c r="H6">
        <v>0</v>
      </c>
      <c r="I6">
        <v>0</v>
      </c>
      <c r="J6" s="23">
        <v>1.98</v>
      </c>
    </row>
    <row r="7" spans="2:10" x14ac:dyDescent="0.3">
      <c r="B7" s="18">
        <v>3</v>
      </c>
      <c r="C7" t="s">
        <v>24</v>
      </c>
      <c r="D7">
        <v>105.28</v>
      </c>
      <c r="E7">
        <v>7.0869999999999997</v>
      </c>
      <c r="F7">
        <v>41.204000000000001</v>
      </c>
      <c r="G7">
        <v>0</v>
      </c>
      <c r="H7">
        <v>0</v>
      </c>
      <c r="I7">
        <v>0</v>
      </c>
      <c r="J7" s="23">
        <v>5.48</v>
      </c>
    </row>
    <row r="8" spans="2:10" x14ac:dyDescent="0.3">
      <c r="B8" s="18">
        <v>4</v>
      </c>
      <c r="C8" t="s">
        <v>22</v>
      </c>
      <c r="D8">
        <v>154.58000000000001</v>
      </c>
      <c r="E8">
        <v>5.0430000000000001</v>
      </c>
      <c r="F8">
        <v>73.528999999999996</v>
      </c>
      <c r="G8">
        <v>2.5000000000000001E-2</v>
      </c>
      <c r="H8">
        <v>0</v>
      </c>
      <c r="I8">
        <v>0</v>
      </c>
      <c r="J8" s="23">
        <v>16.600000000000001</v>
      </c>
    </row>
    <row r="9" spans="2:10" x14ac:dyDescent="0.3">
      <c r="B9" s="18">
        <v>5</v>
      </c>
      <c r="C9" t="s">
        <v>23</v>
      </c>
      <c r="D9">
        <v>105.28</v>
      </c>
      <c r="E9">
        <v>7.0869999999999997</v>
      </c>
      <c r="F9">
        <v>41.204000000000001</v>
      </c>
      <c r="G9">
        <v>0</v>
      </c>
      <c r="H9">
        <v>0</v>
      </c>
      <c r="I9">
        <v>0</v>
      </c>
      <c r="J9" s="23">
        <v>7.46</v>
      </c>
    </row>
    <row r="10" spans="2:10" x14ac:dyDescent="0.3">
      <c r="B10" s="18">
        <v>6</v>
      </c>
      <c r="C10" t="s">
        <v>26</v>
      </c>
      <c r="D10">
        <v>647</v>
      </c>
      <c r="E10">
        <v>22.064</v>
      </c>
      <c r="F10">
        <v>55.866</v>
      </c>
      <c r="G10">
        <v>0.34399999999999997</v>
      </c>
      <c r="H10">
        <v>7.5999999999999998E-2</v>
      </c>
      <c r="I10">
        <v>1.8440000000000001</v>
      </c>
      <c r="J10" s="23">
        <v>12.7</v>
      </c>
    </row>
    <row r="11" spans="2:10" x14ac:dyDescent="0.3">
      <c r="B11" s="18">
        <v>7</v>
      </c>
      <c r="C11" t="s">
        <v>27</v>
      </c>
      <c r="D11">
        <v>141.33799999999999</v>
      </c>
      <c r="E11">
        <v>4.7850000000000001</v>
      </c>
      <c r="F11">
        <v>81.924000000000007</v>
      </c>
      <c r="G11">
        <v>0</v>
      </c>
      <c r="H11">
        <v>0</v>
      </c>
      <c r="I11">
        <v>0</v>
      </c>
      <c r="J11" s="23">
        <v>12.94</v>
      </c>
    </row>
    <row r="12" spans="2:10" x14ac:dyDescent="0.3">
      <c r="B12" s="18">
        <v>8</v>
      </c>
      <c r="C12" t="s">
        <v>109</v>
      </c>
      <c r="D12">
        <v>728</v>
      </c>
      <c r="E12">
        <v>22</v>
      </c>
      <c r="F12">
        <v>81.924000000000007</v>
      </c>
      <c r="G12">
        <v>0</v>
      </c>
      <c r="H12">
        <v>0</v>
      </c>
      <c r="I12">
        <v>0</v>
      </c>
      <c r="J12" s="23">
        <v>14.92</v>
      </c>
    </row>
    <row r="13" spans="2:10" x14ac:dyDescent="0.3">
      <c r="B13" s="18">
        <v>9</v>
      </c>
      <c r="C13" t="s">
        <v>110</v>
      </c>
      <c r="D13">
        <v>7020.5</v>
      </c>
      <c r="E13">
        <v>796.71900000000005</v>
      </c>
      <c r="F13">
        <v>26.62</v>
      </c>
      <c r="G13">
        <v>0</v>
      </c>
      <c r="H13">
        <v>0</v>
      </c>
      <c r="I13">
        <v>0</v>
      </c>
      <c r="J13" s="23">
        <v>16.5</v>
      </c>
    </row>
    <row r="14" spans="2:10" x14ac:dyDescent="0.3">
      <c r="B14" s="18">
        <v>10</v>
      </c>
      <c r="C14" t="s">
        <v>40</v>
      </c>
      <c r="D14">
        <v>105.28</v>
      </c>
      <c r="E14">
        <v>7.0869999999999997</v>
      </c>
      <c r="F14">
        <v>41.204000000000001</v>
      </c>
      <c r="G14">
        <v>0</v>
      </c>
      <c r="H14">
        <v>0</v>
      </c>
      <c r="I14">
        <v>0</v>
      </c>
      <c r="J14" s="23">
        <v>18.48</v>
      </c>
    </row>
    <row r="15" spans="2:10" x14ac:dyDescent="0.3">
      <c r="B15" s="18">
        <v>11</v>
      </c>
      <c r="C15" t="s">
        <v>111</v>
      </c>
      <c r="D15">
        <v>189.50399999999999</v>
      </c>
      <c r="E15">
        <v>4.835</v>
      </c>
      <c r="F15">
        <v>108.714</v>
      </c>
      <c r="G15">
        <v>0</v>
      </c>
      <c r="H15">
        <v>0</v>
      </c>
      <c r="I15">
        <v>0</v>
      </c>
      <c r="J15" s="23">
        <v>20.46</v>
      </c>
    </row>
    <row r="16" spans="2:10" x14ac:dyDescent="0.3">
      <c r="B16" s="18">
        <v>12</v>
      </c>
      <c r="C16" t="s">
        <v>112</v>
      </c>
      <c r="D16">
        <v>189.50399999999999</v>
      </c>
      <c r="E16">
        <v>4.835</v>
      </c>
      <c r="F16">
        <v>108.714</v>
      </c>
      <c r="G16">
        <v>0</v>
      </c>
      <c r="H16">
        <v>0</v>
      </c>
      <c r="I16">
        <v>0</v>
      </c>
      <c r="J16" s="23">
        <v>20.46</v>
      </c>
    </row>
    <row r="17" spans="2:10" x14ac:dyDescent="0.3">
      <c r="B17" s="18">
        <v>13</v>
      </c>
      <c r="C17" t="s">
        <v>32</v>
      </c>
      <c r="D17">
        <v>189.50399999999999</v>
      </c>
      <c r="E17">
        <v>4.835</v>
      </c>
      <c r="F17">
        <v>108.714</v>
      </c>
      <c r="G17">
        <v>0</v>
      </c>
      <c r="H17">
        <v>0</v>
      </c>
      <c r="I17">
        <v>0</v>
      </c>
      <c r="J17" s="23">
        <v>22.44</v>
      </c>
    </row>
    <row r="18" spans="2:10" x14ac:dyDescent="0.3">
      <c r="B18" s="18">
        <v>14</v>
      </c>
      <c r="C18" t="s">
        <v>33</v>
      </c>
      <c r="D18">
        <v>190.6</v>
      </c>
      <c r="E18">
        <v>4.6100000000000003</v>
      </c>
      <c r="F18">
        <v>98.6</v>
      </c>
      <c r="G18">
        <v>1.0999999999999999E-2</v>
      </c>
      <c r="H18">
        <v>0</v>
      </c>
      <c r="I18">
        <v>0</v>
      </c>
      <c r="J18" s="23">
        <v>24.42</v>
      </c>
    </row>
    <row r="19" spans="2:10" x14ac:dyDescent="0.3">
      <c r="B19" s="18">
        <v>15</v>
      </c>
      <c r="C19" t="s">
        <v>29</v>
      </c>
      <c r="D19">
        <v>134.44999999999999</v>
      </c>
      <c r="E19">
        <v>3.4990000000000001</v>
      </c>
      <c r="F19">
        <v>90.09</v>
      </c>
      <c r="G19">
        <v>6.6000000000000003E-2</v>
      </c>
      <c r="H19">
        <v>0</v>
      </c>
      <c r="I19">
        <v>0</v>
      </c>
      <c r="J19" s="23">
        <v>18.899999999999999</v>
      </c>
    </row>
    <row r="20" spans="2:10" x14ac:dyDescent="0.3">
      <c r="B20" s="18">
        <v>16</v>
      </c>
      <c r="C20" t="s">
        <v>30</v>
      </c>
      <c r="D20">
        <v>304.18</v>
      </c>
      <c r="E20">
        <v>7.38</v>
      </c>
      <c r="F20">
        <v>91.9</v>
      </c>
      <c r="G20">
        <v>0.23899999999999999</v>
      </c>
      <c r="H20">
        <v>0</v>
      </c>
      <c r="I20">
        <v>0</v>
      </c>
      <c r="J20" s="23">
        <v>26.9</v>
      </c>
    </row>
    <row r="21" spans="2:10" x14ac:dyDescent="0.3">
      <c r="B21" s="18">
        <v>17</v>
      </c>
      <c r="C21" t="s">
        <v>80</v>
      </c>
      <c r="D21">
        <v>655.36800000000005</v>
      </c>
      <c r="E21">
        <v>19.829999999999998</v>
      </c>
      <c r="F21">
        <v>91.668000000000006</v>
      </c>
      <c r="G21">
        <v>0</v>
      </c>
      <c r="H21">
        <v>0</v>
      </c>
      <c r="I21">
        <v>0</v>
      </c>
      <c r="J21" s="23">
        <v>23.96</v>
      </c>
    </row>
    <row r="22" spans="2:10" x14ac:dyDescent="0.3">
      <c r="B22" s="18">
        <v>18</v>
      </c>
      <c r="C22" t="s">
        <v>113</v>
      </c>
      <c r="D22">
        <v>408</v>
      </c>
      <c r="E22">
        <v>6.59</v>
      </c>
      <c r="F22">
        <v>115</v>
      </c>
      <c r="G22">
        <v>0.253</v>
      </c>
      <c r="H22">
        <v>0</v>
      </c>
      <c r="I22">
        <v>0</v>
      </c>
      <c r="J22" s="23">
        <v>25.94</v>
      </c>
    </row>
    <row r="23" spans="2:10" x14ac:dyDescent="0.3">
      <c r="B23" s="18">
        <v>19</v>
      </c>
      <c r="C23" t="s">
        <v>81</v>
      </c>
      <c r="D23">
        <v>548.77200000000005</v>
      </c>
      <c r="E23">
        <v>15.291</v>
      </c>
      <c r="F23">
        <v>99.543999999999997</v>
      </c>
      <c r="G23">
        <v>0</v>
      </c>
      <c r="H23">
        <v>0</v>
      </c>
      <c r="I23">
        <v>1.7</v>
      </c>
      <c r="J23" s="23">
        <v>27.92</v>
      </c>
    </row>
    <row r="24" spans="2:10" x14ac:dyDescent="0.3">
      <c r="B24" s="18">
        <v>20</v>
      </c>
      <c r="C24" t="s">
        <v>37</v>
      </c>
      <c r="D24">
        <v>548.77200000000005</v>
      </c>
      <c r="E24">
        <v>15.291</v>
      </c>
      <c r="F24">
        <v>99.543999999999997</v>
      </c>
      <c r="G24">
        <v>0</v>
      </c>
      <c r="H24">
        <v>0</v>
      </c>
      <c r="I24">
        <v>1.7</v>
      </c>
      <c r="J24" s="23">
        <v>27.92</v>
      </c>
    </row>
    <row r="25" spans="2:10" x14ac:dyDescent="0.3">
      <c r="B25" s="18">
        <v>21</v>
      </c>
      <c r="C25" t="s">
        <v>48</v>
      </c>
      <c r="D25">
        <v>513</v>
      </c>
      <c r="E25">
        <v>8.1</v>
      </c>
      <c r="F25">
        <v>117</v>
      </c>
      <c r="G25">
        <v>0.55600000000000005</v>
      </c>
      <c r="H25">
        <v>0</v>
      </c>
      <c r="I25">
        <v>0</v>
      </c>
      <c r="J25" s="23">
        <v>29.9</v>
      </c>
    </row>
    <row r="26" spans="2:10" x14ac:dyDescent="0.3">
      <c r="B26" s="18">
        <v>22</v>
      </c>
      <c r="C26" t="s">
        <v>46</v>
      </c>
      <c r="D26">
        <v>349.13499999999999</v>
      </c>
      <c r="E26">
        <v>9.4870000000000001</v>
      </c>
      <c r="F26">
        <v>102.074</v>
      </c>
      <c r="G26">
        <v>0</v>
      </c>
      <c r="H26">
        <v>0</v>
      </c>
      <c r="I26">
        <v>0</v>
      </c>
      <c r="J26" s="23">
        <v>34.979999999999997</v>
      </c>
    </row>
    <row r="27" spans="2:10" x14ac:dyDescent="0.3">
      <c r="B27" s="18">
        <v>23</v>
      </c>
      <c r="C27" t="s">
        <v>41</v>
      </c>
      <c r="D27">
        <v>308.3</v>
      </c>
      <c r="E27">
        <v>6.1379999999999999</v>
      </c>
      <c r="F27">
        <v>112.2</v>
      </c>
      <c r="G27">
        <v>0.19</v>
      </c>
      <c r="H27">
        <v>0</v>
      </c>
      <c r="I27">
        <v>0</v>
      </c>
      <c r="J27" s="23">
        <v>36.96</v>
      </c>
    </row>
    <row r="28" spans="2:10" x14ac:dyDescent="0.3">
      <c r="B28" s="18">
        <v>24</v>
      </c>
      <c r="C28" t="s">
        <v>42</v>
      </c>
      <c r="D28">
        <v>349.13499999999999</v>
      </c>
      <c r="E28">
        <v>9.4870000000000001</v>
      </c>
      <c r="F28">
        <v>102.074</v>
      </c>
      <c r="G28">
        <v>0</v>
      </c>
      <c r="H28">
        <v>0</v>
      </c>
      <c r="I28">
        <v>0</v>
      </c>
      <c r="J28" s="23">
        <v>38.94</v>
      </c>
    </row>
    <row r="29" spans="2:10" x14ac:dyDescent="0.3">
      <c r="B29" s="18">
        <v>25</v>
      </c>
      <c r="C29" t="s">
        <v>36</v>
      </c>
      <c r="D29">
        <v>282.5</v>
      </c>
      <c r="E29">
        <v>5.0599999999999996</v>
      </c>
      <c r="F29">
        <v>131.1</v>
      </c>
      <c r="G29">
        <v>8.8999999999999996E-2</v>
      </c>
      <c r="H29">
        <v>0</v>
      </c>
      <c r="I29">
        <v>0</v>
      </c>
      <c r="J29" s="23">
        <v>40.92</v>
      </c>
    </row>
    <row r="30" spans="2:10" x14ac:dyDescent="0.3">
      <c r="B30" s="18">
        <v>26</v>
      </c>
      <c r="C30" t="s">
        <v>38</v>
      </c>
      <c r="D30">
        <v>332.02699999999999</v>
      </c>
      <c r="E30">
        <v>5.8380000000000001</v>
      </c>
      <c r="F30">
        <v>157.74199999999999</v>
      </c>
      <c r="G30">
        <v>0</v>
      </c>
      <c r="H30">
        <v>0</v>
      </c>
      <c r="I30">
        <v>0</v>
      </c>
      <c r="J30" s="23">
        <v>42.9</v>
      </c>
    </row>
    <row r="31" spans="2:10" x14ac:dyDescent="0.3">
      <c r="B31" s="18">
        <v>27</v>
      </c>
      <c r="C31" t="s">
        <v>39</v>
      </c>
      <c r="D31">
        <v>305.3</v>
      </c>
      <c r="E31">
        <v>4.9000000000000004</v>
      </c>
      <c r="F31">
        <v>147</v>
      </c>
      <c r="G31">
        <v>9.9000000000000005E-2</v>
      </c>
      <c r="H31">
        <v>0</v>
      </c>
      <c r="I31">
        <v>0</v>
      </c>
      <c r="J31" s="23">
        <v>44.88</v>
      </c>
    </row>
    <row r="32" spans="2:10" x14ac:dyDescent="0.3">
      <c r="B32" s="18">
        <v>28</v>
      </c>
      <c r="C32" t="s">
        <v>44</v>
      </c>
      <c r="D32">
        <v>197.4</v>
      </c>
      <c r="E32">
        <v>17.687000000000001</v>
      </c>
      <c r="F32">
        <v>30.957000000000001</v>
      </c>
      <c r="G32">
        <v>0</v>
      </c>
      <c r="H32">
        <v>0</v>
      </c>
      <c r="I32">
        <v>0</v>
      </c>
      <c r="J32" s="23">
        <v>40.46</v>
      </c>
    </row>
    <row r="33" spans="2:10" x14ac:dyDescent="0.3">
      <c r="B33" s="18">
        <v>29</v>
      </c>
      <c r="C33" t="s">
        <v>45</v>
      </c>
      <c r="D33">
        <v>573.77599999999995</v>
      </c>
      <c r="E33">
        <v>12.837999999999999</v>
      </c>
      <c r="F33">
        <v>123.968</v>
      </c>
      <c r="G33">
        <v>0</v>
      </c>
      <c r="H33">
        <v>0</v>
      </c>
      <c r="I33">
        <v>0</v>
      </c>
      <c r="J33" s="23">
        <v>42.44</v>
      </c>
    </row>
    <row r="34" spans="2:10" x14ac:dyDescent="0.3">
      <c r="B34" s="18">
        <v>30</v>
      </c>
      <c r="C34" t="s">
        <v>114</v>
      </c>
      <c r="D34">
        <v>573.77599999999995</v>
      </c>
      <c r="E34">
        <v>12.837999999999999</v>
      </c>
      <c r="F34">
        <v>123.968</v>
      </c>
      <c r="G34">
        <v>0</v>
      </c>
      <c r="H34">
        <v>0.18</v>
      </c>
      <c r="I34">
        <v>0</v>
      </c>
      <c r="J34" s="23">
        <v>42.44</v>
      </c>
    </row>
    <row r="35" spans="2:10" x14ac:dyDescent="0.3">
      <c r="B35" s="18">
        <v>31</v>
      </c>
      <c r="C35" t="s">
        <v>53</v>
      </c>
      <c r="D35">
        <v>93.962000000000003</v>
      </c>
      <c r="E35">
        <v>3.6669999999999998</v>
      </c>
      <c r="F35">
        <v>71.069999999999993</v>
      </c>
      <c r="G35">
        <v>0</v>
      </c>
      <c r="H35">
        <v>0</v>
      </c>
      <c r="I35">
        <v>0</v>
      </c>
      <c r="J35" s="23">
        <v>5.69</v>
      </c>
    </row>
    <row r="36" spans="2:10" x14ac:dyDescent="0.3">
      <c r="B36" s="18">
        <v>32</v>
      </c>
      <c r="C36" t="s">
        <v>56</v>
      </c>
      <c r="D36">
        <v>105.28</v>
      </c>
      <c r="E36">
        <v>7.92</v>
      </c>
      <c r="F36">
        <v>36.869999999999997</v>
      </c>
      <c r="G36">
        <v>0</v>
      </c>
      <c r="H36">
        <v>0</v>
      </c>
      <c r="I36">
        <v>0</v>
      </c>
      <c r="J36" s="23">
        <v>7.67</v>
      </c>
    </row>
    <row r="37" spans="2:10" x14ac:dyDescent="0.3">
      <c r="B37" s="18">
        <v>33</v>
      </c>
      <c r="C37" t="s">
        <v>58</v>
      </c>
      <c r="D37">
        <v>105.28</v>
      </c>
      <c r="E37">
        <v>7.92</v>
      </c>
      <c r="F37">
        <v>36.869999999999997</v>
      </c>
      <c r="G37">
        <v>0</v>
      </c>
      <c r="H37">
        <v>0</v>
      </c>
      <c r="I37">
        <v>0</v>
      </c>
      <c r="J37" s="23">
        <v>9.65</v>
      </c>
    </row>
    <row r="38" spans="2:10" x14ac:dyDescent="0.3">
      <c r="B38" s="18">
        <v>34</v>
      </c>
      <c r="C38" t="s">
        <v>115</v>
      </c>
      <c r="D38">
        <v>405.4</v>
      </c>
      <c r="E38">
        <v>11.3</v>
      </c>
      <c r="F38">
        <v>72</v>
      </c>
      <c r="G38">
        <v>0.25</v>
      </c>
      <c r="H38">
        <v>0</v>
      </c>
      <c r="I38">
        <v>1.47</v>
      </c>
      <c r="J38" s="23">
        <v>14.9</v>
      </c>
    </row>
    <row r="39" spans="2:10" x14ac:dyDescent="0.3">
      <c r="B39" s="18">
        <v>35</v>
      </c>
      <c r="C39" t="s">
        <v>116</v>
      </c>
      <c r="D39">
        <v>93.962000000000003</v>
      </c>
      <c r="E39">
        <v>2.4009999999999998</v>
      </c>
      <c r="F39">
        <v>108.54300000000001</v>
      </c>
      <c r="G39">
        <v>0</v>
      </c>
      <c r="H39">
        <v>0</v>
      </c>
      <c r="I39">
        <v>0</v>
      </c>
      <c r="J39" s="23">
        <v>13.36</v>
      </c>
    </row>
    <row r="40" spans="2:10" x14ac:dyDescent="0.3">
      <c r="B40" s="18">
        <v>36</v>
      </c>
      <c r="C40" t="s">
        <v>52</v>
      </c>
      <c r="D40">
        <v>128.34899999999999</v>
      </c>
      <c r="E40">
        <v>3.7850000000000001</v>
      </c>
      <c r="F40">
        <v>94.063999999999993</v>
      </c>
      <c r="G40">
        <v>0</v>
      </c>
      <c r="H40">
        <v>0</v>
      </c>
      <c r="I40">
        <v>0</v>
      </c>
      <c r="J40" s="23">
        <v>11.17</v>
      </c>
    </row>
    <row r="41" spans="2:10" x14ac:dyDescent="0.3">
      <c r="B41" s="18">
        <v>37</v>
      </c>
      <c r="C41" t="s">
        <v>63</v>
      </c>
      <c r="D41">
        <v>431</v>
      </c>
      <c r="E41">
        <v>10.1</v>
      </c>
      <c r="F41">
        <v>167.8</v>
      </c>
      <c r="G41">
        <v>0.83399999999999996</v>
      </c>
      <c r="H41">
        <v>0</v>
      </c>
      <c r="I41">
        <v>0</v>
      </c>
      <c r="J41" s="23">
        <v>11.17</v>
      </c>
    </row>
    <row r="42" spans="2:10" x14ac:dyDescent="0.3">
      <c r="B42" s="18">
        <v>38</v>
      </c>
      <c r="C42" t="s">
        <v>117</v>
      </c>
      <c r="D42">
        <v>309.56</v>
      </c>
      <c r="E42">
        <v>7.2380000000000004</v>
      </c>
      <c r="F42">
        <v>95.5</v>
      </c>
      <c r="G42">
        <v>0.16500000000000001</v>
      </c>
      <c r="H42">
        <v>0</v>
      </c>
      <c r="I42">
        <v>0</v>
      </c>
      <c r="J42" s="23">
        <v>35.9</v>
      </c>
    </row>
    <row r="43" spans="2:10" x14ac:dyDescent="0.3">
      <c r="B43" s="18">
        <v>39</v>
      </c>
      <c r="C43" t="s">
        <v>60</v>
      </c>
      <c r="D43">
        <v>153.577</v>
      </c>
      <c r="E43">
        <v>5.0490000000000004</v>
      </c>
      <c r="F43">
        <v>84.364000000000004</v>
      </c>
      <c r="G43">
        <v>0</v>
      </c>
      <c r="H43">
        <v>0</v>
      </c>
      <c r="I43">
        <v>0</v>
      </c>
      <c r="J43" s="23">
        <v>13.15</v>
      </c>
    </row>
    <row r="44" spans="2:10" x14ac:dyDescent="0.3">
      <c r="B44" s="18">
        <v>40</v>
      </c>
      <c r="C44" t="s">
        <v>59</v>
      </c>
      <c r="D44">
        <v>98.7</v>
      </c>
      <c r="E44">
        <v>2.41</v>
      </c>
      <c r="F44">
        <v>113.592</v>
      </c>
      <c r="G44">
        <v>0</v>
      </c>
      <c r="H44">
        <v>0</v>
      </c>
      <c r="I44">
        <v>0</v>
      </c>
      <c r="J44" s="23">
        <v>22.19</v>
      </c>
    </row>
    <row r="45" spans="2:10" x14ac:dyDescent="0.3">
      <c r="B45" s="18">
        <v>41</v>
      </c>
      <c r="C45" t="s">
        <v>54</v>
      </c>
      <c r="D45">
        <v>748.80399999999997</v>
      </c>
      <c r="E45">
        <v>21.917000000000002</v>
      </c>
      <c r="F45">
        <v>94.766999999999996</v>
      </c>
      <c r="G45">
        <v>0</v>
      </c>
      <c r="H45">
        <v>0</v>
      </c>
      <c r="I45">
        <v>0</v>
      </c>
      <c r="J45" s="23">
        <v>24.17</v>
      </c>
    </row>
    <row r="46" spans="2:10" x14ac:dyDescent="0.3">
      <c r="B46" s="18">
        <v>42</v>
      </c>
      <c r="C46" t="s">
        <v>118</v>
      </c>
      <c r="D46">
        <v>748.80399999999997</v>
      </c>
      <c r="E46">
        <v>21.917000000000002</v>
      </c>
      <c r="F46">
        <v>94.766999999999996</v>
      </c>
      <c r="G46">
        <v>0</v>
      </c>
      <c r="H46">
        <v>0</v>
      </c>
      <c r="I46">
        <v>0</v>
      </c>
      <c r="J46" s="23">
        <v>26.15</v>
      </c>
    </row>
    <row r="47" spans="2:10" x14ac:dyDescent="0.3">
      <c r="B47" s="18">
        <v>43</v>
      </c>
      <c r="C47" t="s">
        <v>119</v>
      </c>
      <c r="D47">
        <v>197.4</v>
      </c>
      <c r="E47">
        <v>17.687000000000001</v>
      </c>
      <c r="F47">
        <v>30.957000000000001</v>
      </c>
      <c r="G47">
        <v>0</v>
      </c>
      <c r="H47">
        <v>0</v>
      </c>
      <c r="I47">
        <v>0</v>
      </c>
      <c r="J47" s="23">
        <v>29.86</v>
      </c>
    </row>
    <row r="48" spans="2:10" x14ac:dyDescent="0.3">
      <c r="B48" s="18">
        <v>44</v>
      </c>
      <c r="C48" t="s">
        <v>120</v>
      </c>
      <c r="D48">
        <v>305.83800000000002</v>
      </c>
      <c r="E48">
        <v>7.633</v>
      </c>
      <c r="F48">
        <v>111.13500000000001</v>
      </c>
      <c r="G48">
        <v>0</v>
      </c>
      <c r="H48">
        <v>0</v>
      </c>
      <c r="I48">
        <v>0</v>
      </c>
      <c r="J48" s="23">
        <v>29.65</v>
      </c>
    </row>
    <row r="49" spans="2:10" x14ac:dyDescent="0.3">
      <c r="B49" s="18">
        <v>45</v>
      </c>
      <c r="C49" t="s">
        <v>121</v>
      </c>
      <c r="D49">
        <v>305.83800000000002</v>
      </c>
      <c r="E49">
        <v>7.633</v>
      </c>
      <c r="F49">
        <v>111.13500000000001</v>
      </c>
      <c r="G49">
        <v>0</v>
      </c>
      <c r="H49">
        <v>0</v>
      </c>
      <c r="I49">
        <v>0</v>
      </c>
      <c r="J49" s="23">
        <v>29.65</v>
      </c>
    </row>
    <row r="50" spans="2:10" x14ac:dyDescent="0.3">
      <c r="B50" s="18">
        <v>46</v>
      </c>
      <c r="C50" t="s">
        <v>82</v>
      </c>
      <c r="D50">
        <v>305.83800000000002</v>
      </c>
      <c r="E50">
        <v>7.633</v>
      </c>
      <c r="F50">
        <v>111.13500000000001</v>
      </c>
      <c r="G50">
        <v>0</v>
      </c>
      <c r="H50">
        <v>0</v>
      </c>
      <c r="I50">
        <v>0</v>
      </c>
      <c r="J50" s="23">
        <v>29.65</v>
      </c>
    </row>
    <row r="51" spans="2:10" x14ac:dyDescent="0.3">
      <c r="B51" s="18">
        <v>47</v>
      </c>
      <c r="C51" t="s">
        <v>55</v>
      </c>
      <c r="D51">
        <v>305.83800000000002</v>
      </c>
      <c r="E51">
        <v>7.633</v>
      </c>
      <c r="F51">
        <v>111.13500000000001</v>
      </c>
      <c r="G51">
        <v>0</v>
      </c>
      <c r="H51">
        <v>0</v>
      </c>
      <c r="I51">
        <v>0</v>
      </c>
      <c r="J51" s="23">
        <v>27.67</v>
      </c>
    </row>
    <row r="52" spans="2:10" x14ac:dyDescent="0.3">
      <c r="B52" s="18">
        <v>48</v>
      </c>
      <c r="C52" t="s">
        <v>19</v>
      </c>
      <c r="D52">
        <v>126.19</v>
      </c>
      <c r="E52">
        <v>3.3980000000000001</v>
      </c>
      <c r="F52">
        <v>89.444999999999993</v>
      </c>
      <c r="G52">
        <v>3.9E-2</v>
      </c>
      <c r="H52">
        <v>0</v>
      </c>
      <c r="I52">
        <v>0</v>
      </c>
      <c r="J52" s="23">
        <v>17.899999999999999</v>
      </c>
    </row>
    <row r="53" spans="2:10" x14ac:dyDescent="0.3">
      <c r="B53" s="18">
        <v>49</v>
      </c>
      <c r="C53" t="s">
        <v>20</v>
      </c>
      <c r="D53">
        <v>150.86000000000001</v>
      </c>
      <c r="E53">
        <v>4.8979999999999997</v>
      </c>
      <c r="F53">
        <v>74.570999999999998</v>
      </c>
      <c r="G53">
        <v>1E-3</v>
      </c>
      <c r="H53">
        <v>0</v>
      </c>
      <c r="I53">
        <v>0</v>
      </c>
      <c r="J53" s="23">
        <v>16.100000000000001</v>
      </c>
    </row>
    <row r="54" spans="2:10" x14ac:dyDescent="0.3">
      <c r="B54" s="18">
        <v>50</v>
      </c>
      <c r="C54" t="s">
        <v>122</v>
      </c>
      <c r="D54">
        <v>351.10899999999998</v>
      </c>
      <c r="E54">
        <v>3.9750000000000001</v>
      </c>
      <c r="F54">
        <v>244.99</v>
      </c>
      <c r="G54">
        <v>0</v>
      </c>
      <c r="H54">
        <v>0</v>
      </c>
      <c r="I54">
        <v>0</v>
      </c>
      <c r="J54" s="23">
        <v>63.36</v>
      </c>
    </row>
    <row r="55" spans="2:10" x14ac:dyDescent="0.3">
      <c r="B55" s="18">
        <v>51</v>
      </c>
      <c r="C55" t="s">
        <v>51</v>
      </c>
      <c r="D55">
        <v>369.9</v>
      </c>
      <c r="E55">
        <v>4.25</v>
      </c>
      <c r="F55">
        <v>200</v>
      </c>
      <c r="G55">
        <v>0.153</v>
      </c>
      <c r="H55">
        <v>0</v>
      </c>
      <c r="I55">
        <v>0</v>
      </c>
      <c r="J55" s="23">
        <v>65.34</v>
      </c>
    </row>
    <row r="56" spans="2:10" x14ac:dyDescent="0.3">
      <c r="B56" s="18">
        <v>52</v>
      </c>
      <c r="C56" t="s">
        <v>43</v>
      </c>
      <c r="D56">
        <v>573.77599999999995</v>
      </c>
      <c r="E56">
        <v>12.837999999999999</v>
      </c>
      <c r="F56">
        <v>123.968</v>
      </c>
      <c r="G56">
        <v>0</v>
      </c>
      <c r="H56">
        <v>0</v>
      </c>
      <c r="I56">
        <v>0</v>
      </c>
      <c r="J56" s="23">
        <v>44.42</v>
      </c>
    </row>
    <row r="57" spans="2:10" x14ac:dyDescent="0.3">
      <c r="B57" s="19">
        <v>53</v>
      </c>
      <c r="C57" s="20" t="s">
        <v>50</v>
      </c>
      <c r="D57" s="20">
        <v>466</v>
      </c>
      <c r="E57" s="20">
        <v>5.57</v>
      </c>
      <c r="F57" s="20">
        <v>154.083</v>
      </c>
      <c r="G57" s="20">
        <v>0.30299999999999999</v>
      </c>
      <c r="H57" s="20">
        <v>0</v>
      </c>
      <c r="I57" s="20">
        <v>0</v>
      </c>
      <c r="J57" s="24">
        <v>46.4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9EA9-2C7D-478A-A54F-2CB21061AF7F}">
  <dimension ref="B2:F432"/>
  <sheetViews>
    <sheetView tabSelected="1" topLeftCell="A173" workbookViewId="0">
      <selection activeCell="K199" sqref="K199"/>
    </sheetView>
  </sheetViews>
  <sheetFormatPr defaultRowHeight="16.5" x14ac:dyDescent="0.3"/>
  <cols>
    <col min="3" max="3" width="17.5" customWidth="1"/>
  </cols>
  <sheetData>
    <row r="2" spans="2:6" x14ac:dyDescent="0.3">
      <c r="B2" s="5" t="s">
        <v>98</v>
      </c>
      <c r="C2" s="5"/>
    </row>
    <row r="5" spans="2:6" x14ac:dyDescent="0.3">
      <c r="B5" t="s">
        <v>14</v>
      </c>
      <c r="C5" t="s">
        <v>15</v>
      </c>
    </row>
    <row r="6" spans="2:6" x14ac:dyDescent="0.3">
      <c r="D6" t="s">
        <v>129</v>
      </c>
    </row>
    <row r="7" spans="2:6" x14ac:dyDescent="0.3">
      <c r="D7" t="s">
        <v>130</v>
      </c>
    </row>
    <row r="8" spans="2:6" ht="17.25" thickBot="1" x14ac:dyDescent="0.35">
      <c r="D8" t="s">
        <v>131</v>
      </c>
    </row>
    <row r="9" spans="2:6" x14ac:dyDescent="0.3">
      <c r="B9">
        <v>1</v>
      </c>
      <c r="C9" t="s">
        <v>25</v>
      </c>
      <c r="D9" s="30" t="s">
        <v>99</v>
      </c>
      <c r="E9">
        <f>VLOOKUP(C9,originalData!$C$5:$J$57,2,FALSE)</f>
        <v>33.18</v>
      </c>
      <c r="F9" t="s">
        <v>128</v>
      </c>
    </row>
    <row r="10" spans="2:6" x14ac:dyDescent="0.3">
      <c r="B10">
        <v>1</v>
      </c>
      <c r="C10" t="s">
        <v>25</v>
      </c>
      <c r="D10" s="31" t="s">
        <v>100</v>
      </c>
      <c r="E10">
        <f>VLOOKUP(C10,originalData!$C$5:$J$57,3,FALSE)</f>
        <v>1.3</v>
      </c>
      <c r="F10" t="s">
        <v>128</v>
      </c>
    </row>
    <row r="11" spans="2:6" x14ac:dyDescent="0.3">
      <c r="B11">
        <v>1</v>
      </c>
      <c r="C11" t="s">
        <v>25</v>
      </c>
      <c r="D11" s="31" t="s">
        <v>101</v>
      </c>
      <c r="E11">
        <f>VLOOKUP(C11,originalData!$C$5:$J$57,4,FALSE)</f>
        <v>64.935000000000002</v>
      </c>
      <c r="F11" t="s">
        <v>128</v>
      </c>
    </row>
    <row r="12" spans="2:6" x14ac:dyDescent="0.3">
      <c r="B12">
        <v>1</v>
      </c>
      <c r="C12" t="s">
        <v>25</v>
      </c>
      <c r="D12" s="31" t="s">
        <v>102</v>
      </c>
      <c r="E12">
        <f>VLOOKUP(C12,originalData!$C$5:$J$57,5,FALSE)</f>
        <v>-0.216</v>
      </c>
      <c r="F12" t="s">
        <v>128</v>
      </c>
    </row>
    <row r="13" spans="2:6" x14ac:dyDescent="0.3">
      <c r="B13">
        <v>1</v>
      </c>
      <c r="C13" t="s">
        <v>25</v>
      </c>
      <c r="D13" s="31" t="s">
        <v>103</v>
      </c>
      <c r="E13">
        <f>VLOOKUP(C13,originalData!$C$5:$J$57,6,FALSE)</f>
        <v>0</v>
      </c>
      <c r="F13" t="s">
        <v>128</v>
      </c>
    </row>
    <row r="14" spans="2:6" x14ac:dyDescent="0.3">
      <c r="B14">
        <v>1</v>
      </c>
      <c r="C14" t="s">
        <v>25</v>
      </c>
      <c r="D14" s="31" t="s">
        <v>17</v>
      </c>
      <c r="E14">
        <f>VLOOKUP(C14,originalData!$C$5:$J$57,7,FALSE)</f>
        <v>0</v>
      </c>
      <c r="F14" t="s">
        <v>128</v>
      </c>
    </row>
    <row r="15" spans="2:6" ht="17.25" thickBot="1" x14ac:dyDescent="0.35">
      <c r="B15">
        <v>1</v>
      </c>
      <c r="C15" t="s">
        <v>25</v>
      </c>
      <c r="D15" s="32" t="s">
        <v>18</v>
      </c>
      <c r="E15">
        <f>VLOOKUP(C15,originalData!$C$5:$J$57,8,FALSE)</f>
        <v>7.07</v>
      </c>
      <c r="F15" t="s">
        <v>128</v>
      </c>
    </row>
    <row r="16" spans="2:6" x14ac:dyDescent="0.3">
      <c r="D16" s="31" t="s">
        <v>132</v>
      </c>
    </row>
    <row r="17" spans="2:5" ht="17.25" thickBot="1" x14ac:dyDescent="0.35">
      <c r="D17" s="31" t="s">
        <v>8</v>
      </c>
    </row>
    <row r="18" spans="2:5" x14ac:dyDescent="0.3">
      <c r="B18">
        <v>2</v>
      </c>
      <c r="C18" t="s">
        <v>21</v>
      </c>
      <c r="D18" s="30" t="s">
        <v>99</v>
      </c>
      <c r="E18">
        <f>VLOOKUP(C18,originalData!$C$5:$J$57,2,FALSE)</f>
        <v>190.82</v>
      </c>
    </row>
    <row r="19" spans="2:5" x14ac:dyDescent="0.3">
      <c r="B19">
        <v>2</v>
      </c>
      <c r="C19" t="s">
        <v>21</v>
      </c>
      <c r="D19" s="31" t="s">
        <v>100</v>
      </c>
      <c r="E19">
        <f>VLOOKUP(C19,originalData!$C$5:$J$57,3,FALSE)</f>
        <v>31.009</v>
      </c>
    </row>
    <row r="20" spans="2:5" x14ac:dyDescent="0.3">
      <c r="B20">
        <v>2</v>
      </c>
      <c r="C20" t="s">
        <v>21</v>
      </c>
      <c r="D20" s="31" t="s">
        <v>101</v>
      </c>
      <c r="E20">
        <f>VLOOKUP(C20,originalData!$C$5:$J$57,4,FALSE)</f>
        <v>17.068999999999999</v>
      </c>
    </row>
    <row r="21" spans="2:5" x14ac:dyDescent="0.3">
      <c r="B21">
        <v>2</v>
      </c>
      <c r="C21" t="s">
        <v>21</v>
      </c>
      <c r="D21" s="31" t="s">
        <v>102</v>
      </c>
      <c r="E21">
        <f>VLOOKUP(C21,originalData!$C$5:$J$57,5,FALSE)</f>
        <v>0</v>
      </c>
    </row>
    <row r="22" spans="2:5" x14ac:dyDescent="0.3">
      <c r="B22">
        <v>2</v>
      </c>
      <c r="C22" t="s">
        <v>21</v>
      </c>
      <c r="D22" s="31" t="s">
        <v>103</v>
      </c>
      <c r="E22">
        <f>VLOOKUP(C22,originalData!$C$5:$J$57,6,FALSE)</f>
        <v>0</v>
      </c>
    </row>
    <row r="23" spans="2:5" x14ac:dyDescent="0.3">
      <c r="B23">
        <v>2</v>
      </c>
      <c r="C23" t="s">
        <v>21</v>
      </c>
      <c r="D23" s="31" t="s">
        <v>17</v>
      </c>
      <c r="E23">
        <f>VLOOKUP(C23,originalData!$C$5:$J$57,7,FALSE)</f>
        <v>0</v>
      </c>
    </row>
    <row r="24" spans="2:5" ht="17.25" thickBot="1" x14ac:dyDescent="0.35">
      <c r="B24">
        <v>2</v>
      </c>
      <c r="C24" t="s">
        <v>21</v>
      </c>
      <c r="D24" s="32" t="s">
        <v>18</v>
      </c>
      <c r="E24">
        <f>VLOOKUP(C24,originalData!$C$5:$J$57,8,FALSE)</f>
        <v>1.98</v>
      </c>
    </row>
    <row r="25" spans="2:5" ht="17.25" thickBot="1" x14ac:dyDescent="0.35">
      <c r="D25" s="31"/>
    </row>
    <row r="26" spans="2:5" x14ac:dyDescent="0.3">
      <c r="B26">
        <v>3</v>
      </c>
      <c r="C26" t="s">
        <v>24</v>
      </c>
      <c r="D26" s="30" t="s">
        <v>99</v>
      </c>
      <c r="E26">
        <f>VLOOKUP(C26,originalData!$C$5:$J$57,2,FALSE)</f>
        <v>105.28</v>
      </c>
    </row>
    <row r="27" spans="2:5" x14ac:dyDescent="0.3">
      <c r="B27">
        <v>3</v>
      </c>
      <c r="C27" t="s">
        <v>24</v>
      </c>
      <c r="D27" s="31" t="s">
        <v>100</v>
      </c>
      <c r="E27">
        <f>VLOOKUP(C27,originalData!$C$5:$J$57,3,FALSE)</f>
        <v>7.0869999999999997</v>
      </c>
    </row>
    <row r="28" spans="2:5" x14ac:dyDescent="0.3">
      <c r="B28">
        <v>3</v>
      </c>
      <c r="C28" t="s">
        <v>24</v>
      </c>
      <c r="D28" s="31" t="s">
        <v>101</v>
      </c>
      <c r="E28">
        <f>VLOOKUP(C28,originalData!$C$5:$J$57,4,FALSE)</f>
        <v>41.204000000000001</v>
      </c>
    </row>
    <row r="29" spans="2:5" x14ac:dyDescent="0.3">
      <c r="B29">
        <v>3</v>
      </c>
      <c r="C29" t="s">
        <v>24</v>
      </c>
      <c r="D29" s="31" t="s">
        <v>102</v>
      </c>
      <c r="E29">
        <f>VLOOKUP(C29,originalData!$C$5:$J$57,5,FALSE)</f>
        <v>0</v>
      </c>
    </row>
    <row r="30" spans="2:5" x14ac:dyDescent="0.3">
      <c r="B30">
        <v>3</v>
      </c>
      <c r="C30" t="s">
        <v>24</v>
      </c>
      <c r="D30" s="31" t="s">
        <v>103</v>
      </c>
      <c r="E30">
        <f>VLOOKUP(C30,originalData!$C$5:$J$57,6,FALSE)</f>
        <v>0</v>
      </c>
    </row>
    <row r="31" spans="2:5" x14ac:dyDescent="0.3">
      <c r="B31">
        <v>3</v>
      </c>
      <c r="C31" t="s">
        <v>24</v>
      </c>
      <c r="D31" s="31" t="s">
        <v>17</v>
      </c>
      <c r="E31">
        <f>VLOOKUP(C31,originalData!$C$5:$J$57,7,FALSE)</f>
        <v>0</v>
      </c>
    </row>
    <row r="32" spans="2:5" ht="17.25" thickBot="1" x14ac:dyDescent="0.35">
      <c r="B32">
        <v>3</v>
      </c>
      <c r="C32" t="s">
        <v>24</v>
      </c>
      <c r="D32" s="32" t="s">
        <v>18</v>
      </c>
      <c r="E32">
        <f>VLOOKUP(C32,originalData!$C$5:$J$57,8,FALSE)</f>
        <v>5.48</v>
      </c>
    </row>
    <row r="33" spans="2:5" ht="17.25" thickBot="1" x14ac:dyDescent="0.35">
      <c r="D33" s="31"/>
    </row>
    <row r="34" spans="2:5" x14ac:dyDescent="0.3">
      <c r="B34">
        <v>4</v>
      </c>
      <c r="C34" t="s">
        <v>22</v>
      </c>
      <c r="D34" s="30" t="s">
        <v>99</v>
      </c>
      <c r="E34">
        <f>VLOOKUP(C34,originalData!$C$5:$J$57,2,FALSE)</f>
        <v>154.58000000000001</v>
      </c>
    </row>
    <row r="35" spans="2:5" x14ac:dyDescent="0.3">
      <c r="B35">
        <v>4</v>
      </c>
      <c r="C35" t="s">
        <v>22</v>
      </c>
      <c r="D35" s="31" t="s">
        <v>100</v>
      </c>
      <c r="E35">
        <f>VLOOKUP(C35,originalData!$C$5:$J$57,3,FALSE)</f>
        <v>5.0430000000000001</v>
      </c>
    </row>
    <row r="36" spans="2:5" x14ac:dyDescent="0.3">
      <c r="B36">
        <v>4</v>
      </c>
      <c r="C36" t="s">
        <v>22</v>
      </c>
      <c r="D36" s="31" t="s">
        <v>101</v>
      </c>
      <c r="E36">
        <f>VLOOKUP(C36,originalData!$C$5:$J$57,4,FALSE)</f>
        <v>73.528999999999996</v>
      </c>
    </row>
    <row r="37" spans="2:5" x14ac:dyDescent="0.3">
      <c r="B37">
        <v>4</v>
      </c>
      <c r="C37" t="s">
        <v>22</v>
      </c>
      <c r="D37" s="31" t="s">
        <v>102</v>
      </c>
      <c r="E37">
        <f>VLOOKUP(C37,originalData!$C$5:$J$57,5,FALSE)</f>
        <v>2.5000000000000001E-2</v>
      </c>
    </row>
    <row r="38" spans="2:5" x14ac:dyDescent="0.3">
      <c r="B38">
        <v>4</v>
      </c>
      <c r="C38" t="s">
        <v>22</v>
      </c>
      <c r="D38" s="31" t="s">
        <v>103</v>
      </c>
      <c r="E38">
        <f>VLOOKUP(C38,originalData!$C$5:$J$57,6,FALSE)</f>
        <v>0</v>
      </c>
    </row>
    <row r="39" spans="2:5" x14ac:dyDescent="0.3">
      <c r="B39">
        <v>4</v>
      </c>
      <c r="C39" t="s">
        <v>22</v>
      </c>
      <c r="D39" s="31" t="s">
        <v>17</v>
      </c>
      <c r="E39">
        <f>VLOOKUP(C39,originalData!$C$5:$J$57,7,FALSE)</f>
        <v>0</v>
      </c>
    </row>
    <row r="40" spans="2:5" ht="17.25" thickBot="1" x14ac:dyDescent="0.35">
      <c r="B40">
        <v>4</v>
      </c>
      <c r="C40" t="s">
        <v>22</v>
      </c>
      <c r="D40" s="32" t="s">
        <v>18</v>
      </c>
      <c r="E40">
        <f>VLOOKUP(C40,originalData!$C$5:$J$57,8,FALSE)</f>
        <v>16.600000000000001</v>
      </c>
    </row>
    <row r="41" spans="2:5" ht="17.25" thickBot="1" x14ac:dyDescent="0.35">
      <c r="D41" s="31"/>
    </row>
    <row r="42" spans="2:5" x14ac:dyDescent="0.3">
      <c r="B42">
        <v>5</v>
      </c>
      <c r="C42" t="s">
        <v>23</v>
      </c>
      <c r="D42" s="30" t="s">
        <v>99</v>
      </c>
      <c r="E42">
        <f>VLOOKUP(C42,originalData!$C$5:$J$57,2,FALSE)</f>
        <v>105.28</v>
      </c>
    </row>
    <row r="43" spans="2:5" x14ac:dyDescent="0.3">
      <c r="B43">
        <v>5</v>
      </c>
      <c r="C43" t="s">
        <v>23</v>
      </c>
      <c r="D43" s="31" t="s">
        <v>100</v>
      </c>
      <c r="E43">
        <f>VLOOKUP(C43,originalData!$C$5:$J$57,3,FALSE)</f>
        <v>7.0869999999999997</v>
      </c>
    </row>
    <row r="44" spans="2:5" x14ac:dyDescent="0.3">
      <c r="B44">
        <v>5</v>
      </c>
      <c r="C44" t="s">
        <v>23</v>
      </c>
      <c r="D44" s="31" t="s">
        <v>101</v>
      </c>
      <c r="E44">
        <f>VLOOKUP(C44,originalData!$C$5:$J$57,4,FALSE)</f>
        <v>41.204000000000001</v>
      </c>
    </row>
    <row r="45" spans="2:5" x14ac:dyDescent="0.3">
      <c r="B45">
        <v>5</v>
      </c>
      <c r="C45" t="s">
        <v>23</v>
      </c>
      <c r="D45" s="31" t="s">
        <v>102</v>
      </c>
      <c r="E45">
        <f>VLOOKUP(C45,originalData!$C$5:$J$57,5,FALSE)</f>
        <v>0</v>
      </c>
    </row>
    <row r="46" spans="2:5" x14ac:dyDescent="0.3">
      <c r="B46">
        <v>5</v>
      </c>
      <c r="C46" t="s">
        <v>23</v>
      </c>
      <c r="D46" s="31" t="s">
        <v>103</v>
      </c>
      <c r="E46">
        <f>VLOOKUP(C46,originalData!$C$5:$J$57,6,FALSE)</f>
        <v>0</v>
      </c>
    </row>
    <row r="47" spans="2:5" x14ac:dyDescent="0.3">
      <c r="B47">
        <v>5</v>
      </c>
      <c r="C47" t="s">
        <v>23</v>
      </c>
      <c r="D47" s="31" t="s">
        <v>17</v>
      </c>
      <c r="E47">
        <f>VLOOKUP(C47,originalData!$C$5:$J$57,7,FALSE)</f>
        <v>0</v>
      </c>
    </row>
    <row r="48" spans="2:5" ht="17.25" thickBot="1" x14ac:dyDescent="0.35">
      <c r="B48">
        <v>5</v>
      </c>
      <c r="C48" t="s">
        <v>23</v>
      </c>
      <c r="D48" s="32" t="s">
        <v>18</v>
      </c>
      <c r="E48">
        <f>VLOOKUP(C48,originalData!$C$5:$J$57,8,FALSE)</f>
        <v>7.46</v>
      </c>
    </row>
    <row r="49" spans="2:5" ht="17.25" thickBot="1" x14ac:dyDescent="0.35">
      <c r="D49" s="31"/>
    </row>
    <row r="50" spans="2:5" x14ac:dyDescent="0.3">
      <c r="B50">
        <v>6</v>
      </c>
      <c r="C50" t="s">
        <v>26</v>
      </c>
      <c r="D50" s="30" t="s">
        <v>99</v>
      </c>
      <c r="E50">
        <f>VLOOKUP(C50,originalData!$C$5:$J$57,2,FALSE)</f>
        <v>647</v>
      </c>
    </row>
    <row r="51" spans="2:5" x14ac:dyDescent="0.3">
      <c r="B51">
        <v>6</v>
      </c>
      <c r="C51" t="s">
        <v>26</v>
      </c>
      <c r="D51" s="31" t="s">
        <v>100</v>
      </c>
      <c r="E51">
        <f>VLOOKUP(C51,originalData!$C$5:$J$57,3,FALSE)</f>
        <v>22.064</v>
      </c>
    </row>
    <row r="52" spans="2:5" x14ac:dyDescent="0.3">
      <c r="B52">
        <v>6</v>
      </c>
      <c r="C52" t="s">
        <v>26</v>
      </c>
      <c r="D52" s="31" t="s">
        <v>101</v>
      </c>
      <c r="E52">
        <f>VLOOKUP(C52,originalData!$C$5:$J$57,4,FALSE)</f>
        <v>55.866</v>
      </c>
    </row>
    <row r="53" spans="2:5" x14ac:dyDescent="0.3">
      <c r="B53">
        <v>6</v>
      </c>
      <c r="C53" t="s">
        <v>26</v>
      </c>
      <c r="D53" s="31" t="s">
        <v>102</v>
      </c>
      <c r="E53">
        <f>VLOOKUP(C53,originalData!$C$5:$J$57,5,FALSE)</f>
        <v>0.34399999999999997</v>
      </c>
    </row>
    <row r="54" spans="2:5" x14ac:dyDescent="0.3">
      <c r="B54">
        <v>6</v>
      </c>
      <c r="C54" t="s">
        <v>26</v>
      </c>
      <c r="D54" s="31" t="s">
        <v>103</v>
      </c>
      <c r="E54">
        <f>VLOOKUP(C54,originalData!$C$5:$J$57,6,FALSE)</f>
        <v>7.5999999999999998E-2</v>
      </c>
    </row>
    <row r="55" spans="2:5" x14ac:dyDescent="0.3">
      <c r="B55">
        <v>6</v>
      </c>
      <c r="C55" t="s">
        <v>26</v>
      </c>
      <c r="D55" s="31" t="s">
        <v>17</v>
      </c>
      <c r="E55">
        <f>VLOOKUP(C55,originalData!$C$5:$J$57,7,FALSE)</f>
        <v>1.8440000000000001</v>
      </c>
    </row>
    <row r="56" spans="2:5" ht="17.25" thickBot="1" x14ac:dyDescent="0.35">
      <c r="B56">
        <v>6</v>
      </c>
      <c r="C56" t="s">
        <v>26</v>
      </c>
      <c r="D56" s="32" t="s">
        <v>18</v>
      </c>
      <c r="E56">
        <f>VLOOKUP(C56,originalData!$C$5:$J$57,8,FALSE)</f>
        <v>12.7</v>
      </c>
    </row>
    <row r="57" spans="2:5" ht="17.25" thickBot="1" x14ac:dyDescent="0.35">
      <c r="D57" s="31"/>
    </row>
    <row r="58" spans="2:5" x14ac:dyDescent="0.3">
      <c r="B58">
        <v>7</v>
      </c>
      <c r="C58" t="s">
        <v>27</v>
      </c>
      <c r="D58" s="30" t="s">
        <v>99</v>
      </c>
      <c r="E58">
        <f>VLOOKUP(C58,originalData!$C$5:$J$57,2,FALSE)</f>
        <v>141.33799999999999</v>
      </c>
    </row>
    <row r="59" spans="2:5" x14ac:dyDescent="0.3">
      <c r="B59">
        <v>7</v>
      </c>
      <c r="C59" t="s">
        <v>27</v>
      </c>
      <c r="D59" s="31" t="s">
        <v>100</v>
      </c>
      <c r="E59">
        <f>VLOOKUP(C59,originalData!$C$5:$J$57,3,FALSE)</f>
        <v>4.7850000000000001</v>
      </c>
    </row>
    <row r="60" spans="2:5" x14ac:dyDescent="0.3">
      <c r="B60">
        <v>7</v>
      </c>
      <c r="C60" t="s">
        <v>27</v>
      </c>
      <c r="D60" s="31" t="s">
        <v>101</v>
      </c>
      <c r="E60">
        <f>VLOOKUP(C60,originalData!$C$5:$J$57,4,FALSE)</f>
        <v>81.924000000000007</v>
      </c>
    </row>
    <row r="61" spans="2:5" x14ac:dyDescent="0.3">
      <c r="B61">
        <v>7</v>
      </c>
      <c r="C61" t="s">
        <v>27</v>
      </c>
      <c r="D61" s="31" t="s">
        <v>102</v>
      </c>
      <c r="E61">
        <f>VLOOKUP(C61,originalData!$C$5:$J$57,5,FALSE)</f>
        <v>0</v>
      </c>
    </row>
    <row r="62" spans="2:5" x14ac:dyDescent="0.3">
      <c r="B62">
        <v>7</v>
      </c>
      <c r="C62" t="s">
        <v>27</v>
      </c>
      <c r="D62" s="31" t="s">
        <v>103</v>
      </c>
      <c r="E62">
        <f>VLOOKUP(C62,originalData!$C$5:$J$57,6,FALSE)</f>
        <v>0</v>
      </c>
    </row>
    <row r="63" spans="2:5" x14ac:dyDescent="0.3">
      <c r="B63">
        <v>7</v>
      </c>
      <c r="C63" t="s">
        <v>27</v>
      </c>
      <c r="D63" s="31" t="s">
        <v>17</v>
      </c>
      <c r="E63">
        <f>VLOOKUP(C63,originalData!$C$5:$J$57,7,FALSE)</f>
        <v>0</v>
      </c>
    </row>
    <row r="64" spans="2:5" ht="17.25" thickBot="1" x14ac:dyDescent="0.35">
      <c r="B64">
        <v>7</v>
      </c>
      <c r="C64" t="s">
        <v>27</v>
      </c>
      <c r="D64" s="32" t="s">
        <v>18</v>
      </c>
      <c r="E64">
        <f>VLOOKUP(C64,originalData!$C$5:$J$57,8,FALSE)</f>
        <v>12.94</v>
      </c>
    </row>
    <row r="65" spans="2:5" ht="17.25" thickBot="1" x14ac:dyDescent="0.35">
      <c r="D65" s="31"/>
    </row>
    <row r="66" spans="2:5" x14ac:dyDescent="0.3">
      <c r="B66">
        <v>8</v>
      </c>
      <c r="C66" t="s">
        <v>28</v>
      </c>
      <c r="D66" s="30" t="s">
        <v>99</v>
      </c>
      <c r="E66">
        <f>VLOOKUP(C66,originalData!$C$5:$J$57,2,FALSE)</f>
        <v>728</v>
      </c>
    </row>
    <row r="67" spans="2:5" x14ac:dyDescent="0.3">
      <c r="B67">
        <v>8</v>
      </c>
      <c r="C67" t="s">
        <v>28</v>
      </c>
      <c r="D67" s="31" t="s">
        <v>100</v>
      </c>
      <c r="E67">
        <f>VLOOKUP(C67,originalData!$C$5:$J$57,3,FALSE)</f>
        <v>22</v>
      </c>
    </row>
    <row r="68" spans="2:5" x14ac:dyDescent="0.3">
      <c r="B68">
        <v>8</v>
      </c>
      <c r="C68" t="s">
        <v>109</v>
      </c>
      <c r="D68" s="31" t="s">
        <v>101</v>
      </c>
      <c r="E68">
        <f>VLOOKUP(C68,originalData!$C$5:$J$57,4,FALSE)</f>
        <v>81.924000000000007</v>
      </c>
    </row>
    <row r="69" spans="2:5" x14ac:dyDescent="0.3">
      <c r="B69">
        <v>8</v>
      </c>
      <c r="C69" t="s">
        <v>109</v>
      </c>
      <c r="D69" s="31" t="s">
        <v>102</v>
      </c>
      <c r="E69">
        <f>VLOOKUP(C69,originalData!$C$5:$J$57,5,FALSE)</f>
        <v>0</v>
      </c>
    </row>
    <row r="70" spans="2:5" x14ac:dyDescent="0.3">
      <c r="B70">
        <v>8</v>
      </c>
      <c r="C70" t="s">
        <v>109</v>
      </c>
      <c r="D70" s="31" t="s">
        <v>103</v>
      </c>
      <c r="E70">
        <f>VLOOKUP(C70,originalData!$C$5:$J$57,6,FALSE)</f>
        <v>0</v>
      </c>
    </row>
    <row r="71" spans="2:5" x14ac:dyDescent="0.3">
      <c r="B71">
        <v>8</v>
      </c>
      <c r="C71" t="s">
        <v>109</v>
      </c>
      <c r="D71" s="31" t="s">
        <v>17</v>
      </c>
      <c r="E71">
        <f>VLOOKUP(C71,originalData!$C$5:$J$57,7,FALSE)</f>
        <v>0</v>
      </c>
    </row>
    <row r="72" spans="2:5" ht="17.25" thickBot="1" x14ac:dyDescent="0.35">
      <c r="B72">
        <v>8</v>
      </c>
      <c r="C72" t="s">
        <v>109</v>
      </c>
      <c r="D72" s="32" t="s">
        <v>18</v>
      </c>
      <c r="E72">
        <f>VLOOKUP(C72,originalData!$C$5:$J$57,8,FALSE)</f>
        <v>14.92</v>
      </c>
    </row>
    <row r="73" spans="2:5" ht="17.25" thickBot="1" x14ac:dyDescent="0.35">
      <c r="D73" s="31"/>
    </row>
    <row r="74" spans="2:5" x14ac:dyDescent="0.3">
      <c r="B74">
        <v>9</v>
      </c>
      <c r="C74" t="s">
        <v>9</v>
      </c>
      <c r="D74" s="30" t="s">
        <v>99</v>
      </c>
      <c r="E74">
        <f>VLOOKUP(C74,originalData!$C$5:$J$57,2,FALSE)</f>
        <v>7020.5</v>
      </c>
    </row>
    <row r="75" spans="2:5" x14ac:dyDescent="0.3">
      <c r="B75">
        <v>9</v>
      </c>
      <c r="C75" t="s">
        <v>9</v>
      </c>
      <c r="D75" s="31" t="s">
        <v>100</v>
      </c>
      <c r="E75">
        <f>VLOOKUP(C75,originalData!$C$5:$J$57,3,FALSE)</f>
        <v>796.71900000000005</v>
      </c>
    </row>
    <row r="76" spans="2:5" x14ac:dyDescent="0.3">
      <c r="B76">
        <v>9</v>
      </c>
      <c r="C76" t="s">
        <v>9</v>
      </c>
      <c r="D76" s="31" t="s">
        <v>101</v>
      </c>
      <c r="E76">
        <f>VLOOKUP(C76,originalData!$C$5:$J$57,4,FALSE)</f>
        <v>26.62</v>
      </c>
    </row>
    <row r="77" spans="2:5" x14ac:dyDescent="0.3">
      <c r="B77">
        <v>9</v>
      </c>
      <c r="C77" t="s">
        <v>9</v>
      </c>
      <c r="D77" s="31" t="s">
        <v>102</v>
      </c>
      <c r="E77">
        <f>VLOOKUP(C77,originalData!$C$5:$J$57,5,FALSE)</f>
        <v>0</v>
      </c>
    </row>
    <row r="78" spans="2:5" x14ac:dyDescent="0.3">
      <c r="B78">
        <v>9</v>
      </c>
      <c r="C78" t="s">
        <v>9</v>
      </c>
      <c r="D78" s="31" t="s">
        <v>103</v>
      </c>
      <c r="E78">
        <f>VLOOKUP(C78,originalData!$C$5:$J$57,6,FALSE)</f>
        <v>0</v>
      </c>
    </row>
    <row r="79" spans="2:5" x14ac:dyDescent="0.3">
      <c r="B79">
        <v>9</v>
      </c>
      <c r="C79" t="s">
        <v>9</v>
      </c>
      <c r="D79" s="31" t="s">
        <v>17</v>
      </c>
      <c r="E79">
        <f>VLOOKUP(C79,originalData!$C$5:$J$57,7,FALSE)</f>
        <v>0</v>
      </c>
    </row>
    <row r="80" spans="2:5" ht="17.25" thickBot="1" x14ac:dyDescent="0.35">
      <c r="B80">
        <v>9</v>
      </c>
      <c r="C80" t="s">
        <v>9</v>
      </c>
      <c r="D80" s="32" t="s">
        <v>18</v>
      </c>
      <c r="E80">
        <f>VLOOKUP(C80,originalData!$C$5:$J$57,8,FALSE)</f>
        <v>16.5</v>
      </c>
    </row>
    <row r="81" spans="2:5" ht="17.25" thickBot="1" x14ac:dyDescent="0.35">
      <c r="D81" s="31"/>
    </row>
    <row r="82" spans="2:5" x14ac:dyDescent="0.3">
      <c r="B82">
        <v>10</v>
      </c>
      <c r="C82" t="s">
        <v>40</v>
      </c>
      <c r="D82" s="30" t="s">
        <v>99</v>
      </c>
      <c r="E82">
        <f>VLOOKUP(C82,originalData!$C$5:$J$57,2,FALSE)</f>
        <v>105.28</v>
      </c>
    </row>
    <row r="83" spans="2:5" x14ac:dyDescent="0.3">
      <c r="B83">
        <v>10</v>
      </c>
      <c r="C83" t="s">
        <v>40</v>
      </c>
      <c r="D83" s="31" t="s">
        <v>100</v>
      </c>
      <c r="E83">
        <f>VLOOKUP(C83,originalData!$C$5:$J$57,3,FALSE)</f>
        <v>7.0869999999999997</v>
      </c>
    </row>
    <row r="84" spans="2:5" x14ac:dyDescent="0.3">
      <c r="B84">
        <v>10</v>
      </c>
      <c r="C84" t="s">
        <v>40</v>
      </c>
      <c r="D84" s="31" t="s">
        <v>101</v>
      </c>
      <c r="E84">
        <f>VLOOKUP(C84,originalData!$C$5:$J$57,4,FALSE)</f>
        <v>41.204000000000001</v>
      </c>
    </row>
    <row r="85" spans="2:5" x14ac:dyDescent="0.3">
      <c r="B85">
        <v>10</v>
      </c>
      <c r="C85" t="s">
        <v>40</v>
      </c>
      <c r="D85" s="31" t="s">
        <v>102</v>
      </c>
      <c r="E85">
        <f>VLOOKUP(C85,originalData!$C$5:$J$57,5,FALSE)</f>
        <v>0</v>
      </c>
    </row>
    <row r="86" spans="2:5" x14ac:dyDescent="0.3">
      <c r="B86">
        <v>10</v>
      </c>
      <c r="C86" t="s">
        <v>40</v>
      </c>
      <c r="D86" s="31" t="s">
        <v>103</v>
      </c>
      <c r="E86">
        <f>VLOOKUP(C86,originalData!$C$5:$J$57,6,FALSE)</f>
        <v>0</v>
      </c>
    </row>
    <row r="87" spans="2:5" x14ac:dyDescent="0.3">
      <c r="B87">
        <v>10</v>
      </c>
      <c r="C87" t="s">
        <v>40</v>
      </c>
      <c r="D87" s="31" t="s">
        <v>17</v>
      </c>
      <c r="E87">
        <f>VLOOKUP(C87,originalData!$C$5:$J$57,7,FALSE)</f>
        <v>0</v>
      </c>
    </row>
    <row r="88" spans="2:5" ht="17.25" thickBot="1" x14ac:dyDescent="0.35">
      <c r="B88">
        <v>10</v>
      </c>
      <c r="C88" t="s">
        <v>40</v>
      </c>
      <c r="D88" s="32" t="s">
        <v>18</v>
      </c>
      <c r="E88">
        <f>VLOOKUP(C88,originalData!$C$5:$J$57,8,FALSE)</f>
        <v>18.48</v>
      </c>
    </row>
    <row r="89" spans="2:5" ht="17.25" thickBot="1" x14ac:dyDescent="0.35">
      <c r="D89" s="31"/>
    </row>
    <row r="90" spans="2:5" x14ac:dyDescent="0.3">
      <c r="B90">
        <v>11</v>
      </c>
      <c r="C90" t="s">
        <v>87</v>
      </c>
      <c r="D90" s="30" t="s">
        <v>99</v>
      </c>
      <c r="E90">
        <f>VLOOKUP(C90,originalData!$C$5:$J$57,2,FALSE)</f>
        <v>189.50399999999999</v>
      </c>
    </row>
    <row r="91" spans="2:5" x14ac:dyDescent="0.3">
      <c r="B91">
        <v>11</v>
      </c>
      <c r="C91" t="s">
        <v>87</v>
      </c>
      <c r="D91" s="31" t="s">
        <v>100</v>
      </c>
      <c r="E91">
        <f>VLOOKUP(C91,originalData!$C$5:$J$57,3,FALSE)</f>
        <v>4.835</v>
      </c>
    </row>
    <row r="92" spans="2:5" x14ac:dyDescent="0.3">
      <c r="B92">
        <v>11</v>
      </c>
      <c r="C92" t="s">
        <v>111</v>
      </c>
      <c r="D92" s="31" t="s">
        <v>101</v>
      </c>
      <c r="E92">
        <f>VLOOKUP(C92,originalData!$C$5:$J$57,4,FALSE)</f>
        <v>108.714</v>
      </c>
    </row>
    <row r="93" spans="2:5" x14ac:dyDescent="0.3">
      <c r="B93">
        <v>11</v>
      </c>
      <c r="C93" t="s">
        <v>111</v>
      </c>
      <c r="D93" s="31" t="s">
        <v>102</v>
      </c>
      <c r="E93">
        <f>VLOOKUP(C93,originalData!$C$5:$J$57,5,FALSE)</f>
        <v>0</v>
      </c>
    </row>
    <row r="94" spans="2:5" x14ac:dyDescent="0.3">
      <c r="B94">
        <v>11</v>
      </c>
      <c r="C94" t="s">
        <v>111</v>
      </c>
      <c r="D94" s="31" t="s">
        <v>103</v>
      </c>
      <c r="E94">
        <f>VLOOKUP(C94,originalData!$C$5:$J$57,6,FALSE)</f>
        <v>0</v>
      </c>
    </row>
    <row r="95" spans="2:5" x14ac:dyDescent="0.3">
      <c r="B95">
        <v>11</v>
      </c>
      <c r="C95" t="s">
        <v>111</v>
      </c>
      <c r="D95" s="31" t="s">
        <v>17</v>
      </c>
      <c r="E95">
        <f>VLOOKUP(C95,originalData!$C$5:$J$57,7,FALSE)</f>
        <v>0</v>
      </c>
    </row>
    <row r="96" spans="2:5" ht="17.25" thickBot="1" x14ac:dyDescent="0.35">
      <c r="B96">
        <v>11</v>
      </c>
      <c r="C96" t="s">
        <v>111</v>
      </c>
      <c r="D96" s="32" t="s">
        <v>18</v>
      </c>
      <c r="E96">
        <f>VLOOKUP(C96,originalData!$C$5:$J$57,8,FALSE)</f>
        <v>20.46</v>
      </c>
    </row>
    <row r="97" spans="2:5" ht="17.25" thickBot="1" x14ac:dyDescent="0.35">
      <c r="D97" s="31"/>
    </row>
    <row r="98" spans="2:5" x14ac:dyDescent="0.3">
      <c r="B98">
        <v>12</v>
      </c>
      <c r="C98" t="s">
        <v>88</v>
      </c>
      <c r="D98" s="30" t="s">
        <v>99</v>
      </c>
      <c r="E98">
        <f>VLOOKUP(C98,originalData!$C$5:$J$57,2,FALSE)</f>
        <v>189.50399999999999</v>
      </c>
    </row>
    <row r="99" spans="2:5" x14ac:dyDescent="0.3">
      <c r="B99">
        <v>12</v>
      </c>
      <c r="C99" t="s">
        <v>88</v>
      </c>
      <c r="D99" s="31" t="s">
        <v>100</v>
      </c>
      <c r="E99">
        <f>VLOOKUP(C99,originalData!$C$5:$J$57,3,FALSE)</f>
        <v>4.835</v>
      </c>
    </row>
    <row r="100" spans="2:5" x14ac:dyDescent="0.3">
      <c r="B100">
        <v>12</v>
      </c>
      <c r="C100" t="s">
        <v>112</v>
      </c>
      <c r="D100" s="31" t="s">
        <v>101</v>
      </c>
      <c r="E100">
        <f>VLOOKUP(C100,originalData!$C$5:$J$57,4,FALSE)</f>
        <v>108.714</v>
      </c>
    </row>
    <row r="101" spans="2:5" x14ac:dyDescent="0.3">
      <c r="B101">
        <v>12</v>
      </c>
      <c r="C101" t="s">
        <v>112</v>
      </c>
      <c r="D101" s="31" t="s">
        <v>102</v>
      </c>
      <c r="E101">
        <f>VLOOKUP(C101,originalData!$C$5:$J$57,5,FALSE)</f>
        <v>0</v>
      </c>
    </row>
    <row r="102" spans="2:5" x14ac:dyDescent="0.3">
      <c r="B102">
        <v>12</v>
      </c>
      <c r="C102" t="s">
        <v>112</v>
      </c>
      <c r="D102" s="31" t="s">
        <v>103</v>
      </c>
      <c r="E102">
        <f>VLOOKUP(C102,originalData!$C$5:$J$57,6,FALSE)</f>
        <v>0</v>
      </c>
    </row>
    <row r="103" spans="2:5" x14ac:dyDescent="0.3">
      <c r="B103">
        <v>12</v>
      </c>
      <c r="C103" t="s">
        <v>112</v>
      </c>
      <c r="D103" s="31" t="s">
        <v>17</v>
      </c>
      <c r="E103">
        <f>VLOOKUP(C103,originalData!$C$5:$J$57,7,FALSE)</f>
        <v>0</v>
      </c>
    </row>
    <row r="104" spans="2:5" ht="17.25" thickBot="1" x14ac:dyDescent="0.35">
      <c r="B104">
        <v>12</v>
      </c>
      <c r="C104" t="s">
        <v>112</v>
      </c>
      <c r="D104" s="32" t="s">
        <v>18</v>
      </c>
      <c r="E104">
        <f>VLOOKUP(C104,originalData!$C$5:$J$57,8,FALSE)</f>
        <v>20.46</v>
      </c>
    </row>
    <row r="105" spans="2:5" ht="17.25" thickBot="1" x14ac:dyDescent="0.35">
      <c r="D105" s="31"/>
    </row>
    <row r="106" spans="2:5" x14ac:dyDescent="0.3">
      <c r="B106">
        <v>13</v>
      </c>
      <c r="C106" t="s">
        <v>32</v>
      </c>
      <c r="D106" s="30" t="s">
        <v>99</v>
      </c>
      <c r="E106">
        <f>VLOOKUP(C106,originalData!$C$5:$J$57,2,FALSE)</f>
        <v>189.50399999999999</v>
      </c>
    </row>
    <row r="107" spans="2:5" x14ac:dyDescent="0.3">
      <c r="B107">
        <v>13</v>
      </c>
      <c r="C107" t="s">
        <v>32</v>
      </c>
      <c r="D107" s="31" t="s">
        <v>100</v>
      </c>
      <c r="E107">
        <f>VLOOKUP(C107,originalData!$C$5:$J$57,3,FALSE)</f>
        <v>4.835</v>
      </c>
    </row>
    <row r="108" spans="2:5" x14ac:dyDescent="0.3">
      <c r="B108">
        <v>13</v>
      </c>
      <c r="C108" t="s">
        <v>32</v>
      </c>
      <c r="D108" s="31" t="s">
        <v>101</v>
      </c>
      <c r="E108">
        <f>VLOOKUP(C108,originalData!$C$5:$J$57,4,FALSE)</f>
        <v>108.714</v>
      </c>
    </row>
    <row r="109" spans="2:5" x14ac:dyDescent="0.3">
      <c r="B109">
        <v>13</v>
      </c>
      <c r="C109" t="s">
        <v>32</v>
      </c>
      <c r="D109" s="31" t="s">
        <v>102</v>
      </c>
      <c r="E109">
        <f>VLOOKUP(C109,originalData!$C$5:$J$57,5,FALSE)</f>
        <v>0</v>
      </c>
    </row>
    <row r="110" spans="2:5" x14ac:dyDescent="0.3">
      <c r="B110">
        <v>13</v>
      </c>
      <c r="C110" t="s">
        <v>32</v>
      </c>
      <c r="D110" s="31" t="s">
        <v>103</v>
      </c>
      <c r="E110">
        <f>VLOOKUP(C110,originalData!$C$5:$J$57,6,FALSE)</f>
        <v>0</v>
      </c>
    </row>
    <row r="111" spans="2:5" x14ac:dyDescent="0.3">
      <c r="B111">
        <v>13</v>
      </c>
      <c r="C111" t="s">
        <v>32</v>
      </c>
      <c r="D111" s="31" t="s">
        <v>17</v>
      </c>
      <c r="E111">
        <f>VLOOKUP(C111,originalData!$C$5:$J$57,7,FALSE)</f>
        <v>0</v>
      </c>
    </row>
    <row r="112" spans="2:5" ht="17.25" thickBot="1" x14ac:dyDescent="0.35">
      <c r="B112">
        <v>13</v>
      </c>
      <c r="C112" t="s">
        <v>32</v>
      </c>
      <c r="D112" s="32" t="s">
        <v>18</v>
      </c>
      <c r="E112">
        <f>VLOOKUP(C112,originalData!$C$5:$J$57,8,FALSE)</f>
        <v>22.44</v>
      </c>
    </row>
    <row r="113" spans="2:5" ht="17.25" thickBot="1" x14ac:dyDescent="0.35">
      <c r="D113" s="31"/>
    </row>
    <row r="114" spans="2:5" x14ac:dyDescent="0.3">
      <c r="B114">
        <v>14</v>
      </c>
      <c r="C114" t="s">
        <v>33</v>
      </c>
      <c r="D114" s="30" t="s">
        <v>99</v>
      </c>
      <c r="E114">
        <f>VLOOKUP(C114,originalData!$C$5:$J$57,2,FALSE)</f>
        <v>190.6</v>
      </c>
    </row>
    <row r="115" spans="2:5" x14ac:dyDescent="0.3">
      <c r="B115">
        <v>14</v>
      </c>
      <c r="C115" t="s">
        <v>33</v>
      </c>
      <c r="D115" s="31" t="s">
        <v>100</v>
      </c>
      <c r="E115">
        <f>VLOOKUP(C115,originalData!$C$5:$J$57,3,FALSE)</f>
        <v>4.6100000000000003</v>
      </c>
    </row>
    <row r="116" spans="2:5" x14ac:dyDescent="0.3">
      <c r="B116">
        <v>14</v>
      </c>
      <c r="C116" t="s">
        <v>33</v>
      </c>
      <c r="D116" s="31" t="s">
        <v>101</v>
      </c>
      <c r="E116">
        <f>VLOOKUP(C116,originalData!$C$5:$J$57,4,FALSE)</f>
        <v>98.6</v>
      </c>
    </row>
    <row r="117" spans="2:5" x14ac:dyDescent="0.3">
      <c r="B117">
        <v>14</v>
      </c>
      <c r="C117" t="s">
        <v>33</v>
      </c>
      <c r="D117" s="31" t="s">
        <v>102</v>
      </c>
      <c r="E117">
        <f>VLOOKUP(C117,originalData!$C$5:$J$57,5,FALSE)</f>
        <v>1.0999999999999999E-2</v>
      </c>
    </row>
    <row r="118" spans="2:5" x14ac:dyDescent="0.3">
      <c r="B118">
        <v>14</v>
      </c>
      <c r="C118" t="s">
        <v>33</v>
      </c>
      <c r="D118" s="31" t="s">
        <v>103</v>
      </c>
      <c r="E118">
        <f>VLOOKUP(C118,originalData!$C$5:$J$57,6,FALSE)</f>
        <v>0</v>
      </c>
    </row>
    <row r="119" spans="2:5" x14ac:dyDescent="0.3">
      <c r="B119">
        <v>14</v>
      </c>
      <c r="C119" t="s">
        <v>33</v>
      </c>
      <c r="D119" s="31" t="s">
        <v>17</v>
      </c>
      <c r="E119">
        <f>VLOOKUP(C119,originalData!$C$5:$J$57,7,FALSE)</f>
        <v>0</v>
      </c>
    </row>
    <row r="120" spans="2:5" ht="17.25" thickBot="1" x14ac:dyDescent="0.35">
      <c r="B120">
        <v>14</v>
      </c>
      <c r="C120" t="s">
        <v>33</v>
      </c>
      <c r="D120" s="32" t="s">
        <v>18</v>
      </c>
      <c r="E120">
        <f>VLOOKUP(C120,originalData!$C$5:$J$57,8,FALSE)</f>
        <v>24.42</v>
      </c>
    </row>
    <row r="121" spans="2:5" ht="17.25" thickBot="1" x14ac:dyDescent="0.35">
      <c r="D121" s="31"/>
    </row>
    <row r="122" spans="2:5" x14ac:dyDescent="0.3">
      <c r="B122">
        <v>15</v>
      </c>
      <c r="C122" t="s">
        <v>29</v>
      </c>
      <c r="D122" s="30" t="s">
        <v>99</v>
      </c>
      <c r="E122">
        <f>VLOOKUP(C122,originalData!$C$5:$J$57,2,FALSE)</f>
        <v>134.44999999999999</v>
      </c>
    </row>
    <row r="123" spans="2:5" x14ac:dyDescent="0.3">
      <c r="B123">
        <v>15</v>
      </c>
      <c r="C123" t="s">
        <v>29</v>
      </c>
      <c r="D123" s="31" t="s">
        <v>100</v>
      </c>
      <c r="E123">
        <f>VLOOKUP(C123,originalData!$C$5:$J$57,3,FALSE)</f>
        <v>3.4990000000000001</v>
      </c>
    </row>
    <row r="124" spans="2:5" x14ac:dyDescent="0.3">
      <c r="B124">
        <v>15</v>
      </c>
      <c r="C124" t="s">
        <v>29</v>
      </c>
      <c r="D124" s="31" t="s">
        <v>101</v>
      </c>
      <c r="E124">
        <f>VLOOKUP(C124,originalData!$C$5:$J$57,4,FALSE)</f>
        <v>90.09</v>
      </c>
    </row>
    <row r="125" spans="2:5" x14ac:dyDescent="0.3">
      <c r="B125">
        <v>15</v>
      </c>
      <c r="C125" t="s">
        <v>29</v>
      </c>
      <c r="D125" s="31" t="s">
        <v>102</v>
      </c>
      <c r="E125">
        <f>VLOOKUP(C125,originalData!$C$5:$J$57,5,FALSE)</f>
        <v>6.6000000000000003E-2</v>
      </c>
    </row>
    <row r="126" spans="2:5" x14ac:dyDescent="0.3">
      <c r="B126">
        <v>15</v>
      </c>
      <c r="C126" t="s">
        <v>29</v>
      </c>
      <c r="D126" s="31" t="s">
        <v>103</v>
      </c>
      <c r="E126">
        <f>VLOOKUP(C126,originalData!$C$5:$J$57,6,FALSE)</f>
        <v>0</v>
      </c>
    </row>
    <row r="127" spans="2:5" x14ac:dyDescent="0.3">
      <c r="B127">
        <v>15</v>
      </c>
      <c r="C127" t="s">
        <v>29</v>
      </c>
      <c r="D127" s="31" t="s">
        <v>17</v>
      </c>
      <c r="E127">
        <f>VLOOKUP(C127,originalData!$C$5:$J$57,7,FALSE)</f>
        <v>0</v>
      </c>
    </row>
    <row r="128" spans="2:5" ht="17.25" thickBot="1" x14ac:dyDescent="0.35">
      <c r="B128">
        <v>15</v>
      </c>
      <c r="C128" t="s">
        <v>29</v>
      </c>
      <c r="D128" s="32" t="s">
        <v>18</v>
      </c>
      <c r="E128">
        <f>VLOOKUP(C128,originalData!$C$5:$J$57,8,FALSE)</f>
        <v>18.899999999999999</v>
      </c>
    </row>
    <row r="129" spans="2:5" ht="17.25" thickBot="1" x14ac:dyDescent="0.35">
      <c r="D129" s="31"/>
    </row>
    <row r="130" spans="2:5" x14ac:dyDescent="0.3">
      <c r="B130">
        <v>16</v>
      </c>
      <c r="C130" t="s">
        <v>30</v>
      </c>
      <c r="D130" s="30" t="s">
        <v>99</v>
      </c>
      <c r="E130">
        <f>VLOOKUP(C130,originalData!$C$5:$J$57,2,FALSE)</f>
        <v>304.18</v>
      </c>
    </row>
    <row r="131" spans="2:5" x14ac:dyDescent="0.3">
      <c r="B131">
        <v>16</v>
      </c>
      <c r="C131" t="s">
        <v>30</v>
      </c>
      <c r="D131" s="31" t="s">
        <v>100</v>
      </c>
      <c r="E131">
        <f>VLOOKUP(C131,originalData!$C$5:$J$57,3,FALSE)</f>
        <v>7.38</v>
      </c>
    </row>
    <row r="132" spans="2:5" x14ac:dyDescent="0.3">
      <c r="B132">
        <v>16</v>
      </c>
      <c r="C132" t="s">
        <v>30</v>
      </c>
      <c r="D132" s="31" t="s">
        <v>101</v>
      </c>
      <c r="E132">
        <f>VLOOKUP(C132,originalData!$C$5:$J$57,4,FALSE)</f>
        <v>91.9</v>
      </c>
    </row>
    <row r="133" spans="2:5" x14ac:dyDescent="0.3">
      <c r="B133">
        <v>16</v>
      </c>
      <c r="C133" t="s">
        <v>30</v>
      </c>
      <c r="D133" s="31" t="s">
        <v>102</v>
      </c>
      <c r="E133">
        <f>VLOOKUP(C133,originalData!$C$5:$J$57,5,FALSE)</f>
        <v>0.23899999999999999</v>
      </c>
    </row>
    <row r="134" spans="2:5" x14ac:dyDescent="0.3">
      <c r="B134">
        <v>16</v>
      </c>
      <c r="C134" t="s">
        <v>30</v>
      </c>
      <c r="D134" s="31" t="s">
        <v>103</v>
      </c>
      <c r="E134">
        <f>VLOOKUP(C134,originalData!$C$5:$J$57,6,FALSE)</f>
        <v>0</v>
      </c>
    </row>
    <row r="135" spans="2:5" x14ac:dyDescent="0.3">
      <c r="B135">
        <v>16</v>
      </c>
      <c r="C135" t="s">
        <v>30</v>
      </c>
      <c r="D135" s="31" t="s">
        <v>17</v>
      </c>
      <c r="E135">
        <f>VLOOKUP(C135,originalData!$C$5:$J$57,7,FALSE)</f>
        <v>0</v>
      </c>
    </row>
    <row r="136" spans="2:5" ht="17.25" thickBot="1" x14ac:dyDescent="0.35">
      <c r="B136">
        <v>16</v>
      </c>
      <c r="C136" t="s">
        <v>30</v>
      </c>
      <c r="D136" s="32" t="s">
        <v>18</v>
      </c>
      <c r="E136">
        <f>VLOOKUP(C136,originalData!$C$5:$J$57,8,FALSE)</f>
        <v>26.9</v>
      </c>
    </row>
    <row r="137" spans="2:5" ht="17.25" thickBot="1" x14ac:dyDescent="0.35">
      <c r="D137" s="31"/>
    </row>
    <row r="138" spans="2:5" x14ac:dyDescent="0.3">
      <c r="B138">
        <v>17</v>
      </c>
      <c r="C138" t="s">
        <v>80</v>
      </c>
      <c r="D138" s="30" t="s">
        <v>99</v>
      </c>
      <c r="E138">
        <f>VLOOKUP(C138,originalData!$C$5:$J$57,2,FALSE)</f>
        <v>655.36800000000005</v>
      </c>
    </row>
    <row r="139" spans="2:5" x14ac:dyDescent="0.3">
      <c r="B139">
        <v>17</v>
      </c>
      <c r="C139" t="s">
        <v>80</v>
      </c>
      <c r="D139" s="31" t="s">
        <v>100</v>
      </c>
      <c r="E139">
        <f>VLOOKUP(C139,originalData!$C$5:$J$57,3,FALSE)</f>
        <v>19.829999999999998</v>
      </c>
    </row>
    <row r="140" spans="2:5" x14ac:dyDescent="0.3">
      <c r="B140">
        <v>17</v>
      </c>
      <c r="C140" t="s">
        <v>80</v>
      </c>
      <c r="D140" s="31" t="s">
        <v>101</v>
      </c>
      <c r="E140">
        <f>VLOOKUP(C140,originalData!$C$5:$J$57,4,FALSE)</f>
        <v>91.668000000000006</v>
      </c>
    </row>
    <row r="141" spans="2:5" x14ac:dyDescent="0.3">
      <c r="B141">
        <v>17</v>
      </c>
      <c r="C141" t="s">
        <v>80</v>
      </c>
      <c r="D141" s="31" t="s">
        <v>102</v>
      </c>
      <c r="E141">
        <f>VLOOKUP(C141,originalData!$C$5:$J$57,5,FALSE)</f>
        <v>0</v>
      </c>
    </row>
    <row r="142" spans="2:5" x14ac:dyDescent="0.3">
      <c r="B142">
        <v>17</v>
      </c>
      <c r="C142" t="s">
        <v>80</v>
      </c>
      <c r="D142" s="31" t="s">
        <v>103</v>
      </c>
      <c r="E142">
        <f>VLOOKUP(C142,originalData!$C$5:$J$57,6,FALSE)</f>
        <v>0</v>
      </c>
    </row>
    <row r="143" spans="2:5" x14ac:dyDescent="0.3">
      <c r="B143">
        <v>17</v>
      </c>
      <c r="C143" t="s">
        <v>80</v>
      </c>
      <c r="D143" s="31" t="s">
        <v>17</v>
      </c>
      <c r="E143">
        <f>VLOOKUP(C143,originalData!$C$5:$J$57,7,FALSE)</f>
        <v>0</v>
      </c>
    </row>
    <row r="144" spans="2:5" ht="17.25" thickBot="1" x14ac:dyDescent="0.35">
      <c r="B144">
        <v>17</v>
      </c>
      <c r="C144" t="s">
        <v>80</v>
      </c>
      <c r="D144" s="32" t="s">
        <v>18</v>
      </c>
      <c r="E144">
        <f>VLOOKUP(C144,originalData!$C$5:$J$57,8,FALSE)</f>
        <v>23.96</v>
      </c>
    </row>
    <row r="145" spans="2:5" ht="17.25" thickBot="1" x14ac:dyDescent="0.35">
      <c r="D145" s="31"/>
    </row>
    <row r="146" spans="2:5" x14ac:dyDescent="0.3">
      <c r="B146">
        <v>18</v>
      </c>
      <c r="C146" t="s">
        <v>34</v>
      </c>
      <c r="D146" s="30" t="s">
        <v>99</v>
      </c>
      <c r="E146">
        <f>VLOOKUP(C146,originalData!$C$5:$J$57,2,FALSE)</f>
        <v>408</v>
      </c>
    </row>
    <row r="147" spans="2:5" x14ac:dyDescent="0.3">
      <c r="B147">
        <v>18</v>
      </c>
      <c r="C147" t="s">
        <v>34</v>
      </c>
      <c r="D147" s="31" t="s">
        <v>100</v>
      </c>
      <c r="E147">
        <f>VLOOKUP(C147,originalData!$C$5:$J$57,3,FALSE)</f>
        <v>6.59</v>
      </c>
    </row>
    <row r="148" spans="2:5" x14ac:dyDescent="0.3">
      <c r="B148">
        <v>18</v>
      </c>
      <c r="C148" t="s">
        <v>113</v>
      </c>
      <c r="D148" s="31" t="s">
        <v>101</v>
      </c>
      <c r="E148">
        <f>VLOOKUP(C148,originalData!$C$5:$J$57,4,FALSE)</f>
        <v>115</v>
      </c>
    </row>
    <row r="149" spans="2:5" x14ac:dyDescent="0.3">
      <c r="B149">
        <v>18</v>
      </c>
      <c r="C149" t="s">
        <v>113</v>
      </c>
      <c r="D149" s="31" t="s">
        <v>102</v>
      </c>
      <c r="E149">
        <f>VLOOKUP(C149,originalData!$C$5:$J$57,5,FALSE)</f>
        <v>0.253</v>
      </c>
    </row>
    <row r="150" spans="2:5" x14ac:dyDescent="0.3">
      <c r="B150">
        <v>18</v>
      </c>
      <c r="C150" t="s">
        <v>113</v>
      </c>
      <c r="D150" s="31" t="s">
        <v>103</v>
      </c>
      <c r="E150">
        <f>VLOOKUP(C150,originalData!$C$5:$J$57,6,FALSE)</f>
        <v>0</v>
      </c>
    </row>
    <row r="151" spans="2:5" x14ac:dyDescent="0.3">
      <c r="B151">
        <v>18</v>
      </c>
      <c r="C151" t="s">
        <v>113</v>
      </c>
      <c r="D151" s="31" t="s">
        <v>17</v>
      </c>
      <c r="E151">
        <f>VLOOKUP(C151,originalData!$C$5:$J$57,7,FALSE)</f>
        <v>0</v>
      </c>
    </row>
    <row r="152" spans="2:5" ht="17.25" thickBot="1" x14ac:dyDescent="0.35">
      <c r="B152">
        <v>18</v>
      </c>
      <c r="C152" t="s">
        <v>113</v>
      </c>
      <c r="D152" s="32" t="s">
        <v>18</v>
      </c>
      <c r="E152">
        <f>VLOOKUP(C152,originalData!$C$5:$J$57,8,FALSE)</f>
        <v>25.94</v>
      </c>
    </row>
    <row r="153" spans="2:5" ht="17.25" thickBot="1" x14ac:dyDescent="0.35">
      <c r="D153" s="31"/>
    </row>
    <row r="154" spans="2:5" x14ac:dyDescent="0.3">
      <c r="B154">
        <v>19</v>
      </c>
      <c r="C154" t="s">
        <v>81</v>
      </c>
      <c r="D154" s="30" t="s">
        <v>99</v>
      </c>
      <c r="E154">
        <f>VLOOKUP(C154,originalData!$C$5:$J$57,2,FALSE)</f>
        <v>548.77200000000005</v>
      </c>
    </row>
    <row r="155" spans="2:5" x14ac:dyDescent="0.3">
      <c r="B155">
        <v>19</v>
      </c>
      <c r="C155" t="s">
        <v>81</v>
      </c>
      <c r="D155" s="31" t="s">
        <v>100</v>
      </c>
      <c r="E155">
        <f>VLOOKUP(C155,originalData!$C$5:$J$57,3,FALSE)</f>
        <v>15.291</v>
      </c>
    </row>
    <row r="156" spans="2:5" x14ac:dyDescent="0.3">
      <c r="B156">
        <v>19</v>
      </c>
      <c r="C156" t="s">
        <v>81</v>
      </c>
      <c r="D156" s="31" t="s">
        <v>101</v>
      </c>
      <c r="E156">
        <f>VLOOKUP(C156,originalData!$C$5:$J$57,4,FALSE)</f>
        <v>99.543999999999997</v>
      </c>
    </row>
    <row r="157" spans="2:5" x14ac:dyDescent="0.3">
      <c r="B157">
        <v>19</v>
      </c>
      <c r="C157" t="s">
        <v>81</v>
      </c>
      <c r="D157" s="31" t="s">
        <v>102</v>
      </c>
      <c r="E157">
        <f>VLOOKUP(C157,originalData!$C$5:$J$57,5,FALSE)</f>
        <v>0</v>
      </c>
    </row>
    <row r="158" spans="2:5" x14ac:dyDescent="0.3">
      <c r="B158">
        <v>19</v>
      </c>
      <c r="C158" t="s">
        <v>81</v>
      </c>
      <c r="D158" s="31" t="s">
        <v>103</v>
      </c>
      <c r="E158">
        <f>VLOOKUP(C158,originalData!$C$5:$J$57,6,FALSE)</f>
        <v>0</v>
      </c>
    </row>
    <row r="159" spans="2:5" x14ac:dyDescent="0.3">
      <c r="B159">
        <v>19</v>
      </c>
      <c r="C159" t="s">
        <v>81</v>
      </c>
      <c r="D159" s="31" t="s">
        <v>17</v>
      </c>
      <c r="E159">
        <f>VLOOKUP(C159,originalData!$C$5:$J$57,7,FALSE)</f>
        <v>1.7</v>
      </c>
    </row>
    <row r="160" spans="2:5" ht="17.25" thickBot="1" x14ac:dyDescent="0.35">
      <c r="B160">
        <v>19</v>
      </c>
      <c r="C160" t="s">
        <v>81</v>
      </c>
      <c r="D160" s="32" t="s">
        <v>18</v>
      </c>
      <c r="E160">
        <f>VLOOKUP(C160,originalData!$C$5:$J$57,8,FALSE)</f>
        <v>27.92</v>
      </c>
    </row>
    <row r="161" spans="2:5" ht="17.25" thickBot="1" x14ac:dyDescent="0.35">
      <c r="D161" s="31"/>
    </row>
    <row r="162" spans="2:5" x14ac:dyDescent="0.3">
      <c r="B162">
        <v>20</v>
      </c>
      <c r="C162" t="s">
        <v>37</v>
      </c>
      <c r="D162" s="30" t="s">
        <v>99</v>
      </c>
      <c r="E162">
        <f>VLOOKUP(C162,originalData!$C$5:$J$57,2,FALSE)</f>
        <v>548.77200000000005</v>
      </c>
    </row>
    <row r="163" spans="2:5" x14ac:dyDescent="0.3">
      <c r="B163">
        <v>20</v>
      </c>
      <c r="C163" t="s">
        <v>37</v>
      </c>
      <c r="D163" s="31" t="s">
        <v>100</v>
      </c>
      <c r="E163">
        <f>VLOOKUP(C163,originalData!$C$5:$J$57,3,FALSE)</f>
        <v>15.291</v>
      </c>
    </row>
    <row r="164" spans="2:5" x14ac:dyDescent="0.3">
      <c r="B164">
        <v>20</v>
      </c>
      <c r="C164" t="s">
        <v>37</v>
      </c>
      <c r="D164" s="31" t="s">
        <v>101</v>
      </c>
      <c r="E164">
        <f>VLOOKUP(C164,originalData!$C$5:$J$57,4,FALSE)</f>
        <v>99.543999999999997</v>
      </c>
    </row>
    <row r="165" spans="2:5" x14ac:dyDescent="0.3">
      <c r="B165">
        <v>20</v>
      </c>
      <c r="C165" t="s">
        <v>37</v>
      </c>
      <c r="D165" s="31" t="s">
        <v>102</v>
      </c>
      <c r="E165">
        <f>VLOOKUP(C165,originalData!$C$5:$J$57,5,FALSE)</f>
        <v>0</v>
      </c>
    </row>
    <row r="166" spans="2:5" x14ac:dyDescent="0.3">
      <c r="B166">
        <v>20</v>
      </c>
      <c r="C166" t="s">
        <v>37</v>
      </c>
      <c r="D166" s="31" t="s">
        <v>103</v>
      </c>
      <c r="E166">
        <f>VLOOKUP(C166,originalData!$C$5:$J$57,6,FALSE)</f>
        <v>0</v>
      </c>
    </row>
    <row r="167" spans="2:5" x14ac:dyDescent="0.3">
      <c r="B167">
        <v>20</v>
      </c>
      <c r="C167" t="s">
        <v>37</v>
      </c>
      <c r="D167" s="31" t="s">
        <v>17</v>
      </c>
      <c r="E167">
        <f>VLOOKUP(C167,originalData!$C$5:$J$57,7,FALSE)</f>
        <v>1.7</v>
      </c>
    </row>
    <row r="168" spans="2:5" ht="17.25" thickBot="1" x14ac:dyDescent="0.35">
      <c r="B168">
        <v>20</v>
      </c>
      <c r="C168" t="s">
        <v>37</v>
      </c>
      <c r="D168" s="32" t="s">
        <v>18</v>
      </c>
      <c r="E168">
        <f>VLOOKUP(C168,originalData!$C$5:$J$57,8,FALSE)</f>
        <v>27.92</v>
      </c>
    </row>
    <row r="169" spans="2:5" ht="17.25" thickBot="1" x14ac:dyDescent="0.35">
      <c r="D169" s="31"/>
    </row>
    <row r="170" spans="2:5" x14ac:dyDescent="0.3">
      <c r="B170">
        <v>21</v>
      </c>
      <c r="C170" t="s">
        <v>48</v>
      </c>
      <c r="D170" s="30" t="s">
        <v>99</v>
      </c>
      <c r="E170">
        <f>VLOOKUP(C170,originalData!$C$5:$J$57,2,FALSE)</f>
        <v>513</v>
      </c>
    </row>
    <row r="171" spans="2:5" x14ac:dyDescent="0.3">
      <c r="B171">
        <v>21</v>
      </c>
      <c r="C171" t="s">
        <v>48</v>
      </c>
      <c r="D171" s="31" t="s">
        <v>100</v>
      </c>
      <c r="E171">
        <f>VLOOKUP(C171,originalData!$C$5:$J$57,3,FALSE)</f>
        <v>8.1</v>
      </c>
    </row>
    <row r="172" spans="2:5" x14ac:dyDescent="0.3">
      <c r="B172">
        <v>21</v>
      </c>
      <c r="C172" t="s">
        <v>48</v>
      </c>
      <c r="D172" s="31" t="s">
        <v>101</v>
      </c>
      <c r="E172">
        <f>VLOOKUP(C172,originalData!$C$5:$J$57,4,FALSE)</f>
        <v>117</v>
      </c>
    </row>
    <row r="173" spans="2:5" x14ac:dyDescent="0.3">
      <c r="B173">
        <v>21</v>
      </c>
      <c r="C173" t="s">
        <v>48</v>
      </c>
      <c r="D173" s="31" t="s">
        <v>102</v>
      </c>
      <c r="E173">
        <f>VLOOKUP(C173,originalData!$C$5:$J$57,5,FALSE)</f>
        <v>0.55600000000000005</v>
      </c>
    </row>
    <row r="174" spans="2:5" x14ac:dyDescent="0.3">
      <c r="B174">
        <v>21</v>
      </c>
      <c r="C174" t="s">
        <v>48</v>
      </c>
      <c r="D174" s="31" t="s">
        <v>103</v>
      </c>
      <c r="E174">
        <f>VLOOKUP(C174,originalData!$C$5:$J$57,6,FALSE)</f>
        <v>0</v>
      </c>
    </row>
    <row r="175" spans="2:5" x14ac:dyDescent="0.3">
      <c r="B175">
        <v>21</v>
      </c>
      <c r="C175" t="s">
        <v>48</v>
      </c>
      <c r="D175" s="31" t="s">
        <v>17</v>
      </c>
      <c r="E175">
        <f>VLOOKUP(C175,originalData!$C$5:$J$57,7,FALSE)</f>
        <v>0</v>
      </c>
    </row>
    <row r="176" spans="2:5" ht="17.25" thickBot="1" x14ac:dyDescent="0.35">
      <c r="B176">
        <v>21</v>
      </c>
      <c r="C176" t="s">
        <v>48</v>
      </c>
      <c r="D176" s="32" t="s">
        <v>18</v>
      </c>
      <c r="E176">
        <f>VLOOKUP(C176,originalData!$C$5:$J$57,8,FALSE)</f>
        <v>29.9</v>
      </c>
    </row>
    <row r="177" spans="2:5" ht="17.25" thickBot="1" x14ac:dyDescent="0.35">
      <c r="D177" s="31"/>
    </row>
    <row r="178" spans="2:5" x14ac:dyDescent="0.3">
      <c r="B178">
        <v>22</v>
      </c>
      <c r="C178" t="s">
        <v>46</v>
      </c>
      <c r="D178" s="30" t="s">
        <v>99</v>
      </c>
      <c r="E178">
        <f>VLOOKUP(C178,originalData!$C$5:$J$57,2,FALSE)</f>
        <v>349.13499999999999</v>
      </c>
    </row>
    <row r="179" spans="2:5" x14ac:dyDescent="0.3">
      <c r="B179">
        <v>22</v>
      </c>
      <c r="C179" t="s">
        <v>46</v>
      </c>
      <c r="D179" s="31" t="s">
        <v>100</v>
      </c>
      <c r="E179">
        <f>VLOOKUP(C179,originalData!$C$5:$J$57,3,FALSE)</f>
        <v>9.4870000000000001</v>
      </c>
    </row>
    <row r="180" spans="2:5" x14ac:dyDescent="0.3">
      <c r="B180">
        <v>22</v>
      </c>
      <c r="C180" t="s">
        <v>46</v>
      </c>
      <c r="D180" s="31" t="s">
        <v>101</v>
      </c>
      <c r="E180">
        <f>VLOOKUP(C180,originalData!$C$5:$J$57,4,FALSE)</f>
        <v>102.074</v>
      </c>
    </row>
    <row r="181" spans="2:5" x14ac:dyDescent="0.3">
      <c r="B181">
        <v>22</v>
      </c>
      <c r="C181" t="s">
        <v>46</v>
      </c>
      <c r="D181" s="31" t="s">
        <v>102</v>
      </c>
      <c r="E181">
        <f>VLOOKUP(C181,originalData!$C$5:$J$57,5,FALSE)</f>
        <v>0</v>
      </c>
    </row>
    <row r="182" spans="2:5" x14ac:dyDescent="0.3">
      <c r="B182">
        <v>22</v>
      </c>
      <c r="C182" t="s">
        <v>46</v>
      </c>
      <c r="D182" s="31" t="s">
        <v>103</v>
      </c>
      <c r="E182">
        <f>VLOOKUP(C182,originalData!$C$5:$J$57,6,FALSE)</f>
        <v>0</v>
      </c>
    </row>
    <row r="183" spans="2:5" x14ac:dyDescent="0.3">
      <c r="B183">
        <v>22</v>
      </c>
      <c r="C183" t="s">
        <v>46</v>
      </c>
      <c r="D183" s="31" t="s">
        <v>17</v>
      </c>
      <c r="E183">
        <f>VLOOKUP(C183,originalData!$C$5:$J$57,7,FALSE)</f>
        <v>0</v>
      </c>
    </row>
    <row r="184" spans="2:5" ht="17.25" thickBot="1" x14ac:dyDescent="0.35">
      <c r="B184">
        <v>22</v>
      </c>
      <c r="C184" t="s">
        <v>46</v>
      </c>
      <c r="D184" s="32" t="s">
        <v>18</v>
      </c>
      <c r="E184">
        <f>VLOOKUP(C184,originalData!$C$5:$J$57,8,FALSE)</f>
        <v>34.979999999999997</v>
      </c>
    </row>
    <row r="185" spans="2:5" ht="17.25" thickBot="1" x14ac:dyDescent="0.35">
      <c r="D185" s="31"/>
    </row>
    <row r="186" spans="2:5" x14ac:dyDescent="0.3">
      <c r="B186">
        <v>23</v>
      </c>
      <c r="C186" t="s">
        <v>41</v>
      </c>
      <c r="D186" s="30" t="s">
        <v>99</v>
      </c>
      <c r="E186">
        <f>VLOOKUP(C186,originalData!$C$5:$J$57,2,FALSE)</f>
        <v>308.3</v>
      </c>
    </row>
    <row r="187" spans="2:5" x14ac:dyDescent="0.3">
      <c r="B187">
        <v>23</v>
      </c>
      <c r="C187" t="s">
        <v>41</v>
      </c>
      <c r="D187" s="31" t="s">
        <v>100</v>
      </c>
      <c r="E187">
        <f>VLOOKUP(C187,originalData!$C$5:$J$57,3,FALSE)</f>
        <v>6.1379999999999999</v>
      </c>
    </row>
    <row r="188" spans="2:5" x14ac:dyDescent="0.3">
      <c r="B188">
        <v>23</v>
      </c>
      <c r="C188" t="s">
        <v>41</v>
      </c>
      <c r="D188" s="31" t="s">
        <v>101</v>
      </c>
      <c r="E188">
        <f>VLOOKUP(C188,originalData!$C$5:$J$57,4,FALSE)</f>
        <v>112.2</v>
      </c>
    </row>
    <row r="189" spans="2:5" x14ac:dyDescent="0.3">
      <c r="B189">
        <v>23</v>
      </c>
      <c r="C189" t="s">
        <v>41</v>
      </c>
      <c r="D189" s="31" t="s">
        <v>102</v>
      </c>
      <c r="E189">
        <f>VLOOKUP(C189,originalData!$C$5:$J$57,5,FALSE)</f>
        <v>0.19</v>
      </c>
    </row>
    <row r="190" spans="2:5" x14ac:dyDescent="0.3">
      <c r="B190">
        <v>23</v>
      </c>
      <c r="C190" t="s">
        <v>41</v>
      </c>
      <c r="D190" s="31" t="s">
        <v>103</v>
      </c>
      <c r="E190">
        <f>VLOOKUP(C190,originalData!$C$5:$J$57,6,FALSE)</f>
        <v>0</v>
      </c>
    </row>
    <row r="191" spans="2:5" x14ac:dyDescent="0.3">
      <c r="B191">
        <v>23</v>
      </c>
      <c r="C191" t="s">
        <v>41</v>
      </c>
      <c r="D191" s="31" t="s">
        <v>17</v>
      </c>
      <c r="E191">
        <f>VLOOKUP(C191,originalData!$C$5:$J$57,7,FALSE)</f>
        <v>0</v>
      </c>
    </row>
    <row r="192" spans="2:5" ht="17.25" thickBot="1" x14ac:dyDescent="0.35">
      <c r="B192">
        <v>23</v>
      </c>
      <c r="C192" t="s">
        <v>41</v>
      </c>
      <c r="D192" s="32" t="s">
        <v>18</v>
      </c>
      <c r="E192">
        <f>VLOOKUP(C192,originalData!$C$5:$J$57,8,FALSE)</f>
        <v>36.96</v>
      </c>
    </row>
    <row r="193" spans="2:5" ht="17.25" thickBot="1" x14ac:dyDescent="0.35">
      <c r="D193" s="31"/>
    </row>
    <row r="194" spans="2:5" x14ac:dyDescent="0.3">
      <c r="B194">
        <v>24</v>
      </c>
      <c r="C194" t="s">
        <v>42</v>
      </c>
      <c r="D194" s="30" t="s">
        <v>99</v>
      </c>
      <c r="E194">
        <f>VLOOKUP(C194,originalData!$C$5:$J$57,2,FALSE)</f>
        <v>349.13499999999999</v>
      </c>
    </row>
    <row r="195" spans="2:5" x14ac:dyDescent="0.3">
      <c r="B195">
        <v>24</v>
      </c>
      <c r="C195" t="s">
        <v>42</v>
      </c>
      <c r="D195" s="31" t="s">
        <v>100</v>
      </c>
      <c r="E195">
        <f>VLOOKUP(C195,originalData!$C$5:$J$57,3,FALSE)</f>
        <v>9.4870000000000001</v>
      </c>
    </row>
    <row r="196" spans="2:5" x14ac:dyDescent="0.3">
      <c r="B196">
        <v>24</v>
      </c>
      <c r="C196" t="s">
        <v>42</v>
      </c>
      <c r="D196" s="31" t="s">
        <v>101</v>
      </c>
      <c r="E196">
        <f>VLOOKUP(C196,originalData!$C$5:$J$57,4,FALSE)</f>
        <v>102.074</v>
      </c>
    </row>
    <row r="197" spans="2:5" x14ac:dyDescent="0.3">
      <c r="B197">
        <v>24</v>
      </c>
      <c r="C197" t="s">
        <v>42</v>
      </c>
      <c r="D197" s="31" t="s">
        <v>102</v>
      </c>
      <c r="E197">
        <f>VLOOKUP(C197,originalData!$C$5:$J$57,5,FALSE)</f>
        <v>0</v>
      </c>
    </row>
    <row r="198" spans="2:5" x14ac:dyDescent="0.3">
      <c r="B198">
        <v>24</v>
      </c>
      <c r="C198" t="s">
        <v>42</v>
      </c>
      <c r="D198" s="31" t="s">
        <v>103</v>
      </c>
      <c r="E198">
        <f>VLOOKUP(C198,originalData!$C$5:$J$57,6,FALSE)</f>
        <v>0</v>
      </c>
    </row>
    <row r="199" spans="2:5" x14ac:dyDescent="0.3">
      <c r="B199">
        <v>24</v>
      </c>
      <c r="C199" t="s">
        <v>42</v>
      </c>
      <c r="D199" s="31" t="s">
        <v>17</v>
      </c>
      <c r="E199">
        <f>VLOOKUP(C199,originalData!$C$5:$J$57,7,FALSE)</f>
        <v>0</v>
      </c>
    </row>
    <row r="200" spans="2:5" ht="17.25" thickBot="1" x14ac:dyDescent="0.35">
      <c r="B200">
        <v>24</v>
      </c>
      <c r="C200" t="s">
        <v>42</v>
      </c>
      <c r="D200" s="32" t="s">
        <v>18</v>
      </c>
      <c r="E200">
        <f>VLOOKUP(C200,originalData!$C$5:$J$57,8,FALSE)</f>
        <v>38.94</v>
      </c>
    </row>
    <row r="201" spans="2:5" ht="17.25" thickBot="1" x14ac:dyDescent="0.35">
      <c r="D201" s="31"/>
    </row>
    <row r="202" spans="2:5" x14ac:dyDescent="0.3">
      <c r="B202">
        <v>25</v>
      </c>
      <c r="C202" t="s">
        <v>36</v>
      </c>
      <c r="D202" s="30" t="s">
        <v>99</v>
      </c>
      <c r="E202">
        <f>VLOOKUP(C202,originalData!$C$5:$J$57,2,FALSE)</f>
        <v>282.5</v>
      </c>
    </row>
    <row r="203" spans="2:5" x14ac:dyDescent="0.3">
      <c r="B203">
        <v>25</v>
      </c>
      <c r="C203" t="s">
        <v>36</v>
      </c>
      <c r="D203" s="31" t="s">
        <v>100</v>
      </c>
      <c r="E203">
        <f>VLOOKUP(C203,originalData!$C$5:$J$57,3,FALSE)</f>
        <v>5.0599999999999996</v>
      </c>
    </row>
    <row r="204" spans="2:5" x14ac:dyDescent="0.3">
      <c r="B204">
        <v>25</v>
      </c>
      <c r="C204" t="s">
        <v>36</v>
      </c>
      <c r="D204" s="31" t="s">
        <v>101</v>
      </c>
      <c r="E204">
        <f>VLOOKUP(C204,originalData!$C$5:$J$57,4,FALSE)</f>
        <v>131.1</v>
      </c>
    </row>
    <row r="205" spans="2:5" x14ac:dyDescent="0.3">
      <c r="B205">
        <v>25</v>
      </c>
      <c r="C205" t="s">
        <v>36</v>
      </c>
      <c r="D205" s="31" t="s">
        <v>102</v>
      </c>
      <c r="E205">
        <f>VLOOKUP(C205,originalData!$C$5:$J$57,5,FALSE)</f>
        <v>8.8999999999999996E-2</v>
      </c>
    </row>
    <row r="206" spans="2:5" x14ac:dyDescent="0.3">
      <c r="B206">
        <v>25</v>
      </c>
      <c r="C206" t="s">
        <v>36</v>
      </c>
      <c r="D206" s="31" t="s">
        <v>103</v>
      </c>
      <c r="E206">
        <f>VLOOKUP(C206,originalData!$C$5:$J$57,6,FALSE)</f>
        <v>0</v>
      </c>
    </row>
    <row r="207" spans="2:5" x14ac:dyDescent="0.3">
      <c r="B207">
        <v>25</v>
      </c>
      <c r="C207" t="s">
        <v>36</v>
      </c>
      <c r="D207" s="31" t="s">
        <v>17</v>
      </c>
      <c r="E207">
        <f>VLOOKUP(C207,originalData!$C$5:$J$57,7,FALSE)</f>
        <v>0</v>
      </c>
    </row>
    <row r="208" spans="2:5" ht="17.25" thickBot="1" x14ac:dyDescent="0.35">
      <c r="B208">
        <v>25</v>
      </c>
      <c r="C208" t="s">
        <v>36</v>
      </c>
      <c r="D208" s="32" t="s">
        <v>18</v>
      </c>
      <c r="E208">
        <f>VLOOKUP(C208,originalData!$C$5:$J$57,8,FALSE)</f>
        <v>40.92</v>
      </c>
    </row>
    <row r="209" spans="2:5" ht="17.25" thickBot="1" x14ac:dyDescent="0.35">
      <c r="D209" s="31"/>
    </row>
    <row r="210" spans="2:5" x14ac:dyDescent="0.3">
      <c r="B210">
        <v>26</v>
      </c>
      <c r="C210" t="s">
        <v>38</v>
      </c>
      <c r="D210" s="30" t="s">
        <v>99</v>
      </c>
      <c r="E210">
        <f>VLOOKUP(C210,originalData!$C$5:$J$57,2,FALSE)</f>
        <v>332.02699999999999</v>
      </c>
    </row>
    <row r="211" spans="2:5" x14ac:dyDescent="0.3">
      <c r="B211">
        <v>26</v>
      </c>
      <c r="C211" t="s">
        <v>38</v>
      </c>
      <c r="D211" s="31" t="s">
        <v>100</v>
      </c>
      <c r="E211">
        <f>VLOOKUP(C211,originalData!$C$5:$J$57,3,FALSE)</f>
        <v>5.8380000000000001</v>
      </c>
    </row>
    <row r="212" spans="2:5" x14ac:dyDescent="0.3">
      <c r="B212">
        <v>26</v>
      </c>
      <c r="C212" t="s">
        <v>38</v>
      </c>
      <c r="D212" s="31" t="s">
        <v>101</v>
      </c>
      <c r="E212">
        <f>VLOOKUP(C212,originalData!$C$5:$J$57,4,FALSE)</f>
        <v>157.74199999999999</v>
      </c>
    </row>
    <row r="213" spans="2:5" x14ac:dyDescent="0.3">
      <c r="B213">
        <v>26</v>
      </c>
      <c r="C213" t="s">
        <v>38</v>
      </c>
      <c r="D213" s="31" t="s">
        <v>102</v>
      </c>
      <c r="E213">
        <f>VLOOKUP(C213,originalData!$C$5:$J$57,5,FALSE)</f>
        <v>0</v>
      </c>
    </row>
    <row r="214" spans="2:5" x14ac:dyDescent="0.3">
      <c r="B214">
        <v>26</v>
      </c>
      <c r="C214" t="s">
        <v>38</v>
      </c>
      <c r="D214" s="31" t="s">
        <v>103</v>
      </c>
      <c r="E214">
        <f>VLOOKUP(C214,originalData!$C$5:$J$57,6,FALSE)</f>
        <v>0</v>
      </c>
    </row>
    <row r="215" spans="2:5" x14ac:dyDescent="0.3">
      <c r="B215">
        <v>26</v>
      </c>
      <c r="C215" t="s">
        <v>38</v>
      </c>
      <c r="D215" s="31" t="s">
        <v>17</v>
      </c>
      <c r="E215">
        <f>VLOOKUP(C215,originalData!$C$5:$J$57,7,FALSE)</f>
        <v>0</v>
      </c>
    </row>
    <row r="216" spans="2:5" ht="17.25" thickBot="1" x14ac:dyDescent="0.35">
      <c r="B216">
        <v>26</v>
      </c>
      <c r="C216" t="s">
        <v>38</v>
      </c>
      <c r="D216" s="32" t="s">
        <v>18</v>
      </c>
      <c r="E216">
        <f>VLOOKUP(C216,originalData!$C$5:$J$57,8,FALSE)</f>
        <v>42.9</v>
      </c>
    </row>
    <row r="217" spans="2:5" ht="17.25" thickBot="1" x14ac:dyDescent="0.35">
      <c r="D217" s="31"/>
    </row>
    <row r="218" spans="2:5" x14ac:dyDescent="0.3">
      <c r="B218">
        <v>27</v>
      </c>
      <c r="C218" t="s">
        <v>39</v>
      </c>
      <c r="D218" s="30" t="s">
        <v>99</v>
      </c>
      <c r="E218">
        <f>VLOOKUP(C218,originalData!$C$5:$J$57,2,FALSE)</f>
        <v>305.3</v>
      </c>
    </row>
    <row r="219" spans="2:5" x14ac:dyDescent="0.3">
      <c r="B219">
        <v>27</v>
      </c>
      <c r="C219" t="s">
        <v>39</v>
      </c>
      <c r="D219" s="31" t="s">
        <v>100</v>
      </c>
      <c r="E219">
        <f>VLOOKUP(C219,originalData!$C$5:$J$57,3,FALSE)</f>
        <v>4.9000000000000004</v>
      </c>
    </row>
    <row r="220" spans="2:5" x14ac:dyDescent="0.3">
      <c r="B220">
        <v>27</v>
      </c>
      <c r="C220" t="s">
        <v>39</v>
      </c>
      <c r="D220" s="31" t="s">
        <v>101</v>
      </c>
      <c r="E220">
        <f>VLOOKUP(C220,originalData!$C$5:$J$57,4,FALSE)</f>
        <v>147</v>
      </c>
    </row>
    <row r="221" spans="2:5" x14ac:dyDescent="0.3">
      <c r="B221">
        <v>27</v>
      </c>
      <c r="C221" t="s">
        <v>39</v>
      </c>
      <c r="D221" s="31" t="s">
        <v>102</v>
      </c>
      <c r="E221">
        <f>VLOOKUP(C221,originalData!$C$5:$J$57,5,FALSE)</f>
        <v>9.9000000000000005E-2</v>
      </c>
    </row>
    <row r="222" spans="2:5" x14ac:dyDescent="0.3">
      <c r="B222">
        <v>27</v>
      </c>
      <c r="C222" t="s">
        <v>39</v>
      </c>
      <c r="D222" s="31" t="s">
        <v>103</v>
      </c>
      <c r="E222">
        <f>VLOOKUP(C222,originalData!$C$5:$J$57,6,FALSE)</f>
        <v>0</v>
      </c>
    </row>
    <row r="223" spans="2:5" x14ac:dyDescent="0.3">
      <c r="B223">
        <v>27</v>
      </c>
      <c r="C223" t="s">
        <v>39</v>
      </c>
      <c r="D223" s="31" t="s">
        <v>17</v>
      </c>
      <c r="E223">
        <f>VLOOKUP(C223,originalData!$C$5:$J$57,7,FALSE)</f>
        <v>0</v>
      </c>
    </row>
    <row r="224" spans="2:5" ht="17.25" thickBot="1" x14ac:dyDescent="0.35">
      <c r="B224">
        <v>27</v>
      </c>
      <c r="C224" t="s">
        <v>39</v>
      </c>
      <c r="D224" s="32" t="s">
        <v>18</v>
      </c>
      <c r="E224">
        <f>VLOOKUP(C224,originalData!$C$5:$J$57,8,FALSE)</f>
        <v>44.88</v>
      </c>
    </row>
    <row r="225" spans="2:5" ht="17.25" thickBot="1" x14ac:dyDescent="0.35">
      <c r="D225" s="31"/>
    </row>
    <row r="226" spans="2:5" x14ac:dyDescent="0.3">
      <c r="B226">
        <v>28</v>
      </c>
      <c r="C226" t="s">
        <v>44</v>
      </c>
      <c r="D226" s="30" t="s">
        <v>99</v>
      </c>
      <c r="E226">
        <f>VLOOKUP(C226,originalData!$C$5:$J$57,2,FALSE)</f>
        <v>197.4</v>
      </c>
    </row>
    <row r="227" spans="2:5" x14ac:dyDescent="0.3">
      <c r="B227">
        <v>28</v>
      </c>
      <c r="C227" t="s">
        <v>44</v>
      </c>
      <c r="D227" s="31" t="s">
        <v>100</v>
      </c>
      <c r="E227">
        <f>VLOOKUP(C227,originalData!$C$5:$J$57,3,FALSE)</f>
        <v>17.687000000000001</v>
      </c>
    </row>
    <row r="228" spans="2:5" x14ac:dyDescent="0.3">
      <c r="B228">
        <v>28</v>
      </c>
      <c r="C228" t="s">
        <v>44</v>
      </c>
      <c r="D228" s="31" t="s">
        <v>101</v>
      </c>
      <c r="E228">
        <f>VLOOKUP(C228,originalData!$C$5:$J$57,4,FALSE)</f>
        <v>30.957000000000001</v>
      </c>
    </row>
    <row r="229" spans="2:5" x14ac:dyDescent="0.3">
      <c r="B229">
        <v>28</v>
      </c>
      <c r="C229" t="s">
        <v>44</v>
      </c>
      <c r="D229" s="31" t="s">
        <v>102</v>
      </c>
      <c r="E229">
        <f>VLOOKUP(C229,originalData!$C$5:$J$57,5,FALSE)</f>
        <v>0</v>
      </c>
    </row>
    <row r="230" spans="2:5" x14ac:dyDescent="0.3">
      <c r="B230">
        <v>28</v>
      </c>
      <c r="C230" t="s">
        <v>44</v>
      </c>
      <c r="D230" s="31" t="s">
        <v>103</v>
      </c>
      <c r="E230">
        <f>VLOOKUP(C230,originalData!$C$5:$J$57,6,FALSE)</f>
        <v>0</v>
      </c>
    </row>
    <row r="231" spans="2:5" x14ac:dyDescent="0.3">
      <c r="B231">
        <v>28</v>
      </c>
      <c r="C231" t="s">
        <v>44</v>
      </c>
      <c r="D231" s="31" t="s">
        <v>17</v>
      </c>
      <c r="E231">
        <f>VLOOKUP(C231,originalData!$C$5:$J$57,7,FALSE)</f>
        <v>0</v>
      </c>
    </row>
    <row r="232" spans="2:5" ht="17.25" thickBot="1" x14ac:dyDescent="0.35">
      <c r="B232">
        <v>28</v>
      </c>
      <c r="C232" t="s">
        <v>44</v>
      </c>
      <c r="D232" s="32" t="s">
        <v>18</v>
      </c>
      <c r="E232">
        <f>VLOOKUP(C232,originalData!$C$5:$J$57,8,FALSE)</f>
        <v>40.46</v>
      </c>
    </row>
    <row r="233" spans="2:5" ht="17.25" thickBot="1" x14ac:dyDescent="0.35">
      <c r="D233" s="31"/>
    </row>
    <row r="234" spans="2:5" x14ac:dyDescent="0.3">
      <c r="B234">
        <v>29</v>
      </c>
      <c r="C234" t="s">
        <v>45</v>
      </c>
      <c r="D234" s="30" t="s">
        <v>99</v>
      </c>
      <c r="E234">
        <f>VLOOKUP(C234,originalData!$C$5:$J$57,2,FALSE)</f>
        <v>573.77599999999995</v>
      </c>
    </row>
    <row r="235" spans="2:5" x14ac:dyDescent="0.3">
      <c r="B235">
        <v>29</v>
      </c>
      <c r="C235" t="s">
        <v>45</v>
      </c>
      <c r="D235" s="31" t="s">
        <v>100</v>
      </c>
      <c r="E235">
        <f>VLOOKUP(C235,originalData!$C$5:$J$57,3,FALSE)</f>
        <v>12.837999999999999</v>
      </c>
    </row>
    <row r="236" spans="2:5" x14ac:dyDescent="0.3">
      <c r="B236">
        <v>29</v>
      </c>
      <c r="C236" t="s">
        <v>45</v>
      </c>
      <c r="D236" s="31" t="s">
        <v>101</v>
      </c>
      <c r="E236">
        <f>VLOOKUP(C236,originalData!$C$5:$J$57,4,FALSE)</f>
        <v>123.968</v>
      </c>
    </row>
    <row r="237" spans="2:5" x14ac:dyDescent="0.3">
      <c r="B237">
        <v>29</v>
      </c>
      <c r="C237" t="s">
        <v>45</v>
      </c>
      <c r="D237" s="31" t="s">
        <v>102</v>
      </c>
      <c r="E237">
        <f>VLOOKUP(C237,originalData!$C$5:$J$57,5,FALSE)</f>
        <v>0</v>
      </c>
    </row>
    <row r="238" spans="2:5" x14ac:dyDescent="0.3">
      <c r="B238">
        <v>29</v>
      </c>
      <c r="C238" t="s">
        <v>45</v>
      </c>
      <c r="D238" s="31" t="s">
        <v>103</v>
      </c>
      <c r="E238">
        <f>VLOOKUP(C238,originalData!$C$5:$J$57,6,FALSE)</f>
        <v>0</v>
      </c>
    </row>
    <row r="239" spans="2:5" x14ac:dyDescent="0.3">
      <c r="B239">
        <v>29</v>
      </c>
      <c r="C239" t="s">
        <v>45</v>
      </c>
      <c r="D239" s="31" t="s">
        <v>17</v>
      </c>
      <c r="E239">
        <f>VLOOKUP(C239,originalData!$C$5:$J$57,7,FALSE)</f>
        <v>0</v>
      </c>
    </row>
    <row r="240" spans="2:5" ht="17.25" thickBot="1" x14ac:dyDescent="0.35">
      <c r="B240">
        <v>29</v>
      </c>
      <c r="C240" t="s">
        <v>45</v>
      </c>
      <c r="D240" s="32" t="s">
        <v>18</v>
      </c>
      <c r="E240">
        <f>VLOOKUP(C240,originalData!$C$5:$J$57,8,FALSE)</f>
        <v>42.44</v>
      </c>
    </row>
    <row r="241" spans="2:5" ht="17.25" thickBot="1" x14ac:dyDescent="0.35">
      <c r="D241" s="31"/>
    </row>
    <row r="242" spans="2:5" x14ac:dyDescent="0.3">
      <c r="B242">
        <v>30</v>
      </c>
      <c r="C242" t="s">
        <v>89</v>
      </c>
      <c r="D242" s="30" t="s">
        <v>99</v>
      </c>
      <c r="E242">
        <f>VLOOKUP(C242,originalData!$C$5:$J$57,2,FALSE)</f>
        <v>573.77599999999995</v>
      </c>
    </row>
    <row r="243" spans="2:5" x14ac:dyDescent="0.3">
      <c r="B243">
        <v>30</v>
      </c>
      <c r="C243" t="s">
        <v>89</v>
      </c>
      <c r="D243" s="31" t="s">
        <v>100</v>
      </c>
      <c r="E243">
        <f>VLOOKUP(C243,originalData!$C$5:$J$57,3,FALSE)</f>
        <v>12.837999999999999</v>
      </c>
    </row>
    <row r="244" spans="2:5" x14ac:dyDescent="0.3">
      <c r="B244">
        <v>30</v>
      </c>
      <c r="C244" t="s">
        <v>89</v>
      </c>
      <c r="D244" s="31" t="s">
        <v>101</v>
      </c>
      <c r="E244">
        <f>VLOOKUP(C244,originalData!$C$5:$J$57,4,FALSE)</f>
        <v>123.968</v>
      </c>
    </row>
    <row r="245" spans="2:5" x14ac:dyDescent="0.3">
      <c r="B245">
        <v>30</v>
      </c>
      <c r="C245" t="s">
        <v>89</v>
      </c>
      <c r="D245" s="31" t="s">
        <v>102</v>
      </c>
      <c r="E245">
        <f>VLOOKUP(C245,originalData!$C$5:$J$57,5,FALSE)</f>
        <v>0</v>
      </c>
    </row>
    <row r="246" spans="2:5" x14ac:dyDescent="0.3">
      <c r="B246">
        <v>30</v>
      </c>
      <c r="C246" t="s">
        <v>89</v>
      </c>
      <c r="D246" s="31" t="s">
        <v>103</v>
      </c>
      <c r="E246">
        <f>VLOOKUP(C246,originalData!$C$5:$J$57,6,FALSE)</f>
        <v>0.18</v>
      </c>
    </row>
    <row r="247" spans="2:5" x14ac:dyDescent="0.3">
      <c r="B247">
        <v>30</v>
      </c>
      <c r="C247" t="s">
        <v>89</v>
      </c>
      <c r="D247" s="31" t="s">
        <v>17</v>
      </c>
      <c r="E247">
        <f>VLOOKUP(C247,originalData!$C$5:$J$57,7,FALSE)</f>
        <v>0</v>
      </c>
    </row>
    <row r="248" spans="2:5" ht="17.25" thickBot="1" x14ac:dyDescent="0.35">
      <c r="B248">
        <v>30</v>
      </c>
      <c r="C248" t="s">
        <v>89</v>
      </c>
      <c r="D248" s="32" t="s">
        <v>18</v>
      </c>
      <c r="E248">
        <f>VLOOKUP(C248,originalData!$C$5:$J$57,8,FALSE)</f>
        <v>42.44</v>
      </c>
    </row>
    <row r="249" spans="2:5" ht="17.25" thickBot="1" x14ac:dyDescent="0.35">
      <c r="D249" s="31"/>
    </row>
    <row r="250" spans="2:5" x14ac:dyDescent="0.3">
      <c r="B250">
        <v>31</v>
      </c>
      <c r="C250" t="s">
        <v>53</v>
      </c>
      <c r="D250" s="30" t="s">
        <v>99</v>
      </c>
      <c r="E250">
        <f>VLOOKUP(C250,originalData!$C$5:$J$57,2,FALSE)</f>
        <v>93.962000000000003</v>
      </c>
    </row>
    <row r="251" spans="2:5" x14ac:dyDescent="0.3">
      <c r="B251">
        <v>31</v>
      </c>
      <c r="C251" t="s">
        <v>53</v>
      </c>
      <c r="D251" s="31" t="s">
        <v>100</v>
      </c>
      <c r="E251">
        <f>VLOOKUP(C251,originalData!$C$5:$J$57,3,FALSE)</f>
        <v>3.6669999999999998</v>
      </c>
    </row>
    <row r="252" spans="2:5" x14ac:dyDescent="0.3">
      <c r="B252">
        <v>31</v>
      </c>
      <c r="C252" t="s">
        <v>53</v>
      </c>
      <c r="D252" s="31" t="s">
        <v>101</v>
      </c>
      <c r="E252">
        <f>VLOOKUP(C252,originalData!$C$5:$J$57,4,FALSE)</f>
        <v>71.069999999999993</v>
      </c>
    </row>
    <row r="253" spans="2:5" x14ac:dyDescent="0.3">
      <c r="B253">
        <v>31</v>
      </c>
      <c r="C253" t="s">
        <v>53</v>
      </c>
      <c r="D253" s="31" t="s">
        <v>102</v>
      </c>
      <c r="E253">
        <f>VLOOKUP(C253,originalData!$C$5:$J$57,5,FALSE)</f>
        <v>0</v>
      </c>
    </row>
    <row r="254" spans="2:5" x14ac:dyDescent="0.3">
      <c r="B254">
        <v>31</v>
      </c>
      <c r="C254" t="s">
        <v>53</v>
      </c>
      <c r="D254" s="31" t="s">
        <v>103</v>
      </c>
      <c r="E254">
        <f>VLOOKUP(C254,originalData!$C$5:$J$57,6,FALSE)</f>
        <v>0</v>
      </c>
    </row>
    <row r="255" spans="2:5" x14ac:dyDescent="0.3">
      <c r="B255">
        <v>31</v>
      </c>
      <c r="C255" t="s">
        <v>53</v>
      </c>
      <c r="D255" s="31" t="s">
        <v>17</v>
      </c>
      <c r="E255">
        <f>VLOOKUP(C255,originalData!$C$5:$J$57,7,FALSE)</f>
        <v>0</v>
      </c>
    </row>
    <row r="256" spans="2:5" ht="17.25" thickBot="1" x14ac:dyDescent="0.35">
      <c r="B256">
        <v>31</v>
      </c>
      <c r="C256" t="s">
        <v>53</v>
      </c>
      <c r="D256" s="32" t="s">
        <v>18</v>
      </c>
      <c r="E256">
        <f>VLOOKUP(C256,originalData!$C$5:$J$57,8,FALSE)</f>
        <v>5.69</v>
      </c>
    </row>
    <row r="257" spans="2:5" ht="17.25" thickBot="1" x14ac:dyDescent="0.35">
      <c r="D257" s="31"/>
    </row>
    <row r="258" spans="2:5" x14ac:dyDescent="0.3">
      <c r="B258">
        <v>32</v>
      </c>
      <c r="C258" t="s">
        <v>56</v>
      </c>
      <c r="D258" s="30" t="s">
        <v>99</v>
      </c>
      <c r="E258">
        <f>VLOOKUP(C258,originalData!$C$5:$J$57,2,FALSE)</f>
        <v>105.28</v>
      </c>
    </row>
    <row r="259" spans="2:5" x14ac:dyDescent="0.3">
      <c r="B259">
        <v>32</v>
      </c>
      <c r="C259" t="s">
        <v>56</v>
      </c>
      <c r="D259" s="31" t="s">
        <v>100</v>
      </c>
      <c r="E259">
        <f>VLOOKUP(C259,originalData!$C$5:$J$57,3,FALSE)</f>
        <v>7.92</v>
      </c>
    </row>
    <row r="260" spans="2:5" x14ac:dyDescent="0.3">
      <c r="B260">
        <v>32</v>
      </c>
      <c r="C260" t="s">
        <v>56</v>
      </c>
      <c r="D260" s="31" t="s">
        <v>101</v>
      </c>
      <c r="E260">
        <f>VLOOKUP(C260,originalData!$C$5:$J$57,4,FALSE)</f>
        <v>36.869999999999997</v>
      </c>
    </row>
    <row r="261" spans="2:5" x14ac:dyDescent="0.3">
      <c r="B261">
        <v>32</v>
      </c>
      <c r="C261" t="s">
        <v>56</v>
      </c>
      <c r="D261" s="31" t="s">
        <v>102</v>
      </c>
      <c r="E261">
        <f>VLOOKUP(C261,originalData!$C$5:$J$57,5,FALSE)</f>
        <v>0</v>
      </c>
    </row>
    <row r="262" spans="2:5" x14ac:dyDescent="0.3">
      <c r="B262">
        <v>32</v>
      </c>
      <c r="C262" t="s">
        <v>56</v>
      </c>
      <c r="D262" s="31" t="s">
        <v>103</v>
      </c>
      <c r="E262">
        <f>VLOOKUP(C262,originalData!$C$5:$J$57,6,FALSE)</f>
        <v>0</v>
      </c>
    </row>
    <row r="263" spans="2:5" x14ac:dyDescent="0.3">
      <c r="B263">
        <v>32</v>
      </c>
      <c r="C263" t="s">
        <v>56</v>
      </c>
      <c r="D263" s="31" t="s">
        <v>17</v>
      </c>
      <c r="E263">
        <f>VLOOKUP(C263,originalData!$C$5:$J$57,7,FALSE)</f>
        <v>0</v>
      </c>
    </row>
    <row r="264" spans="2:5" ht="17.25" thickBot="1" x14ac:dyDescent="0.35">
      <c r="B264">
        <v>32</v>
      </c>
      <c r="C264" t="s">
        <v>56</v>
      </c>
      <c r="D264" s="32" t="s">
        <v>18</v>
      </c>
      <c r="E264">
        <f>VLOOKUP(C264,originalData!$C$5:$J$57,8,FALSE)</f>
        <v>7.67</v>
      </c>
    </row>
    <row r="265" spans="2:5" ht="17.25" thickBot="1" x14ac:dyDescent="0.35">
      <c r="D265" s="31"/>
    </row>
    <row r="266" spans="2:5" x14ac:dyDescent="0.3">
      <c r="B266">
        <v>33</v>
      </c>
      <c r="C266" t="s">
        <v>58</v>
      </c>
      <c r="D266" s="30" t="s">
        <v>99</v>
      </c>
      <c r="E266">
        <f>VLOOKUP(C266,originalData!$C$5:$J$57,2,FALSE)</f>
        <v>105.28</v>
      </c>
    </row>
    <row r="267" spans="2:5" x14ac:dyDescent="0.3">
      <c r="B267">
        <v>33</v>
      </c>
      <c r="C267" t="s">
        <v>58</v>
      </c>
      <c r="D267" s="31" t="s">
        <v>100</v>
      </c>
      <c r="E267">
        <f>VLOOKUP(C267,originalData!$C$5:$J$57,3,FALSE)</f>
        <v>7.92</v>
      </c>
    </row>
    <row r="268" spans="2:5" x14ac:dyDescent="0.3">
      <c r="B268">
        <v>33</v>
      </c>
      <c r="C268" t="s">
        <v>58</v>
      </c>
      <c r="D268" s="31" t="s">
        <v>101</v>
      </c>
      <c r="E268">
        <f>VLOOKUP(C268,originalData!$C$5:$J$57,4,FALSE)</f>
        <v>36.869999999999997</v>
      </c>
    </row>
    <row r="269" spans="2:5" x14ac:dyDescent="0.3">
      <c r="B269">
        <v>33</v>
      </c>
      <c r="C269" t="s">
        <v>58</v>
      </c>
      <c r="D269" s="31" t="s">
        <v>102</v>
      </c>
      <c r="E269">
        <f>VLOOKUP(C269,originalData!$C$5:$J$57,5,FALSE)</f>
        <v>0</v>
      </c>
    </row>
    <row r="270" spans="2:5" x14ac:dyDescent="0.3">
      <c r="B270">
        <v>33</v>
      </c>
      <c r="C270" t="s">
        <v>58</v>
      </c>
      <c r="D270" s="31" t="s">
        <v>103</v>
      </c>
      <c r="E270">
        <f>VLOOKUP(C270,originalData!$C$5:$J$57,6,FALSE)</f>
        <v>0</v>
      </c>
    </row>
    <row r="271" spans="2:5" x14ac:dyDescent="0.3">
      <c r="B271">
        <v>33</v>
      </c>
      <c r="C271" t="s">
        <v>58</v>
      </c>
      <c r="D271" s="31" t="s">
        <v>17</v>
      </c>
      <c r="E271">
        <f>VLOOKUP(C271,originalData!$C$5:$J$57,7,FALSE)</f>
        <v>0</v>
      </c>
    </row>
    <row r="272" spans="2:5" ht="17.25" thickBot="1" x14ac:dyDescent="0.35">
      <c r="B272">
        <v>33</v>
      </c>
      <c r="C272" t="s">
        <v>58</v>
      </c>
      <c r="D272" s="32" t="s">
        <v>18</v>
      </c>
      <c r="E272">
        <f>VLOOKUP(C272,originalData!$C$5:$J$57,8,FALSE)</f>
        <v>9.65</v>
      </c>
    </row>
    <row r="273" spans="2:5" ht="17.25" thickBot="1" x14ac:dyDescent="0.35">
      <c r="D273" s="31"/>
    </row>
    <row r="274" spans="2:5" x14ac:dyDescent="0.3">
      <c r="B274">
        <v>34</v>
      </c>
      <c r="C274" t="s">
        <v>62</v>
      </c>
      <c r="D274" s="30" t="s">
        <v>99</v>
      </c>
      <c r="E274">
        <f>VLOOKUP(C274,originalData!$C$5:$J$57,2,FALSE)</f>
        <v>405.4</v>
      </c>
    </row>
    <row r="275" spans="2:5" x14ac:dyDescent="0.3">
      <c r="B275">
        <v>34</v>
      </c>
      <c r="C275" t="s">
        <v>62</v>
      </c>
      <c r="D275" s="31" t="s">
        <v>100</v>
      </c>
      <c r="E275">
        <f>VLOOKUP(C275,originalData!$C$5:$J$57,3,FALSE)</f>
        <v>11.3</v>
      </c>
    </row>
    <row r="276" spans="2:5" x14ac:dyDescent="0.3">
      <c r="B276">
        <v>34</v>
      </c>
      <c r="C276" t="s">
        <v>115</v>
      </c>
      <c r="D276" s="31" t="s">
        <v>101</v>
      </c>
      <c r="E276">
        <f>VLOOKUP(C276,originalData!$C$5:$J$57,4,FALSE)</f>
        <v>72</v>
      </c>
    </row>
    <row r="277" spans="2:5" x14ac:dyDescent="0.3">
      <c r="B277">
        <v>34</v>
      </c>
      <c r="C277" t="s">
        <v>115</v>
      </c>
      <c r="D277" s="31" t="s">
        <v>102</v>
      </c>
      <c r="E277">
        <f>VLOOKUP(C277,originalData!$C$5:$J$57,5,FALSE)</f>
        <v>0.25</v>
      </c>
    </row>
    <row r="278" spans="2:5" x14ac:dyDescent="0.3">
      <c r="B278">
        <v>34</v>
      </c>
      <c r="C278" t="s">
        <v>115</v>
      </c>
      <c r="D278" s="31" t="s">
        <v>103</v>
      </c>
      <c r="E278">
        <f>VLOOKUP(C278,originalData!$C$5:$J$57,6,FALSE)</f>
        <v>0</v>
      </c>
    </row>
    <row r="279" spans="2:5" x14ac:dyDescent="0.3">
      <c r="B279">
        <v>34</v>
      </c>
      <c r="C279" t="s">
        <v>115</v>
      </c>
      <c r="D279" s="31" t="s">
        <v>17</v>
      </c>
      <c r="E279">
        <f>VLOOKUP(C279,originalData!$C$5:$J$57,7,FALSE)</f>
        <v>1.47</v>
      </c>
    </row>
    <row r="280" spans="2:5" ht="17.25" thickBot="1" x14ac:dyDescent="0.35">
      <c r="B280">
        <v>34</v>
      </c>
      <c r="C280" t="s">
        <v>115</v>
      </c>
      <c r="D280" s="32" t="s">
        <v>18</v>
      </c>
      <c r="E280">
        <f>VLOOKUP(C280,originalData!$C$5:$J$57,8,FALSE)</f>
        <v>14.9</v>
      </c>
    </row>
    <row r="281" spans="2:5" ht="17.25" thickBot="1" x14ac:dyDescent="0.35">
      <c r="D281" s="31"/>
    </row>
    <row r="282" spans="2:5" x14ac:dyDescent="0.3">
      <c r="B282">
        <v>35</v>
      </c>
      <c r="C282" t="s">
        <v>90</v>
      </c>
      <c r="D282" s="30" t="s">
        <v>99</v>
      </c>
      <c r="E282">
        <f>VLOOKUP(C282,originalData!$C$5:$J$57,2,FALSE)</f>
        <v>93.962000000000003</v>
      </c>
    </row>
    <row r="283" spans="2:5" x14ac:dyDescent="0.3">
      <c r="B283">
        <v>35</v>
      </c>
      <c r="C283" t="s">
        <v>90</v>
      </c>
      <c r="D283" s="31" t="s">
        <v>100</v>
      </c>
      <c r="E283">
        <f>VLOOKUP(C283,originalData!$C$5:$J$57,3,FALSE)</f>
        <v>2.4009999999999998</v>
      </c>
    </row>
    <row r="284" spans="2:5" x14ac:dyDescent="0.3">
      <c r="B284">
        <v>35</v>
      </c>
      <c r="C284" t="s">
        <v>90</v>
      </c>
      <c r="D284" s="31" t="s">
        <v>101</v>
      </c>
      <c r="E284">
        <f>VLOOKUP(C284,originalData!$C$5:$J$57,4,FALSE)</f>
        <v>108.54300000000001</v>
      </c>
    </row>
    <row r="285" spans="2:5" x14ac:dyDescent="0.3">
      <c r="B285">
        <v>35</v>
      </c>
      <c r="C285" t="s">
        <v>90</v>
      </c>
      <c r="D285" s="31" t="s">
        <v>102</v>
      </c>
      <c r="E285">
        <f>VLOOKUP(C285,originalData!$C$5:$J$57,5,FALSE)</f>
        <v>0</v>
      </c>
    </row>
    <row r="286" spans="2:5" x14ac:dyDescent="0.3">
      <c r="B286">
        <v>35</v>
      </c>
      <c r="C286" t="s">
        <v>90</v>
      </c>
      <c r="D286" s="31" t="s">
        <v>103</v>
      </c>
      <c r="E286">
        <f>VLOOKUP(C286,originalData!$C$5:$J$57,6,FALSE)</f>
        <v>0</v>
      </c>
    </row>
    <row r="287" spans="2:5" x14ac:dyDescent="0.3">
      <c r="B287">
        <v>35</v>
      </c>
      <c r="C287" t="s">
        <v>90</v>
      </c>
      <c r="D287" s="31" t="s">
        <v>17</v>
      </c>
      <c r="E287">
        <f>VLOOKUP(C287,originalData!$C$5:$J$57,7,FALSE)</f>
        <v>0</v>
      </c>
    </row>
    <row r="288" spans="2:5" ht="17.25" thickBot="1" x14ac:dyDescent="0.35">
      <c r="B288">
        <v>35</v>
      </c>
      <c r="C288" t="s">
        <v>90</v>
      </c>
      <c r="D288" s="32" t="s">
        <v>18</v>
      </c>
      <c r="E288">
        <f>VLOOKUP(C288,originalData!$C$5:$J$57,8,FALSE)</f>
        <v>13.36</v>
      </c>
    </row>
    <row r="289" spans="2:5" ht="17.25" thickBot="1" x14ac:dyDescent="0.35">
      <c r="D289" s="31"/>
    </row>
    <row r="290" spans="2:5" x14ac:dyDescent="0.3">
      <c r="B290">
        <v>36</v>
      </c>
      <c r="C290" t="s">
        <v>52</v>
      </c>
      <c r="D290" s="30" t="s">
        <v>99</v>
      </c>
      <c r="E290">
        <f>VLOOKUP(C290,originalData!$C$5:$J$57,2,FALSE)</f>
        <v>128.34899999999999</v>
      </c>
    </row>
    <row r="291" spans="2:5" x14ac:dyDescent="0.3">
      <c r="B291">
        <v>36</v>
      </c>
      <c r="C291" t="s">
        <v>52</v>
      </c>
      <c r="D291" s="31" t="s">
        <v>100</v>
      </c>
      <c r="E291">
        <f>VLOOKUP(C291,originalData!$C$5:$J$57,3,FALSE)</f>
        <v>3.7850000000000001</v>
      </c>
    </row>
    <row r="292" spans="2:5" x14ac:dyDescent="0.3">
      <c r="B292">
        <v>36</v>
      </c>
      <c r="C292" t="s">
        <v>52</v>
      </c>
      <c r="D292" s="31" t="s">
        <v>101</v>
      </c>
      <c r="E292">
        <f>VLOOKUP(C292,originalData!$C$5:$J$57,4,FALSE)</f>
        <v>94.063999999999993</v>
      </c>
    </row>
    <row r="293" spans="2:5" x14ac:dyDescent="0.3">
      <c r="B293">
        <v>36</v>
      </c>
      <c r="C293" t="s">
        <v>52</v>
      </c>
      <c r="D293" s="31" t="s">
        <v>102</v>
      </c>
      <c r="E293">
        <f>VLOOKUP(C293,originalData!$C$5:$J$57,5,FALSE)</f>
        <v>0</v>
      </c>
    </row>
    <row r="294" spans="2:5" x14ac:dyDescent="0.3">
      <c r="B294">
        <v>36</v>
      </c>
      <c r="C294" t="s">
        <v>52</v>
      </c>
      <c r="D294" s="31" t="s">
        <v>103</v>
      </c>
      <c r="E294">
        <f>VLOOKUP(C294,originalData!$C$5:$J$57,6,FALSE)</f>
        <v>0</v>
      </c>
    </row>
    <row r="295" spans="2:5" x14ac:dyDescent="0.3">
      <c r="B295">
        <v>36</v>
      </c>
      <c r="C295" t="s">
        <v>52</v>
      </c>
      <c r="D295" s="31" t="s">
        <v>17</v>
      </c>
      <c r="E295">
        <f>VLOOKUP(C295,originalData!$C$5:$J$57,7,FALSE)</f>
        <v>0</v>
      </c>
    </row>
    <row r="296" spans="2:5" ht="17.25" thickBot="1" x14ac:dyDescent="0.35">
      <c r="B296">
        <v>36</v>
      </c>
      <c r="C296" t="s">
        <v>52</v>
      </c>
      <c r="D296" s="32" t="s">
        <v>18</v>
      </c>
      <c r="E296">
        <f>VLOOKUP(C296,originalData!$C$5:$J$57,8,FALSE)</f>
        <v>11.17</v>
      </c>
    </row>
    <row r="297" spans="2:5" ht="17.25" thickBot="1" x14ac:dyDescent="0.35">
      <c r="D297" s="31"/>
    </row>
    <row r="298" spans="2:5" x14ac:dyDescent="0.3">
      <c r="B298">
        <v>37</v>
      </c>
      <c r="C298" t="s">
        <v>63</v>
      </c>
      <c r="D298" s="30" t="s">
        <v>99</v>
      </c>
      <c r="E298">
        <f>VLOOKUP(C298,originalData!$C$5:$J$57,2,FALSE)</f>
        <v>431</v>
      </c>
    </row>
    <row r="299" spans="2:5" x14ac:dyDescent="0.3">
      <c r="B299">
        <v>37</v>
      </c>
      <c r="C299" t="s">
        <v>63</v>
      </c>
      <c r="D299" s="31" t="s">
        <v>100</v>
      </c>
      <c r="E299">
        <f>VLOOKUP(C299,originalData!$C$5:$J$57,3,FALSE)</f>
        <v>10.1</v>
      </c>
    </row>
    <row r="300" spans="2:5" x14ac:dyDescent="0.3">
      <c r="B300">
        <v>37</v>
      </c>
      <c r="C300" t="s">
        <v>63</v>
      </c>
      <c r="D300" s="31" t="s">
        <v>101</v>
      </c>
      <c r="E300">
        <f>VLOOKUP(C300,originalData!$C$5:$J$57,4,FALSE)</f>
        <v>167.8</v>
      </c>
    </row>
    <row r="301" spans="2:5" x14ac:dyDescent="0.3">
      <c r="B301">
        <v>37</v>
      </c>
      <c r="C301" t="s">
        <v>63</v>
      </c>
      <c r="D301" s="31" t="s">
        <v>102</v>
      </c>
      <c r="E301">
        <f>VLOOKUP(C301,originalData!$C$5:$J$57,5,FALSE)</f>
        <v>0.83399999999999996</v>
      </c>
    </row>
    <row r="302" spans="2:5" x14ac:dyDescent="0.3">
      <c r="B302">
        <v>37</v>
      </c>
      <c r="C302" t="s">
        <v>63</v>
      </c>
      <c r="D302" s="31" t="s">
        <v>103</v>
      </c>
      <c r="E302">
        <f>VLOOKUP(C302,originalData!$C$5:$J$57,6,FALSE)</f>
        <v>0</v>
      </c>
    </row>
    <row r="303" spans="2:5" x14ac:dyDescent="0.3">
      <c r="B303">
        <v>37</v>
      </c>
      <c r="C303" t="s">
        <v>63</v>
      </c>
      <c r="D303" s="31" t="s">
        <v>17</v>
      </c>
      <c r="E303">
        <f>VLOOKUP(C303,originalData!$C$5:$J$57,7,FALSE)</f>
        <v>0</v>
      </c>
    </row>
    <row r="304" spans="2:5" ht="17.25" thickBot="1" x14ac:dyDescent="0.35">
      <c r="B304">
        <v>37</v>
      </c>
      <c r="C304" t="s">
        <v>63</v>
      </c>
      <c r="D304" s="32" t="s">
        <v>18</v>
      </c>
      <c r="E304">
        <f>VLOOKUP(C304,originalData!$C$5:$J$57,8,FALSE)</f>
        <v>11.17</v>
      </c>
    </row>
    <row r="305" spans="2:5" ht="17.25" thickBot="1" x14ac:dyDescent="0.35">
      <c r="D305" s="31"/>
    </row>
    <row r="306" spans="2:5" x14ac:dyDescent="0.3">
      <c r="B306">
        <v>38</v>
      </c>
      <c r="C306" t="s">
        <v>61</v>
      </c>
      <c r="D306" s="30" t="s">
        <v>99</v>
      </c>
      <c r="E306">
        <f>VLOOKUP(C306,originalData!$C$5:$J$57,2,FALSE)</f>
        <v>309.56</v>
      </c>
    </row>
    <row r="307" spans="2:5" x14ac:dyDescent="0.3">
      <c r="B307">
        <v>38</v>
      </c>
      <c r="C307" t="s">
        <v>61</v>
      </c>
      <c r="D307" s="31" t="s">
        <v>100</v>
      </c>
      <c r="E307">
        <f>VLOOKUP(C307,originalData!$C$5:$J$57,3,FALSE)</f>
        <v>7.2380000000000004</v>
      </c>
    </row>
    <row r="308" spans="2:5" x14ac:dyDescent="0.3">
      <c r="B308">
        <v>38</v>
      </c>
      <c r="C308" t="s">
        <v>117</v>
      </c>
      <c r="D308" s="31" t="s">
        <v>101</v>
      </c>
      <c r="E308">
        <f>VLOOKUP(C308,originalData!$C$5:$J$57,4,FALSE)</f>
        <v>95.5</v>
      </c>
    </row>
    <row r="309" spans="2:5" x14ac:dyDescent="0.3">
      <c r="B309">
        <v>38</v>
      </c>
      <c r="C309" t="s">
        <v>117</v>
      </c>
      <c r="D309" s="31" t="s">
        <v>102</v>
      </c>
      <c r="E309">
        <f>VLOOKUP(C309,originalData!$C$5:$J$57,5,FALSE)</f>
        <v>0.16500000000000001</v>
      </c>
    </row>
    <row r="310" spans="2:5" x14ac:dyDescent="0.3">
      <c r="B310">
        <v>38</v>
      </c>
      <c r="C310" t="s">
        <v>117</v>
      </c>
      <c r="D310" s="31" t="s">
        <v>103</v>
      </c>
      <c r="E310">
        <f>VLOOKUP(C310,originalData!$C$5:$J$57,6,FALSE)</f>
        <v>0</v>
      </c>
    </row>
    <row r="311" spans="2:5" x14ac:dyDescent="0.3">
      <c r="B311">
        <v>38</v>
      </c>
      <c r="C311" t="s">
        <v>117</v>
      </c>
      <c r="D311" s="31" t="s">
        <v>17</v>
      </c>
      <c r="E311">
        <f>VLOOKUP(C311,originalData!$C$5:$J$57,7,FALSE)</f>
        <v>0</v>
      </c>
    </row>
    <row r="312" spans="2:5" ht="17.25" thickBot="1" x14ac:dyDescent="0.35">
      <c r="B312">
        <v>38</v>
      </c>
      <c r="C312" t="s">
        <v>117</v>
      </c>
      <c r="D312" s="32" t="s">
        <v>18</v>
      </c>
      <c r="E312">
        <f>VLOOKUP(C312,originalData!$C$5:$J$57,8,FALSE)</f>
        <v>35.9</v>
      </c>
    </row>
    <row r="313" spans="2:5" ht="17.25" thickBot="1" x14ac:dyDescent="0.35">
      <c r="D313" s="31"/>
    </row>
    <row r="314" spans="2:5" x14ac:dyDescent="0.3">
      <c r="B314">
        <v>39</v>
      </c>
      <c r="C314" t="s">
        <v>60</v>
      </c>
      <c r="D314" s="30" t="s">
        <v>99</v>
      </c>
      <c r="E314">
        <f>VLOOKUP(C314,originalData!$C$5:$J$57,2,FALSE)</f>
        <v>153.577</v>
      </c>
    </row>
    <row r="315" spans="2:5" x14ac:dyDescent="0.3">
      <c r="B315">
        <v>39</v>
      </c>
      <c r="C315" t="s">
        <v>60</v>
      </c>
      <c r="D315" s="31" t="s">
        <v>100</v>
      </c>
      <c r="E315">
        <f>VLOOKUP(C315,originalData!$C$5:$J$57,3,FALSE)</f>
        <v>5.0490000000000004</v>
      </c>
    </row>
    <row r="316" spans="2:5" x14ac:dyDescent="0.3">
      <c r="B316">
        <v>39</v>
      </c>
      <c r="C316" t="s">
        <v>60</v>
      </c>
      <c r="D316" s="31" t="s">
        <v>101</v>
      </c>
      <c r="E316">
        <f>VLOOKUP(C316,originalData!$C$5:$J$57,4,FALSE)</f>
        <v>84.364000000000004</v>
      </c>
    </row>
    <row r="317" spans="2:5" x14ac:dyDescent="0.3">
      <c r="B317">
        <v>39</v>
      </c>
      <c r="C317" t="s">
        <v>60</v>
      </c>
      <c r="D317" s="31" t="s">
        <v>102</v>
      </c>
      <c r="E317">
        <f>VLOOKUP(C317,originalData!$C$5:$J$57,5,FALSE)</f>
        <v>0</v>
      </c>
    </row>
    <row r="318" spans="2:5" x14ac:dyDescent="0.3">
      <c r="B318">
        <v>39</v>
      </c>
      <c r="C318" t="s">
        <v>60</v>
      </c>
      <c r="D318" s="31" t="s">
        <v>103</v>
      </c>
      <c r="E318">
        <f>VLOOKUP(C318,originalData!$C$5:$J$57,6,FALSE)</f>
        <v>0</v>
      </c>
    </row>
    <row r="319" spans="2:5" x14ac:dyDescent="0.3">
      <c r="B319">
        <v>39</v>
      </c>
      <c r="C319" t="s">
        <v>60</v>
      </c>
      <c r="D319" s="31" t="s">
        <v>17</v>
      </c>
      <c r="E319">
        <f>VLOOKUP(C319,originalData!$C$5:$J$57,7,FALSE)</f>
        <v>0</v>
      </c>
    </row>
    <row r="320" spans="2:5" ht="17.25" thickBot="1" x14ac:dyDescent="0.35">
      <c r="B320">
        <v>39</v>
      </c>
      <c r="C320" t="s">
        <v>60</v>
      </c>
      <c r="D320" s="32" t="s">
        <v>18</v>
      </c>
      <c r="E320">
        <f>VLOOKUP(C320,originalData!$C$5:$J$57,8,FALSE)</f>
        <v>13.15</v>
      </c>
    </row>
    <row r="321" spans="2:5" ht="17.25" thickBot="1" x14ac:dyDescent="0.35">
      <c r="D321" s="31"/>
    </row>
    <row r="322" spans="2:5" x14ac:dyDescent="0.3">
      <c r="B322">
        <v>40</v>
      </c>
      <c r="C322" t="s">
        <v>59</v>
      </c>
      <c r="D322" s="30" t="s">
        <v>99</v>
      </c>
      <c r="E322">
        <f>VLOOKUP(C322,originalData!$C$5:$J$57,2,FALSE)</f>
        <v>98.7</v>
      </c>
    </row>
    <row r="323" spans="2:5" x14ac:dyDescent="0.3">
      <c r="B323">
        <v>40</v>
      </c>
      <c r="C323" t="s">
        <v>59</v>
      </c>
      <c r="D323" s="31" t="s">
        <v>100</v>
      </c>
      <c r="E323">
        <f>VLOOKUP(C323,originalData!$C$5:$J$57,3,FALSE)</f>
        <v>2.41</v>
      </c>
    </row>
    <row r="324" spans="2:5" x14ac:dyDescent="0.3">
      <c r="B324">
        <v>40</v>
      </c>
      <c r="C324" t="s">
        <v>59</v>
      </c>
      <c r="D324" s="31" t="s">
        <v>101</v>
      </c>
      <c r="E324">
        <f>VLOOKUP(C324,originalData!$C$5:$J$57,4,FALSE)</f>
        <v>113.592</v>
      </c>
    </row>
    <row r="325" spans="2:5" x14ac:dyDescent="0.3">
      <c r="B325">
        <v>40</v>
      </c>
      <c r="C325" t="s">
        <v>59</v>
      </c>
      <c r="D325" s="31" t="s">
        <v>102</v>
      </c>
      <c r="E325">
        <f>VLOOKUP(C325,originalData!$C$5:$J$57,5,FALSE)</f>
        <v>0</v>
      </c>
    </row>
    <row r="326" spans="2:5" x14ac:dyDescent="0.3">
      <c r="B326">
        <v>40</v>
      </c>
      <c r="C326" t="s">
        <v>59</v>
      </c>
      <c r="D326" s="31" t="s">
        <v>103</v>
      </c>
      <c r="E326">
        <f>VLOOKUP(C326,originalData!$C$5:$J$57,6,FALSE)</f>
        <v>0</v>
      </c>
    </row>
    <row r="327" spans="2:5" x14ac:dyDescent="0.3">
      <c r="B327">
        <v>40</v>
      </c>
      <c r="C327" t="s">
        <v>59</v>
      </c>
      <c r="D327" s="31" t="s">
        <v>17</v>
      </c>
      <c r="E327">
        <f>VLOOKUP(C327,originalData!$C$5:$J$57,7,FALSE)</f>
        <v>0</v>
      </c>
    </row>
    <row r="328" spans="2:5" ht="17.25" thickBot="1" x14ac:dyDescent="0.35">
      <c r="B328">
        <v>40</v>
      </c>
      <c r="C328" t="s">
        <v>59</v>
      </c>
      <c r="D328" s="32" t="s">
        <v>18</v>
      </c>
      <c r="E328">
        <f>VLOOKUP(C328,originalData!$C$5:$J$57,8,FALSE)</f>
        <v>22.19</v>
      </c>
    </row>
    <row r="329" spans="2:5" ht="17.25" thickBot="1" x14ac:dyDescent="0.35">
      <c r="D329" s="31"/>
    </row>
    <row r="330" spans="2:5" x14ac:dyDescent="0.3">
      <c r="B330">
        <v>41</v>
      </c>
      <c r="C330" t="s">
        <v>54</v>
      </c>
      <c r="D330" s="30" t="s">
        <v>99</v>
      </c>
      <c r="E330">
        <f>VLOOKUP(C330,originalData!$C$5:$J$57,2,FALSE)</f>
        <v>748.80399999999997</v>
      </c>
    </row>
    <row r="331" spans="2:5" x14ac:dyDescent="0.3">
      <c r="B331">
        <v>41</v>
      </c>
      <c r="C331" t="s">
        <v>54</v>
      </c>
      <c r="D331" s="31" t="s">
        <v>100</v>
      </c>
      <c r="E331">
        <f>VLOOKUP(C331,originalData!$C$5:$J$57,3,FALSE)</f>
        <v>21.917000000000002</v>
      </c>
    </row>
    <row r="332" spans="2:5" x14ac:dyDescent="0.3">
      <c r="B332">
        <v>41</v>
      </c>
      <c r="C332" t="s">
        <v>54</v>
      </c>
      <c r="D332" s="31" t="s">
        <v>101</v>
      </c>
      <c r="E332">
        <f>VLOOKUP(C332,originalData!$C$5:$J$57,4,FALSE)</f>
        <v>94.766999999999996</v>
      </c>
    </row>
    <row r="333" spans="2:5" x14ac:dyDescent="0.3">
      <c r="B333">
        <v>41</v>
      </c>
      <c r="C333" t="s">
        <v>54</v>
      </c>
      <c r="D333" s="31" t="s">
        <v>102</v>
      </c>
      <c r="E333">
        <f>VLOOKUP(C333,originalData!$C$5:$J$57,5,FALSE)</f>
        <v>0</v>
      </c>
    </row>
    <row r="334" spans="2:5" x14ac:dyDescent="0.3">
      <c r="B334">
        <v>41</v>
      </c>
      <c r="C334" t="s">
        <v>54</v>
      </c>
      <c r="D334" s="31" t="s">
        <v>103</v>
      </c>
      <c r="E334">
        <f>VLOOKUP(C334,originalData!$C$5:$J$57,6,FALSE)</f>
        <v>0</v>
      </c>
    </row>
    <row r="335" spans="2:5" x14ac:dyDescent="0.3">
      <c r="B335">
        <v>41</v>
      </c>
      <c r="C335" t="s">
        <v>54</v>
      </c>
      <c r="D335" s="31" t="s">
        <v>17</v>
      </c>
      <c r="E335">
        <f>VLOOKUP(C335,originalData!$C$5:$J$57,7,FALSE)</f>
        <v>0</v>
      </c>
    </row>
    <row r="336" spans="2:5" ht="17.25" thickBot="1" x14ac:dyDescent="0.35">
      <c r="B336">
        <v>41</v>
      </c>
      <c r="C336" t="s">
        <v>54</v>
      </c>
      <c r="D336" s="32" t="s">
        <v>18</v>
      </c>
      <c r="E336">
        <f>VLOOKUP(C336,originalData!$C$5:$J$57,8,FALSE)</f>
        <v>24.17</v>
      </c>
    </row>
    <row r="337" spans="2:5" ht="17.25" thickBot="1" x14ac:dyDescent="0.35">
      <c r="D337" s="31"/>
    </row>
    <row r="338" spans="2:5" x14ac:dyDescent="0.3">
      <c r="B338">
        <v>42</v>
      </c>
      <c r="C338" t="s">
        <v>91</v>
      </c>
      <c r="D338" s="30" t="s">
        <v>99</v>
      </c>
      <c r="E338">
        <f>VLOOKUP(C338,originalData!$C$5:$J$57,2,FALSE)</f>
        <v>748.80399999999997</v>
      </c>
    </row>
    <row r="339" spans="2:5" x14ac:dyDescent="0.3">
      <c r="B339">
        <v>42</v>
      </c>
      <c r="C339" t="s">
        <v>91</v>
      </c>
      <c r="D339" s="31" t="s">
        <v>100</v>
      </c>
      <c r="E339">
        <f>VLOOKUP(C339,originalData!$C$5:$J$57,3,FALSE)</f>
        <v>21.917000000000002</v>
      </c>
    </row>
    <row r="340" spans="2:5" x14ac:dyDescent="0.3">
      <c r="B340">
        <v>42</v>
      </c>
      <c r="C340" t="s">
        <v>118</v>
      </c>
      <c r="D340" s="31" t="s">
        <v>101</v>
      </c>
      <c r="E340">
        <f>VLOOKUP(C340,originalData!$C$5:$J$57,4,FALSE)</f>
        <v>94.766999999999996</v>
      </c>
    </row>
    <row r="341" spans="2:5" x14ac:dyDescent="0.3">
      <c r="B341">
        <v>42</v>
      </c>
      <c r="C341" t="s">
        <v>118</v>
      </c>
      <c r="D341" s="31" t="s">
        <v>102</v>
      </c>
      <c r="E341">
        <f>VLOOKUP(C341,originalData!$C$5:$J$57,5,FALSE)</f>
        <v>0</v>
      </c>
    </row>
    <row r="342" spans="2:5" x14ac:dyDescent="0.3">
      <c r="B342">
        <v>42</v>
      </c>
      <c r="C342" t="s">
        <v>118</v>
      </c>
      <c r="D342" s="31" t="s">
        <v>103</v>
      </c>
      <c r="E342">
        <f>VLOOKUP(C342,originalData!$C$5:$J$57,6,FALSE)</f>
        <v>0</v>
      </c>
    </row>
    <row r="343" spans="2:5" x14ac:dyDescent="0.3">
      <c r="B343">
        <v>42</v>
      </c>
      <c r="C343" t="s">
        <v>118</v>
      </c>
      <c r="D343" s="31" t="s">
        <v>17</v>
      </c>
      <c r="E343">
        <f>VLOOKUP(C343,originalData!$C$5:$J$57,7,FALSE)</f>
        <v>0</v>
      </c>
    </row>
    <row r="344" spans="2:5" ht="17.25" thickBot="1" x14ac:dyDescent="0.35">
      <c r="B344">
        <v>42</v>
      </c>
      <c r="C344" t="s">
        <v>118</v>
      </c>
      <c r="D344" s="32" t="s">
        <v>18</v>
      </c>
      <c r="E344">
        <f>VLOOKUP(C344,originalData!$C$5:$J$57,8,FALSE)</f>
        <v>26.15</v>
      </c>
    </row>
    <row r="345" spans="2:5" ht="17.25" thickBot="1" x14ac:dyDescent="0.35">
      <c r="D345" s="31"/>
    </row>
    <row r="346" spans="2:5" x14ac:dyDescent="0.3">
      <c r="B346">
        <v>43</v>
      </c>
      <c r="C346" t="s">
        <v>92</v>
      </c>
      <c r="D346" s="30" t="s">
        <v>99</v>
      </c>
      <c r="E346">
        <f>VLOOKUP(C346,originalData!$C$5:$J$57,2,FALSE)</f>
        <v>197.4</v>
      </c>
    </row>
    <row r="347" spans="2:5" x14ac:dyDescent="0.3">
      <c r="B347">
        <v>43</v>
      </c>
      <c r="C347" t="s">
        <v>92</v>
      </c>
      <c r="D347" s="31" t="s">
        <v>100</v>
      </c>
      <c r="E347">
        <f>VLOOKUP(C347,originalData!$C$5:$J$57,3,FALSE)</f>
        <v>17.687000000000001</v>
      </c>
    </row>
    <row r="348" spans="2:5" x14ac:dyDescent="0.3">
      <c r="B348">
        <v>43</v>
      </c>
      <c r="C348" t="s">
        <v>92</v>
      </c>
      <c r="D348" s="31" t="s">
        <v>101</v>
      </c>
      <c r="E348">
        <f>VLOOKUP(C348,originalData!$C$5:$J$57,4,FALSE)</f>
        <v>30.957000000000001</v>
      </c>
    </row>
    <row r="349" spans="2:5" x14ac:dyDescent="0.3">
      <c r="B349">
        <v>43</v>
      </c>
      <c r="C349" t="s">
        <v>92</v>
      </c>
      <c r="D349" s="31" t="s">
        <v>102</v>
      </c>
      <c r="E349">
        <f>VLOOKUP(C349,originalData!$C$5:$J$57,5,FALSE)</f>
        <v>0</v>
      </c>
    </row>
    <row r="350" spans="2:5" x14ac:dyDescent="0.3">
      <c r="B350">
        <v>43</v>
      </c>
      <c r="C350" t="s">
        <v>92</v>
      </c>
      <c r="D350" s="31" t="s">
        <v>103</v>
      </c>
      <c r="E350">
        <f>VLOOKUP(C350,originalData!$C$5:$J$57,6,FALSE)</f>
        <v>0</v>
      </c>
    </row>
    <row r="351" spans="2:5" x14ac:dyDescent="0.3">
      <c r="B351">
        <v>43</v>
      </c>
      <c r="C351" t="s">
        <v>92</v>
      </c>
      <c r="D351" s="31" t="s">
        <v>17</v>
      </c>
      <c r="E351">
        <f>VLOOKUP(C351,originalData!$C$5:$J$57,7,FALSE)</f>
        <v>0</v>
      </c>
    </row>
    <row r="352" spans="2:5" ht="17.25" thickBot="1" x14ac:dyDescent="0.35">
      <c r="B352">
        <v>43</v>
      </c>
      <c r="C352" t="s">
        <v>92</v>
      </c>
      <c r="D352" s="32" t="s">
        <v>18</v>
      </c>
      <c r="E352">
        <f>VLOOKUP(C352,originalData!$C$5:$J$57,8,FALSE)</f>
        <v>29.86</v>
      </c>
    </row>
    <row r="353" spans="2:5" ht="17.25" thickBot="1" x14ac:dyDescent="0.35">
      <c r="D353" s="31"/>
    </row>
    <row r="354" spans="2:5" x14ac:dyDescent="0.3">
      <c r="B354">
        <v>44</v>
      </c>
      <c r="C354" t="s">
        <v>93</v>
      </c>
      <c r="D354" s="30" t="s">
        <v>99</v>
      </c>
      <c r="E354">
        <f>VLOOKUP(C354,originalData!$C$5:$J$57,2,FALSE)</f>
        <v>305.83800000000002</v>
      </c>
    </row>
    <row r="355" spans="2:5" x14ac:dyDescent="0.3">
      <c r="B355">
        <v>44</v>
      </c>
      <c r="C355" t="s">
        <v>93</v>
      </c>
      <c r="D355" s="31" t="s">
        <v>100</v>
      </c>
      <c r="E355">
        <f>VLOOKUP(C355,originalData!$C$5:$J$57,3,FALSE)</f>
        <v>7.633</v>
      </c>
    </row>
    <row r="356" spans="2:5" x14ac:dyDescent="0.3">
      <c r="B356">
        <v>44</v>
      </c>
      <c r="C356" t="s">
        <v>93</v>
      </c>
      <c r="D356" s="31" t="s">
        <v>101</v>
      </c>
      <c r="E356">
        <f>VLOOKUP(C356,originalData!$C$5:$J$57,4,FALSE)</f>
        <v>111.13500000000001</v>
      </c>
    </row>
    <row r="357" spans="2:5" x14ac:dyDescent="0.3">
      <c r="B357">
        <v>44</v>
      </c>
      <c r="C357" t="s">
        <v>93</v>
      </c>
      <c r="D357" s="31" t="s">
        <v>102</v>
      </c>
      <c r="E357">
        <f>VLOOKUP(C357,originalData!$C$5:$J$57,5,FALSE)</f>
        <v>0</v>
      </c>
    </row>
    <row r="358" spans="2:5" x14ac:dyDescent="0.3">
      <c r="B358">
        <v>44</v>
      </c>
      <c r="C358" t="s">
        <v>93</v>
      </c>
      <c r="D358" s="31" t="s">
        <v>103</v>
      </c>
      <c r="E358">
        <f>VLOOKUP(C358,originalData!$C$5:$J$57,6,FALSE)</f>
        <v>0</v>
      </c>
    </row>
    <row r="359" spans="2:5" x14ac:dyDescent="0.3">
      <c r="B359">
        <v>44</v>
      </c>
      <c r="C359" t="s">
        <v>93</v>
      </c>
      <c r="D359" s="31" t="s">
        <v>17</v>
      </c>
      <c r="E359">
        <f>VLOOKUP(C359,originalData!$C$5:$J$57,7,FALSE)</f>
        <v>0</v>
      </c>
    </row>
    <row r="360" spans="2:5" ht="17.25" thickBot="1" x14ac:dyDescent="0.35">
      <c r="B360">
        <v>44</v>
      </c>
      <c r="C360" t="s">
        <v>93</v>
      </c>
      <c r="D360" s="32" t="s">
        <v>18</v>
      </c>
      <c r="E360">
        <f>VLOOKUP(C360,originalData!$C$5:$J$57,8,FALSE)</f>
        <v>29.65</v>
      </c>
    </row>
    <row r="361" spans="2:5" ht="17.25" thickBot="1" x14ac:dyDescent="0.35">
      <c r="D361" s="31"/>
    </row>
    <row r="362" spans="2:5" x14ac:dyDescent="0.3">
      <c r="B362">
        <v>45</v>
      </c>
      <c r="C362" t="s">
        <v>94</v>
      </c>
      <c r="D362" s="30" t="s">
        <v>99</v>
      </c>
      <c r="E362">
        <f>VLOOKUP(C362,originalData!$C$5:$J$57,2,FALSE)</f>
        <v>305.83800000000002</v>
      </c>
    </row>
    <row r="363" spans="2:5" x14ac:dyDescent="0.3">
      <c r="B363">
        <v>45</v>
      </c>
      <c r="C363" t="s">
        <v>94</v>
      </c>
      <c r="D363" s="31" t="s">
        <v>100</v>
      </c>
      <c r="E363">
        <f>VLOOKUP(C363,originalData!$C$5:$J$57,3,FALSE)</f>
        <v>7.633</v>
      </c>
    </row>
    <row r="364" spans="2:5" x14ac:dyDescent="0.3">
      <c r="B364">
        <v>45</v>
      </c>
      <c r="C364" t="s">
        <v>94</v>
      </c>
      <c r="D364" s="31" t="s">
        <v>101</v>
      </c>
      <c r="E364">
        <f>VLOOKUP(C364,originalData!$C$5:$J$57,4,FALSE)</f>
        <v>111.13500000000001</v>
      </c>
    </row>
    <row r="365" spans="2:5" x14ac:dyDescent="0.3">
      <c r="B365">
        <v>45</v>
      </c>
      <c r="C365" t="s">
        <v>94</v>
      </c>
      <c r="D365" s="31" t="s">
        <v>102</v>
      </c>
      <c r="E365">
        <f>VLOOKUP(C365,originalData!$C$5:$J$57,5,FALSE)</f>
        <v>0</v>
      </c>
    </row>
    <row r="366" spans="2:5" x14ac:dyDescent="0.3">
      <c r="B366">
        <v>45</v>
      </c>
      <c r="C366" t="s">
        <v>94</v>
      </c>
      <c r="D366" s="31" t="s">
        <v>103</v>
      </c>
      <c r="E366">
        <f>VLOOKUP(C366,originalData!$C$5:$J$57,6,FALSE)</f>
        <v>0</v>
      </c>
    </row>
    <row r="367" spans="2:5" x14ac:dyDescent="0.3">
      <c r="B367">
        <v>45</v>
      </c>
      <c r="C367" t="s">
        <v>94</v>
      </c>
      <c r="D367" s="31" t="s">
        <v>17</v>
      </c>
      <c r="E367">
        <f>VLOOKUP(C367,originalData!$C$5:$J$57,7,FALSE)</f>
        <v>0</v>
      </c>
    </row>
    <row r="368" spans="2:5" ht="17.25" thickBot="1" x14ac:dyDescent="0.35">
      <c r="B368">
        <v>45</v>
      </c>
      <c r="C368" t="s">
        <v>94</v>
      </c>
      <c r="D368" s="32" t="s">
        <v>18</v>
      </c>
      <c r="E368">
        <f>VLOOKUP(C368,originalData!$C$5:$J$57,8,FALSE)</f>
        <v>29.65</v>
      </c>
    </row>
    <row r="369" spans="2:5" ht="17.25" thickBot="1" x14ac:dyDescent="0.35">
      <c r="D369" s="31"/>
    </row>
    <row r="370" spans="2:5" x14ac:dyDescent="0.3">
      <c r="B370">
        <v>46</v>
      </c>
      <c r="C370" t="s">
        <v>82</v>
      </c>
      <c r="D370" s="30" t="s">
        <v>99</v>
      </c>
      <c r="E370">
        <f>VLOOKUP(C370,originalData!$C$5:$J$57,2,FALSE)</f>
        <v>305.83800000000002</v>
      </c>
    </row>
    <row r="371" spans="2:5" x14ac:dyDescent="0.3">
      <c r="B371">
        <v>46</v>
      </c>
      <c r="C371" t="s">
        <v>82</v>
      </c>
      <c r="D371" s="31" t="s">
        <v>100</v>
      </c>
      <c r="E371">
        <f>VLOOKUP(C371,originalData!$C$5:$J$57,3,FALSE)</f>
        <v>7.633</v>
      </c>
    </row>
    <row r="372" spans="2:5" x14ac:dyDescent="0.3">
      <c r="B372">
        <v>46</v>
      </c>
      <c r="C372" t="s">
        <v>82</v>
      </c>
      <c r="D372" s="31" t="s">
        <v>101</v>
      </c>
      <c r="E372">
        <f>VLOOKUP(C372,originalData!$C$5:$J$57,4,FALSE)</f>
        <v>111.13500000000001</v>
      </c>
    </row>
    <row r="373" spans="2:5" x14ac:dyDescent="0.3">
      <c r="B373">
        <v>46</v>
      </c>
      <c r="C373" t="s">
        <v>82</v>
      </c>
      <c r="D373" s="31" t="s">
        <v>102</v>
      </c>
      <c r="E373">
        <f>VLOOKUP(C373,originalData!$C$5:$J$57,5,FALSE)</f>
        <v>0</v>
      </c>
    </row>
    <row r="374" spans="2:5" x14ac:dyDescent="0.3">
      <c r="B374">
        <v>46</v>
      </c>
      <c r="C374" t="s">
        <v>82</v>
      </c>
      <c r="D374" s="31" t="s">
        <v>103</v>
      </c>
      <c r="E374">
        <f>VLOOKUP(C374,originalData!$C$5:$J$57,6,FALSE)</f>
        <v>0</v>
      </c>
    </row>
    <row r="375" spans="2:5" x14ac:dyDescent="0.3">
      <c r="B375">
        <v>46</v>
      </c>
      <c r="C375" t="s">
        <v>82</v>
      </c>
      <c r="D375" s="31" t="s">
        <v>17</v>
      </c>
      <c r="E375">
        <f>VLOOKUP(C375,originalData!$C$5:$J$57,7,FALSE)</f>
        <v>0</v>
      </c>
    </row>
    <row r="376" spans="2:5" ht="17.25" thickBot="1" x14ac:dyDescent="0.35">
      <c r="B376">
        <v>46</v>
      </c>
      <c r="C376" t="s">
        <v>82</v>
      </c>
      <c r="D376" s="32" t="s">
        <v>18</v>
      </c>
      <c r="E376">
        <f>VLOOKUP(C376,originalData!$C$5:$J$57,8,FALSE)</f>
        <v>29.65</v>
      </c>
    </row>
    <row r="377" spans="2:5" ht="17.25" thickBot="1" x14ac:dyDescent="0.35">
      <c r="D377" s="31"/>
    </row>
    <row r="378" spans="2:5" x14ac:dyDescent="0.3">
      <c r="B378">
        <v>47</v>
      </c>
      <c r="C378" t="s">
        <v>55</v>
      </c>
      <c r="D378" s="30" t="s">
        <v>99</v>
      </c>
      <c r="E378">
        <f>VLOOKUP(C378,originalData!$C$5:$J$57,2,FALSE)</f>
        <v>305.83800000000002</v>
      </c>
    </row>
    <row r="379" spans="2:5" x14ac:dyDescent="0.3">
      <c r="B379">
        <v>47</v>
      </c>
      <c r="C379" t="s">
        <v>55</v>
      </c>
      <c r="D379" s="31" t="s">
        <v>100</v>
      </c>
      <c r="E379">
        <f>VLOOKUP(C379,originalData!$C$5:$J$57,3,FALSE)</f>
        <v>7.633</v>
      </c>
    </row>
    <row r="380" spans="2:5" x14ac:dyDescent="0.3">
      <c r="B380">
        <v>47</v>
      </c>
      <c r="C380" t="s">
        <v>55</v>
      </c>
      <c r="D380" s="31" t="s">
        <v>101</v>
      </c>
      <c r="E380">
        <f>VLOOKUP(C380,originalData!$C$5:$J$57,4,FALSE)</f>
        <v>111.13500000000001</v>
      </c>
    </row>
    <row r="381" spans="2:5" x14ac:dyDescent="0.3">
      <c r="B381">
        <v>47</v>
      </c>
      <c r="C381" t="s">
        <v>55</v>
      </c>
      <c r="D381" s="31" t="s">
        <v>102</v>
      </c>
      <c r="E381">
        <f>VLOOKUP(C381,originalData!$C$5:$J$57,5,FALSE)</f>
        <v>0</v>
      </c>
    </row>
    <row r="382" spans="2:5" x14ac:dyDescent="0.3">
      <c r="B382">
        <v>47</v>
      </c>
      <c r="C382" t="s">
        <v>55</v>
      </c>
      <c r="D382" s="31" t="s">
        <v>103</v>
      </c>
      <c r="E382">
        <f>VLOOKUP(C382,originalData!$C$5:$J$57,6,FALSE)</f>
        <v>0</v>
      </c>
    </row>
    <row r="383" spans="2:5" x14ac:dyDescent="0.3">
      <c r="B383">
        <v>47</v>
      </c>
      <c r="C383" t="s">
        <v>55</v>
      </c>
      <c r="D383" s="31" t="s">
        <v>17</v>
      </c>
      <c r="E383">
        <f>VLOOKUP(C383,originalData!$C$5:$J$57,7,FALSE)</f>
        <v>0</v>
      </c>
    </row>
    <row r="384" spans="2:5" ht="17.25" thickBot="1" x14ac:dyDescent="0.35">
      <c r="B384">
        <v>47</v>
      </c>
      <c r="C384" t="s">
        <v>55</v>
      </c>
      <c r="D384" s="32" t="s">
        <v>18</v>
      </c>
      <c r="E384">
        <f>VLOOKUP(C384,originalData!$C$5:$J$57,8,FALSE)</f>
        <v>27.67</v>
      </c>
    </row>
    <row r="385" spans="2:5" ht="17.25" thickBot="1" x14ac:dyDescent="0.35">
      <c r="D385" s="31"/>
    </row>
    <row r="386" spans="2:5" x14ac:dyDescent="0.3">
      <c r="B386">
        <v>48</v>
      </c>
      <c r="C386" t="s">
        <v>19</v>
      </c>
      <c r="D386" s="30" t="s">
        <v>99</v>
      </c>
      <c r="E386">
        <f>VLOOKUP(C386,originalData!$C$5:$J$57,2,FALSE)</f>
        <v>126.19</v>
      </c>
    </row>
    <row r="387" spans="2:5" x14ac:dyDescent="0.3">
      <c r="B387">
        <v>48</v>
      </c>
      <c r="C387" t="s">
        <v>19</v>
      </c>
      <c r="D387" s="31" t="s">
        <v>100</v>
      </c>
      <c r="E387">
        <f>VLOOKUP(C387,originalData!$C$5:$J$57,3,FALSE)</f>
        <v>3.3980000000000001</v>
      </c>
    </row>
    <row r="388" spans="2:5" x14ac:dyDescent="0.3">
      <c r="B388">
        <v>48</v>
      </c>
      <c r="C388" t="s">
        <v>19</v>
      </c>
      <c r="D388" s="31" t="s">
        <v>101</v>
      </c>
      <c r="E388">
        <f>VLOOKUP(C388,originalData!$C$5:$J$57,4,FALSE)</f>
        <v>89.444999999999993</v>
      </c>
    </row>
    <row r="389" spans="2:5" x14ac:dyDescent="0.3">
      <c r="B389">
        <v>48</v>
      </c>
      <c r="C389" t="s">
        <v>19</v>
      </c>
      <c r="D389" s="31" t="s">
        <v>102</v>
      </c>
      <c r="E389">
        <f>VLOOKUP(C389,originalData!$C$5:$J$57,5,FALSE)</f>
        <v>3.9E-2</v>
      </c>
    </row>
    <row r="390" spans="2:5" x14ac:dyDescent="0.3">
      <c r="B390">
        <v>48</v>
      </c>
      <c r="C390" t="s">
        <v>19</v>
      </c>
      <c r="D390" s="31" t="s">
        <v>103</v>
      </c>
      <c r="E390">
        <f>VLOOKUP(C390,originalData!$C$5:$J$57,6,FALSE)</f>
        <v>0</v>
      </c>
    </row>
    <row r="391" spans="2:5" x14ac:dyDescent="0.3">
      <c r="B391">
        <v>48</v>
      </c>
      <c r="C391" t="s">
        <v>19</v>
      </c>
      <c r="D391" s="31" t="s">
        <v>17</v>
      </c>
      <c r="E391">
        <f>VLOOKUP(C391,originalData!$C$5:$J$57,7,FALSE)</f>
        <v>0</v>
      </c>
    </row>
    <row r="392" spans="2:5" ht="17.25" thickBot="1" x14ac:dyDescent="0.35">
      <c r="B392">
        <v>48</v>
      </c>
      <c r="C392" t="s">
        <v>19</v>
      </c>
      <c r="D392" s="32" t="s">
        <v>18</v>
      </c>
      <c r="E392">
        <f>VLOOKUP(C392,originalData!$C$5:$J$57,8,FALSE)</f>
        <v>17.899999999999999</v>
      </c>
    </row>
    <row r="393" spans="2:5" ht="17.25" thickBot="1" x14ac:dyDescent="0.35">
      <c r="D393" s="31"/>
    </row>
    <row r="394" spans="2:5" x14ac:dyDescent="0.3">
      <c r="B394">
        <v>49</v>
      </c>
      <c r="C394" t="s">
        <v>20</v>
      </c>
      <c r="D394" s="30" t="s">
        <v>99</v>
      </c>
      <c r="E394">
        <f>VLOOKUP(C394,originalData!$C$5:$J$57,2,FALSE)</f>
        <v>150.86000000000001</v>
      </c>
    </row>
    <row r="395" spans="2:5" x14ac:dyDescent="0.3">
      <c r="B395">
        <v>49</v>
      </c>
      <c r="C395" t="s">
        <v>20</v>
      </c>
      <c r="D395" s="31" t="s">
        <v>100</v>
      </c>
      <c r="E395">
        <f>VLOOKUP(C395,originalData!$C$5:$J$57,3,FALSE)</f>
        <v>4.8979999999999997</v>
      </c>
    </row>
    <row r="396" spans="2:5" x14ac:dyDescent="0.3">
      <c r="B396">
        <v>49</v>
      </c>
      <c r="C396" t="s">
        <v>20</v>
      </c>
      <c r="D396" s="31" t="s">
        <v>101</v>
      </c>
      <c r="E396">
        <f>VLOOKUP(C396,originalData!$C$5:$J$57,4,FALSE)</f>
        <v>74.570999999999998</v>
      </c>
    </row>
    <row r="397" spans="2:5" x14ac:dyDescent="0.3">
      <c r="B397">
        <v>49</v>
      </c>
      <c r="C397" t="s">
        <v>20</v>
      </c>
      <c r="D397" s="31" t="s">
        <v>102</v>
      </c>
      <c r="E397">
        <f>VLOOKUP(C397,originalData!$C$5:$J$57,5,FALSE)</f>
        <v>1E-3</v>
      </c>
    </row>
    <row r="398" spans="2:5" x14ac:dyDescent="0.3">
      <c r="B398">
        <v>49</v>
      </c>
      <c r="C398" t="s">
        <v>20</v>
      </c>
      <c r="D398" s="31" t="s">
        <v>103</v>
      </c>
      <c r="E398">
        <f>VLOOKUP(C398,originalData!$C$5:$J$57,6,FALSE)</f>
        <v>0</v>
      </c>
    </row>
    <row r="399" spans="2:5" x14ac:dyDescent="0.3">
      <c r="B399">
        <v>49</v>
      </c>
      <c r="C399" t="s">
        <v>20</v>
      </c>
      <c r="D399" s="31" t="s">
        <v>17</v>
      </c>
      <c r="E399">
        <f>VLOOKUP(C399,originalData!$C$5:$J$57,7,FALSE)</f>
        <v>0</v>
      </c>
    </row>
    <row r="400" spans="2:5" ht="17.25" thickBot="1" x14ac:dyDescent="0.35">
      <c r="B400">
        <v>49</v>
      </c>
      <c r="C400" t="s">
        <v>20</v>
      </c>
      <c r="D400" s="32" t="s">
        <v>18</v>
      </c>
      <c r="E400">
        <f>VLOOKUP(C400,originalData!$C$5:$J$57,8,FALSE)</f>
        <v>16.100000000000001</v>
      </c>
    </row>
    <row r="401" spans="2:5" ht="17.25" thickBot="1" x14ac:dyDescent="0.35">
      <c r="D401" s="31"/>
    </row>
    <row r="402" spans="2:5" x14ac:dyDescent="0.3">
      <c r="B402">
        <v>50</v>
      </c>
      <c r="C402" t="s">
        <v>95</v>
      </c>
      <c r="D402" s="30" t="s">
        <v>99</v>
      </c>
      <c r="E402">
        <f>VLOOKUP(C402,originalData!$C$5:$J$57,2,FALSE)</f>
        <v>351.10899999999998</v>
      </c>
    </row>
    <row r="403" spans="2:5" x14ac:dyDescent="0.3">
      <c r="B403">
        <v>50</v>
      </c>
      <c r="C403" t="s">
        <v>95</v>
      </c>
      <c r="D403" s="31" t="s">
        <v>100</v>
      </c>
      <c r="E403">
        <f>VLOOKUP(C403,originalData!$C$5:$J$57,3,FALSE)</f>
        <v>3.9750000000000001</v>
      </c>
    </row>
    <row r="404" spans="2:5" x14ac:dyDescent="0.3">
      <c r="B404">
        <v>50</v>
      </c>
      <c r="C404" t="s">
        <v>122</v>
      </c>
      <c r="D404" s="31" t="s">
        <v>101</v>
      </c>
      <c r="E404">
        <f>VLOOKUP(C404,originalData!$C$5:$J$57,4,FALSE)</f>
        <v>244.99</v>
      </c>
    </row>
    <row r="405" spans="2:5" x14ac:dyDescent="0.3">
      <c r="B405">
        <v>50</v>
      </c>
      <c r="C405" t="s">
        <v>122</v>
      </c>
      <c r="D405" s="31" t="s">
        <v>102</v>
      </c>
      <c r="E405">
        <f>VLOOKUP(C405,originalData!$C$5:$J$57,5,FALSE)</f>
        <v>0</v>
      </c>
    </row>
    <row r="406" spans="2:5" x14ac:dyDescent="0.3">
      <c r="B406">
        <v>50</v>
      </c>
      <c r="C406" t="s">
        <v>122</v>
      </c>
      <c r="D406" s="31" t="s">
        <v>103</v>
      </c>
      <c r="E406">
        <f>VLOOKUP(C406,originalData!$C$5:$J$57,6,FALSE)</f>
        <v>0</v>
      </c>
    </row>
    <row r="407" spans="2:5" x14ac:dyDescent="0.3">
      <c r="B407">
        <v>50</v>
      </c>
      <c r="C407" t="s">
        <v>122</v>
      </c>
      <c r="D407" s="31" t="s">
        <v>17</v>
      </c>
      <c r="E407">
        <f>VLOOKUP(C407,originalData!$C$5:$J$57,7,FALSE)</f>
        <v>0</v>
      </c>
    </row>
    <row r="408" spans="2:5" ht="17.25" thickBot="1" x14ac:dyDescent="0.35">
      <c r="B408">
        <v>50</v>
      </c>
      <c r="C408" t="s">
        <v>122</v>
      </c>
      <c r="D408" s="32" t="s">
        <v>18</v>
      </c>
      <c r="E408">
        <f>VLOOKUP(C408,originalData!$C$5:$J$57,8,FALSE)</f>
        <v>63.36</v>
      </c>
    </row>
    <row r="409" spans="2:5" ht="17.25" thickBot="1" x14ac:dyDescent="0.35">
      <c r="D409" s="31"/>
    </row>
    <row r="410" spans="2:5" x14ac:dyDescent="0.3">
      <c r="B410">
        <v>51</v>
      </c>
      <c r="C410" t="s">
        <v>51</v>
      </c>
      <c r="D410" s="30" t="s">
        <v>99</v>
      </c>
      <c r="E410">
        <f>VLOOKUP(C410,originalData!$C$5:$J$57,2,FALSE)</f>
        <v>369.9</v>
      </c>
    </row>
    <row r="411" spans="2:5" x14ac:dyDescent="0.3">
      <c r="B411">
        <v>51</v>
      </c>
      <c r="C411" t="s">
        <v>51</v>
      </c>
      <c r="D411" s="31" t="s">
        <v>100</v>
      </c>
      <c r="E411">
        <f>VLOOKUP(C411,originalData!$C$5:$J$57,3,FALSE)</f>
        <v>4.25</v>
      </c>
    </row>
    <row r="412" spans="2:5" x14ac:dyDescent="0.3">
      <c r="B412">
        <v>51</v>
      </c>
      <c r="C412" t="s">
        <v>51</v>
      </c>
      <c r="D412" s="31" t="s">
        <v>101</v>
      </c>
      <c r="E412">
        <f>VLOOKUP(C412,originalData!$C$5:$J$57,4,FALSE)</f>
        <v>200</v>
      </c>
    </row>
    <row r="413" spans="2:5" x14ac:dyDescent="0.3">
      <c r="B413">
        <v>51</v>
      </c>
      <c r="C413" t="s">
        <v>51</v>
      </c>
      <c r="D413" s="31" t="s">
        <v>102</v>
      </c>
      <c r="E413">
        <f>VLOOKUP(C413,originalData!$C$5:$J$57,5,FALSE)</f>
        <v>0.153</v>
      </c>
    </row>
    <row r="414" spans="2:5" x14ac:dyDescent="0.3">
      <c r="B414">
        <v>51</v>
      </c>
      <c r="C414" t="s">
        <v>51</v>
      </c>
      <c r="D414" s="31" t="s">
        <v>103</v>
      </c>
      <c r="E414">
        <f>VLOOKUP(C414,originalData!$C$5:$J$57,6,FALSE)</f>
        <v>0</v>
      </c>
    </row>
    <row r="415" spans="2:5" x14ac:dyDescent="0.3">
      <c r="B415">
        <v>51</v>
      </c>
      <c r="C415" t="s">
        <v>51</v>
      </c>
      <c r="D415" s="31" t="s">
        <v>17</v>
      </c>
      <c r="E415">
        <f>VLOOKUP(C415,originalData!$C$5:$J$57,7,FALSE)</f>
        <v>0</v>
      </c>
    </row>
    <row r="416" spans="2:5" ht="17.25" thickBot="1" x14ac:dyDescent="0.35">
      <c r="B416">
        <v>51</v>
      </c>
      <c r="C416" t="s">
        <v>51</v>
      </c>
      <c r="D416" s="32" t="s">
        <v>18</v>
      </c>
      <c r="E416">
        <f>VLOOKUP(C416,originalData!$C$5:$J$57,8,FALSE)</f>
        <v>65.34</v>
      </c>
    </row>
    <row r="417" spans="2:5" ht="17.25" thickBot="1" x14ac:dyDescent="0.35">
      <c r="D417" s="31"/>
    </row>
    <row r="418" spans="2:5" x14ac:dyDescent="0.3">
      <c r="B418">
        <v>52</v>
      </c>
      <c r="C418" t="s">
        <v>43</v>
      </c>
      <c r="D418" s="30" t="s">
        <v>99</v>
      </c>
      <c r="E418">
        <f>VLOOKUP(C418,originalData!$C$5:$J$57,2,FALSE)</f>
        <v>573.77599999999995</v>
      </c>
    </row>
    <row r="419" spans="2:5" x14ac:dyDescent="0.3">
      <c r="B419">
        <v>52</v>
      </c>
      <c r="C419" t="s">
        <v>43</v>
      </c>
      <c r="D419" s="31" t="s">
        <v>100</v>
      </c>
      <c r="E419">
        <f>VLOOKUP(C419,originalData!$C$5:$J$57,3,FALSE)</f>
        <v>12.837999999999999</v>
      </c>
    </row>
    <row r="420" spans="2:5" x14ac:dyDescent="0.3">
      <c r="B420">
        <v>52</v>
      </c>
      <c r="C420" t="s">
        <v>43</v>
      </c>
      <c r="D420" s="31" t="s">
        <v>101</v>
      </c>
      <c r="E420">
        <f>VLOOKUP(C420,originalData!$C$5:$J$57,4,FALSE)</f>
        <v>123.968</v>
      </c>
    </row>
    <row r="421" spans="2:5" x14ac:dyDescent="0.3">
      <c r="B421">
        <v>52</v>
      </c>
      <c r="C421" t="s">
        <v>43</v>
      </c>
      <c r="D421" s="31" t="s">
        <v>102</v>
      </c>
      <c r="E421">
        <f>VLOOKUP(C421,originalData!$C$5:$J$57,5,FALSE)</f>
        <v>0</v>
      </c>
    </row>
    <row r="422" spans="2:5" x14ac:dyDescent="0.3">
      <c r="B422">
        <v>52</v>
      </c>
      <c r="C422" t="s">
        <v>43</v>
      </c>
      <c r="D422" s="31" t="s">
        <v>103</v>
      </c>
      <c r="E422">
        <f>VLOOKUP(C422,originalData!$C$5:$J$57,6,FALSE)</f>
        <v>0</v>
      </c>
    </row>
    <row r="423" spans="2:5" x14ac:dyDescent="0.3">
      <c r="B423">
        <v>52</v>
      </c>
      <c r="C423" t="s">
        <v>43</v>
      </c>
      <c r="D423" s="31" t="s">
        <v>17</v>
      </c>
      <c r="E423">
        <f>VLOOKUP(C423,originalData!$C$5:$J$57,7,FALSE)</f>
        <v>0</v>
      </c>
    </row>
    <row r="424" spans="2:5" ht="17.25" thickBot="1" x14ac:dyDescent="0.35">
      <c r="B424">
        <v>52</v>
      </c>
      <c r="C424" t="s">
        <v>43</v>
      </c>
      <c r="D424" s="32" t="s">
        <v>18</v>
      </c>
      <c r="E424">
        <f>VLOOKUP(C424,originalData!$C$5:$J$57,8,FALSE)</f>
        <v>44.42</v>
      </c>
    </row>
    <row r="425" spans="2:5" ht="17.25" thickBot="1" x14ac:dyDescent="0.35">
      <c r="D425" s="31"/>
    </row>
    <row r="426" spans="2:5" x14ac:dyDescent="0.3">
      <c r="B426">
        <v>53</v>
      </c>
      <c r="C426" t="s">
        <v>50</v>
      </c>
      <c r="D426" s="30" t="s">
        <v>99</v>
      </c>
      <c r="E426">
        <f>VLOOKUP(C426,originalData!$C$5:$J$57,2,FALSE)</f>
        <v>466</v>
      </c>
    </row>
    <row r="427" spans="2:5" x14ac:dyDescent="0.3">
      <c r="B427">
        <v>53</v>
      </c>
      <c r="C427" t="s">
        <v>50</v>
      </c>
      <c r="D427" s="31" t="s">
        <v>100</v>
      </c>
      <c r="E427">
        <f>VLOOKUP(C427,originalData!$C$5:$J$57,3,FALSE)</f>
        <v>5.57</v>
      </c>
    </row>
    <row r="428" spans="2:5" x14ac:dyDescent="0.3">
      <c r="B428">
        <v>53</v>
      </c>
      <c r="C428" t="s">
        <v>50</v>
      </c>
      <c r="D428" s="31" t="s">
        <v>101</v>
      </c>
      <c r="E428">
        <f>VLOOKUP(C428,originalData!$C$5:$J$57,4,FALSE)</f>
        <v>154.083</v>
      </c>
    </row>
    <row r="429" spans="2:5" x14ac:dyDescent="0.3">
      <c r="B429">
        <v>53</v>
      </c>
      <c r="C429" t="s">
        <v>50</v>
      </c>
      <c r="D429" s="31" t="s">
        <v>102</v>
      </c>
      <c r="E429">
        <f>VLOOKUP(C429,originalData!$C$5:$J$57,5,FALSE)</f>
        <v>0.30299999999999999</v>
      </c>
    </row>
    <row r="430" spans="2:5" x14ac:dyDescent="0.3">
      <c r="B430">
        <v>53</v>
      </c>
      <c r="C430" t="s">
        <v>50</v>
      </c>
      <c r="D430" s="31" t="s">
        <v>103</v>
      </c>
      <c r="E430">
        <f>VLOOKUP(C430,originalData!$C$5:$J$57,6,FALSE)</f>
        <v>0</v>
      </c>
    </row>
    <row r="431" spans="2:5" x14ac:dyDescent="0.3">
      <c r="B431">
        <v>53</v>
      </c>
      <c r="C431" t="s">
        <v>50</v>
      </c>
      <c r="D431" s="31" t="s">
        <v>17</v>
      </c>
      <c r="E431">
        <f>VLOOKUP(C431,originalData!$C$5:$J$57,7,FALSE)</f>
        <v>0</v>
      </c>
    </row>
    <row r="432" spans="2:5" ht="17.25" thickBot="1" x14ac:dyDescent="0.35">
      <c r="B432">
        <v>53</v>
      </c>
      <c r="C432" t="s">
        <v>50</v>
      </c>
      <c r="D432" s="32" t="s">
        <v>18</v>
      </c>
      <c r="E432">
        <f>VLOOKUP(C432,originalData!$C$5:$J$57,8,FALSE)</f>
        <v>46.4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critical_data.txt</vt:lpstr>
      <vt:lpstr>transport_data.txt Fuller</vt:lpstr>
      <vt:lpstr>originalData</vt:lpstr>
      <vt:lpstr>OpenFOAMformat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HSBAK</dc:creator>
  <cp:lastModifiedBy>Nam Danh</cp:lastModifiedBy>
  <dcterms:created xsi:type="dcterms:W3CDTF">2019-09-20T06:36:45Z</dcterms:created>
  <dcterms:modified xsi:type="dcterms:W3CDTF">2024-03-27T02:27:32Z</dcterms:modified>
</cp:coreProperties>
</file>