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_DATA\chemicalMechanism\CriticalAndTransportData_forRealGasForAllMech\file_upload_to_github\"/>
    </mc:Choice>
  </mc:AlternateContent>
  <xr:revisionPtr revIDLastSave="0" documentId="13_ncr:1_{AB20FC9B-5CBB-4534-B119-3B340EAE29F6}" xr6:coauthVersionLast="47" xr6:coauthVersionMax="47" xr10:uidLastSave="{00000000-0000-0000-0000-000000000000}"/>
  <bookViews>
    <workbookView xWindow="-120" yWindow="-120" windowWidth="29040" windowHeight="15840" activeTab="1" xr2:uid="{646A48D1-2E30-416B-BDCA-860C86A6CA46}"/>
  </bookViews>
  <sheets>
    <sheet name="critical_data.txt" sheetId="1" r:id="rId1"/>
    <sheet name="transport_data.txt Full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1" l="1"/>
  <c r="H52" i="1" s="1"/>
  <c r="O52" i="1" s="1"/>
  <c r="P52" i="1"/>
  <c r="M52" i="1"/>
  <c r="F52" i="1"/>
  <c r="N52" i="1" s="1"/>
  <c r="P51" i="1"/>
  <c r="D51" i="1"/>
  <c r="M51" i="1" s="1"/>
  <c r="P50" i="1"/>
  <c r="D50" i="1"/>
  <c r="F50" i="1" s="1"/>
  <c r="N50" i="1" s="1"/>
  <c r="P49" i="1"/>
  <c r="D49" i="1"/>
  <c r="M49" i="1" s="1"/>
  <c r="P48" i="1"/>
  <c r="D48" i="1"/>
  <c r="M48" i="1" s="1"/>
  <c r="P47" i="1"/>
  <c r="D47" i="1"/>
  <c r="M47" i="1" s="1"/>
  <c r="B51" i="2"/>
  <c r="F51" i="2" s="1"/>
  <c r="H51" i="2"/>
  <c r="H50" i="2"/>
  <c r="H49" i="2"/>
  <c r="F44" i="2"/>
  <c r="B44" i="2"/>
  <c r="B48" i="2"/>
  <c r="F48" i="2" s="1"/>
  <c r="H48" i="2"/>
  <c r="H47" i="2"/>
  <c r="F51" i="1" l="1"/>
  <c r="N51" i="1" s="1"/>
  <c r="M50" i="1"/>
  <c r="F49" i="1"/>
  <c r="N49" i="1" s="1"/>
  <c r="F48" i="1"/>
  <c r="N48" i="1" s="1"/>
  <c r="F47" i="1"/>
  <c r="N47" i="1" s="1"/>
  <c r="D44" i="1" l="1"/>
  <c r="M44" i="1" s="1"/>
  <c r="D24" i="1"/>
  <c r="H23" i="1"/>
  <c r="H23" i="2"/>
  <c r="H44" i="2"/>
  <c r="F44" i="1" l="1"/>
  <c r="N44" i="1" s="1"/>
  <c r="P44" i="1"/>
  <c r="P23" i="1"/>
  <c r="O23" i="1"/>
  <c r="M23" i="1"/>
  <c r="F23" i="1"/>
  <c r="N23" i="1" s="1"/>
  <c r="F22" i="1"/>
  <c r="N22" i="1" s="1"/>
  <c r="H17" i="2"/>
  <c r="H16" i="2"/>
  <c r="P35" i="1" l="1"/>
  <c r="M35" i="1"/>
  <c r="P33" i="1"/>
  <c r="P36" i="1"/>
  <c r="P43" i="1"/>
  <c r="P42" i="1"/>
  <c r="P38" i="1"/>
  <c r="P37" i="1"/>
  <c r="M37" i="1"/>
  <c r="P24" i="1"/>
  <c r="P41" i="1"/>
  <c r="M41" i="1"/>
  <c r="P40" i="1"/>
  <c r="P34" i="1"/>
  <c r="P39" i="1"/>
  <c r="M39" i="1"/>
  <c r="P26" i="1"/>
  <c r="P25" i="1"/>
  <c r="P32" i="1"/>
  <c r="N32" i="1"/>
  <c r="M32" i="1"/>
  <c r="P28" i="1"/>
  <c r="M28" i="1"/>
  <c r="P27" i="1"/>
  <c r="P31" i="1"/>
  <c r="P30" i="1"/>
  <c r="M30" i="1"/>
  <c r="P29" i="1"/>
  <c r="M29" i="1"/>
  <c r="P22" i="1"/>
  <c r="M22" i="1"/>
  <c r="P21" i="1"/>
  <c r="P20" i="1"/>
  <c r="M20" i="1"/>
  <c r="P15" i="1"/>
  <c r="M15" i="1"/>
  <c r="P17" i="1"/>
  <c r="P19" i="1"/>
  <c r="P18" i="1"/>
  <c r="M18" i="1"/>
  <c r="P16" i="1"/>
  <c r="P46" i="1"/>
  <c r="M46" i="1"/>
  <c r="P45" i="1"/>
  <c r="M45" i="1"/>
  <c r="H35" i="1"/>
  <c r="O35" i="1" s="1"/>
  <c r="F35" i="1"/>
  <c r="N35" i="1" s="1"/>
  <c r="D33" i="1"/>
  <c r="F33" i="1" s="1"/>
  <c r="N33" i="1" s="1"/>
  <c r="D36" i="1"/>
  <c r="F36" i="1" s="1"/>
  <c r="N36" i="1" s="1"/>
  <c r="D43" i="1"/>
  <c r="M43" i="1" s="1"/>
  <c r="D42" i="1"/>
  <c r="M42" i="1" s="1"/>
  <c r="D38" i="1"/>
  <c r="F38" i="1" s="1"/>
  <c r="N38" i="1" s="1"/>
  <c r="H37" i="1"/>
  <c r="O37" i="1" s="1"/>
  <c r="F37" i="1"/>
  <c r="N37" i="1" s="1"/>
  <c r="F24" i="1"/>
  <c r="N24" i="1" s="1"/>
  <c r="H41" i="1"/>
  <c r="O41" i="1" s="1"/>
  <c r="F41" i="1"/>
  <c r="N41" i="1" s="1"/>
  <c r="D40" i="1"/>
  <c r="F40" i="1" s="1"/>
  <c r="N40" i="1" s="1"/>
  <c r="D34" i="1"/>
  <c r="F34" i="1" s="1"/>
  <c r="N34" i="1" s="1"/>
  <c r="H39" i="1"/>
  <c r="O39" i="1" s="1"/>
  <c r="F39" i="1"/>
  <c r="N39" i="1" s="1"/>
  <c r="D26" i="1"/>
  <c r="D25" i="1"/>
  <c r="F25" i="1" s="1"/>
  <c r="N25" i="1" s="1"/>
  <c r="H32" i="1"/>
  <c r="O32" i="1" s="1"/>
  <c r="H28" i="1"/>
  <c r="O28" i="1" s="1"/>
  <c r="F28" i="1"/>
  <c r="N28" i="1" s="1"/>
  <c r="D27" i="1"/>
  <c r="F27" i="1" s="1"/>
  <c r="N27" i="1" s="1"/>
  <c r="D31" i="1"/>
  <c r="M31" i="1" s="1"/>
  <c r="H30" i="1"/>
  <c r="O30" i="1" s="1"/>
  <c r="F30" i="1"/>
  <c r="N30" i="1" s="1"/>
  <c r="G29" i="1"/>
  <c r="H29" i="1" s="1"/>
  <c r="O29" i="1" s="1"/>
  <c r="F29" i="1"/>
  <c r="N29" i="1" s="1"/>
  <c r="D21" i="1"/>
  <c r="F21" i="1" s="1"/>
  <c r="N21" i="1" s="1"/>
  <c r="G20" i="1"/>
  <c r="H20" i="1" s="1"/>
  <c r="O20" i="1" s="1"/>
  <c r="F20" i="1"/>
  <c r="N20" i="1" s="1"/>
  <c r="G15" i="1"/>
  <c r="H15" i="1" s="1"/>
  <c r="O15" i="1" s="1"/>
  <c r="F15" i="1"/>
  <c r="N15" i="1" s="1"/>
  <c r="D17" i="1"/>
  <c r="F17" i="1" s="1"/>
  <c r="N17" i="1" s="1"/>
  <c r="D19" i="1"/>
  <c r="F19" i="1" s="1"/>
  <c r="N19" i="1" s="1"/>
  <c r="G18" i="1"/>
  <c r="H18" i="1" s="1"/>
  <c r="O18" i="1" s="1"/>
  <c r="F18" i="1"/>
  <c r="N18" i="1" s="1"/>
  <c r="D16" i="1"/>
  <c r="G46" i="1"/>
  <c r="H46" i="1" s="1"/>
  <c r="O46" i="1" s="1"/>
  <c r="F46" i="1"/>
  <c r="N46" i="1" s="1"/>
  <c r="G45" i="1"/>
  <c r="H45" i="1" s="1"/>
  <c r="O45" i="1" s="1"/>
  <c r="F45" i="1"/>
  <c r="N45" i="1" s="1"/>
  <c r="C12" i="1"/>
  <c r="H35" i="2"/>
  <c r="H33" i="2"/>
  <c r="H36" i="2"/>
  <c r="H43" i="2"/>
  <c r="H42" i="2"/>
  <c r="H38" i="2"/>
  <c r="H37" i="2"/>
  <c r="H24" i="2"/>
  <c r="H41" i="2"/>
  <c r="H40" i="2"/>
  <c r="H34" i="2"/>
  <c r="H39" i="2"/>
  <c r="H26" i="2"/>
  <c r="H25" i="2"/>
  <c r="H32" i="2"/>
  <c r="H28" i="2"/>
  <c r="H27" i="2"/>
  <c r="H31" i="2"/>
  <c r="H22" i="2"/>
  <c r="H21" i="2"/>
  <c r="H19" i="2"/>
  <c r="H48" i="1" l="1"/>
  <c r="O48" i="1" s="1"/>
  <c r="H49" i="1"/>
  <c r="O49" i="1" s="1"/>
  <c r="H50" i="1"/>
  <c r="O50" i="1" s="1"/>
  <c r="H51" i="1"/>
  <c r="O51" i="1" s="1"/>
  <c r="H47" i="1"/>
  <c r="O47" i="1" s="1"/>
  <c r="H44" i="1"/>
  <c r="O44" i="1" s="1"/>
  <c r="H26" i="1"/>
  <c r="O26" i="1" s="1"/>
  <c r="H43" i="1"/>
  <c r="O43" i="1" s="1"/>
  <c r="F26" i="1"/>
  <c r="N26" i="1" s="1"/>
  <c r="M17" i="1"/>
  <c r="H16" i="1"/>
  <c r="O16" i="1" s="1"/>
  <c r="F16" i="1"/>
  <c r="N16" i="1" s="1"/>
  <c r="M16" i="1"/>
  <c r="F43" i="1"/>
  <c r="N43" i="1" s="1"/>
  <c r="M27" i="1"/>
  <c r="F31" i="1"/>
  <c r="N31" i="1" s="1"/>
  <c r="M26" i="1"/>
  <c r="M34" i="1"/>
  <c r="M36" i="1"/>
  <c r="H38" i="1"/>
  <c r="O38" i="1" s="1"/>
  <c r="H40" i="1"/>
  <c r="O40" i="1" s="1"/>
  <c r="F42" i="1"/>
  <c r="N42" i="1" s="1"/>
  <c r="H19" i="1"/>
  <c r="O19" i="1" s="1"/>
  <c r="H21" i="1"/>
  <c r="O21" i="1" s="1"/>
  <c r="M19" i="1"/>
  <c r="M21" i="1"/>
  <c r="M25" i="1"/>
  <c r="M40" i="1"/>
  <c r="M24" i="1"/>
  <c r="M38" i="1"/>
  <c r="M33" i="1"/>
  <c r="H17" i="1"/>
  <c r="O17" i="1" s="1"/>
  <c r="H22" i="1"/>
  <c r="O22" i="1" s="1"/>
  <c r="H31" i="1"/>
  <c r="O31" i="1" s="1"/>
  <c r="H25" i="1"/>
  <c r="O25" i="1" s="1"/>
  <c r="H34" i="1"/>
  <c r="O34" i="1" s="1"/>
  <c r="H24" i="1"/>
  <c r="O24" i="1" s="1"/>
  <c r="H27" i="1"/>
  <c r="O27" i="1" s="1"/>
  <c r="H36" i="1"/>
  <c r="O36" i="1" s="1"/>
  <c r="H42" i="1"/>
  <c r="O42" i="1" s="1"/>
  <c r="H33" i="1"/>
  <c r="O33" i="1" s="1"/>
</calcChain>
</file>

<file path=xl/sharedStrings.xml><?xml version="1.0" encoding="utf-8"?>
<sst xmlns="http://schemas.openxmlformats.org/spreadsheetml/2006/main" count="131" uniqueCount="83">
  <si>
    <t>transport_data.txt</t>
    <phoneticPr fontId="2" type="noConversion"/>
  </si>
  <si>
    <t>1. kappai (association factor)</t>
    <phoneticPr fontId="2" type="noConversion"/>
  </si>
  <si>
    <t>see Table 9.1</t>
    <phoneticPr fontId="2" type="noConversion"/>
  </si>
  <si>
    <t>other alchols</t>
    <phoneticPr fontId="2" type="noConversion"/>
  </si>
  <si>
    <t>kappa = 0.0682+4.704(No. of -OH group/molecular weight)</t>
    <phoneticPr fontId="2" type="noConversion"/>
  </si>
  <si>
    <t>2. miui (dipole moment)</t>
    <phoneticPr fontId="2" type="noConversion"/>
  </si>
  <si>
    <t>Ref. tran.dat</t>
    <phoneticPr fontId="2" type="noConversion"/>
  </si>
  <si>
    <t>3. sigmvi (diffusion volume)</t>
    <phoneticPr fontId="2" type="noConversion"/>
  </si>
  <si>
    <t>H</t>
    <phoneticPr fontId="2" type="noConversion"/>
  </si>
  <si>
    <t>C</t>
    <phoneticPr fontId="2" type="noConversion"/>
  </si>
  <si>
    <t>O</t>
    <phoneticPr fontId="2" type="noConversion"/>
  </si>
  <si>
    <t>N</t>
    <phoneticPr fontId="2" type="noConversion"/>
  </si>
  <si>
    <t>atomic diffusion volume</t>
    <phoneticPr fontId="2" type="noConversion"/>
  </si>
  <si>
    <t>Fuller</t>
    <phoneticPr fontId="2" type="noConversion"/>
  </si>
  <si>
    <t>No.</t>
    <phoneticPr fontId="2" type="noConversion"/>
  </si>
  <si>
    <t>Name</t>
    <phoneticPr fontId="2" type="noConversion"/>
  </si>
  <si>
    <t>kappa</t>
    <phoneticPr fontId="2" type="noConversion"/>
  </si>
  <si>
    <t>miui</t>
    <phoneticPr fontId="2" type="noConversion"/>
  </si>
  <si>
    <t>sigmvi</t>
    <phoneticPr fontId="2" type="noConversion"/>
  </si>
  <si>
    <t>N2</t>
  </si>
  <si>
    <t>AR</t>
  </si>
  <si>
    <t>H</t>
  </si>
  <si>
    <t>O2</t>
  </si>
  <si>
    <t>OH</t>
  </si>
  <si>
    <t>O</t>
  </si>
  <si>
    <t>H2</t>
  </si>
  <si>
    <t>H2O</t>
  </si>
  <si>
    <t>HO2</t>
  </si>
  <si>
    <t>H2O2</t>
    <phoneticPr fontId="2" type="noConversion"/>
  </si>
  <si>
    <t>CO</t>
  </si>
  <si>
    <t>CO2</t>
  </si>
  <si>
    <t>HCO</t>
    <phoneticPr fontId="2" type="noConversion"/>
  </si>
  <si>
    <t>CH3</t>
  </si>
  <si>
    <t>CH4</t>
  </si>
  <si>
    <t>CH2O</t>
    <phoneticPr fontId="2" type="noConversion"/>
  </si>
  <si>
    <t>?</t>
    <phoneticPr fontId="2" type="noConversion"/>
  </si>
  <si>
    <t>C2H4</t>
  </si>
  <si>
    <t>CH3O</t>
  </si>
  <si>
    <t>C2H5</t>
  </si>
  <si>
    <t>C2H6</t>
  </si>
  <si>
    <t>CH</t>
  </si>
  <si>
    <t>C2H2</t>
  </si>
  <si>
    <t>C2H3</t>
  </si>
  <si>
    <t>HCCO</t>
  </si>
  <si>
    <t>CH2CO</t>
  </si>
  <si>
    <t>C2H</t>
  </si>
  <si>
    <t>CH2OH</t>
    <phoneticPr fontId="2" type="noConversion"/>
  </si>
  <si>
    <t>CH3OH</t>
  </si>
  <si>
    <t>critical_data.txt</t>
    <phoneticPr fontId="2" type="noConversion"/>
  </si>
  <si>
    <t>NIST</t>
    <phoneticPr fontId="2" type="noConversion"/>
  </si>
  <si>
    <t>CHERIC</t>
    <phoneticPr fontId="2" type="noConversion"/>
  </si>
  <si>
    <t>calc for intermediate species -&gt;</t>
    <phoneticPr fontId="2" type="noConversion"/>
  </si>
  <si>
    <t>epsilon/k</t>
    <phoneticPr fontId="2" type="noConversion"/>
  </si>
  <si>
    <t>3rd column</t>
    <phoneticPr fontId="2" type="noConversion"/>
  </si>
  <si>
    <t>&lt;- tran.dat</t>
    <phoneticPr fontId="2" type="noConversion"/>
  </si>
  <si>
    <t>sigma</t>
    <phoneticPr fontId="2" type="noConversion"/>
  </si>
  <si>
    <t>4th column</t>
    <phoneticPr fontId="2" type="noConversion"/>
  </si>
  <si>
    <t>* The accentric of intermediate species factor is 0</t>
    <phoneticPr fontId="2" type="noConversion"/>
  </si>
  <si>
    <t>Tc (K)</t>
    <phoneticPr fontId="2" type="noConversion"/>
  </si>
  <si>
    <t>Pc (bar)</t>
    <phoneticPr fontId="2" type="noConversion"/>
  </si>
  <si>
    <t>Pc (Mpa)</t>
    <phoneticPr fontId="2" type="noConversion"/>
  </si>
  <si>
    <t>vc (l/mol)</t>
    <phoneticPr fontId="2" type="noConversion"/>
  </si>
  <si>
    <t>vc (cm3/mol)</t>
    <phoneticPr fontId="2" type="noConversion"/>
  </si>
  <si>
    <t>accentric factor</t>
    <phoneticPr fontId="2" type="noConversion"/>
  </si>
  <si>
    <t>HCO</t>
  </si>
  <si>
    <t>CH2OH</t>
  </si>
  <si>
    <t>Tc (K)</t>
    <phoneticPr fontId="4" type="noConversion"/>
  </si>
  <si>
    <t>Pc (Mpa)</t>
    <phoneticPr fontId="4" type="noConversion"/>
  </si>
  <si>
    <t>vc (cm3/mol)</t>
    <phoneticPr fontId="4" type="noConversion"/>
  </si>
  <si>
    <t>accentric factor</t>
    <phoneticPr fontId="4" type="noConversion"/>
  </si>
  <si>
    <t>CH2</t>
    <phoneticPr fontId="2" type="noConversion"/>
  </si>
  <si>
    <t>CH2(S)</t>
    <phoneticPr fontId="2" type="noConversion"/>
  </si>
  <si>
    <t>HCCOH</t>
    <phoneticPr fontId="2" type="noConversion"/>
  </si>
  <si>
    <t>new species updated by Nam</t>
    <phoneticPr fontId="2" type="noConversion"/>
  </si>
  <si>
    <t>CH3O2</t>
    <phoneticPr fontId="2" type="noConversion"/>
  </si>
  <si>
    <t>CH3O2H</t>
    <phoneticPr fontId="2" type="noConversion"/>
  </si>
  <si>
    <t>C2H5O</t>
    <phoneticPr fontId="2" type="noConversion"/>
  </si>
  <si>
    <t>C2H5O2</t>
    <phoneticPr fontId="2" type="noConversion"/>
  </si>
  <si>
    <t>C2H5O2H</t>
    <phoneticPr fontId="2" type="noConversion"/>
  </si>
  <si>
    <t>HE</t>
    <phoneticPr fontId="2" type="noConversion"/>
  </si>
  <si>
    <t>No. of OH</t>
    <phoneticPr fontId="2" type="noConversion"/>
  </si>
  <si>
    <t>Petersen_1999</t>
    <phoneticPr fontId="2" type="noConversion"/>
  </si>
  <si>
    <t>Ref. The properties of gases and liquids (Poling et al. (1977))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</si>
</sst>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5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3" fillId="0" borderId="2" xfId="0" applyFont="1" applyBorder="1">
      <alignment vertical="center"/>
    </xf>
    <xf numFmtId="0" fontId="3" fillId="4" borderId="2" xfId="0" applyFont="1" applyFill="1" applyBorder="1">
      <alignment vertical="center"/>
    </xf>
    <xf numFmtId="2" fontId="5" fillId="0" borderId="3" xfId="0" applyNumberFormat="1" applyFont="1" applyBorder="1">
      <alignment vertical="center"/>
    </xf>
    <xf numFmtId="2" fontId="5" fillId="0" borderId="4" xfId="0" applyNumberFormat="1" applyFont="1" applyBorder="1">
      <alignment vertical="center"/>
    </xf>
    <xf numFmtId="0" fontId="3" fillId="0" borderId="0" xfId="0" applyFont="1">
      <alignment vertical="center"/>
    </xf>
    <xf numFmtId="0" fontId="0" fillId="5" borderId="0" xfId="0" applyFill="1">
      <alignment vertical="center"/>
    </xf>
    <xf numFmtId="2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right" vertical="center"/>
    </xf>
    <xf numFmtId="0" fontId="8" fillId="0" borderId="3" xfId="0" applyFont="1" applyBorder="1">
      <alignment vertical="center"/>
    </xf>
    <xf numFmtId="0" fontId="7" fillId="2" borderId="0" xfId="0" applyFont="1" applyFill="1">
      <alignment vertical="center"/>
    </xf>
    <xf numFmtId="0" fontId="8" fillId="0" borderId="4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3" fontId="0" fillId="2" borderId="5" xfId="1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114301</xdr:colOff>
      <xdr:row>2</xdr:row>
      <xdr:rowOff>133789</xdr:rowOff>
    </xdr:from>
    <xdr:to>
      <xdr:col>11</xdr:col>
      <xdr:colOff>400051</xdr:colOff>
      <xdr:row>6</xdr:row>
      <xdr:rowOff>71370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D1111E8-689B-4379-823F-E4E750618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1476" y="552889"/>
          <a:ext cx="4400550" cy="775781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C775-443C-451A-BE70-CB15EB151B4A}">
  <dimension ref="A2:P58"/>
  <sheetViews>
    <sheetView topLeftCell="B1" zoomScale="70" zoomScaleNormal="70" workbookViewId="0">
      <selection activeCell="D2" sqref="D2"/>
    </sheetView>
  </sheetViews>
  <sheetFormatPr defaultRowHeight="16.5" x14ac:dyDescent="0.3"/>
  <cols>
    <col min="3" max="3" width="17.5" customWidth="1"/>
    <col min="14" max="14" width="9.5" bestFit="1" customWidth="1"/>
    <col min="15" max="15" width="13.875" bestFit="1" customWidth="1"/>
    <col min="16" max="16" width="15.875" bestFit="1" customWidth="1"/>
  </cols>
  <sheetData>
    <row r="2" spans="2:16" ht="24" x14ac:dyDescent="0.3">
      <c r="B2" s="25" t="s">
        <v>48</v>
      </c>
      <c r="C2" s="25"/>
      <c r="D2" s="15" t="s">
        <v>81</v>
      </c>
    </row>
    <row r="4" spans="2:16" x14ac:dyDescent="0.3">
      <c r="B4" s="2"/>
      <c r="C4" t="s">
        <v>49</v>
      </c>
    </row>
    <row r="5" spans="2:16" x14ac:dyDescent="0.3">
      <c r="B5" s="3"/>
      <c r="C5" t="s">
        <v>50</v>
      </c>
    </row>
    <row r="6" spans="2:16" x14ac:dyDescent="0.3">
      <c r="B6" s="4"/>
      <c r="C6" t="s">
        <v>51</v>
      </c>
    </row>
    <row r="8" spans="2:16" x14ac:dyDescent="0.3">
      <c r="B8" t="s">
        <v>52</v>
      </c>
      <c r="C8" t="s">
        <v>53</v>
      </c>
      <c r="D8" s="25" t="s">
        <v>54</v>
      </c>
      <c r="E8" s="25"/>
    </row>
    <row r="9" spans="2:16" x14ac:dyDescent="0.3">
      <c r="B9" t="s">
        <v>55</v>
      </c>
      <c r="C9" t="s">
        <v>56</v>
      </c>
      <c r="D9" s="25"/>
      <c r="E9" s="25"/>
    </row>
    <row r="11" spans="2:16" x14ac:dyDescent="0.3">
      <c r="B11" s="26" t="s">
        <v>57</v>
      </c>
      <c r="C11" s="26"/>
      <c r="D11" s="26"/>
      <c r="E11" s="26"/>
      <c r="F11" s="26"/>
    </row>
    <row r="12" spans="2:16" x14ac:dyDescent="0.3">
      <c r="B12" t="s">
        <v>11</v>
      </c>
      <c r="C12">
        <f>6.022*10^23</f>
        <v>6.0219999999999996E+23</v>
      </c>
    </row>
    <row r="13" spans="2:16" ht="17.25" thickBot="1" x14ac:dyDescent="0.35"/>
    <row r="14" spans="2:16" ht="17.25" thickBot="1" x14ac:dyDescent="0.35">
      <c r="B14" t="s">
        <v>14</v>
      </c>
      <c r="C14" t="s">
        <v>15</v>
      </c>
      <c r="D14" s="5" t="s">
        <v>58</v>
      </c>
      <c r="E14" t="s">
        <v>59</v>
      </c>
      <c r="F14" s="5" t="s">
        <v>60</v>
      </c>
      <c r="G14" t="s">
        <v>61</v>
      </c>
      <c r="H14" s="5" t="s">
        <v>62</v>
      </c>
      <c r="I14" s="6" t="s">
        <v>63</v>
      </c>
      <c r="J14" s="20" t="s">
        <v>52</v>
      </c>
      <c r="K14" s="20" t="s">
        <v>55</v>
      </c>
      <c r="M14" s="8" t="s">
        <v>66</v>
      </c>
      <c r="N14" s="8" t="s">
        <v>67</v>
      </c>
      <c r="O14" s="8" t="s">
        <v>68</v>
      </c>
      <c r="P14" s="9" t="s">
        <v>69</v>
      </c>
    </row>
    <row r="15" spans="2:16" x14ac:dyDescent="0.3">
      <c r="B15">
        <v>1</v>
      </c>
      <c r="C15" t="s">
        <v>25</v>
      </c>
      <c r="D15" s="1">
        <v>33.18</v>
      </c>
      <c r="E15">
        <v>13</v>
      </c>
      <c r="F15" s="1">
        <f>E15/10</f>
        <v>1.3</v>
      </c>
      <c r="G15">
        <f>1/15.4</f>
        <v>6.4935064935064929E-2</v>
      </c>
      <c r="H15" s="1">
        <f>G15*1000</f>
        <v>64.935064935064929</v>
      </c>
      <c r="I15">
        <v>-0.216</v>
      </c>
      <c r="M15" s="10">
        <f t="shared" ref="M15:M44" si="0">D15</f>
        <v>33.18</v>
      </c>
      <c r="N15" s="14">
        <f t="shared" ref="N15:N44" si="1">F15</f>
        <v>1.3</v>
      </c>
      <c r="O15" s="14">
        <f t="shared" ref="O15:O44" si="2">H15</f>
        <v>64.935064935064929</v>
      </c>
      <c r="P15" s="11">
        <f t="shared" ref="P15:P43" si="3">I15</f>
        <v>-0.216</v>
      </c>
    </row>
    <row r="16" spans="2:16" x14ac:dyDescent="0.3">
      <c r="B16">
        <v>2</v>
      </c>
      <c r="C16" t="s">
        <v>21</v>
      </c>
      <c r="D16">
        <f>1.316*J16</f>
        <v>190.82000000000002</v>
      </c>
      <c r="F16">
        <f>1.4*(10^-24)*D16/((K16*10^-8)^3)</f>
        <v>31.009184428548643</v>
      </c>
      <c r="H16">
        <f>3.29*((K16*10^-8)^3)*$C$12</f>
        <v>17.068613024749993</v>
      </c>
      <c r="I16">
        <v>0</v>
      </c>
      <c r="J16">
        <v>145</v>
      </c>
      <c r="K16">
        <v>2.0499999999999998</v>
      </c>
      <c r="M16" s="10">
        <f t="shared" si="0"/>
        <v>190.82000000000002</v>
      </c>
      <c r="N16" s="14">
        <f t="shared" si="1"/>
        <v>31.009184428548643</v>
      </c>
      <c r="O16" s="14">
        <f t="shared" si="2"/>
        <v>17.068613024749993</v>
      </c>
      <c r="P16" s="11">
        <f t="shared" si="3"/>
        <v>0</v>
      </c>
    </row>
    <row r="17" spans="1:16" x14ac:dyDescent="0.3">
      <c r="B17">
        <v>3</v>
      </c>
      <c r="C17" t="s">
        <v>24</v>
      </c>
      <c r="D17">
        <f>1.316*J17</f>
        <v>105.28</v>
      </c>
      <c r="F17">
        <f>1.4*(10^-24)*D17/((K17*10^-8)^3)</f>
        <v>7.087218632607061</v>
      </c>
      <c r="H17">
        <f>3.29*((K17*10^-8)^3)*$C$12</f>
        <v>41.203559031250009</v>
      </c>
      <c r="I17">
        <v>0</v>
      </c>
      <c r="J17">
        <v>80</v>
      </c>
      <c r="K17">
        <v>2.75</v>
      </c>
      <c r="M17" s="10">
        <f t="shared" si="0"/>
        <v>105.28</v>
      </c>
      <c r="N17" s="14">
        <f t="shared" si="1"/>
        <v>7.087218632607061</v>
      </c>
      <c r="O17" s="14">
        <f t="shared" si="2"/>
        <v>41.203559031250009</v>
      </c>
      <c r="P17" s="11">
        <f t="shared" si="3"/>
        <v>0</v>
      </c>
    </row>
    <row r="18" spans="1:16" x14ac:dyDescent="0.3">
      <c r="B18">
        <v>4</v>
      </c>
      <c r="C18" t="s">
        <v>22</v>
      </c>
      <c r="D18" s="1">
        <v>154.58000000000001</v>
      </c>
      <c r="E18">
        <v>50.43</v>
      </c>
      <c r="F18" s="1">
        <f>E18/10</f>
        <v>5.0430000000000001</v>
      </c>
      <c r="G18">
        <f>1/13.6</f>
        <v>7.3529411764705885E-2</v>
      </c>
      <c r="H18" s="1">
        <f>G18*1000</f>
        <v>73.529411764705884</v>
      </c>
      <c r="I18">
        <v>2.5000000000000001E-2</v>
      </c>
      <c r="M18" s="10">
        <f t="shared" si="0"/>
        <v>154.58000000000001</v>
      </c>
      <c r="N18" s="14">
        <f t="shared" si="1"/>
        <v>5.0430000000000001</v>
      </c>
      <c r="O18" s="14">
        <f t="shared" si="2"/>
        <v>73.529411764705884</v>
      </c>
      <c r="P18" s="11">
        <f t="shared" si="3"/>
        <v>2.5000000000000001E-2</v>
      </c>
    </row>
    <row r="19" spans="1:16" x14ac:dyDescent="0.3">
      <c r="B19">
        <v>5</v>
      </c>
      <c r="C19" t="s">
        <v>23</v>
      </c>
      <c r="D19">
        <f>1.316*J19</f>
        <v>105.28</v>
      </c>
      <c r="F19">
        <f>1.4*(10^-24)*D19/((K19*10^-8)^3)</f>
        <v>7.087218632607061</v>
      </c>
      <c r="H19">
        <f>3.29*((K19*10^-8)^3)*$C$12</f>
        <v>41.203559031250009</v>
      </c>
      <c r="I19">
        <v>0</v>
      </c>
      <c r="J19">
        <v>80</v>
      </c>
      <c r="K19">
        <v>2.75</v>
      </c>
      <c r="M19" s="10">
        <f t="shared" si="0"/>
        <v>105.28</v>
      </c>
      <c r="N19" s="14">
        <f t="shared" si="1"/>
        <v>7.087218632607061</v>
      </c>
      <c r="O19" s="14">
        <f t="shared" si="2"/>
        <v>41.203559031250009</v>
      </c>
      <c r="P19" s="11">
        <f t="shared" si="3"/>
        <v>0</v>
      </c>
    </row>
    <row r="20" spans="1:16" x14ac:dyDescent="0.3">
      <c r="B20">
        <v>6</v>
      </c>
      <c r="C20" t="s">
        <v>26</v>
      </c>
      <c r="D20" s="1">
        <v>647</v>
      </c>
      <c r="E20">
        <v>220.64</v>
      </c>
      <c r="F20" s="1">
        <f>E20/10</f>
        <v>22.064</v>
      </c>
      <c r="G20">
        <f>1/17.9</f>
        <v>5.5865921787709501E-2</v>
      </c>
      <c r="H20" s="1">
        <f>G20*1000</f>
        <v>55.865921787709503</v>
      </c>
      <c r="I20">
        <v>0.34399999999999997</v>
      </c>
      <c r="M20" s="10">
        <f t="shared" si="0"/>
        <v>647</v>
      </c>
      <c r="N20" s="14">
        <f t="shared" si="1"/>
        <v>22.064</v>
      </c>
      <c r="O20" s="14">
        <f t="shared" si="2"/>
        <v>55.865921787709503</v>
      </c>
      <c r="P20" s="11">
        <f t="shared" si="3"/>
        <v>0.34399999999999997</v>
      </c>
    </row>
    <row r="21" spans="1:16" x14ac:dyDescent="0.3">
      <c r="B21">
        <v>7</v>
      </c>
      <c r="C21" t="s">
        <v>27</v>
      </c>
      <c r="D21">
        <f>1.316*J21</f>
        <v>141.33840000000001</v>
      </c>
      <c r="F21">
        <f>1.4*(10^-24)*D21/((K21*10^-8)^3)</f>
        <v>4.785344843023994</v>
      </c>
      <c r="H21">
        <f>3.29*((K21*10^-8)^3)*$C$12</f>
        <v>81.924088101275075</v>
      </c>
      <c r="I21">
        <v>0</v>
      </c>
      <c r="J21">
        <v>107.4</v>
      </c>
      <c r="K21">
        <v>3.4580000000000002</v>
      </c>
      <c r="M21" s="10">
        <f t="shared" si="0"/>
        <v>141.33840000000001</v>
      </c>
      <c r="N21" s="14">
        <f t="shared" si="1"/>
        <v>4.785344843023994</v>
      </c>
      <c r="O21" s="14">
        <f t="shared" si="2"/>
        <v>81.924088101275075</v>
      </c>
      <c r="P21" s="11">
        <f t="shared" si="3"/>
        <v>0</v>
      </c>
    </row>
    <row r="22" spans="1:16" x14ac:dyDescent="0.3">
      <c r="B22">
        <v>8</v>
      </c>
      <c r="C22" t="s">
        <v>28</v>
      </c>
      <c r="D22" s="1">
        <v>728</v>
      </c>
      <c r="E22">
        <v>220</v>
      </c>
      <c r="F22" s="1">
        <f>E22/10</f>
        <v>22</v>
      </c>
      <c r="H22">
        <f>3.29*((K22*10^-8)^3)*$C$12</f>
        <v>81.924088101275075</v>
      </c>
      <c r="I22">
        <v>0</v>
      </c>
      <c r="J22">
        <v>107.4</v>
      </c>
      <c r="K22">
        <v>3.4580000000000002</v>
      </c>
      <c r="M22" s="10">
        <f t="shared" si="0"/>
        <v>728</v>
      </c>
      <c r="N22" s="14">
        <f t="shared" si="1"/>
        <v>22</v>
      </c>
      <c r="O22" s="14">
        <f t="shared" si="2"/>
        <v>81.924088101275075</v>
      </c>
      <c r="P22" s="11">
        <f t="shared" si="3"/>
        <v>0</v>
      </c>
    </row>
    <row r="23" spans="1:16" x14ac:dyDescent="0.3">
      <c r="B23" s="13">
        <v>9</v>
      </c>
      <c r="C23" t="s">
        <v>9</v>
      </c>
      <c r="D23" s="18">
        <v>7020.5</v>
      </c>
      <c r="E23">
        <v>7967.19</v>
      </c>
      <c r="F23" s="1">
        <f>E23/10</f>
        <v>796.71899999999994</v>
      </c>
      <c r="G23">
        <v>2.6620000000000001E-2</v>
      </c>
      <c r="H23" s="1">
        <f>G23*1000</f>
        <v>26.62</v>
      </c>
      <c r="I23" s="5">
        <v>0</v>
      </c>
      <c r="M23" s="17">
        <f t="shared" si="0"/>
        <v>7020.5</v>
      </c>
      <c r="N23" s="14">
        <f>F23</f>
        <v>796.71899999999994</v>
      </c>
      <c r="O23" s="14">
        <f t="shared" si="2"/>
        <v>26.62</v>
      </c>
      <c r="P23" s="11">
        <f t="shared" si="3"/>
        <v>0</v>
      </c>
    </row>
    <row r="24" spans="1:16" x14ac:dyDescent="0.3">
      <c r="B24">
        <v>10</v>
      </c>
      <c r="C24" t="s">
        <v>40</v>
      </c>
      <c r="D24">
        <f>1.316*J24</f>
        <v>105.28</v>
      </c>
      <c r="F24">
        <f>1.4*(10^-24)*D24/((K24*10^-8)^3)</f>
        <v>7.087218632607061</v>
      </c>
      <c r="H24">
        <f>3.29*((K24*10^-8)^3)*$C$12</f>
        <v>41.203559031250009</v>
      </c>
      <c r="I24">
        <v>0</v>
      </c>
      <c r="J24">
        <v>80</v>
      </c>
      <c r="K24">
        <v>2.75</v>
      </c>
      <c r="M24" s="10">
        <f t="shared" si="0"/>
        <v>105.28</v>
      </c>
      <c r="N24" s="14">
        <f t="shared" si="1"/>
        <v>7.087218632607061</v>
      </c>
      <c r="O24" s="14">
        <f t="shared" si="2"/>
        <v>41.203559031250009</v>
      </c>
      <c r="P24" s="11">
        <f t="shared" si="3"/>
        <v>0</v>
      </c>
    </row>
    <row r="25" spans="1:16" x14ac:dyDescent="0.3">
      <c r="A25" t="s">
        <v>35</v>
      </c>
      <c r="B25">
        <v>11</v>
      </c>
      <c r="C25" t="s">
        <v>70</v>
      </c>
      <c r="D25">
        <f>1.316*J25</f>
        <v>189.50400000000002</v>
      </c>
      <c r="F25">
        <f>1.4*(10^-24)*D25/((K25*10^-8)^3)</f>
        <v>4.834990523399914</v>
      </c>
      <c r="H25">
        <f>3.29*((K25*10^-8)^3)*$C$12</f>
        <v>108.71449153599997</v>
      </c>
      <c r="I25">
        <v>0</v>
      </c>
      <c r="J25">
        <v>144</v>
      </c>
      <c r="K25">
        <v>3.8</v>
      </c>
      <c r="M25" s="10">
        <f t="shared" si="0"/>
        <v>189.50400000000002</v>
      </c>
      <c r="N25" s="14">
        <f t="shared" si="1"/>
        <v>4.834990523399914</v>
      </c>
      <c r="O25" s="14">
        <f t="shared" si="2"/>
        <v>108.71449153599997</v>
      </c>
      <c r="P25" s="11">
        <f t="shared" si="3"/>
        <v>0</v>
      </c>
    </row>
    <row r="26" spans="1:16" x14ac:dyDescent="0.3">
      <c r="A26" t="s">
        <v>35</v>
      </c>
      <c r="B26">
        <v>12</v>
      </c>
      <c r="C26" t="s">
        <v>71</v>
      </c>
      <c r="D26">
        <f>1.316*J26</f>
        <v>189.50400000000002</v>
      </c>
      <c r="F26">
        <f>1.4*(10^-24)*D26/((K26*10^-8)^3)</f>
        <v>4.834990523399914</v>
      </c>
      <c r="H26">
        <f>3.29*((K26*10^-8)^3)*$C$12</f>
        <v>108.71449153599997</v>
      </c>
      <c r="I26">
        <v>0</v>
      </c>
      <c r="J26">
        <v>144</v>
      </c>
      <c r="K26">
        <v>3.8</v>
      </c>
      <c r="M26" s="10">
        <f t="shared" si="0"/>
        <v>189.50400000000002</v>
      </c>
      <c r="N26" s="14">
        <f t="shared" si="1"/>
        <v>4.834990523399914</v>
      </c>
      <c r="O26" s="14">
        <f t="shared" si="2"/>
        <v>108.71449153599997</v>
      </c>
      <c r="P26" s="11">
        <f t="shared" si="3"/>
        <v>0</v>
      </c>
    </row>
    <row r="27" spans="1:16" x14ac:dyDescent="0.3">
      <c r="B27">
        <v>13</v>
      </c>
      <c r="C27" t="s">
        <v>32</v>
      </c>
      <c r="D27">
        <f>1.316*J27</f>
        <v>189.50400000000002</v>
      </c>
      <c r="F27">
        <f>1.4*(10^-24)*D27/((K27*10^-8)^3)</f>
        <v>4.834990523399914</v>
      </c>
      <c r="H27">
        <f>3.29*((K27*10^-8)^3)*$C$12</f>
        <v>108.71449153599997</v>
      </c>
      <c r="I27">
        <v>0</v>
      </c>
      <c r="J27">
        <v>144</v>
      </c>
      <c r="K27">
        <v>3.8</v>
      </c>
      <c r="M27" s="10">
        <f t="shared" si="0"/>
        <v>189.50400000000002</v>
      </c>
      <c r="N27" s="14">
        <f t="shared" si="1"/>
        <v>4.834990523399914</v>
      </c>
      <c r="O27" s="14">
        <f t="shared" si="2"/>
        <v>108.71449153599997</v>
      </c>
      <c r="P27" s="11">
        <f t="shared" si="3"/>
        <v>0</v>
      </c>
    </row>
    <row r="28" spans="1:16" x14ac:dyDescent="0.3">
      <c r="B28">
        <v>14</v>
      </c>
      <c r="C28" t="s">
        <v>33</v>
      </c>
      <c r="D28" s="1">
        <v>190.6</v>
      </c>
      <c r="E28">
        <v>46.1</v>
      </c>
      <c r="F28" s="1">
        <f>E28/10</f>
        <v>4.6100000000000003</v>
      </c>
      <c r="G28">
        <v>9.8599999999999993E-2</v>
      </c>
      <c r="H28" s="1">
        <f>G28*1000</f>
        <v>98.6</v>
      </c>
      <c r="I28">
        <v>1.0999999999999999E-2</v>
      </c>
      <c r="M28" s="10">
        <f t="shared" si="0"/>
        <v>190.6</v>
      </c>
      <c r="N28" s="14">
        <f t="shared" si="1"/>
        <v>4.6100000000000003</v>
      </c>
      <c r="O28" s="14">
        <f t="shared" si="2"/>
        <v>98.6</v>
      </c>
      <c r="P28" s="11">
        <f t="shared" si="3"/>
        <v>1.0999999999999999E-2</v>
      </c>
    </row>
    <row r="29" spans="1:16" x14ac:dyDescent="0.3">
      <c r="B29">
        <v>15</v>
      </c>
      <c r="C29" t="s">
        <v>29</v>
      </c>
      <c r="D29" s="1">
        <v>134.44999999999999</v>
      </c>
      <c r="E29">
        <v>34.987499999999997</v>
      </c>
      <c r="F29" s="1">
        <f>E29/10</f>
        <v>3.4987499999999998</v>
      </c>
      <c r="G29">
        <f>1/11.1</f>
        <v>9.00900900900901E-2</v>
      </c>
      <c r="H29" s="1">
        <f>G29*1000</f>
        <v>90.090090090090101</v>
      </c>
      <c r="I29">
        <v>6.6000000000000003E-2</v>
      </c>
      <c r="M29" s="10">
        <f t="shared" si="0"/>
        <v>134.44999999999999</v>
      </c>
      <c r="N29" s="14">
        <f t="shared" si="1"/>
        <v>3.4987499999999998</v>
      </c>
      <c r="O29" s="14">
        <f t="shared" si="2"/>
        <v>90.090090090090101</v>
      </c>
      <c r="P29" s="11">
        <f t="shared" si="3"/>
        <v>6.6000000000000003E-2</v>
      </c>
    </row>
    <row r="30" spans="1:16" x14ac:dyDescent="0.3">
      <c r="B30">
        <v>16</v>
      </c>
      <c r="C30" t="s">
        <v>30</v>
      </c>
      <c r="D30" s="1">
        <v>304.18</v>
      </c>
      <c r="E30">
        <v>73.8</v>
      </c>
      <c r="F30" s="1">
        <f>E30/10</f>
        <v>7.38</v>
      </c>
      <c r="G30">
        <v>9.1899999999999996E-2</v>
      </c>
      <c r="H30" s="1">
        <f>G30*1000</f>
        <v>91.899999999999991</v>
      </c>
      <c r="I30">
        <v>0.23899999999999999</v>
      </c>
      <c r="M30" s="10">
        <f t="shared" si="0"/>
        <v>304.18</v>
      </c>
      <c r="N30" s="14">
        <f t="shared" si="1"/>
        <v>7.38</v>
      </c>
      <c r="O30" s="14">
        <f t="shared" si="2"/>
        <v>91.899999999999991</v>
      </c>
      <c r="P30" s="11">
        <f t="shared" si="3"/>
        <v>0.23899999999999999</v>
      </c>
    </row>
    <row r="31" spans="1:16" x14ac:dyDescent="0.3">
      <c r="B31">
        <v>17</v>
      </c>
      <c r="C31" t="s">
        <v>64</v>
      </c>
      <c r="D31">
        <f>1.316*J31</f>
        <v>655.36800000000005</v>
      </c>
      <c r="F31">
        <f>1.4*(10^-24)*D31/((K31*10^-8)^3)</f>
        <v>19.830329111657697</v>
      </c>
      <c r="H31">
        <f>3.29*((K31*10^-8)^3)*$C$12</f>
        <v>91.668472549401983</v>
      </c>
      <c r="I31">
        <v>0</v>
      </c>
      <c r="J31">
        <v>498</v>
      </c>
      <c r="K31">
        <v>3.59</v>
      </c>
      <c r="M31" s="10">
        <f t="shared" si="0"/>
        <v>655.36800000000005</v>
      </c>
      <c r="N31" s="14">
        <f t="shared" si="1"/>
        <v>19.830329111657697</v>
      </c>
      <c r="O31" s="14">
        <f t="shared" si="2"/>
        <v>91.668472549401983</v>
      </c>
      <c r="P31" s="11">
        <f t="shared" si="3"/>
        <v>0</v>
      </c>
    </row>
    <row r="32" spans="1:16" x14ac:dyDescent="0.3">
      <c r="B32">
        <v>18</v>
      </c>
      <c r="C32" t="s">
        <v>34</v>
      </c>
      <c r="D32" s="7">
        <v>408</v>
      </c>
      <c r="F32" s="7">
        <v>6.59</v>
      </c>
      <c r="G32">
        <v>0.115</v>
      </c>
      <c r="H32" s="7">
        <f>G32*1000</f>
        <v>115</v>
      </c>
      <c r="I32">
        <v>0.253</v>
      </c>
      <c r="M32" s="10">
        <f t="shared" si="0"/>
        <v>408</v>
      </c>
      <c r="N32" s="14">
        <f t="shared" si="1"/>
        <v>6.59</v>
      </c>
      <c r="O32" s="14">
        <f t="shared" si="2"/>
        <v>115</v>
      </c>
      <c r="P32" s="11">
        <f t="shared" si="3"/>
        <v>0.253</v>
      </c>
    </row>
    <row r="33" spans="2:16" x14ac:dyDescent="0.3">
      <c r="B33">
        <v>19</v>
      </c>
      <c r="C33" t="s">
        <v>65</v>
      </c>
      <c r="D33">
        <f>1.316*J33</f>
        <v>548.77200000000005</v>
      </c>
      <c r="F33">
        <f>1.4*(10^-24)*D33/((K33*10^-8)^3)</f>
        <v>15.291175803775579</v>
      </c>
      <c r="H33">
        <f>3.29*((K33*10^-8)^3)*$C$12</f>
        <v>99.544151160341997</v>
      </c>
      <c r="I33">
        <v>0</v>
      </c>
      <c r="J33">
        <v>417</v>
      </c>
      <c r="K33">
        <v>3.69</v>
      </c>
      <c r="M33" s="10">
        <f t="shared" si="0"/>
        <v>548.77200000000005</v>
      </c>
      <c r="N33" s="14">
        <f t="shared" si="1"/>
        <v>15.291175803775579</v>
      </c>
      <c r="O33" s="14">
        <f t="shared" si="2"/>
        <v>99.544151160341997</v>
      </c>
      <c r="P33" s="11">
        <f t="shared" si="3"/>
        <v>0</v>
      </c>
    </row>
    <row r="34" spans="2:16" x14ac:dyDescent="0.3">
      <c r="B34">
        <v>20</v>
      </c>
      <c r="C34" t="s">
        <v>37</v>
      </c>
      <c r="D34">
        <f>1.316*J34</f>
        <v>548.77200000000005</v>
      </c>
      <c r="F34">
        <f>1.4*(10^-24)*D34/((K34*10^-8)^3)</f>
        <v>15.291175803775579</v>
      </c>
      <c r="H34">
        <f>3.29*((K34*10^-8)^3)*$C$12</f>
        <v>99.544151160341997</v>
      </c>
      <c r="I34">
        <v>0</v>
      </c>
      <c r="J34">
        <v>417</v>
      </c>
      <c r="K34">
        <v>3.69</v>
      </c>
      <c r="M34" s="10">
        <f t="shared" si="0"/>
        <v>548.77200000000005</v>
      </c>
      <c r="N34" s="14">
        <f t="shared" si="1"/>
        <v>15.291175803775579</v>
      </c>
      <c r="O34" s="14">
        <f t="shared" si="2"/>
        <v>99.544151160341997</v>
      </c>
      <c r="P34" s="11">
        <f t="shared" si="3"/>
        <v>0</v>
      </c>
    </row>
    <row r="35" spans="2:16" x14ac:dyDescent="0.3">
      <c r="B35">
        <v>21</v>
      </c>
      <c r="C35" t="s">
        <v>47</v>
      </c>
      <c r="D35" s="1">
        <v>513</v>
      </c>
      <c r="E35">
        <v>81</v>
      </c>
      <c r="F35" s="1">
        <f>E35/10</f>
        <v>8.1</v>
      </c>
      <c r="G35">
        <v>0.11700000000000001</v>
      </c>
      <c r="H35" s="1">
        <f>G35*1000</f>
        <v>117</v>
      </c>
      <c r="I35">
        <v>0.55600000000000005</v>
      </c>
      <c r="M35" s="10">
        <f t="shared" si="0"/>
        <v>513</v>
      </c>
      <c r="N35" s="14">
        <f t="shared" si="1"/>
        <v>8.1</v>
      </c>
      <c r="O35" s="14">
        <f t="shared" si="2"/>
        <v>117</v>
      </c>
      <c r="P35" s="11">
        <f t="shared" si="3"/>
        <v>0.55600000000000005</v>
      </c>
    </row>
    <row r="36" spans="2:16" x14ac:dyDescent="0.3">
      <c r="B36">
        <v>22</v>
      </c>
      <c r="C36" t="s">
        <v>45</v>
      </c>
      <c r="D36">
        <f>1.316*J36</f>
        <v>349.13480000000004</v>
      </c>
      <c r="F36">
        <f>1.4*(10^-24)*D36/((K36*10^-8)^3)</f>
        <v>9.4872897579332101</v>
      </c>
      <c r="H36">
        <f>3.29*((K36*10^-8)^3)*$C$12</f>
        <v>102.0741234582389</v>
      </c>
      <c r="I36">
        <v>0</v>
      </c>
      <c r="J36">
        <v>265.3</v>
      </c>
      <c r="K36">
        <v>3.7210000000000001</v>
      </c>
      <c r="M36" s="10">
        <f t="shared" si="0"/>
        <v>349.13480000000004</v>
      </c>
      <c r="N36" s="14">
        <f t="shared" si="1"/>
        <v>9.4872897579332101</v>
      </c>
      <c r="O36" s="14">
        <f t="shared" si="2"/>
        <v>102.0741234582389</v>
      </c>
      <c r="P36" s="11">
        <f t="shared" si="3"/>
        <v>0</v>
      </c>
    </row>
    <row r="37" spans="2:16" x14ac:dyDescent="0.3">
      <c r="B37">
        <v>23</v>
      </c>
      <c r="C37" t="s">
        <v>41</v>
      </c>
      <c r="D37" s="1">
        <v>308.3</v>
      </c>
      <c r="E37">
        <v>61.38</v>
      </c>
      <c r="F37" s="1">
        <f>E37/10</f>
        <v>6.1379999999999999</v>
      </c>
      <c r="G37">
        <v>0.11219999999999999</v>
      </c>
      <c r="H37" s="1">
        <f>G37*1000</f>
        <v>112.19999999999999</v>
      </c>
      <c r="I37">
        <v>0.19</v>
      </c>
      <c r="M37" s="10">
        <f t="shared" si="0"/>
        <v>308.3</v>
      </c>
      <c r="N37" s="14">
        <f t="shared" si="1"/>
        <v>6.1379999999999999</v>
      </c>
      <c r="O37" s="14">
        <f t="shared" si="2"/>
        <v>112.19999999999999</v>
      </c>
      <c r="P37" s="11">
        <f t="shared" si="3"/>
        <v>0.19</v>
      </c>
    </row>
    <row r="38" spans="2:16" x14ac:dyDescent="0.3">
      <c r="B38">
        <v>24</v>
      </c>
      <c r="C38" t="s">
        <v>42</v>
      </c>
      <c r="D38">
        <f>1.316*J38</f>
        <v>349.13480000000004</v>
      </c>
      <c r="F38">
        <f>1.4*(10^-24)*D38/((K38*10^-8)^3)</f>
        <v>9.4872897579332101</v>
      </c>
      <c r="H38">
        <f>3.29*((K38*10^-8)^3)*$C$12</f>
        <v>102.0741234582389</v>
      </c>
      <c r="I38">
        <v>0</v>
      </c>
      <c r="J38">
        <v>265.3</v>
      </c>
      <c r="K38">
        <v>3.7210000000000001</v>
      </c>
      <c r="M38" s="10">
        <f t="shared" si="0"/>
        <v>349.13480000000004</v>
      </c>
      <c r="N38" s="14">
        <f t="shared" si="1"/>
        <v>9.4872897579332101</v>
      </c>
      <c r="O38" s="14">
        <f t="shared" si="2"/>
        <v>102.0741234582389</v>
      </c>
      <c r="P38" s="11">
        <f t="shared" si="3"/>
        <v>0</v>
      </c>
    </row>
    <row r="39" spans="2:16" x14ac:dyDescent="0.3">
      <c r="B39">
        <v>25</v>
      </c>
      <c r="C39" t="s">
        <v>36</v>
      </c>
      <c r="D39" s="1">
        <v>282.5</v>
      </c>
      <c r="E39">
        <v>50.6</v>
      </c>
      <c r="F39" s="1">
        <f>E39/10</f>
        <v>5.0600000000000005</v>
      </c>
      <c r="G39">
        <v>0.13109999999999999</v>
      </c>
      <c r="H39" s="1">
        <f>G39*1000</f>
        <v>131.1</v>
      </c>
      <c r="I39">
        <v>8.8999999999999996E-2</v>
      </c>
      <c r="M39" s="10">
        <f t="shared" si="0"/>
        <v>282.5</v>
      </c>
      <c r="N39" s="14">
        <f t="shared" si="1"/>
        <v>5.0600000000000005</v>
      </c>
      <c r="O39" s="14">
        <f t="shared" si="2"/>
        <v>131.1</v>
      </c>
      <c r="P39" s="11">
        <f t="shared" si="3"/>
        <v>8.8999999999999996E-2</v>
      </c>
    </row>
    <row r="40" spans="2:16" x14ac:dyDescent="0.3">
      <c r="B40">
        <v>26</v>
      </c>
      <c r="C40" t="s">
        <v>38</v>
      </c>
      <c r="D40">
        <f>1.316*J40</f>
        <v>332.02680000000004</v>
      </c>
      <c r="F40">
        <f>1.4*(10^-24)*D40/((K40*10^-8)^3)</f>
        <v>5.8383477228191394</v>
      </c>
      <c r="H40">
        <f>3.29*((K40*10^-8)^3)*$C$12</f>
        <v>157.74219045745068</v>
      </c>
      <c r="I40">
        <v>0</v>
      </c>
      <c r="J40">
        <v>252.3</v>
      </c>
      <c r="K40">
        <v>4.3019999999999996</v>
      </c>
      <c r="M40" s="10">
        <f t="shared" si="0"/>
        <v>332.02680000000004</v>
      </c>
      <c r="N40" s="14">
        <f t="shared" si="1"/>
        <v>5.8383477228191394</v>
      </c>
      <c r="O40" s="14">
        <f t="shared" si="2"/>
        <v>157.74219045745068</v>
      </c>
      <c r="P40" s="11">
        <f t="shared" si="3"/>
        <v>0</v>
      </c>
    </row>
    <row r="41" spans="2:16" x14ac:dyDescent="0.3">
      <c r="B41">
        <v>27</v>
      </c>
      <c r="C41" t="s">
        <v>39</v>
      </c>
      <c r="D41" s="1">
        <v>305.3</v>
      </c>
      <c r="E41">
        <v>49</v>
      </c>
      <c r="F41" s="1">
        <f>E41/10</f>
        <v>4.9000000000000004</v>
      </c>
      <c r="G41">
        <v>0.14699999999999999</v>
      </c>
      <c r="H41" s="1">
        <f>G41*1000</f>
        <v>147</v>
      </c>
      <c r="I41">
        <v>9.9000000000000005E-2</v>
      </c>
      <c r="M41" s="10">
        <f t="shared" si="0"/>
        <v>305.3</v>
      </c>
      <c r="N41" s="14">
        <f t="shared" si="1"/>
        <v>4.9000000000000004</v>
      </c>
      <c r="O41" s="14">
        <f t="shared" si="2"/>
        <v>147</v>
      </c>
      <c r="P41" s="11">
        <f t="shared" si="3"/>
        <v>9.9000000000000005E-2</v>
      </c>
    </row>
    <row r="42" spans="2:16" x14ac:dyDescent="0.3">
      <c r="B42">
        <v>28</v>
      </c>
      <c r="C42" t="s">
        <v>43</v>
      </c>
      <c r="D42">
        <f>1.316*J42</f>
        <v>197.4</v>
      </c>
      <c r="F42">
        <f t="shared" ref="F42:F44" si="4">1.4*(10^-24)*D42/((K42*10^-8)^3)</f>
        <v>17.687040000000007</v>
      </c>
      <c r="H42">
        <f t="shared" ref="H42:H44" si="5">3.29*((K42*10^-8)^3)*$C$12</f>
        <v>30.95684374999999</v>
      </c>
      <c r="I42">
        <v>0</v>
      </c>
      <c r="J42">
        <v>150</v>
      </c>
      <c r="K42">
        <v>2.5</v>
      </c>
      <c r="M42" s="10">
        <f t="shared" si="0"/>
        <v>197.4</v>
      </c>
      <c r="N42" s="14">
        <f t="shared" si="1"/>
        <v>17.687040000000007</v>
      </c>
      <c r="O42" s="14">
        <f t="shared" si="2"/>
        <v>30.95684374999999</v>
      </c>
      <c r="P42" s="11">
        <f t="shared" si="3"/>
        <v>0</v>
      </c>
    </row>
    <row r="43" spans="2:16" x14ac:dyDescent="0.3">
      <c r="B43">
        <v>29</v>
      </c>
      <c r="C43" t="s">
        <v>44</v>
      </c>
      <c r="D43">
        <f t="shared" ref="D43" si="6">1.316*J43</f>
        <v>573.77600000000007</v>
      </c>
      <c r="F43">
        <f t="shared" si="4"/>
        <v>12.838045008649644</v>
      </c>
      <c r="H43">
        <f t="shared" si="5"/>
        <v>123.96759315697403</v>
      </c>
      <c r="I43">
        <v>0</v>
      </c>
      <c r="J43">
        <v>436</v>
      </c>
      <c r="K43">
        <v>3.97</v>
      </c>
      <c r="M43" s="10">
        <f t="shared" si="0"/>
        <v>573.77600000000007</v>
      </c>
      <c r="N43" s="14">
        <f t="shared" si="1"/>
        <v>12.838045008649644</v>
      </c>
      <c r="O43" s="14">
        <f t="shared" si="2"/>
        <v>123.96759315697403</v>
      </c>
      <c r="P43" s="11">
        <f t="shared" si="3"/>
        <v>0</v>
      </c>
    </row>
    <row r="44" spans="2:16" x14ac:dyDescent="0.3">
      <c r="B44" s="13">
        <v>30</v>
      </c>
      <c r="C44" t="s">
        <v>72</v>
      </c>
      <c r="D44">
        <f>1.316*J44</f>
        <v>573.77600000000007</v>
      </c>
      <c r="F44">
        <f t="shared" si="4"/>
        <v>12.838045008649644</v>
      </c>
      <c r="H44">
        <f t="shared" si="5"/>
        <v>123.96759315697403</v>
      </c>
      <c r="I44" s="5">
        <v>0</v>
      </c>
      <c r="J44">
        <v>436</v>
      </c>
      <c r="K44">
        <v>3.97</v>
      </c>
      <c r="M44" s="10">
        <f t="shared" si="0"/>
        <v>573.77600000000007</v>
      </c>
      <c r="N44" s="14">
        <f t="shared" si="1"/>
        <v>12.838045008649644</v>
      </c>
      <c r="O44" s="14">
        <f t="shared" si="2"/>
        <v>123.96759315697403</v>
      </c>
      <c r="P44" s="19">
        <f t="shared" ref="P44:P46" si="7">I44</f>
        <v>0</v>
      </c>
    </row>
    <row r="45" spans="2:16" x14ac:dyDescent="0.3">
      <c r="B45">
        <v>31</v>
      </c>
      <c r="C45" t="s">
        <v>19</v>
      </c>
      <c r="D45" s="1">
        <v>126.19</v>
      </c>
      <c r="E45">
        <v>33.978000000000002</v>
      </c>
      <c r="F45" s="1">
        <f>E45/10</f>
        <v>3.3978000000000002</v>
      </c>
      <c r="G45">
        <f>1/11.18</f>
        <v>8.9445438282647588E-2</v>
      </c>
      <c r="H45" s="1">
        <f>G45*1000</f>
        <v>89.445438282647586</v>
      </c>
      <c r="I45">
        <v>3.9E-2</v>
      </c>
      <c r="M45" s="10">
        <f>D45</f>
        <v>126.19</v>
      </c>
      <c r="N45" s="14">
        <f>F45</f>
        <v>3.3978000000000002</v>
      </c>
      <c r="O45" s="14">
        <f>H45</f>
        <v>89.445438282647586</v>
      </c>
      <c r="P45" s="11">
        <f t="shared" si="7"/>
        <v>3.9E-2</v>
      </c>
    </row>
    <row r="46" spans="2:16" x14ac:dyDescent="0.3">
      <c r="B46">
        <v>32</v>
      </c>
      <c r="C46" t="s">
        <v>20</v>
      </c>
      <c r="D46" s="1">
        <v>150.86000000000001</v>
      </c>
      <c r="E46">
        <v>48.980499999999999</v>
      </c>
      <c r="F46" s="1">
        <f>E46/10</f>
        <v>4.8980499999999996</v>
      </c>
      <c r="G46">
        <f>1/13.41</f>
        <v>7.4571215510812819E-2</v>
      </c>
      <c r="H46" s="1">
        <f>G46*1000</f>
        <v>74.57121551081282</v>
      </c>
      <c r="I46">
        <v>1E-3</v>
      </c>
      <c r="M46" s="10">
        <f>D46</f>
        <v>150.86000000000001</v>
      </c>
      <c r="N46" s="14">
        <f>F46</f>
        <v>4.8980499999999996</v>
      </c>
      <c r="O46" s="14">
        <f>H46</f>
        <v>74.57121551081282</v>
      </c>
      <c r="P46" s="11">
        <f t="shared" si="7"/>
        <v>1E-3</v>
      </c>
    </row>
    <row r="47" spans="2:16" x14ac:dyDescent="0.3">
      <c r="B47">
        <v>33</v>
      </c>
      <c r="C47" t="s">
        <v>74</v>
      </c>
      <c r="D47">
        <f>1.316*J47</f>
        <v>634.04880000000003</v>
      </c>
      <c r="F47">
        <f t="shared" ref="F47" si="8">1.4*(10^-24)*D47/((K47*10^-8)^3)</f>
        <v>18.61947028451489</v>
      </c>
      <c r="H47">
        <f t="shared" ref="H47" si="9">3.29*((K47*10^-8)^3)*$C$12</f>
        <v>94.453933442069498</v>
      </c>
      <c r="I47">
        <v>0</v>
      </c>
      <c r="J47">
        <v>481.8</v>
      </c>
      <c r="K47">
        <v>3.6259999999999999</v>
      </c>
      <c r="M47" s="10">
        <f t="shared" ref="M47" si="10">D47</f>
        <v>634.04880000000003</v>
      </c>
      <c r="N47" s="14">
        <f t="shared" ref="N47" si="11">F47</f>
        <v>18.61947028451489</v>
      </c>
      <c r="O47" s="14">
        <f t="shared" ref="O47" si="12">H47</f>
        <v>94.453933442069498</v>
      </c>
      <c r="P47" s="19">
        <f t="shared" ref="P47" si="13">I47</f>
        <v>0</v>
      </c>
    </row>
    <row r="48" spans="2:16" x14ac:dyDescent="0.3">
      <c r="B48">
        <v>34</v>
      </c>
      <c r="C48" t="s">
        <v>75</v>
      </c>
      <c r="D48">
        <f>1.316*J48</f>
        <v>634.04880000000003</v>
      </c>
      <c r="F48">
        <f t="shared" ref="F48" si="14">1.4*(10^-24)*D48/((K48*10^-8)^3)</f>
        <v>18.61947028451489</v>
      </c>
      <c r="H48">
        <f t="shared" ref="H48" si="15">3.29*((K48*10^-8)^3)*$C$12</f>
        <v>94.453933442069498</v>
      </c>
      <c r="I48">
        <v>0</v>
      </c>
      <c r="J48">
        <v>481.8</v>
      </c>
      <c r="K48">
        <v>3.6259999999999999</v>
      </c>
      <c r="M48" s="10">
        <f t="shared" ref="M48" si="16">D48</f>
        <v>634.04880000000003</v>
      </c>
      <c r="N48" s="14">
        <f t="shared" ref="N48" si="17">F48</f>
        <v>18.61947028451489</v>
      </c>
      <c r="O48" s="14">
        <f t="shared" ref="O48" si="18">H48</f>
        <v>94.453933442069498</v>
      </c>
      <c r="P48" s="19">
        <f t="shared" ref="P48" si="19">I48</f>
        <v>0</v>
      </c>
    </row>
    <row r="49" spans="2:16" x14ac:dyDescent="0.3">
      <c r="B49">
        <v>35</v>
      </c>
      <c r="C49" t="s">
        <v>76</v>
      </c>
      <c r="D49">
        <f>1.316*J49</f>
        <v>619.30960000000005</v>
      </c>
      <c r="F49">
        <f t="shared" ref="F49" si="20">1.4*(10^-24)*D49/((K49*10^-8)^3)</f>
        <v>10.109276598856555</v>
      </c>
      <c r="H49">
        <f t="shared" ref="H49" si="21">3.29*((K49*10^-8)^3)*$C$12</f>
        <v>169.92309803779807</v>
      </c>
      <c r="I49">
        <v>0</v>
      </c>
      <c r="J49">
        <v>470.6</v>
      </c>
      <c r="K49">
        <v>4.41</v>
      </c>
      <c r="M49" s="10">
        <f t="shared" ref="M49" si="22">D49</f>
        <v>619.30960000000005</v>
      </c>
      <c r="N49" s="14">
        <f t="shared" ref="N49" si="23">F49</f>
        <v>10.109276598856555</v>
      </c>
      <c r="O49" s="14">
        <f t="shared" ref="O49" si="24">H49</f>
        <v>169.92309803779807</v>
      </c>
      <c r="P49" s="19">
        <f t="shared" ref="P49" si="25">I49</f>
        <v>0</v>
      </c>
    </row>
    <row r="50" spans="2:16" x14ac:dyDescent="0.3">
      <c r="B50">
        <v>36</v>
      </c>
      <c r="C50" t="s">
        <v>77</v>
      </c>
      <c r="D50">
        <f>1.316*J50</f>
        <v>619.30960000000005</v>
      </c>
      <c r="F50">
        <f t="shared" ref="F50" si="26">1.4*(10^-24)*D50/((K50*10^-8)^3)</f>
        <v>10.109276598856555</v>
      </c>
      <c r="H50">
        <f t="shared" ref="H50" si="27">3.29*((K50*10^-8)^3)*$C$12</f>
        <v>169.92309803779807</v>
      </c>
      <c r="I50">
        <v>0</v>
      </c>
      <c r="J50">
        <v>470.6</v>
      </c>
      <c r="K50">
        <v>4.41</v>
      </c>
      <c r="M50" s="10">
        <f t="shared" ref="M50" si="28">D50</f>
        <v>619.30960000000005</v>
      </c>
      <c r="N50" s="14">
        <f t="shared" ref="N50" si="29">F50</f>
        <v>10.109276598856555</v>
      </c>
      <c r="O50" s="14">
        <f t="shared" ref="O50" si="30">H50</f>
        <v>169.92309803779807</v>
      </c>
      <c r="P50" s="19">
        <f t="shared" ref="P50" si="31">I50</f>
        <v>0</v>
      </c>
    </row>
    <row r="51" spans="2:16" x14ac:dyDescent="0.3">
      <c r="B51">
        <v>37</v>
      </c>
      <c r="C51" t="s">
        <v>78</v>
      </c>
      <c r="D51">
        <f>1.316*J51</f>
        <v>619.30960000000005</v>
      </c>
      <c r="F51">
        <f t="shared" ref="F51" si="32">1.4*(10^-24)*D51/((K51*10^-8)^3)</f>
        <v>10.109276598856555</v>
      </c>
      <c r="H51">
        <f t="shared" ref="H51" si="33">3.29*((K51*10^-8)^3)*$C$12</f>
        <v>169.92309803779807</v>
      </c>
      <c r="I51">
        <v>0</v>
      </c>
      <c r="J51">
        <v>470.6</v>
      </c>
      <c r="K51">
        <v>4.41</v>
      </c>
      <c r="M51" s="10">
        <f t="shared" ref="M51" si="34">D51</f>
        <v>619.30960000000005</v>
      </c>
      <c r="N51" s="14">
        <f t="shared" ref="N51" si="35">F51</f>
        <v>10.109276598856555</v>
      </c>
      <c r="O51" s="14">
        <f t="shared" ref="O51" si="36">H51</f>
        <v>169.92309803779807</v>
      </c>
      <c r="P51" s="19">
        <f t="shared" ref="P51:P52" si="37">I51</f>
        <v>0</v>
      </c>
    </row>
    <row r="52" spans="2:16" x14ac:dyDescent="0.3">
      <c r="B52">
        <v>38</v>
      </c>
      <c r="C52" t="s">
        <v>79</v>
      </c>
      <c r="D52" s="1">
        <v>5.2</v>
      </c>
      <c r="E52">
        <v>2.274</v>
      </c>
      <c r="F52" s="1">
        <f>E52/10</f>
        <v>0.22739999999999999</v>
      </c>
      <c r="G52">
        <f>1/17.4</f>
        <v>5.7471264367816098E-2</v>
      </c>
      <c r="H52" s="1">
        <f>G52*1000</f>
        <v>57.471264367816097</v>
      </c>
      <c r="I52">
        <v>-0.36499999999999999</v>
      </c>
      <c r="M52" s="10">
        <f>D52</f>
        <v>5.2</v>
      </c>
      <c r="N52" s="14">
        <f>F52</f>
        <v>0.22739999999999999</v>
      </c>
      <c r="O52" s="14">
        <f>H52</f>
        <v>57.471264367816097</v>
      </c>
      <c r="P52" s="11">
        <f t="shared" si="37"/>
        <v>-0.36499999999999999</v>
      </c>
    </row>
    <row r="53" spans="2:16" x14ac:dyDescent="0.3">
      <c r="D53" s="5"/>
      <c r="F53" s="5"/>
      <c r="H53" s="5"/>
      <c r="I53" s="5"/>
      <c r="M53" s="12"/>
      <c r="N53" s="12"/>
      <c r="O53" s="12"/>
      <c r="P53" s="12"/>
    </row>
    <row r="54" spans="2:16" x14ac:dyDescent="0.3">
      <c r="D54" s="5"/>
      <c r="F54" s="5"/>
      <c r="H54" s="5"/>
      <c r="I54" s="5"/>
      <c r="M54" s="12"/>
      <c r="N54" s="12"/>
      <c r="O54" s="12"/>
      <c r="P54" s="12"/>
    </row>
    <row r="55" spans="2:16" x14ac:dyDescent="0.3">
      <c r="D55" s="5"/>
      <c r="F55" s="5"/>
      <c r="H55" s="5"/>
      <c r="I55" s="5"/>
      <c r="M55" s="12"/>
      <c r="N55" s="12"/>
      <c r="O55" s="12"/>
      <c r="P55" s="12"/>
    </row>
    <row r="56" spans="2:16" x14ac:dyDescent="0.3">
      <c r="D56" s="5"/>
      <c r="F56" s="5"/>
      <c r="H56" s="5"/>
      <c r="I56" s="5"/>
      <c r="M56" s="12"/>
      <c r="N56" s="12"/>
      <c r="O56" s="12"/>
      <c r="P56" s="12"/>
    </row>
    <row r="57" spans="2:16" x14ac:dyDescent="0.3">
      <c r="D57" s="5"/>
      <c r="F57" s="5"/>
      <c r="H57" s="5"/>
      <c r="I57" s="5"/>
      <c r="M57" s="12"/>
      <c r="N57" s="12"/>
      <c r="O57" s="12"/>
      <c r="P57" s="12"/>
    </row>
    <row r="58" spans="2:16" x14ac:dyDescent="0.3">
      <c r="D58" s="5"/>
      <c r="F58" s="5"/>
      <c r="H58" s="5"/>
      <c r="I58" s="5"/>
      <c r="M58" s="12"/>
      <c r="N58" s="12"/>
      <c r="O58" s="12"/>
      <c r="P58" s="12"/>
    </row>
  </sheetData>
  <mergeCells count="3">
    <mergeCell ref="B2:C2"/>
    <mergeCell ref="D8:E9"/>
    <mergeCell ref="B11:F1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15A4-686F-4062-B403-8A166C21465D}">
  <dimension ref="B2:L52"/>
  <sheetViews>
    <sheetView tabSelected="1" topLeftCell="B1" zoomScale="85" zoomScaleNormal="85" workbookViewId="0">
      <selection activeCell="N8" sqref="N8"/>
    </sheetView>
  </sheetViews>
  <sheetFormatPr defaultRowHeight="16.5" x14ac:dyDescent="0.3"/>
  <cols>
    <col min="1" max="1" width="3.375" customWidth="1"/>
    <col min="2" max="2" width="27.75" bestFit="1" customWidth="1"/>
    <col min="3" max="3" width="11.125" customWidth="1"/>
  </cols>
  <sheetData>
    <row r="2" spans="2:12" ht="24" x14ac:dyDescent="0.3">
      <c r="B2" s="25" t="s">
        <v>0</v>
      </c>
      <c r="C2" s="25"/>
      <c r="D2" s="15" t="s">
        <v>81</v>
      </c>
    </row>
    <row r="3" spans="2:12" x14ac:dyDescent="0.3">
      <c r="B3" t="s">
        <v>1</v>
      </c>
      <c r="C3" s="26" t="s">
        <v>82</v>
      </c>
      <c r="D3" s="26"/>
      <c r="E3" s="26"/>
      <c r="F3" s="26"/>
      <c r="G3" s="26"/>
      <c r="H3" s="26"/>
    </row>
    <row r="4" spans="2:12" x14ac:dyDescent="0.3">
      <c r="C4" s="26" t="s">
        <v>2</v>
      </c>
      <c r="D4" s="26"/>
    </row>
    <row r="5" spans="2:12" x14ac:dyDescent="0.3">
      <c r="B5" t="s">
        <v>3</v>
      </c>
    </row>
    <row r="6" spans="2:12" x14ac:dyDescent="0.3">
      <c r="B6" s="25" t="s">
        <v>4</v>
      </c>
      <c r="C6" s="25"/>
      <c r="D6" s="25"/>
      <c r="E6" s="25"/>
      <c r="F6" s="21"/>
    </row>
    <row r="8" spans="2:12" x14ac:dyDescent="0.3">
      <c r="B8" t="s">
        <v>5</v>
      </c>
      <c r="C8" s="25" t="s">
        <v>6</v>
      </c>
      <c r="D8" s="25"/>
    </row>
    <row r="10" spans="2:12" x14ac:dyDescent="0.3">
      <c r="B10" t="s">
        <v>7</v>
      </c>
      <c r="C10" t="s">
        <v>8</v>
      </c>
      <c r="D10" t="s">
        <v>9</v>
      </c>
      <c r="E10" t="s">
        <v>10</v>
      </c>
      <c r="F10" t="s">
        <v>11</v>
      </c>
    </row>
    <row r="11" spans="2:12" x14ac:dyDescent="0.3">
      <c r="B11" t="s">
        <v>12</v>
      </c>
      <c r="C11">
        <v>1.98</v>
      </c>
      <c r="D11">
        <v>16.5</v>
      </c>
      <c r="E11">
        <v>5.48</v>
      </c>
      <c r="F11">
        <v>5.69</v>
      </c>
    </row>
    <row r="12" spans="2:12" x14ac:dyDescent="0.3">
      <c r="B12" t="s">
        <v>13</v>
      </c>
    </row>
    <row r="13" spans="2:12" x14ac:dyDescent="0.3">
      <c r="D13" s="13"/>
      <c r="E13" t="s">
        <v>73</v>
      </c>
    </row>
    <row r="14" spans="2:12" x14ac:dyDescent="0.3">
      <c r="C14" t="s">
        <v>80</v>
      </c>
      <c r="D14" s="4" t="s">
        <v>14</v>
      </c>
      <c r="E14" s="4" t="s">
        <v>15</v>
      </c>
      <c r="F14" s="4" t="s">
        <v>16</v>
      </c>
      <c r="G14" s="4" t="s">
        <v>17</v>
      </c>
      <c r="H14" s="4" t="s">
        <v>18</v>
      </c>
      <c r="I14" s="16" t="s">
        <v>8</v>
      </c>
      <c r="J14" s="16" t="s">
        <v>9</v>
      </c>
      <c r="K14" s="16" t="s">
        <v>10</v>
      </c>
      <c r="L14" s="16" t="s">
        <v>11</v>
      </c>
    </row>
    <row r="15" spans="2:12" x14ac:dyDescent="0.3">
      <c r="D15">
        <v>1</v>
      </c>
      <c r="E15" t="s">
        <v>25</v>
      </c>
      <c r="F15">
        <v>0</v>
      </c>
      <c r="G15">
        <v>0</v>
      </c>
      <c r="H15" s="1">
        <v>7.07</v>
      </c>
      <c r="I15">
        <v>2</v>
      </c>
      <c r="J15">
        <v>0</v>
      </c>
      <c r="K15">
        <v>0</v>
      </c>
      <c r="L15">
        <v>0</v>
      </c>
    </row>
    <row r="16" spans="2:12" x14ac:dyDescent="0.3">
      <c r="D16">
        <v>2</v>
      </c>
      <c r="E16" t="s">
        <v>21</v>
      </c>
      <c r="F16">
        <v>0</v>
      </c>
      <c r="G16">
        <v>0</v>
      </c>
      <c r="H16">
        <f>$C$11*I16+$D$11*J16+$E$11*K16+$F$11*L16</f>
        <v>1.98</v>
      </c>
      <c r="I16">
        <v>1</v>
      </c>
      <c r="J16">
        <v>0</v>
      </c>
      <c r="K16">
        <v>0</v>
      </c>
      <c r="L16">
        <v>0</v>
      </c>
    </row>
    <row r="17" spans="4:12" x14ac:dyDescent="0.3">
      <c r="D17">
        <v>3</v>
      </c>
      <c r="E17" t="s">
        <v>24</v>
      </c>
      <c r="F17">
        <v>0</v>
      </c>
      <c r="G17">
        <v>0</v>
      </c>
      <c r="H17">
        <f>$C$11*I17+$D$11*J17+$E$11*K17+$F$11*L17</f>
        <v>5.48</v>
      </c>
      <c r="I17">
        <v>0</v>
      </c>
      <c r="J17">
        <v>0</v>
      </c>
      <c r="K17">
        <v>1</v>
      </c>
      <c r="L17">
        <v>0</v>
      </c>
    </row>
    <row r="18" spans="4:12" x14ac:dyDescent="0.3">
      <c r="D18">
        <v>4</v>
      </c>
      <c r="E18" t="s">
        <v>22</v>
      </c>
      <c r="F18">
        <v>0</v>
      </c>
      <c r="G18">
        <v>0</v>
      </c>
      <c r="H18" s="1">
        <v>16.600000000000001</v>
      </c>
      <c r="I18">
        <v>0</v>
      </c>
      <c r="J18">
        <v>0</v>
      </c>
      <c r="K18">
        <v>2</v>
      </c>
      <c r="L18">
        <v>0</v>
      </c>
    </row>
    <row r="19" spans="4:12" x14ac:dyDescent="0.3">
      <c r="D19">
        <v>5</v>
      </c>
      <c r="E19" t="s">
        <v>23</v>
      </c>
      <c r="F19">
        <v>0</v>
      </c>
      <c r="G19">
        <v>0</v>
      </c>
      <c r="H19">
        <f>$C$11*I19+$D$11*J19+$E$11*K19+$F$11*L19</f>
        <v>7.4600000000000009</v>
      </c>
      <c r="I19">
        <v>1</v>
      </c>
      <c r="J19">
        <v>0</v>
      </c>
      <c r="K19">
        <v>1</v>
      </c>
      <c r="L19">
        <v>0</v>
      </c>
    </row>
    <row r="20" spans="4:12" x14ac:dyDescent="0.3">
      <c r="D20">
        <v>6</v>
      </c>
      <c r="E20" t="s">
        <v>26</v>
      </c>
      <c r="F20">
        <v>7.5999999999999998E-2</v>
      </c>
      <c r="G20">
        <v>1.8440000000000001</v>
      </c>
      <c r="H20" s="1">
        <v>12.7</v>
      </c>
      <c r="I20">
        <v>2</v>
      </c>
      <c r="J20">
        <v>0</v>
      </c>
      <c r="K20">
        <v>1</v>
      </c>
      <c r="L20">
        <v>0</v>
      </c>
    </row>
    <row r="21" spans="4:12" x14ac:dyDescent="0.3">
      <c r="D21">
        <v>7</v>
      </c>
      <c r="E21" t="s">
        <v>27</v>
      </c>
      <c r="F21">
        <v>0</v>
      </c>
      <c r="G21">
        <v>0</v>
      </c>
      <c r="H21">
        <f t="shared" ref="H21:H28" si="0">$C$11*I21+$D$11*J21+$E$11*K21+$F$11*L21</f>
        <v>12.940000000000001</v>
      </c>
      <c r="I21">
        <v>1</v>
      </c>
      <c r="J21">
        <v>0</v>
      </c>
      <c r="K21">
        <v>2</v>
      </c>
      <c r="L21">
        <v>0</v>
      </c>
    </row>
    <row r="22" spans="4:12" x14ac:dyDescent="0.3">
      <c r="D22">
        <v>8</v>
      </c>
      <c r="E22" t="s">
        <v>28</v>
      </c>
      <c r="F22">
        <v>0</v>
      </c>
      <c r="G22">
        <v>0</v>
      </c>
      <c r="H22">
        <f t="shared" si="0"/>
        <v>14.920000000000002</v>
      </c>
      <c r="I22">
        <v>2</v>
      </c>
      <c r="J22">
        <v>0</v>
      </c>
      <c r="K22">
        <v>2</v>
      </c>
      <c r="L22">
        <v>0</v>
      </c>
    </row>
    <row r="23" spans="4:12" x14ac:dyDescent="0.3">
      <c r="D23" s="13">
        <v>9</v>
      </c>
      <c r="E23" t="s">
        <v>9</v>
      </c>
      <c r="F23">
        <v>0</v>
      </c>
      <c r="G23">
        <v>0</v>
      </c>
      <c r="H23">
        <f t="shared" si="0"/>
        <v>16.5</v>
      </c>
      <c r="I23" s="16">
        <v>0</v>
      </c>
      <c r="J23" s="16">
        <v>1</v>
      </c>
      <c r="K23" s="16">
        <v>0</v>
      </c>
      <c r="L23" s="16">
        <v>0</v>
      </c>
    </row>
    <row r="24" spans="4:12" x14ac:dyDescent="0.3">
      <c r="D24">
        <v>10</v>
      </c>
      <c r="E24" t="s">
        <v>40</v>
      </c>
      <c r="F24">
        <v>0</v>
      </c>
      <c r="G24">
        <v>0</v>
      </c>
      <c r="H24">
        <f t="shared" si="0"/>
        <v>18.48</v>
      </c>
      <c r="I24">
        <v>1</v>
      </c>
      <c r="J24">
        <v>1</v>
      </c>
      <c r="K24">
        <v>0</v>
      </c>
      <c r="L24">
        <v>0</v>
      </c>
    </row>
    <row r="25" spans="4:12" x14ac:dyDescent="0.3">
      <c r="D25">
        <v>11</v>
      </c>
      <c r="E25" t="s">
        <v>70</v>
      </c>
      <c r="F25">
        <v>0</v>
      </c>
      <c r="G25">
        <v>0</v>
      </c>
      <c r="H25">
        <f t="shared" si="0"/>
        <v>20.46</v>
      </c>
      <c r="I25">
        <v>2</v>
      </c>
      <c r="J25">
        <v>1</v>
      </c>
      <c r="K25">
        <v>0</v>
      </c>
      <c r="L25">
        <v>0</v>
      </c>
    </row>
    <row r="26" spans="4:12" x14ac:dyDescent="0.3">
      <c r="D26">
        <v>12</v>
      </c>
      <c r="E26" t="s">
        <v>71</v>
      </c>
      <c r="F26">
        <v>0</v>
      </c>
      <c r="G26">
        <v>0</v>
      </c>
      <c r="H26">
        <f t="shared" si="0"/>
        <v>20.46</v>
      </c>
      <c r="I26">
        <v>2</v>
      </c>
      <c r="J26">
        <v>1</v>
      </c>
      <c r="K26">
        <v>0</v>
      </c>
      <c r="L26">
        <v>0</v>
      </c>
    </row>
    <row r="27" spans="4:12" x14ac:dyDescent="0.3">
      <c r="D27">
        <v>13</v>
      </c>
      <c r="E27" t="s">
        <v>32</v>
      </c>
      <c r="F27">
        <v>0</v>
      </c>
      <c r="G27">
        <v>0</v>
      </c>
      <c r="H27">
        <f t="shared" si="0"/>
        <v>22.439999999999998</v>
      </c>
      <c r="I27">
        <v>3</v>
      </c>
      <c r="J27">
        <v>1</v>
      </c>
      <c r="K27">
        <v>0</v>
      </c>
      <c r="L27">
        <v>0</v>
      </c>
    </row>
    <row r="28" spans="4:12" x14ac:dyDescent="0.3">
      <c r="D28">
        <v>14</v>
      </c>
      <c r="E28" t="s">
        <v>33</v>
      </c>
      <c r="F28">
        <v>0</v>
      </c>
      <c r="G28">
        <v>0</v>
      </c>
      <c r="H28">
        <f t="shared" si="0"/>
        <v>24.42</v>
      </c>
      <c r="I28">
        <v>4</v>
      </c>
      <c r="J28">
        <v>1</v>
      </c>
      <c r="K28">
        <v>0</v>
      </c>
      <c r="L28">
        <v>0</v>
      </c>
    </row>
    <row r="29" spans="4:12" x14ac:dyDescent="0.3">
      <c r="D29">
        <v>15</v>
      </c>
      <c r="E29" t="s">
        <v>29</v>
      </c>
      <c r="F29">
        <v>0</v>
      </c>
      <c r="G29">
        <v>0</v>
      </c>
      <c r="H29" s="1">
        <v>18.899999999999999</v>
      </c>
      <c r="I29">
        <v>0</v>
      </c>
      <c r="J29">
        <v>1</v>
      </c>
      <c r="K29">
        <v>1</v>
      </c>
      <c r="L29">
        <v>0</v>
      </c>
    </row>
    <row r="30" spans="4:12" x14ac:dyDescent="0.3">
      <c r="D30">
        <v>16</v>
      </c>
      <c r="E30" t="s">
        <v>30</v>
      </c>
      <c r="F30">
        <v>0</v>
      </c>
      <c r="G30">
        <v>0</v>
      </c>
      <c r="H30" s="1">
        <v>26.9</v>
      </c>
      <c r="I30">
        <v>0</v>
      </c>
      <c r="J30">
        <v>1</v>
      </c>
      <c r="K30">
        <v>2</v>
      </c>
      <c r="L30">
        <v>0</v>
      </c>
    </row>
    <row r="31" spans="4:12" x14ac:dyDescent="0.3">
      <c r="D31">
        <v>17</v>
      </c>
      <c r="E31" t="s">
        <v>31</v>
      </c>
      <c r="F31">
        <v>0</v>
      </c>
      <c r="G31">
        <v>0</v>
      </c>
      <c r="H31">
        <f t="shared" ref="H31:H44" si="1">$C$11*I31+$D$11*J31+$E$11*K31+$F$11*L31</f>
        <v>23.96</v>
      </c>
      <c r="I31">
        <v>1</v>
      </c>
      <c r="J31">
        <v>1</v>
      </c>
      <c r="K31">
        <v>1</v>
      </c>
      <c r="L31">
        <v>0</v>
      </c>
    </row>
    <row r="32" spans="4:12" x14ac:dyDescent="0.3">
      <c r="D32">
        <v>18</v>
      </c>
      <c r="E32" t="s">
        <v>34</v>
      </c>
      <c r="F32">
        <v>0</v>
      </c>
      <c r="G32">
        <v>0</v>
      </c>
      <c r="H32">
        <f t="shared" si="1"/>
        <v>25.94</v>
      </c>
      <c r="I32">
        <v>2</v>
      </c>
      <c r="J32">
        <v>1</v>
      </c>
      <c r="K32">
        <v>1</v>
      </c>
      <c r="L32">
        <v>0</v>
      </c>
    </row>
    <row r="33" spans="2:12" x14ac:dyDescent="0.3">
      <c r="D33">
        <v>19</v>
      </c>
      <c r="E33" t="s">
        <v>46</v>
      </c>
      <c r="F33">
        <v>0</v>
      </c>
      <c r="G33">
        <v>1.7</v>
      </c>
      <c r="H33">
        <f t="shared" si="1"/>
        <v>27.919999999999998</v>
      </c>
      <c r="I33">
        <v>3</v>
      </c>
      <c r="J33">
        <v>1</v>
      </c>
      <c r="K33">
        <v>1</v>
      </c>
      <c r="L33">
        <v>0</v>
      </c>
    </row>
    <row r="34" spans="2:12" x14ac:dyDescent="0.3">
      <c r="D34">
        <v>20</v>
      </c>
      <c r="E34" t="s">
        <v>37</v>
      </c>
      <c r="F34">
        <v>0</v>
      </c>
      <c r="G34">
        <v>1.7</v>
      </c>
      <c r="H34">
        <f t="shared" si="1"/>
        <v>27.919999999999998</v>
      </c>
      <c r="I34">
        <v>3</v>
      </c>
      <c r="J34">
        <v>1</v>
      </c>
      <c r="K34">
        <v>1</v>
      </c>
      <c r="L34">
        <v>0</v>
      </c>
    </row>
    <row r="35" spans="2:12" x14ac:dyDescent="0.3">
      <c r="D35">
        <v>21</v>
      </c>
      <c r="E35" t="s">
        <v>47</v>
      </c>
      <c r="F35">
        <v>0</v>
      </c>
      <c r="G35">
        <v>0</v>
      </c>
      <c r="H35">
        <f t="shared" si="1"/>
        <v>29.900000000000002</v>
      </c>
      <c r="I35">
        <v>4</v>
      </c>
      <c r="J35">
        <v>1</v>
      </c>
      <c r="K35">
        <v>1</v>
      </c>
      <c r="L35">
        <v>0</v>
      </c>
    </row>
    <row r="36" spans="2:12" x14ac:dyDescent="0.3">
      <c r="D36">
        <v>22</v>
      </c>
      <c r="E36" t="s">
        <v>45</v>
      </c>
      <c r="F36">
        <v>0</v>
      </c>
      <c r="G36">
        <v>0</v>
      </c>
      <c r="H36">
        <f t="shared" si="1"/>
        <v>34.979999999999997</v>
      </c>
      <c r="I36">
        <v>1</v>
      </c>
      <c r="J36">
        <v>2</v>
      </c>
      <c r="K36">
        <v>0</v>
      </c>
      <c r="L36">
        <v>0</v>
      </c>
    </row>
    <row r="37" spans="2:12" x14ac:dyDescent="0.3">
      <c r="D37">
        <v>23</v>
      </c>
      <c r="E37" t="s">
        <v>41</v>
      </c>
      <c r="F37">
        <v>0</v>
      </c>
      <c r="G37">
        <v>0</v>
      </c>
      <c r="H37">
        <f t="shared" si="1"/>
        <v>36.96</v>
      </c>
      <c r="I37">
        <v>2</v>
      </c>
      <c r="J37">
        <v>2</v>
      </c>
      <c r="K37">
        <v>0</v>
      </c>
      <c r="L37">
        <v>0</v>
      </c>
    </row>
    <row r="38" spans="2:12" x14ac:dyDescent="0.3">
      <c r="D38">
        <v>24</v>
      </c>
      <c r="E38" t="s">
        <v>42</v>
      </c>
      <c r="F38">
        <v>0</v>
      </c>
      <c r="G38">
        <v>0</v>
      </c>
      <c r="H38">
        <f t="shared" si="1"/>
        <v>38.94</v>
      </c>
      <c r="I38">
        <v>3</v>
      </c>
      <c r="J38">
        <v>2</v>
      </c>
      <c r="K38">
        <v>0</v>
      </c>
      <c r="L38">
        <v>0</v>
      </c>
    </row>
    <row r="39" spans="2:12" x14ac:dyDescent="0.3">
      <c r="D39">
        <v>25</v>
      </c>
      <c r="E39" t="s">
        <v>36</v>
      </c>
      <c r="F39">
        <v>0</v>
      </c>
      <c r="G39">
        <v>0</v>
      </c>
      <c r="H39">
        <f t="shared" si="1"/>
        <v>40.92</v>
      </c>
      <c r="I39">
        <v>4</v>
      </c>
      <c r="J39">
        <v>2</v>
      </c>
      <c r="K39">
        <v>0</v>
      </c>
      <c r="L39">
        <v>0</v>
      </c>
    </row>
    <row r="40" spans="2:12" x14ac:dyDescent="0.3">
      <c r="D40">
        <v>26</v>
      </c>
      <c r="E40" t="s">
        <v>38</v>
      </c>
      <c r="F40">
        <v>0</v>
      </c>
      <c r="G40">
        <v>0</v>
      </c>
      <c r="H40">
        <f t="shared" si="1"/>
        <v>42.9</v>
      </c>
      <c r="I40">
        <v>5</v>
      </c>
      <c r="J40">
        <v>2</v>
      </c>
      <c r="K40">
        <v>0</v>
      </c>
      <c r="L40">
        <v>0</v>
      </c>
    </row>
    <row r="41" spans="2:12" x14ac:dyDescent="0.3">
      <c r="D41">
        <v>27</v>
      </c>
      <c r="E41" t="s">
        <v>39</v>
      </c>
      <c r="F41">
        <v>0</v>
      </c>
      <c r="G41">
        <v>0</v>
      </c>
      <c r="H41">
        <f t="shared" si="1"/>
        <v>44.879999999999995</v>
      </c>
      <c r="I41">
        <v>6</v>
      </c>
      <c r="J41">
        <v>2</v>
      </c>
      <c r="K41">
        <v>0</v>
      </c>
      <c r="L41">
        <v>0</v>
      </c>
    </row>
    <row r="42" spans="2:12" x14ac:dyDescent="0.3">
      <c r="D42">
        <v>28</v>
      </c>
      <c r="E42" t="s">
        <v>43</v>
      </c>
      <c r="F42">
        <v>0</v>
      </c>
      <c r="G42">
        <v>0</v>
      </c>
      <c r="H42">
        <f t="shared" si="1"/>
        <v>40.459999999999994</v>
      </c>
      <c r="I42">
        <v>1</v>
      </c>
      <c r="J42">
        <v>2</v>
      </c>
      <c r="K42">
        <v>1</v>
      </c>
      <c r="L42">
        <v>0</v>
      </c>
    </row>
    <row r="43" spans="2:12" x14ac:dyDescent="0.3">
      <c r="D43">
        <v>29</v>
      </c>
      <c r="E43" t="s">
        <v>44</v>
      </c>
      <c r="F43">
        <v>0</v>
      </c>
      <c r="G43">
        <v>0</v>
      </c>
      <c r="H43">
        <f t="shared" si="1"/>
        <v>42.44</v>
      </c>
      <c r="I43">
        <v>2</v>
      </c>
      <c r="J43">
        <v>2</v>
      </c>
      <c r="K43">
        <v>1</v>
      </c>
      <c r="L43">
        <v>0</v>
      </c>
    </row>
    <row r="44" spans="2:12" x14ac:dyDescent="0.3">
      <c r="B44" s="23">
        <f>1*I44+12*J44+16*K44+14*L44</f>
        <v>42</v>
      </c>
      <c r="C44">
        <v>1</v>
      </c>
      <c r="D44" s="13">
        <v>30</v>
      </c>
      <c r="E44" t="s">
        <v>72</v>
      </c>
      <c r="F44" s="21">
        <f>0.0682+4.704*(C44/B44)</f>
        <v>0.18019999999999997</v>
      </c>
      <c r="G44">
        <v>0</v>
      </c>
      <c r="H44">
        <f t="shared" si="1"/>
        <v>42.44</v>
      </c>
      <c r="I44" s="16">
        <v>2</v>
      </c>
      <c r="J44" s="16">
        <v>2</v>
      </c>
      <c r="K44" s="16">
        <v>1</v>
      </c>
      <c r="L44" s="16">
        <v>0</v>
      </c>
    </row>
    <row r="45" spans="2:12" x14ac:dyDescent="0.3">
      <c r="D45">
        <v>31</v>
      </c>
      <c r="E45" t="s">
        <v>19</v>
      </c>
      <c r="F45">
        <v>0</v>
      </c>
      <c r="G45">
        <v>0</v>
      </c>
      <c r="H45" s="1">
        <v>17.899999999999999</v>
      </c>
      <c r="I45">
        <v>0</v>
      </c>
      <c r="J45">
        <v>0</v>
      </c>
      <c r="K45">
        <v>0</v>
      </c>
      <c r="L45">
        <v>2</v>
      </c>
    </row>
    <row r="46" spans="2:12" x14ac:dyDescent="0.3">
      <c r="D46">
        <v>32</v>
      </c>
      <c r="E46" t="s">
        <v>20</v>
      </c>
      <c r="F46">
        <v>0</v>
      </c>
      <c r="G46">
        <v>0</v>
      </c>
      <c r="H46" s="1">
        <v>16.100000000000001</v>
      </c>
      <c r="I46">
        <v>0</v>
      </c>
      <c r="J46">
        <v>0</v>
      </c>
      <c r="K46">
        <v>0</v>
      </c>
      <c r="L46">
        <v>0</v>
      </c>
    </row>
    <row r="47" spans="2:12" x14ac:dyDescent="0.3">
      <c r="B47" s="22"/>
      <c r="D47">
        <v>33</v>
      </c>
      <c r="E47" t="s">
        <v>74</v>
      </c>
      <c r="F47">
        <v>0</v>
      </c>
      <c r="G47">
        <v>0</v>
      </c>
      <c r="H47">
        <f t="shared" ref="H47" si="2">$C$11*I47+$D$11*J47+$E$11*K47+$F$11*L47</f>
        <v>33.4</v>
      </c>
      <c r="I47">
        <v>3</v>
      </c>
      <c r="J47">
        <v>1</v>
      </c>
      <c r="K47">
        <v>2</v>
      </c>
      <c r="L47">
        <v>0</v>
      </c>
    </row>
    <row r="48" spans="2:12" x14ac:dyDescent="0.3">
      <c r="B48" s="23">
        <f>1*I48+12*J48+16*K48+14*L48</f>
        <v>48</v>
      </c>
      <c r="C48">
        <v>1</v>
      </c>
      <c r="D48">
        <v>34</v>
      </c>
      <c r="E48" t="s">
        <v>75</v>
      </c>
      <c r="F48" s="21">
        <f>0.0682+4.704*(C48/B48)</f>
        <v>0.16619999999999999</v>
      </c>
      <c r="G48">
        <v>0</v>
      </c>
      <c r="H48">
        <f t="shared" ref="H48:H49" si="3">$C$11*I48+$D$11*J48+$E$11*K48+$F$11*L48</f>
        <v>35.380000000000003</v>
      </c>
      <c r="I48">
        <v>4</v>
      </c>
      <c r="J48">
        <v>1</v>
      </c>
      <c r="K48">
        <v>2</v>
      </c>
      <c r="L48">
        <v>0</v>
      </c>
    </row>
    <row r="49" spans="2:12" x14ac:dyDescent="0.3">
      <c r="B49" s="23"/>
      <c r="D49">
        <v>35</v>
      </c>
      <c r="E49" t="s">
        <v>76</v>
      </c>
      <c r="F49">
        <v>0</v>
      </c>
      <c r="G49">
        <v>0</v>
      </c>
      <c r="H49">
        <f t="shared" si="3"/>
        <v>48.379999999999995</v>
      </c>
      <c r="I49">
        <v>5</v>
      </c>
      <c r="J49">
        <v>2</v>
      </c>
      <c r="K49">
        <v>1</v>
      </c>
      <c r="L49">
        <v>0</v>
      </c>
    </row>
    <row r="50" spans="2:12" x14ac:dyDescent="0.3">
      <c r="B50" s="23"/>
      <c r="D50">
        <v>36</v>
      </c>
      <c r="E50" t="s">
        <v>77</v>
      </c>
      <c r="F50">
        <v>0</v>
      </c>
      <c r="G50">
        <v>0</v>
      </c>
      <c r="H50">
        <f t="shared" ref="H50" si="4">$C$11*I50+$D$11*J50+$E$11*K50+$F$11*L50</f>
        <v>53.86</v>
      </c>
      <c r="I50">
        <v>5</v>
      </c>
      <c r="J50">
        <v>2</v>
      </c>
      <c r="K50">
        <v>2</v>
      </c>
      <c r="L50">
        <v>0</v>
      </c>
    </row>
    <row r="51" spans="2:12" x14ac:dyDescent="0.3">
      <c r="B51" s="23">
        <f>1*I51+12*J51+16*K51+14*L51</f>
        <v>62</v>
      </c>
      <c r="C51">
        <v>1</v>
      </c>
      <c r="D51">
        <v>37</v>
      </c>
      <c r="E51" t="s">
        <v>78</v>
      </c>
      <c r="F51" s="21">
        <f>0.0682+4.704*(C51/B51)</f>
        <v>0.14407096774193548</v>
      </c>
      <c r="G51">
        <v>0</v>
      </c>
      <c r="H51">
        <f t="shared" ref="H51" si="5">$C$11*I51+$D$11*J51+$E$11*K51+$F$11*L51</f>
        <v>55.839999999999996</v>
      </c>
      <c r="I51">
        <v>6</v>
      </c>
      <c r="J51">
        <v>2</v>
      </c>
      <c r="K51">
        <v>2</v>
      </c>
      <c r="L51">
        <v>0</v>
      </c>
    </row>
    <row r="52" spans="2:12" x14ac:dyDescent="0.3">
      <c r="B52" s="23"/>
      <c r="D52">
        <v>38</v>
      </c>
      <c r="E52" t="s">
        <v>79</v>
      </c>
      <c r="F52">
        <v>0</v>
      </c>
      <c r="G52">
        <v>0</v>
      </c>
      <c r="H52" s="24">
        <v>2.88</v>
      </c>
      <c r="I52">
        <v>0</v>
      </c>
      <c r="J52">
        <v>0</v>
      </c>
      <c r="K52">
        <v>0</v>
      </c>
      <c r="L52">
        <v>0</v>
      </c>
    </row>
  </sheetData>
  <mergeCells count="5">
    <mergeCell ref="B2:C2"/>
    <mergeCell ref="C3:H3"/>
    <mergeCell ref="C4:D4"/>
    <mergeCell ref="B6:E6"/>
    <mergeCell ref="C8:D8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critical_data.txt</vt:lpstr>
      <vt:lpstr>transport_data.txt Fuller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HSBAK</dc:creator>
  <cp:lastModifiedBy>Nam Danh</cp:lastModifiedBy>
  <dcterms:created xsi:type="dcterms:W3CDTF">2019-09-20T06:36:45Z</dcterms:created>
  <dcterms:modified xsi:type="dcterms:W3CDTF">2024-03-27T02:28:47Z</dcterms:modified>
</cp:coreProperties>
</file>