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Public Comps" sheetId="1" r:id="rId1"/>
    <sheet name="Multiples Graph - NO TOCAR" sheetId="2" r:id="rId2"/>
    <sheet name="Val Graph - NO TOCAR" sheetId="3" r:id="rId3"/>
    <sheet name="Recap Info - NO TOCAR" sheetId="4" r:id="rId4"/>
  </sheets>
  <calcPr calcId="145621"/>
  <extLst>
    <ext uri="GoogleSheetsCustomDataVersion1">
      <go:sheetsCustomData xmlns:go="http://customooxmlschemas.google.com/" r:id="rId8" roundtripDataSignature="AMtx7mj2PcMABl19rMt091DcgekO+a70gQ=="/>
    </ext>
  </extLst>
</workbook>
</file>

<file path=xl/calcChain.xml><?xml version="1.0" encoding="utf-8"?>
<calcChain xmlns="http://schemas.openxmlformats.org/spreadsheetml/2006/main">
  <c r="P52" i="1" l="1"/>
  <c r="Q45" i="1"/>
  <c r="U47" i="1" l="1"/>
  <c r="T47" i="1"/>
  <c r="X45" i="1"/>
  <c r="AA44" i="1"/>
  <c r="Z44" i="1"/>
  <c r="W44" i="1"/>
  <c r="V44" i="1"/>
  <c r="U44" i="1"/>
  <c r="T44" i="1"/>
  <c r="F12" i="1"/>
  <c r="M12" i="1" s="1"/>
  <c r="N44" i="1" s="1"/>
  <c r="B44" i="1"/>
  <c r="B54" i="4"/>
  <c r="B65" i="4" s="1"/>
  <c r="B53" i="4"/>
  <c r="B64" i="4" s="1"/>
  <c r="B52" i="4"/>
  <c r="B63" i="4" s="1"/>
  <c r="B51" i="4"/>
  <c r="B62" i="4" s="1"/>
  <c r="B50" i="4"/>
  <c r="B61" i="4" s="1"/>
  <c r="B49" i="4"/>
  <c r="B60" i="4" s="1"/>
  <c r="B48" i="4"/>
  <c r="B59" i="4" s="1"/>
  <c r="B47" i="4"/>
  <c r="B58" i="4" s="1"/>
  <c r="B46" i="4"/>
  <c r="B57" i="4" s="1"/>
  <c r="I9" i="4" a="1"/>
  <c r="I16" i="4" s="1"/>
  <c r="I8" i="4"/>
  <c r="D3" i="3"/>
  <c r="X71" i="1"/>
  <c r="W71" i="1"/>
  <c r="X63" i="1"/>
  <c r="W63" i="1"/>
  <c r="C63" i="1"/>
  <c r="B63" i="1"/>
  <c r="X62" i="1"/>
  <c r="W62" i="1"/>
  <c r="C62" i="1"/>
  <c r="B62" i="1"/>
  <c r="Y61" i="1"/>
  <c r="X61" i="1"/>
  <c r="W61" i="1"/>
  <c r="V61" i="1"/>
  <c r="U61" i="1"/>
  <c r="F61" i="1"/>
  <c r="C61" i="1"/>
  <c r="B61" i="1"/>
  <c r="AA60" i="1"/>
  <c r="Z60" i="1"/>
  <c r="Y60" i="1"/>
  <c r="X60" i="1"/>
  <c r="W60" i="1"/>
  <c r="V60" i="1"/>
  <c r="C60" i="1"/>
  <c r="B60" i="1"/>
  <c r="X59" i="1"/>
  <c r="W59" i="1"/>
  <c r="C59" i="1"/>
  <c r="B59" i="1"/>
  <c r="X58" i="1"/>
  <c r="W58" i="1"/>
  <c r="C58" i="1"/>
  <c r="B58" i="1"/>
  <c r="X57" i="1"/>
  <c r="W57" i="1"/>
  <c r="T57" i="1"/>
  <c r="C57" i="1"/>
  <c r="B57" i="1"/>
  <c r="AA56" i="1"/>
  <c r="Y56" i="1"/>
  <c r="X56" i="1"/>
  <c r="W56" i="1"/>
  <c r="C56" i="1"/>
  <c r="B56" i="1"/>
  <c r="X55" i="1"/>
  <c r="W55" i="1"/>
  <c r="C55" i="1"/>
  <c r="B55" i="1"/>
  <c r="X54" i="1"/>
  <c r="W54" i="1"/>
  <c r="C54" i="1"/>
  <c r="B54" i="1"/>
  <c r="Y53" i="1"/>
  <c r="X53" i="1"/>
  <c r="W53" i="1"/>
  <c r="V53" i="1"/>
  <c r="U53" i="1"/>
  <c r="F53" i="1"/>
  <c r="C53" i="1"/>
  <c r="B53" i="1"/>
  <c r="AA52" i="1"/>
  <c r="Z52" i="1"/>
  <c r="Y52" i="1"/>
  <c r="X52" i="1"/>
  <c r="W52" i="1"/>
  <c r="V52" i="1"/>
  <c r="C52" i="1"/>
  <c r="B52" i="1"/>
  <c r="X51" i="1"/>
  <c r="W51" i="1"/>
  <c r="C51" i="1"/>
  <c r="B51" i="1"/>
  <c r="X50" i="1"/>
  <c r="W50" i="1"/>
  <c r="C50" i="1"/>
  <c r="B50" i="1"/>
  <c r="X49" i="1"/>
  <c r="W49" i="1"/>
  <c r="T49" i="1"/>
  <c r="C49" i="1"/>
  <c r="B49" i="1"/>
  <c r="AA48" i="1"/>
  <c r="Y48" i="1"/>
  <c r="X48" i="1"/>
  <c r="W48" i="1"/>
  <c r="C48" i="1"/>
  <c r="B48" i="1"/>
  <c r="X47" i="1"/>
  <c r="C47" i="1"/>
  <c r="B47" i="1"/>
  <c r="X46" i="1"/>
  <c r="C46" i="1"/>
  <c r="B46" i="1"/>
  <c r="C45" i="1"/>
  <c r="B45" i="1"/>
  <c r="X44" i="1"/>
  <c r="C44" i="1"/>
  <c r="AA39" i="1"/>
  <c r="Z39" i="1"/>
  <c r="Y39" i="1"/>
  <c r="X39" i="1"/>
  <c r="W39" i="1"/>
  <c r="E39" i="1"/>
  <c r="F39" i="1" s="1"/>
  <c r="D39" i="1"/>
  <c r="B39" i="1"/>
  <c r="B71" i="1" s="1"/>
  <c r="V37" i="1"/>
  <c r="U37" i="1"/>
  <c r="T37" i="1"/>
  <c r="S37" i="1"/>
  <c r="R37" i="1"/>
  <c r="Q37" i="1"/>
  <c r="P37" i="1"/>
  <c r="O37" i="1"/>
  <c r="N37" i="1"/>
  <c r="D37" i="1"/>
  <c r="V36" i="1"/>
  <c r="U36" i="1"/>
  <c r="T36" i="1"/>
  <c r="S36" i="1"/>
  <c r="R36" i="1"/>
  <c r="Q36" i="1"/>
  <c r="P36" i="1"/>
  <c r="O36" i="1"/>
  <c r="N36" i="1"/>
  <c r="D36" i="1"/>
  <c r="V35" i="1"/>
  <c r="U35" i="1"/>
  <c r="T35" i="1"/>
  <c r="S35" i="1"/>
  <c r="R35" i="1"/>
  <c r="Q35" i="1"/>
  <c r="P35" i="1"/>
  <c r="O35" i="1"/>
  <c r="N35" i="1"/>
  <c r="D35" i="1"/>
  <c r="V34" i="1"/>
  <c r="U34" i="1"/>
  <c r="T34" i="1"/>
  <c r="S34" i="1"/>
  <c r="R34" i="1"/>
  <c r="Q34" i="1"/>
  <c r="P34" i="1"/>
  <c r="O34" i="1"/>
  <c r="N34" i="1"/>
  <c r="D34" i="1"/>
  <c r="V33" i="1"/>
  <c r="U33" i="1"/>
  <c r="T33" i="1"/>
  <c r="S33" i="1"/>
  <c r="R33" i="1"/>
  <c r="Q33" i="1"/>
  <c r="P33" i="1"/>
  <c r="O33" i="1"/>
  <c r="N33" i="1"/>
  <c r="D33" i="1"/>
  <c r="AA31" i="1"/>
  <c r="Z31" i="1"/>
  <c r="Y31" i="1"/>
  <c r="X31" i="1"/>
  <c r="W31" i="1"/>
  <c r="F31" i="1"/>
  <c r="Y63" i="1" s="1"/>
  <c r="AA30" i="1"/>
  <c r="Z30" i="1"/>
  <c r="Y30" i="1"/>
  <c r="X30" i="1"/>
  <c r="W30" i="1"/>
  <c r="F30" i="1"/>
  <c r="Y62" i="1" s="1"/>
  <c r="AA29" i="1"/>
  <c r="Z29" i="1"/>
  <c r="Y29" i="1"/>
  <c r="X29" i="1"/>
  <c r="W29" i="1"/>
  <c r="F29" i="1"/>
  <c r="AA28" i="1"/>
  <c r="Z28" i="1"/>
  <c r="Y28" i="1"/>
  <c r="X28" i="1"/>
  <c r="W28" i="1"/>
  <c r="M28" i="1"/>
  <c r="M60" i="1" s="1"/>
  <c r="F28" i="1"/>
  <c r="AA27" i="1"/>
  <c r="Z27" i="1"/>
  <c r="Y27" i="1"/>
  <c r="X27" i="1"/>
  <c r="W27" i="1"/>
  <c r="F27" i="1"/>
  <c r="V59" i="1" s="1"/>
  <c r="AA26" i="1"/>
  <c r="Z26" i="1"/>
  <c r="Y26" i="1"/>
  <c r="X26" i="1"/>
  <c r="W26" i="1"/>
  <c r="F26" i="1"/>
  <c r="Y58" i="1" s="1"/>
  <c r="AA25" i="1"/>
  <c r="Z25" i="1"/>
  <c r="Y25" i="1"/>
  <c r="X25" i="1"/>
  <c r="W25" i="1"/>
  <c r="F25" i="1"/>
  <c r="U57" i="1" s="1"/>
  <c r="AA24" i="1"/>
  <c r="Z24" i="1"/>
  <c r="Y24" i="1"/>
  <c r="X24" i="1"/>
  <c r="W24" i="1"/>
  <c r="M24" i="1"/>
  <c r="M56" i="1" s="1"/>
  <c r="F24" i="1"/>
  <c r="Z56" i="1" s="1"/>
  <c r="AA23" i="1"/>
  <c r="Z23" i="1"/>
  <c r="Y23" i="1"/>
  <c r="X23" i="1"/>
  <c r="W23" i="1"/>
  <c r="F23" i="1"/>
  <c r="V55" i="1" s="1"/>
  <c r="AA22" i="1"/>
  <c r="Z22" i="1"/>
  <c r="Y22" i="1"/>
  <c r="X22" i="1"/>
  <c r="W22" i="1"/>
  <c r="F22" i="1"/>
  <c r="Y54" i="1" s="1"/>
  <c r="AA21" i="1"/>
  <c r="Z21" i="1"/>
  <c r="Y21" i="1"/>
  <c r="X21" i="1"/>
  <c r="W21" i="1"/>
  <c r="F21" i="1"/>
  <c r="AA20" i="1"/>
  <c r="Z20" i="1"/>
  <c r="Y20" i="1"/>
  <c r="X20" i="1"/>
  <c r="W20" i="1"/>
  <c r="M20" i="1"/>
  <c r="M52" i="1" s="1"/>
  <c r="F20" i="1"/>
  <c r="AA19" i="1"/>
  <c r="Z19" i="1"/>
  <c r="Y19" i="1"/>
  <c r="X19" i="1"/>
  <c r="W19" i="1"/>
  <c r="F19" i="1"/>
  <c r="V51" i="1" s="1"/>
  <c r="AA18" i="1"/>
  <c r="Z18" i="1"/>
  <c r="Y18" i="1"/>
  <c r="X18" i="1"/>
  <c r="W18" i="1"/>
  <c r="F18" i="1"/>
  <c r="Y50" i="1" s="1"/>
  <c r="AA17" i="1"/>
  <c r="Z17" i="1"/>
  <c r="Y17" i="1"/>
  <c r="X17" i="1"/>
  <c r="W17" i="1"/>
  <c r="F17" i="1"/>
  <c r="Y49" i="1" s="1"/>
  <c r="AA16" i="1"/>
  <c r="Z16" i="1"/>
  <c r="Y16" i="1"/>
  <c r="X16" i="1"/>
  <c r="W16" i="1"/>
  <c r="M16" i="1"/>
  <c r="M48" i="1" s="1"/>
  <c r="F16" i="1"/>
  <c r="V48" i="1" s="1"/>
  <c r="AA15" i="1"/>
  <c r="Z15" i="1"/>
  <c r="Y15" i="1"/>
  <c r="X15" i="1"/>
  <c r="W15" i="1"/>
  <c r="F15" i="1"/>
  <c r="V47" i="1" s="1"/>
  <c r="AA14" i="1"/>
  <c r="Z14" i="1"/>
  <c r="Y14" i="1"/>
  <c r="X14" i="1"/>
  <c r="W14" i="1"/>
  <c r="F14" i="1"/>
  <c r="Y46" i="1" s="1"/>
  <c r="AA13" i="1"/>
  <c r="Z13" i="1"/>
  <c r="Y13" i="1"/>
  <c r="X13" i="1"/>
  <c r="W13" i="1"/>
  <c r="F13" i="1"/>
  <c r="Y45" i="1" s="1"/>
  <c r="AA12" i="1"/>
  <c r="Z12" i="1"/>
  <c r="Y12" i="1"/>
  <c r="X12" i="1"/>
  <c r="W12" i="1"/>
  <c r="S44" i="1" l="1"/>
  <c r="Q44" i="1"/>
  <c r="R44" i="1"/>
  <c r="Z36" i="1"/>
  <c r="W37" i="1"/>
  <c r="X35" i="1"/>
  <c r="AA37" i="1"/>
  <c r="F45" i="1"/>
  <c r="U45" i="1"/>
  <c r="V45" i="1"/>
  <c r="X65" i="1"/>
  <c r="X34" i="1"/>
  <c r="X33" i="1"/>
  <c r="AA36" i="1"/>
  <c r="W34" i="1"/>
  <c r="F44" i="1"/>
  <c r="M44" i="1"/>
  <c r="O44" i="1"/>
  <c r="Y44" i="1"/>
  <c r="Y33" i="1"/>
  <c r="Y34" i="1"/>
  <c r="V71" i="1"/>
  <c r="U71" i="1"/>
  <c r="M39" i="1"/>
  <c r="T71" i="1"/>
  <c r="F71" i="1"/>
  <c r="AA71" i="1"/>
  <c r="Z71" i="1"/>
  <c r="Y71" i="1"/>
  <c r="Z35" i="1"/>
  <c r="M23" i="1"/>
  <c r="M31" i="1"/>
  <c r="F34" i="1"/>
  <c r="AA35" i="1"/>
  <c r="T54" i="1"/>
  <c r="U55" i="1"/>
  <c r="AA45" i="1"/>
  <c r="Z45" i="1"/>
  <c r="M14" i="1"/>
  <c r="AA53" i="1"/>
  <c r="Z53" i="1"/>
  <c r="M22" i="1"/>
  <c r="AA61" i="1"/>
  <c r="Z61" i="1"/>
  <c r="M30" i="1"/>
  <c r="F35" i="1"/>
  <c r="AA47" i="1"/>
  <c r="M13" i="1"/>
  <c r="U52" i="1"/>
  <c r="T52" i="1"/>
  <c r="F52" i="1"/>
  <c r="M21" i="1"/>
  <c r="U60" i="1"/>
  <c r="T60" i="1"/>
  <c r="F60" i="1"/>
  <c r="M29" i="1"/>
  <c r="W33" i="1"/>
  <c r="F36" i="1"/>
  <c r="X69" i="1"/>
  <c r="X68" i="1"/>
  <c r="X67" i="1"/>
  <c r="AA46" i="1"/>
  <c r="F49" i="1"/>
  <c r="V49" i="1"/>
  <c r="Z51" i="1"/>
  <c r="R52" i="1"/>
  <c r="T53" i="1"/>
  <c r="F54" i="1"/>
  <c r="V54" i="1"/>
  <c r="P56" i="1"/>
  <c r="T58" i="1"/>
  <c r="U59" i="1"/>
  <c r="N60" i="1"/>
  <c r="AA62" i="1"/>
  <c r="T63" i="1"/>
  <c r="Z50" i="1"/>
  <c r="AA51" i="1"/>
  <c r="S52" i="1"/>
  <c r="Y55" i="1"/>
  <c r="Q56" i="1"/>
  <c r="U58" i="1"/>
  <c r="F59" i="1"/>
  <c r="O60" i="1"/>
  <c r="U63" i="1"/>
  <c r="N48" i="1"/>
  <c r="F58" i="1"/>
  <c r="P60" i="1"/>
  <c r="T62" i="1"/>
  <c r="M19" i="1"/>
  <c r="W35" i="1"/>
  <c r="P44" i="1"/>
  <c r="T46" i="1"/>
  <c r="M26" i="1"/>
  <c r="W36" i="1"/>
  <c r="T51" i="1"/>
  <c r="Z54" i="1"/>
  <c r="AA55" i="1"/>
  <c r="S56" i="1"/>
  <c r="Y59" i="1"/>
  <c r="Q60" i="1"/>
  <c r="U62" i="1"/>
  <c r="F63" i="1"/>
  <c r="M27" i="1"/>
  <c r="AA50" i="1"/>
  <c r="Z55" i="1"/>
  <c r="R56" i="1"/>
  <c r="V58" i="1"/>
  <c r="X37" i="1"/>
  <c r="AA49" i="1"/>
  <c r="Z49" i="1"/>
  <c r="M18" i="1"/>
  <c r="AA57" i="1"/>
  <c r="Z57" i="1"/>
  <c r="Z33" i="1"/>
  <c r="Z37" i="1"/>
  <c r="F47" i="1"/>
  <c r="O48" i="1"/>
  <c r="Y37" i="1"/>
  <c r="Y36" i="1"/>
  <c r="U48" i="1"/>
  <c r="T48" i="1"/>
  <c r="F48" i="1"/>
  <c r="M17" i="1"/>
  <c r="U56" i="1"/>
  <c r="T56" i="1"/>
  <c r="F56" i="1"/>
  <c r="M25" i="1"/>
  <c r="AA33" i="1"/>
  <c r="Z34" i="1"/>
  <c r="Y35" i="1"/>
  <c r="X36" i="1"/>
  <c r="T45" i="1"/>
  <c r="F46" i="1"/>
  <c r="V46" i="1"/>
  <c r="P48" i="1"/>
  <c r="Z48" i="1"/>
  <c r="T50" i="1"/>
  <c r="U51" i="1"/>
  <c r="N52" i="1"/>
  <c r="AA54" i="1"/>
  <c r="V56" i="1"/>
  <c r="F57" i="1"/>
  <c r="V57" i="1"/>
  <c r="Z59" i="1"/>
  <c r="R60" i="1"/>
  <c r="T61" i="1"/>
  <c r="F62" i="1"/>
  <c r="V62" i="1"/>
  <c r="X66" i="1"/>
  <c r="V63" i="1"/>
  <c r="AA63" i="1"/>
  <c r="AA34" i="1"/>
  <c r="Y47" i="1"/>
  <c r="Q48" i="1"/>
  <c r="U50" i="1"/>
  <c r="F51" i="1"/>
  <c r="O52" i="1"/>
  <c r="T55" i="1"/>
  <c r="Z58" i="1"/>
  <c r="AA59" i="1"/>
  <c r="S60" i="1"/>
  <c r="Z63" i="1"/>
  <c r="F33" i="1"/>
  <c r="M15" i="1"/>
  <c r="V50" i="1"/>
  <c r="N56" i="1"/>
  <c r="Z47" i="1"/>
  <c r="R48" i="1"/>
  <c r="F50" i="1"/>
  <c r="AA58" i="1"/>
  <c r="F37" i="1"/>
  <c r="W69" i="1"/>
  <c r="W68" i="1"/>
  <c r="W67" i="1"/>
  <c r="W66" i="1"/>
  <c r="W65" i="1"/>
  <c r="Z46" i="1"/>
  <c r="S48" i="1"/>
  <c r="U49" i="1"/>
  <c r="Y51" i="1"/>
  <c r="Q52" i="1"/>
  <c r="U54" i="1"/>
  <c r="F55" i="1"/>
  <c r="O56" i="1"/>
  <c r="Y57" i="1"/>
  <c r="T59" i="1"/>
  <c r="Z62" i="1"/>
  <c r="I10" i="4"/>
  <c r="I11" i="4"/>
  <c r="I12" i="4"/>
  <c r="I13" i="4"/>
  <c r="I14" i="4"/>
  <c r="I15" i="4"/>
  <c r="I9" i="4"/>
  <c r="M33" i="1" l="1"/>
  <c r="C18" i="4" a="1"/>
  <c r="G18" i="4" s="1"/>
  <c r="C41" i="4" s="1"/>
  <c r="AA65" i="1"/>
  <c r="Z68" i="1"/>
  <c r="M36" i="1"/>
  <c r="Y69" i="1"/>
  <c r="Y67" i="1"/>
  <c r="C17" i="4" a="1"/>
  <c r="G17" i="4" s="1"/>
  <c r="C40" i="4" s="1"/>
  <c r="AA67" i="1"/>
  <c r="V68" i="1"/>
  <c r="V69" i="1"/>
  <c r="O51" i="1"/>
  <c r="N51" i="1"/>
  <c r="P51" i="1"/>
  <c r="M51" i="1"/>
  <c r="S51" i="1"/>
  <c r="R51" i="1"/>
  <c r="Q51" i="1"/>
  <c r="AA66" i="1"/>
  <c r="V65" i="1"/>
  <c r="Y66" i="1"/>
  <c r="Y68" i="1"/>
  <c r="S57" i="1"/>
  <c r="R57" i="1"/>
  <c r="O57" i="1"/>
  <c r="N57" i="1"/>
  <c r="M57" i="1"/>
  <c r="Q57" i="1"/>
  <c r="P57" i="1"/>
  <c r="AA68" i="1"/>
  <c r="Z69" i="1"/>
  <c r="T69" i="1"/>
  <c r="T68" i="1"/>
  <c r="T66" i="1"/>
  <c r="T65" i="1"/>
  <c r="T67" i="1"/>
  <c r="Q54" i="1"/>
  <c r="P54" i="1"/>
  <c r="S54" i="1"/>
  <c r="R54" i="1"/>
  <c r="O54" i="1"/>
  <c r="N54" i="1"/>
  <c r="M54" i="1"/>
  <c r="Z65" i="1"/>
  <c r="V66" i="1"/>
  <c r="AA69" i="1"/>
  <c r="Q58" i="1"/>
  <c r="P58" i="1"/>
  <c r="S58" i="1"/>
  <c r="R58" i="1"/>
  <c r="O58" i="1"/>
  <c r="N58" i="1"/>
  <c r="M58" i="1"/>
  <c r="U69" i="1"/>
  <c r="U68" i="1"/>
  <c r="U67" i="1"/>
  <c r="U66" i="1"/>
  <c r="U65" i="1"/>
  <c r="S61" i="1"/>
  <c r="R61" i="1"/>
  <c r="M61" i="1"/>
  <c r="Q61" i="1"/>
  <c r="P61" i="1"/>
  <c r="O61" i="1"/>
  <c r="N61" i="1"/>
  <c r="S45" i="1"/>
  <c r="R45" i="1"/>
  <c r="M45" i="1"/>
  <c r="P45" i="1"/>
  <c r="O45" i="1"/>
  <c r="N45" i="1"/>
  <c r="V67" i="1"/>
  <c r="M37" i="1"/>
  <c r="S53" i="1"/>
  <c r="R53" i="1"/>
  <c r="Q53" i="1"/>
  <c r="P53" i="1"/>
  <c r="O53" i="1"/>
  <c r="N53" i="1"/>
  <c r="M53" i="1"/>
  <c r="O47" i="1"/>
  <c r="N47" i="1"/>
  <c r="R47" i="1"/>
  <c r="P47" i="1"/>
  <c r="M47" i="1"/>
  <c r="S47" i="1"/>
  <c r="Q47" i="1"/>
  <c r="Q50" i="1"/>
  <c r="P50" i="1"/>
  <c r="M50" i="1"/>
  <c r="S50" i="1"/>
  <c r="R50" i="1"/>
  <c r="O50" i="1"/>
  <c r="N50" i="1"/>
  <c r="Y65" i="1"/>
  <c r="Q46" i="1"/>
  <c r="P46" i="1"/>
  <c r="N46" i="1"/>
  <c r="M46" i="1"/>
  <c r="S46" i="1"/>
  <c r="R46" i="1"/>
  <c r="O46" i="1"/>
  <c r="O63" i="1"/>
  <c r="N63" i="1"/>
  <c r="S63" i="1"/>
  <c r="R63" i="1"/>
  <c r="Q63" i="1"/>
  <c r="P63" i="1"/>
  <c r="M63" i="1"/>
  <c r="S49" i="1"/>
  <c r="R49" i="1"/>
  <c r="Q49" i="1"/>
  <c r="P49" i="1"/>
  <c r="O49" i="1"/>
  <c r="N49" i="1"/>
  <c r="M49" i="1"/>
  <c r="M35" i="1"/>
  <c r="M34" i="1"/>
  <c r="O55" i="1"/>
  <c r="N55" i="1"/>
  <c r="S55" i="1"/>
  <c r="Q55" i="1"/>
  <c r="R55" i="1"/>
  <c r="P55" i="1"/>
  <c r="M55" i="1"/>
  <c r="Q62" i="1"/>
  <c r="P62" i="1"/>
  <c r="O62" i="1"/>
  <c r="N62" i="1"/>
  <c r="M62" i="1"/>
  <c r="S62" i="1"/>
  <c r="R62" i="1"/>
  <c r="O71" i="1"/>
  <c r="N71" i="1"/>
  <c r="M71" i="1"/>
  <c r="S71" i="1"/>
  <c r="R71" i="1"/>
  <c r="Q71" i="1"/>
  <c r="P71" i="1"/>
  <c r="Z67" i="1"/>
  <c r="Z66" i="1"/>
  <c r="O59" i="1"/>
  <c r="N59" i="1"/>
  <c r="S59" i="1"/>
  <c r="R59" i="1"/>
  <c r="Q59" i="1"/>
  <c r="P59" i="1"/>
  <c r="M59" i="1"/>
  <c r="F69" i="1"/>
  <c r="F68" i="1"/>
  <c r="F67" i="1"/>
  <c r="F65" i="1"/>
  <c r="F66" i="1"/>
  <c r="R66" i="1" l="1"/>
  <c r="S69" i="1"/>
  <c r="N66" i="1"/>
  <c r="P67" i="1"/>
  <c r="Q68" i="1"/>
  <c r="O66" i="1"/>
  <c r="C18" i="4"/>
  <c r="D18" i="4"/>
  <c r="E18" i="4"/>
  <c r="F18" i="4"/>
  <c r="D41" i="4" s="1"/>
  <c r="N69" i="1"/>
  <c r="Q66" i="1"/>
  <c r="R67" i="1"/>
  <c r="O67" i="1"/>
  <c r="S66" i="1"/>
  <c r="P69" i="1"/>
  <c r="P68" i="1"/>
  <c r="N68" i="1"/>
  <c r="C17" i="4"/>
  <c r="D17" i="4"/>
  <c r="E17" i="4"/>
  <c r="F17" i="4"/>
  <c r="D40" i="4" s="1"/>
  <c r="C16" i="4" a="1"/>
  <c r="G16" i="4" s="1"/>
  <c r="Q69" i="1"/>
  <c r="O68" i="1"/>
  <c r="R68" i="1"/>
  <c r="C14" i="4" a="1"/>
  <c r="O69" i="1"/>
  <c r="R69" i="1"/>
  <c r="N65" i="1"/>
  <c r="S65" i="1"/>
  <c r="M69" i="1"/>
  <c r="M68" i="1"/>
  <c r="M67" i="1"/>
  <c r="M65" i="1"/>
  <c r="M66" i="1"/>
  <c r="N67" i="1"/>
  <c r="P65" i="1"/>
  <c r="S67" i="1"/>
  <c r="C15" i="4" a="1"/>
  <c r="Q67" i="1"/>
  <c r="Q65" i="1"/>
  <c r="O65" i="1"/>
  <c r="P66" i="1"/>
  <c r="R65" i="1"/>
  <c r="S68" i="1"/>
  <c r="E41" i="4" l="1"/>
  <c r="G41" i="4"/>
  <c r="F41" i="4"/>
  <c r="F40" i="4"/>
  <c r="E40" i="4"/>
  <c r="G40" i="4"/>
  <c r="D16" i="4"/>
  <c r="N16" i="4" s="1"/>
  <c r="F46" i="4" s="1"/>
  <c r="C16" i="4"/>
  <c r="O16" i="4" s="1"/>
  <c r="G46" i="4" s="1"/>
  <c r="E16" i="4"/>
  <c r="M16" i="4" s="1"/>
  <c r="E46" i="4" s="1"/>
  <c r="F16" i="4"/>
  <c r="D39" i="4" s="1"/>
  <c r="C10" i="4" a="1"/>
  <c r="E10" i="4" s="1"/>
  <c r="C8" i="4" a="1"/>
  <c r="F8" i="4" s="1"/>
  <c r="C11" i="4" a="1"/>
  <c r="C11" i="4" s="1"/>
  <c r="F15" i="4"/>
  <c r="E15" i="4"/>
  <c r="D15" i="4"/>
  <c r="C15" i="4"/>
  <c r="G15" i="4"/>
  <c r="C13" i="4" a="1"/>
  <c r="C39" i="4"/>
  <c r="K16" i="4"/>
  <c r="C46" i="4" s="1"/>
  <c r="C57" i="4" s="1"/>
  <c r="C12" i="4" a="1"/>
  <c r="C9" i="4" a="1"/>
  <c r="G14" i="4"/>
  <c r="F14" i="4"/>
  <c r="E14" i="4"/>
  <c r="D14" i="4"/>
  <c r="C14" i="4"/>
  <c r="G39" i="4" l="1"/>
  <c r="L16" i="4"/>
  <c r="D46" i="4" s="1"/>
  <c r="D57" i="4" s="1"/>
  <c r="E39" i="4"/>
  <c r="F39" i="4"/>
  <c r="G8" i="4"/>
  <c r="K8" i="4" s="1"/>
  <c r="C54" i="4" s="1"/>
  <c r="C65" i="4" s="1"/>
  <c r="D11" i="4"/>
  <c r="G34" i="4" s="1"/>
  <c r="E11" i="4"/>
  <c r="M11" i="4" s="1"/>
  <c r="E51" i="4" s="1"/>
  <c r="F11" i="4"/>
  <c r="L11" i="4" s="1"/>
  <c r="D51" i="4" s="1"/>
  <c r="G11" i="4"/>
  <c r="C34" i="4" s="1"/>
  <c r="C8" i="4"/>
  <c r="O8" i="4" s="1"/>
  <c r="G54" i="4" s="1"/>
  <c r="D8" i="4"/>
  <c r="F10" i="4"/>
  <c r="L10" i="4" s="1"/>
  <c r="D52" i="4" s="1"/>
  <c r="C10" i="4"/>
  <c r="E8" i="4"/>
  <c r="M8" i="4" s="1"/>
  <c r="E54" i="4" s="1"/>
  <c r="D10" i="4"/>
  <c r="F33" i="4" s="1"/>
  <c r="G10" i="4"/>
  <c r="C33" i="4" s="1"/>
  <c r="F57" i="4"/>
  <c r="D37" i="4"/>
  <c r="L14" i="4"/>
  <c r="D48" i="4" s="1"/>
  <c r="G38" i="4"/>
  <c r="O15" i="4"/>
  <c r="G47" i="4" s="1"/>
  <c r="C37" i="4"/>
  <c r="K14" i="4"/>
  <c r="C48" i="4" s="1"/>
  <c r="C59" i="4" s="1"/>
  <c r="F38" i="4"/>
  <c r="N15" i="4"/>
  <c r="F47" i="4" s="1"/>
  <c r="G9" i="4"/>
  <c r="F9" i="4"/>
  <c r="E9" i="4"/>
  <c r="D9" i="4"/>
  <c r="C9" i="4"/>
  <c r="E38" i="4"/>
  <c r="M15" i="4"/>
  <c r="E47" i="4" s="1"/>
  <c r="O11" i="4"/>
  <c r="G51" i="4" s="1"/>
  <c r="L8" i="4"/>
  <c r="D54" i="4" s="1"/>
  <c r="M10" i="4"/>
  <c r="E52" i="4" s="1"/>
  <c r="D38" i="4"/>
  <c r="L15" i="4"/>
  <c r="D47" i="4" s="1"/>
  <c r="G57" i="4"/>
  <c r="G37" i="4"/>
  <c r="O14" i="4"/>
  <c r="G48" i="4" s="1"/>
  <c r="F37" i="4"/>
  <c r="N14" i="4"/>
  <c r="F48" i="4" s="1"/>
  <c r="D13" i="4"/>
  <c r="C13" i="4"/>
  <c r="G13" i="4"/>
  <c r="F13" i="4"/>
  <c r="E13" i="4"/>
  <c r="E37" i="4"/>
  <c r="M14" i="4"/>
  <c r="E48" i="4" s="1"/>
  <c r="G12" i="4"/>
  <c r="F12" i="4"/>
  <c r="E12" i="4"/>
  <c r="D12" i="4"/>
  <c r="C12" i="4"/>
  <c r="C38" i="4"/>
  <c r="K15" i="4"/>
  <c r="C47" i="4" s="1"/>
  <c r="C58" i="4" s="1"/>
  <c r="N11" i="4" l="1"/>
  <c r="F51" i="4" s="1"/>
  <c r="G62" i="4" s="1"/>
  <c r="E31" i="4"/>
  <c r="E57" i="4"/>
  <c r="E34" i="4"/>
  <c r="E59" i="4"/>
  <c r="D34" i="4"/>
  <c r="C31" i="4"/>
  <c r="F31" i="4"/>
  <c r="E33" i="4"/>
  <c r="D33" i="4"/>
  <c r="K10" i="4"/>
  <c r="C52" i="4" s="1"/>
  <c r="C63" i="4" s="1"/>
  <c r="K11" i="4"/>
  <c r="C51" i="4" s="1"/>
  <c r="C62" i="4" s="1"/>
  <c r="N8" i="4"/>
  <c r="F54" i="4" s="1"/>
  <c r="F65" i="4" s="1"/>
  <c r="G33" i="4"/>
  <c r="D65" i="4"/>
  <c r="D31" i="4"/>
  <c r="O10" i="4"/>
  <c r="G52" i="4" s="1"/>
  <c r="F34" i="4"/>
  <c r="G31" i="4"/>
  <c r="N10" i="4"/>
  <c r="F52" i="4" s="1"/>
  <c r="F63" i="4" s="1"/>
  <c r="G59" i="4"/>
  <c r="D58" i="4"/>
  <c r="F59" i="4"/>
  <c r="E62" i="4"/>
  <c r="C32" i="4"/>
  <c r="K9" i="4"/>
  <c r="C53" i="4" s="1"/>
  <c r="C64" i="4" s="1"/>
  <c r="D35" i="4"/>
  <c r="L12" i="4"/>
  <c r="D50" i="4" s="1"/>
  <c r="C36" i="4"/>
  <c r="K13" i="4"/>
  <c r="C49" i="4" s="1"/>
  <c r="C60" i="4" s="1"/>
  <c r="C35" i="4"/>
  <c r="K12" i="4"/>
  <c r="C50" i="4" s="1"/>
  <c r="C61" i="4" s="1"/>
  <c r="G36" i="4"/>
  <c r="O13" i="4"/>
  <c r="G49" i="4" s="1"/>
  <c r="E65" i="4"/>
  <c r="F36" i="4"/>
  <c r="N13" i="4"/>
  <c r="F49" i="4" s="1"/>
  <c r="F58" i="4"/>
  <c r="G58" i="4"/>
  <c r="E35" i="4"/>
  <c r="M12" i="4"/>
  <c r="E50" i="4" s="1"/>
  <c r="D36" i="4"/>
  <c r="L13" i="4"/>
  <c r="D49" i="4" s="1"/>
  <c r="G32" i="4"/>
  <c r="O9" i="4"/>
  <c r="G53" i="4" s="1"/>
  <c r="F32" i="4"/>
  <c r="N9" i="4"/>
  <c r="F53" i="4" s="1"/>
  <c r="G35" i="4"/>
  <c r="O12" i="4"/>
  <c r="G50" i="4" s="1"/>
  <c r="E58" i="4"/>
  <c r="E32" i="4"/>
  <c r="M9" i="4"/>
  <c r="E53" i="4" s="1"/>
  <c r="F35" i="4"/>
  <c r="N12" i="4"/>
  <c r="F50" i="4" s="1"/>
  <c r="E36" i="4"/>
  <c r="M13" i="4"/>
  <c r="E49" i="4" s="1"/>
  <c r="E63" i="4"/>
  <c r="D32" i="4"/>
  <c r="L9" i="4"/>
  <c r="D53" i="4" s="1"/>
  <c r="D59" i="4"/>
  <c r="F62" i="4" l="1"/>
  <c r="D63" i="4"/>
  <c r="G63" i="4"/>
  <c r="G65" i="4"/>
  <c r="D62" i="4"/>
  <c r="E61" i="4"/>
  <c r="E60" i="4"/>
  <c r="G60" i="4"/>
  <c r="E64" i="4"/>
  <c r="G64" i="4"/>
  <c r="D64" i="4"/>
  <c r="F61" i="4"/>
  <c r="F64" i="4"/>
  <c r="F60" i="4"/>
  <c r="G61" i="4"/>
  <c r="D60" i="4"/>
  <c r="D61" i="4"/>
</calcChain>
</file>

<file path=xl/sharedStrings.xml><?xml version="1.0" encoding="utf-8"?>
<sst xmlns="http://schemas.openxmlformats.org/spreadsheetml/2006/main" count="211" uniqueCount="113">
  <si>
    <t xml:space="preserve">Comparable Companies </t>
  </si>
  <si>
    <t>- TODAS LAS CASILLAS EN NEGRO SE AJUSTAN SOLAS = NO TOCAR!!</t>
  </si>
  <si>
    <t>(€ EUR in Millions Except Per Share Amounts in EUR as Stated)</t>
  </si>
  <si>
    <t>- USAR COMAS PARA SEPARAR DECIMALES, NO PUNTOS</t>
  </si>
  <si>
    <t>- FÓRMULAS DE 75 Ptl, 25Ptl &amp; Median de valores en € SE TIENEN QUE AJUSTAR A LA MUESTRA DE EMPRESAS QUE TENÉIS</t>
  </si>
  <si>
    <t>Company Name:</t>
  </si>
  <si>
    <t>XXXXXX</t>
  </si>
  <si>
    <t>PERO SI NO LO HACÉIS NO PASA NADA, REALMENTE SON USELESS</t>
  </si>
  <si>
    <t>Sharecount (in M):</t>
  </si>
  <si>
    <t xml:space="preserve">Shareprice (as stated): </t>
  </si>
  <si>
    <t>Operating Statistics:</t>
  </si>
  <si>
    <t>Capitalization</t>
  </si>
  <si>
    <t>Projected</t>
  </si>
  <si>
    <t>Share</t>
  </si>
  <si>
    <t>Diluted</t>
  </si>
  <si>
    <t>Equity</t>
  </si>
  <si>
    <t>Preferred</t>
  </si>
  <si>
    <t>Other &amp;</t>
  </si>
  <si>
    <t>Shareholders</t>
  </si>
  <si>
    <t>Interest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</si>
  <si>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</si>
  <si>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</si>
  <si>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</si>
  <si>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</si>
  <si>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</si>
  <si>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</si>
  <si>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</si>
  <si>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</si>
  <si>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Shares (M)</t>
  </si>
  <si>
    <t>Value</t>
  </si>
  <si>
    <t>Cash</t>
  </si>
  <si>
    <t>Debt</t>
  </si>
  <si>
    <t>Stock</t>
  </si>
  <si>
    <t>NCI</t>
  </si>
  <si>
    <t>Equity (BS)</t>
  </si>
  <si>
    <t>Expenses (BS)</t>
  </si>
  <si>
    <t>FY18</t>
  </si>
  <si>
    <t>Growth</t>
  </si>
  <si>
    <t>xxx</t>
  </si>
  <si>
    <t>XX</t>
  </si>
  <si>
    <t xml:space="preserve">Precio por acción implícito de </t>
  </si>
  <si>
    <t>Leyenda del gráfico:    (lo que los colores muestran)</t>
  </si>
  <si>
    <t>75th Ptl al Max</t>
  </si>
  <si>
    <t xml:space="preserve">Valor mediano a 75th Ptl </t>
  </si>
  <si>
    <t xml:space="preserve">25th Ptl a Valor Mediano </t>
  </si>
  <si>
    <t xml:space="preserve">Del min al 25th Percentil </t>
  </si>
  <si>
    <t>Precio por Acción implícito</t>
  </si>
  <si>
    <t>75th</t>
  </si>
  <si>
    <t>25th</t>
  </si>
  <si>
    <t>Applicable</t>
  </si>
  <si>
    <t>Maximum</t>
  </si>
  <si>
    <t>Percentile</t>
  </si>
  <si>
    <t>Median</t>
  </si>
  <si>
    <t>Minimum</t>
  </si>
  <si>
    <t>Company</t>
  </si>
  <si>
    <t>Methodology Name</t>
  </si>
  <si>
    <t>Multiple</t>
  </si>
  <si>
    <t>Figure</t>
  </si>
  <si>
    <t>Public Company Comparables:</t>
  </si>
  <si>
    <t>2016 EV / Revenue:</t>
  </si>
  <si>
    <t>2017 EV / Revenue:</t>
  </si>
  <si>
    <t>75th Percentile</t>
  </si>
  <si>
    <t>Min a 25th Percentil / 25th Ptl a Valor Mediano / Valor mediano a 75th Ptl / 75th Ptl al Max</t>
  </si>
  <si>
    <t>FY 18 EV / Revenue:</t>
  </si>
  <si>
    <t>25th Percentile</t>
  </si>
  <si>
    <t>2016 EV / EBITDA:</t>
  </si>
  <si>
    <t>2017 EV / EBITDA:</t>
  </si>
  <si>
    <t>FY 18 EV / EBITDA:</t>
  </si>
  <si>
    <t>2016 P / E:</t>
  </si>
  <si>
    <t>Valuation Statistics:</t>
  </si>
  <si>
    <t>Enterprise Value /</t>
  </si>
  <si>
    <t>2017 P / E:</t>
  </si>
  <si>
    <t>P / E Multiple</t>
  </si>
  <si>
    <t>DEBT/</t>
  </si>
  <si>
    <t>EBITDA/</t>
  </si>
  <si>
    <t>EBITDA / Eq.Value Multiple</t>
  </si>
  <si>
    <t>Explicación EBITDA / Eq. Value</t>
  </si>
  <si>
    <t>FY 18 P / E:</t>
  </si>
  <si>
    <t>Int Expenses</t>
  </si>
  <si>
    <t>DEBT / EQUITY</t>
  </si>
  <si>
    <t>EBITDA / INT. EXPENSES</t>
  </si>
  <si>
    <t xml:space="preserve">- En principio nunca relacionariamos estas dos métricas porque EBITDA es una </t>
  </si>
  <si>
    <t>MULTIPLES GRAPH</t>
  </si>
  <si>
    <t>Min Point</t>
  </si>
  <si>
    <t>25th Point</t>
  </si>
  <si>
    <t>Median Point</t>
  </si>
  <si>
    <t>75th Point</t>
  </si>
  <si>
    <t>Max Point</t>
  </si>
  <si>
    <t>métrica que està disponible para todos los inversores de la empresa,</t>
  </si>
  <si>
    <t>mientras que Eq. Value es el valor de la empresa sólo para los inversores de Equity</t>
  </si>
  <si>
    <t>VAL Graph</t>
  </si>
  <si>
    <t>Min</t>
  </si>
  <si>
    <t xml:space="preserve">75th </t>
  </si>
  <si>
    <t>Max</t>
  </si>
  <si>
    <t>- Aquí los he juntado para hacer una aproximación a lo que sería el múltiplo de</t>
  </si>
  <si>
    <t>Yearly Cash Flow / Share price</t>
  </si>
  <si>
    <t xml:space="preserve">     - EBITDA es una "buena" proxis de CF y Equity Value es Shareprice*sharecount</t>
  </si>
  <si>
    <t xml:space="preserve">- La idea és que si EBITDA &gt; Eq. Value, la empresa genera más cash cada año que </t>
  </si>
  <si>
    <t xml:space="preserve">el valor del mercado de toda la empresa. Obviamente es una situación que "nunca" </t>
  </si>
  <si>
    <t>encontraremos. Pero si lo hiciesemos, tendríamos una empresa que nos va a generar</t>
  </si>
  <si>
    <t>cada año más de lo que hemos pagado por ser accionistas.</t>
  </si>
  <si>
    <t xml:space="preserve">- En este caso la comparación con las otras empresas es irrelevante. Lo único </t>
  </si>
  <si>
    <t>importante es el valor de la métrica en nuestra empresa:</t>
  </si>
  <si>
    <t xml:space="preserve">      - Si EBITDA/Eq.Value &gt; 1 = Te ha tocado la bonoloto</t>
  </si>
  <si>
    <t xml:space="preserve">      - Si EBITDA/Eq.Value &lt; 1 = #normal</t>
  </si>
  <si>
    <t>CD Project Red</t>
  </si>
  <si>
    <t>CDR</t>
  </si>
  <si>
    <t>Ea</t>
  </si>
  <si>
    <t>EA</t>
  </si>
  <si>
    <t>Actv Blizzard</t>
  </si>
  <si>
    <t>Actv</t>
  </si>
  <si>
    <t>Take2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</si>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</sst>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1]"/>
    <numFmt numFmtId="165" formatCode="_(* #,##0.00_)\ [$€-1]_);\(#,##0.00\)\ [$€-1]_);_(* &quot;-&quot;??_)\ [$€-1]_);_(@"/>
    <numFmt numFmtId="166" formatCode="0.0%"/>
    <numFmt numFmtId="167" formatCode="0.0\x"/>
  </numFmts>
  <fonts count="34">
    <font>
      <sz val="10"/>
      <color rgb="FF000000"/>
      <name val="Arial"/>
    </font>
    <font>
      <sz val="12"/>
      <color theme="1"/>
      <name val="Calibri"/>
      <family val="2"/>
    </font>
    <font>
      <b/>
      <sz val="14"/>
      <color rgb="FF000000"/>
      <name val="Arial"/>
      <family val="2"/>
    </font>
    <font>
      <b/>
      <sz val="14"/>
      <color rgb="FF0000FF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sz val="12"/>
      <color rgb="FF0000FF"/>
      <name val="Arial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sz val="10"/>
      <name val="Arial"/>
      <family val="2"/>
    </font>
    <font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FF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12"/>
      <color rgb="FF000000"/>
      <name val="Arial"/>
      <family val="2"/>
    </font>
    <font>
      <sz val="12"/>
      <color rgb="FF00B050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Arial"/>
      <family val="2"/>
    </font>
    <font>
      <b/>
      <sz val="12"/>
      <color rgb="FF0000FF"/>
      <name val="Arial"/>
      <family val="2"/>
    </font>
    <font>
      <b/>
      <u/>
      <sz val="12"/>
      <color rgb="FFFFFFFF"/>
      <name val="Arial"/>
      <family val="2"/>
    </font>
    <font>
      <b/>
      <u/>
      <sz val="12"/>
      <color theme="1"/>
      <name val="Arial"/>
      <family val="2"/>
    </font>
    <font>
      <sz val="10"/>
      <color rgb="FF00B050"/>
      <name val="Arial"/>
      <family val="2"/>
    </font>
    <font>
      <sz val="10"/>
      <color theme="1"/>
      <name val="Calibri"/>
      <family val="2"/>
    </font>
    <font>
      <sz val="10"/>
      <color rgb="FF00FF00"/>
      <name val="Arial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0070C0"/>
        <bgColor rgb="FF0070C0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/>
    <xf numFmtId="0" fontId="4" fillId="0" borderId="4" xfId="0" applyFont="1" applyBorder="1"/>
    <xf numFmtId="0" fontId="6" fillId="0" borderId="0" xfId="0" applyFont="1"/>
    <xf numFmtId="0" fontId="6" fillId="0" borderId="5" xfId="0" applyFont="1" applyBorder="1"/>
    <xf numFmtId="0" fontId="1" fillId="0" borderId="5" xfId="0" applyFont="1" applyBorder="1"/>
    <xf numFmtId="0" fontId="7" fillId="0" borderId="0" xfId="0" applyFont="1"/>
    <xf numFmtId="0" fontId="4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8" fillId="0" borderId="0" xfId="0" applyFont="1"/>
    <xf numFmtId="164" fontId="7" fillId="0" borderId="0" xfId="0" applyNumberFormat="1" applyFont="1"/>
    <xf numFmtId="0" fontId="9" fillId="2" borderId="9" xfId="0" applyFont="1" applyFill="1" applyBorder="1" applyAlignment="1">
      <alignment horizontal="left"/>
    </xf>
    <xf numFmtId="0" fontId="9" fillId="2" borderId="9" xfId="0" applyFont="1" applyFill="1" applyBorder="1"/>
    <xf numFmtId="0" fontId="12" fillId="2" borderId="9" xfId="0" applyFont="1" applyFill="1" applyBorder="1"/>
    <xf numFmtId="0" fontId="9" fillId="2" borderId="9" xfId="0" applyFont="1" applyFill="1" applyBorder="1" applyAlignment="1">
      <alignment horizontal="center"/>
    </xf>
    <xf numFmtId="0" fontId="13" fillId="2" borderId="9" xfId="0" applyFont="1" applyFill="1" applyBorder="1"/>
    <xf numFmtId="0" fontId="14" fillId="0" borderId="0" xfId="0" applyFont="1"/>
    <xf numFmtId="0" fontId="9" fillId="2" borderId="13" xfId="0" applyFont="1" applyFill="1" applyBorder="1"/>
    <xf numFmtId="0" fontId="9" fillId="2" borderId="1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6" fillId="0" borderId="0" xfId="0" applyFont="1"/>
    <xf numFmtId="165" fontId="7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17" fillId="3" borderId="9" xfId="0" applyFont="1" applyFill="1" applyBorder="1"/>
    <xf numFmtId="0" fontId="18" fillId="3" borderId="9" xfId="0" applyFont="1" applyFill="1" applyBorder="1"/>
    <xf numFmtId="0" fontId="18" fillId="0" borderId="0" xfId="0" applyFont="1"/>
    <xf numFmtId="0" fontId="17" fillId="0" borderId="0" xfId="0" applyFont="1"/>
    <xf numFmtId="0" fontId="19" fillId="3" borderId="9" xfId="0" applyFont="1" applyFill="1" applyBorder="1"/>
    <xf numFmtId="0" fontId="0" fillId="0" borderId="0" xfId="0" applyFont="1"/>
    <xf numFmtId="0" fontId="20" fillId="0" borderId="0" xfId="0" applyFont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165" fontId="1" fillId="0" borderId="15" xfId="0" applyNumberFormat="1" applyFont="1" applyBorder="1"/>
    <xf numFmtId="167" fontId="8" fillId="0" borderId="0" xfId="0" applyNumberFormat="1" applyFont="1"/>
    <xf numFmtId="0" fontId="21" fillId="0" borderId="0" xfId="0" applyFont="1"/>
    <xf numFmtId="0" fontId="0" fillId="3" borderId="9" xfId="0" applyFont="1" applyFill="1" applyBorder="1"/>
    <xf numFmtId="165" fontId="21" fillId="0" borderId="0" xfId="0" applyNumberFormat="1" applyFont="1"/>
    <xf numFmtId="165" fontId="8" fillId="0" borderId="0" xfId="0" applyNumberFormat="1" applyFont="1"/>
    <xf numFmtId="166" fontId="1" fillId="0" borderId="15" xfId="0" applyNumberFormat="1" applyFont="1" applyBorder="1"/>
    <xf numFmtId="165" fontId="20" fillId="0" borderId="0" xfId="0" applyNumberFormat="1" applyFont="1"/>
    <xf numFmtId="0" fontId="1" fillId="0" borderId="16" xfId="0" applyFont="1" applyBorder="1"/>
    <xf numFmtId="165" fontId="6" fillId="0" borderId="0" xfId="0" applyNumberFormat="1" applyFont="1"/>
    <xf numFmtId="166" fontId="1" fillId="0" borderId="0" xfId="0" applyNumberFormat="1" applyFont="1"/>
    <xf numFmtId="0" fontId="22" fillId="4" borderId="17" xfId="0" applyFont="1" applyFill="1" applyBorder="1"/>
    <xf numFmtId="0" fontId="22" fillId="4" borderId="18" xfId="0" applyFont="1" applyFill="1" applyBorder="1"/>
    <xf numFmtId="165" fontId="23" fillId="4" borderId="18" xfId="0" applyNumberFormat="1" applyFont="1" applyFill="1" applyBorder="1"/>
    <xf numFmtId="0" fontId="23" fillId="4" borderId="18" xfId="0" applyFont="1" applyFill="1" applyBorder="1"/>
    <xf numFmtId="166" fontId="22" fillId="4" borderId="18" xfId="0" applyNumberFormat="1" applyFont="1" applyFill="1" applyBorder="1"/>
    <xf numFmtId="0" fontId="22" fillId="0" borderId="0" xfId="0" applyFont="1"/>
    <xf numFmtId="0" fontId="1" fillId="0" borderId="19" xfId="0" applyFont="1" applyBorder="1"/>
    <xf numFmtId="0" fontId="22" fillId="0" borderId="20" xfId="0" applyFont="1" applyBorder="1"/>
    <xf numFmtId="165" fontId="6" fillId="0" borderId="20" xfId="0" applyNumberFormat="1" applyFont="1" applyBorder="1"/>
    <xf numFmtId="0" fontId="6" fillId="0" borderId="20" xfId="0" applyFont="1" applyBorder="1"/>
    <xf numFmtId="166" fontId="1" fillId="0" borderId="20" xfId="0" applyNumberFormat="1" applyFont="1" applyBorder="1"/>
    <xf numFmtId="0" fontId="14" fillId="5" borderId="17" xfId="0" applyFont="1" applyFill="1" applyBorder="1"/>
    <xf numFmtId="0" fontId="14" fillId="5" borderId="18" xfId="0" applyFont="1" applyFill="1" applyBorder="1"/>
    <xf numFmtId="165" fontId="24" fillId="5" borderId="18" xfId="0" applyNumberFormat="1" applyFont="1" applyFill="1" applyBorder="1"/>
    <xf numFmtId="0" fontId="24" fillId="5" borderId="18" xfId="0" applyFont="1" applyFill="1" applyBorder="1"/>
    <xf numFmtId="165" fontId="25" fillId="5" borderId="18" xfId="0" applyNumberFormat="1" applyFont="1" applyFill="1" applyBorder="1"/>
    <xf numFmtId="10" fontId="14" fillId="5" borderId="18" xfId="0" applyNumberFormat="1" applyFont="1" applyFill="1" applyBorder="1" applyAlignment="1">
      <alignment horizontal="right"/>
    </xf>
    <xf numFmtId="0" fontId="15" fillId="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7" fillId="0" borderId="14" xfId="0" applyFont="1" applyBorder="1"/>
    <xf numFmtId="0" fontId="8" fillId="0" borderId="21" xfId="0" applyFont="1" applyBorder="1"/>
    <xf numFmtId="0" fontId="22" fillId="0" borderId="0" xfId="0" applyFont="1" applyAlignment="1">
      <alignment horizontal="center"/>
    </xf>
    <xf numFmtId="0" fontId="8" fillId="0" borderId="22" xfId="0" applyFont="1" applyBorder="1"/>
    <xf numFmtId="167" fontId="17" fillId="0" borderId="0" xfId="0" applyNumberFormat="1" applyFont="1"/>
    <xf numFmtId="167" fontId="1" fillId="0" borderId="0" xfId="0" applyNumberFormat="1" applyFont="1" applyAlignment="1">
      <alignment horizontal="right"/>
    </xf>
    <xf numFmtId="167" fontId="1" fillId="0" borderId="0" xfId="0" applyNumberFormat="1" applyFont="1"/>
    <xf numFmtId="0" fontId="5" fillId="0" borderId="16" xfId="0" applyFont="1" applyBorder="1"/>
    <xf numFmtId="167" fontId="28" fillId="0" borderId="0" xfId="0" applyNumberFormat="1" applyFont="1"/>
    <xf numFmtId="0" fontId="28" fillId="0" borderId="0" xfId="0" applyFont="1"/>
    <xf numFmtId="0" fontId="29" fillId="0" borderId="0" xfId="0" applyFont="1"/>
    <xf numFmtId="165" fontId="28" fillId="0" borderId="0" xfId="0" applyNumberFormat="1" applyFont="1"/>
    <xf numFmtId="0" fontId="30" fillId="0" borderId="0" xfId="0" applyFont="1"/>
    <xf numFmtId="0" fontId="5" fillId="0" borderId="19" xfId="0" applyFont="1" applyBorder="1"/>
    <xf numFmtId="0" fontId="8" fillId="0" borderId="23" xfId="0" applyFont="1" applyBorder="1"/>
    <xf numFmtId="167" fontId="1" fillId="0" borderId="15" xfId="0" applyNumberFormat="1" applyFont="1" applyBorder="1"/>
    <xf numFmtId="167" fontId="1" fillId="0" borderId="21" xfId="0" applyNumberFormat="1" applyFont="1" applyBorder="1"/>
    <xf numFmtId="167" fontId="1" fillId="0" borderId="22" xfId="0" applyNumberFormat="1" applyFont="1" applyBorder="1"/>
    <xf numFmtId="167" fontId="22" fillId="4" borderId="18" xfId="0" applyNumberFormat="1" applyFont="1" applyFill="1" applyBorder="1"/>
    <xf numFmtId="167" fontId="22" fillId="4" borderId="24" xfId="0" applyNumberFormat="1" applyFont="1" applyFill="1" applyBorder="1"/>
    <xf numFmtId="0" fontId="1" fillId="0" borderId="20" xfId="0" applyFont="1" applyBorder="1"/>
    <xf numFmtId="167" fontId="1" fillId="0" borderId="20" xfId="0" applyNumberFormat="1" applyFont="1" applyBorder="1"/>
    <xf numFmtId="167" fontId="1" fillId="0" borderId="23" xfId="0" applyNumberFormat="1" applyFont="1" applyBorder="1"/>
    <xf numFmtId="0" fontId="24" fillId="5" borderId="17" xfId="0" applyFont="1" applyFill="1" applyBorder="1"/>
    <xf numFmtId="165" fontId="14" fillId="5" borderId="18" xfId="0" applyNumberFormat="1" applyFont="1" applyFill="1" applyBorder="1"/>
    <xf numFmtId="167" fontId="14" fillId="5" borderId="18" xfId="0" applyNumberFormat="1" applyFont="1" applyFill="1" applyBorder="1" applyAlignment="1">
      <alignment horizontal="right"/>
    </xf>
    <xf numFmtId="167" fontId="14" fillId="5" borderId="18" xfId="0" applyNumberFormat="1" applyFont="1" applyFill="1" applyBorder="1"/>
    <xf numFmtId="3" fontId="7" fillId="0" borderId="0" xfId="0" applyNumberFormat="1" applyFont="1"/>
    <xf numFmtId="167" fontId="31" fillId="0" borderId="0" xfId="0" applyNumberFormat="1" applyFont="1"/>
    <xf numFmtId="167" fontId="32" fillId="0" borderId="0" xfId="0" applyNumberFormat="1" applyFont="1"/>
    <xf numFmtId="0" fontId="33" fillId="2" borderId="9" xfId="0" applyFont="1" applyFill="1" applyBorder="1" applyAlignment="1">
      <alignment horizontal="center"/>
    </xf>
    <xf numFmtId="0" fontId="33" fillId="2" borderId="13" xfId="0" applyFont="1" applyFill="1" applyBorder="1" applyAlignment="1">
      <alignment horizontal="center"/>
    </xf>
    <xf numFmtId="0" fontId="8" fillId="0" borderId="0" xfId="0" applyFont="1"/>
    <xf numFmtId="0" fontId="0" fillId="0" borderId="0" xfId="0" applyFont="1" applyAlignment="1"/>
    <xf numFmtId="0" fontId="1" fillId="0" borderId="0" xfId="0" applyFont="1"/>
    <xf numFmtId="0" fontId="10" fillId="2" borderId="10" xfId="0" applyFont="1" applyFill="1" applyBorder="1" applyAlignment="1">
      <alignment horizontal="center"/>
    </xf>
    <xf numFmtId="0" fontId="11" fillId="0" borderId="11" xfId="0" applyFont="1" applyBorder="1"/>
    <xf numFmtId="0" fontId="11" fillId="0" borderId="12" xfId="0" applyFont="1" applyBorder="1"/>
    <xf numFmtId="0" fontId="26" fillId="2" borderId="10" xfId="0" applyFont="1" applyFill="1" applyBorder="1" applyAlignment="1">
      <alignment horizontal="center"/>
    </xf>
    <xf numFmtId="0" fontId="14" fillId="0" borderId="0" xfId="0" applyFont="1"/>
    <xf numFmtId="0" fontId="2" fillId="0" borderId="0" xfId="0" applyFont="1"/>
    <xf numFmtId="0" fontId="1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TOCAR'!$C$31:$C$39</c:f>
              <c:numCache>
                <c:formatCode>0.0\x</c:formatCode>
                <c:ptCount val="9"/>
                <c:pt idx="0">
                  <c:v>5.8381499999999997</c:v>
                </c:pt>
                <c:pt idx="1">
                  <c:v>5.2953741496598639</c:v>
                </c:pt>
                <c:pt idx="2">
                  <c:v>4.989871794871795</c:v>
                </c:pt>
                <c:pt idx="3">
                  <c:v>15.771154506437769</c:v>
                </c:pt>
                <c:pt idx="4">
                  <c:v>16.117013157894736</c:v>
                </c:pt>
                <c:pt idx="5">
                  <c:v>13.509849264705883</c:v>
                </c:pt>
                <c:pt idx="6">
                  <c:v>25.459619047619046</c:v>
                </c:pt>
                <c:pt idx="7">
                  <c:v>30.377954545454543</c:v>
                </c:pt>
                <c:pt idx="8">
                  <c:v>23.181524908869989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TOCAR'!$D$31:$D$39</c:f>
              <c:numCache>
                <c:formatCode>General</c:formatCode>
                <c:ptCount val="9"/>
                <c:pt idx="0">
                  <c:v>0.21320564395201647</c:v>
                </c:pt>
                <c:pt idx="1">
                  <c:v>0.35297786100161144</c:v>
                </c:pt>
                <c:pt idx="2">
                  <c:v>0.30341125954198489</c:v>
                </c:pt>
                <c:pt idx="3">
                  <c:v>24.691374200226591</c:v>
                </c:pt>
                <c:pt idx="4">
                  <c:v>1.3848939777327907</c:v>
                </c:pt>
                <c:pt idx="5">
                  <c:v>1.7017008893084249</c:v>
                </c:pt>
                <c:pt idx="6">
                  <c:v>9.0243466905576391</c:v>
                </c:pt>
                <c:pt idx="7">
                  <c:v>51.452507726193517</c:v>
                </c:pt>
                <c:pt idx="8">
                  <c:v>3.943058446007079</c:v>
                </c:pt>
              </c:numCache>
            </c:numRef>
          </c:val>
        </c:ser>
        <c:ser>
          <c:idx val="2"/>
          <c:order val="2"/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TOCAR'!$E$31:$E$39</c:f>
              <c:numCache>
                <c:formatCode>General</c:formatCode>
                <c:ptCount val="9"/>
                <c:pt idx="0">
                  <c:v>2.1681274800533767</c:v>
                </c:pt>
                <c:pt idx="1">
                  <c:v>1.3331808658923032</c:v>
                </c:pt>
                <c:pt idx="2">
                  <c:v>1.4722439693670601</c:v>
                </c:pt>
                <c:pt idx="3">
                  <c:v>24.691374200226591</c:v>
                </c:pt>
                <c:pt idx="4">
                  <c:v>12.279472684596215</c:v>
                </c:pt>
                <c:pt idx="5">
                  <c:v>17.381209758466138</c:v>
                </c:pt>
                <c:pt idx="6">
                  <c:v>9.0243466905576355</c:v>
                </c:pt>
                <c:pt idx="7">
                  <c:v>51.452507726193517</c:v>
                </c:pt>
                <c:pt idx="8">
                  <c:v>26.387416375798928</c:v>
                </c:pt>
              </c:numCache>
            </c:numRef>
          </c:val>
        </c:ser>
        <c:ser>
          <c:idx val="3"/>
          <c:order val="3"/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TOCAR'!$F$31:$F$39</c:f>
              <c:numCache>
                <c:formatCode>General</c:formatCode>
                <c:ptCount val="9"/>
                <c:pt idx="0">
                  <c:v>10.877440369081036</c:v>
                </c:pt>
                <c:pt idx="1">
                  <c:v>13.514284833208379</c:v>
                </c:pt>
                <c:pt idx="2">
                  <c:v>17.613418994429878</c:v>
                </c:pt>
                <c:pt idx="3">
                  <c:v>5.5575637957486776</c:v>
                </c:pt>
                <c:pt idx="4">
                  <c:v>27.748544538534297</c:v>
                </c:pt>
                <c:pt idx="5">
                  <c:v>52.003714065852151</c:v>
                </c:pt>
                <c:pt idx="6">
                  <c:v>31.515339989911645</c:v>
                </c:pt>
                <c:pt idx="7">
                  <c:v>36.828848334412555</c:v>
                </c:pt>
                <c:pt idx="8">
                  <c:v>66.468711537599347</c:v>
                </c:pt>
              </c:numCache>
            </c:numRef>
          </c:val>
        </c:ser>
        <c:ser>
          <c:idx val="4"/>
          <c:order val="4"/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TOCAR'!$G$31:$G$39</c:f>
              <c:numCache>
                <c:formatCode>General</c:formatCode>
                <c:ptCount val="9"/>
                <c:pt idx="0">
                  <c:v>26.341144311035002</c:v>
                </c:pt>
                <c:pt idx="1">
                  <c:v>36.896289762949849</c:v>
                </c:pt>
                <c:pt idx="2">
                  <c:v>48.726936334730446</c:v>
                </c:pt>
                <c:pt idx="3">
                  <c:v>5.5575637957486634</c:v>
                </c:pt>
                <c:pt idx="4">
                  <c:v>47.792109539547042</c:v>
                </c:pt>
                <c:pt idx="5">
                  <c:v>105.56921381146645</c:v>
                </c:pt>
                <c:pt idx="6">
                  <c:v>31.515339989911652</c:v>
                </c:pt>
                <c:pt idx="7">
                  <c:v>36.828848334412527</c:v>
                </c:pt>
                <c:pt idx="8">
                  <c:v>124.18694393140834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931648"/>
        <c:axId val="36252480"/>
      </c:barChart>
      <c:catAx>
        <c:axId val="1319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36252480"/>
        <c:crosses val="autoZero"/>
        <c:auto val="1"/>
        <c:lblAlgn val="ctr"/>
        <c:lblOffset val="100"/>
        <c:noMultiLvlLbl val="1"/>
      </c:catAx>
      <c:valAx>
        <c:axId val="36252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3193164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TOCAR'!$C$40</c:f>
              <c:numCache>
                <c:formatCode>0.0\x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TOCAR'!$D$40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TOCAR'!$E$40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TOCAR'!$F$40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TOCAR'!$G$40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246528"/>
        <c:axId val="36254784"/>
      </c:barChart>
      <c:catAx>
        <c:axId val="1402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36254784"/>
        <c:crosses val="autoZero"/>
        <c:auto val="1"/>
        <c:lblAlgn val="ctr"/>
        <c:lblOffset val="100"/>
        <c:noMultiLvlLbl val="1"/>
      </c:catAx>
      <c:valAx>
        <c:axId val="36254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4024652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TOCAR'!$C$41</c:f>
              <c:numCache>
                <c:formatCode>0.0\x</c:formatCode>
                <c:ptCount val="1"/>
                <c:pt idx="0">
                  <c:v>0.23840816326530612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TOCAR'!$D$41</c:f>
              <c:numCache>
                <c:formatCode>General</c:formatCode>
                <c:ptCount val="1"/>
                <c:pt idx="0">
                  <c:v>6.4551522108843535</c:v>
                </c:pt>
              </c:numCache>
            </c:numRef>
          </c:val>
        </c:ser>
        <c:ser>
          <c:idx val="2"/>
          <c:order val="2"/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TOCAR'!$E$41</c:f>
              <c:numCache>
                <c:formatCode>General</c:formatCode>
                <c:ptCount val="1"/>
                <c:pt idx="0">
                  <c:v>15.541578514739232</c:v>
                </c:pt>
              </c:numCache>
            </c:numRef>
          </c:val>
        </c:ser>
        <c:ser>
          <c:idx val="3"/>
          <c:order val="3"/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TOCAR'!$F$41</c:f>
              <c:numCache>
                <c:formatCode>General</c:formatCode>
                <c:ptCount val="1"/>
                <c:pt idx="0">
                  <c:v>40.197896825396825</c:v>
                </c:pt>
              </c:numCache>
            </c:numRef>
          </c:val>
        </c:ser>
        <c:ser>
          <c:idx val="4"/>
          <c:order val="4"/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TOCAR'!$G$41</c:f>
              <c:numCache>
                <c:formatCode>General</c:formatCode>
                <c:ptCount val="1"/>
                <c:pt idx="0">
                  <c:v>80.424107142857139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268544"/>
        <c:axId val="36257088"/>
      </c:barChart>
      <c:catAx>
        <c:axId val="14026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36257088"/>
        <c:crosses val="autoZero"/>
        <c:auto val="1"/>
        <c:lblAlgn val="ctr"/>
        <c:lblOffset val="100"/>
        <c:noMultiLvlLbl val="1"/>
      </c:catAx>
      <c:valAx>
        <c:axId val="36257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es-ES"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4026854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TOCAR'!$C$57:$C$65</c:f>
              <c:numCache>
                <c:formatCode>_(* #,##0.00_)\ [$€-1]_);\(#,##0.00\)\ [$€-1]_);_(* "-"??_)\ [$€-1]_);_(@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TOCAR'!$D$57:$D$65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TOCAR'!$E$57:$E$65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TOCAR'!$F$57:$F$65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TOCAR'!$G$57:$G$65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07328"/>
        <c:axId val="36301632"/>
      </c:barChart>
      <c:catAx>
        <c:axId val="180707328"/>
        <c:scaling>
          <c:orientation val="maxMin"/>
        </c:scaling>
        <c:delete val="0"/>
        <c:axPos val="l"/>
        <c:majorTickMark val="cross"/>
        <c:minorTickMark val="cross"/>
        <c:tickLblPos val="nextTo"/>
        <c:crossAx val="36301632"/>
        <c:crosses val="autoZero"/>
        <c:auto val="1"/>
        <c:lblAlgn val="ctr"/>
        <c:lblOffset val="100"/>
        <c:noMultiLvlLbl val="1"/>
      </c:catAx>
      <c:valAx>
        <c:axId val="36301632"/>
        <c:scaling>
          <c:orientation val="minMax"/>
        </c:scaling>
        <c:delete val="0"/>
        <c:axPos val="b"/>
        <c:numFmt formatCode="_(* #,##0.00_)\ [$€-1]_);\(#,##0.00\)\ [$€-1]_);_(* &quot;-&quot;??_)\ [$€-1]_);_(@" sourceLinked="1"/>
        <c:majorTickMark val="cross"/>
        <c:minorTickMark val="cross"/>
        <c:tickLblPos val="nextTo"/>
        <c:spPr>
          <a:ln w="47625">
            <a:noFill/>
          </a:ln>
        </c:spPr>
        <c:crossAx val="180707328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</xdr:row>
      <xdr:rowOff>171450</xdr:rowOff>
    </xdr:from>
    <xdr:ext cx="7705725" cy="4762500"/>
    <xdr:graphicFrame macro="">
      <xdr:nvGraphicFramePr>
        <xdr:cNvPr id="1775968515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0</xdr:colOff>
      <xdr:row>2</xdr:row>
      <xdr:rowOff>0</xdr:rowOff>
    </xdr:from>
    <xdr:ext cx="1685925" cy="4762500"/>
    <xdr:graphicFrame macro="">
      <xdr:nvGraphicFramePr>
        <xdr:cNvPr id="243738098" name="Chart 3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209550</xdr:colOff>
      <xdr:row>2</xdr:row>
      <xdr:rowOff>9525</xdr:rowOff>
    </xdr:from>
    <xdr:ext cx="1685925" cy="4762500"/>
    <xdr:graphicFrame macro="">
      <xdr:nvGraphicFramePr>
        <xdr:cNvPr id="1702476845" name="Chart 4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609600</xdr:colOff>
      <xdr:row>27</xdr:row>
      <xdr:rowOff>171450</xdr:rowOff>
    </xdr:from>
    <xdr:ext cx="352425" cy="876300"/>
    <xdr:pic>
      <xdr:nvPicPr>
        <xdr:cNvPr id="2" name="image3.jpg" title="Imat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4</xdr:row>
      <xdr:rowOff>0</xdr:rowOff>
    </xdr:from>
    <xdr:ext cx="8772525" cy="4305300"/>
    <xdr:graphicFrame macro="">
      <xdr:nvGraphicFramePr>
        <xdr:cNvPr id="83612411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142875</xdr:colOff>
      <xdr:row>29</xdr:row>
      <xdr:rowOff>142875</xdr:rowOff>
    </xdr:from>
    <xdr:ext cx="1152525" cy="476250"/>
    <xdr:sp macro="" textlink="">
      <xdr:nvSpPr>
        <xdr:cNvPr id="3" name="Shape 3"/>
        <xdr:cNvSpPr/>
      </xdr:nvSpPr>
      <xdr:spPr>
        <a:xfrm>
          <a:off x="4774500" y="3546638"/>
          <a:ext cx="1143000" cy="466725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142875</xdr:colOff>
      <xdr:row>30</xdr:row>
      <xdr:rowOff>142875</xdr:rowOff>
    </xdr:from>
    <xdr:ext cx="3495675" cy="2152650"/>
    <xdr:sp macro="" textlink="">
      <xdr:nvSpPr>
        <xdr:cNvPr id="4" name="Shape 4"/>
        <xdr:cNvSpPr/>
      </xdr:nvSpPr>
      <xdr:spPr>
        <a:xfrm>
          <a:off x="3602925" y="2708438"/>
          <a:ext cx="3486150" cy="2143125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419100</xdr:colOff>
      <xdr:row>27</xdr:row>
      <xdr:rowOff>76200</xdr:rowOff>
    </xdr:from>
    <xdr:ext cx="876300" cy="352425"/>
    <xdr:pic>
      <xdr:nvPicPr>
        <xdr:cNvPr id="2" name="image1.jp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27</xdr:row>
      <xdr:rowOff>76200</xdr:rowOff>
    </xdr:from>
    <xdr:ext cx="876300" cy="352425"/>
    <xdr:pic>
      <xdr:nvPicPr>
        <xdr:cNvPr id="5" name="image1.jp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885825</xdr:colOff>
      <xdr:row>27</xdr:row>
      <xdr:rowOff>47625</xdr:rowOff>
    </xdr:from>
    <xdr:ext cx="876300" cy="352425"/>
    <xdr:pic>
      <xdr:nvPicPr>
        <xdr:cNvPr id="6" name="image1.jp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895350</xdr:colOff>
      <xdr:row>27</xdr:row>
      <xdr:rowOff>66675</xdr:rowOff>
    </xdr:from>
    <xdr:ext cx="876300" cy="352425"/>
    <xdr:pic>
      <xdr:nvPicPr>
        <xdr:cNvPr id="7" name="image1.jp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27</xdr:row>
      <xdr:rowOff>180975</xdr:rowOff>
    </xdr:from>
    <xdr:ext cx="600075" cy="190500"/>
    <xdr:pic>
      <xdr:nvPicPr>
        <xdr:cNvPr id="8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27</xdr:row>
      <xdr:rowOff>133350</xdr:rowOff>
    </xdr:from>
    <xdr:ext cx="600075" cy="190500"/>
    <xdr:pic>
      <xdr:nvPicPr>
        <xdr:cNvPr id="9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742950</xdr:colOff>
      <xdr:row>27</xdr:row>
      <xdr:rowOff>133350</xdr:rowOff>
    </xdr:from>
    <xdr:ext cx="600075" cy="190500"/>
    <xdr:pic>
      <xdr:nvPicPr>
        <xdr:cNvPr id="10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27</xdr:row>
      <xdr:rowOff>133350</xdr:rowOff>
    </xdr:from>
    <xdr:ext cx="600075" cy="190500"/>
    <xdr:pic>
      <xdr:nvPicPr>
        <xdr:cNvPr id="11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27</xdr:row>
      <xdr:rowOff>114300</xdr:rowOff>
    </xdr:from>
    <xdr:ext cx="600075" cy="190500"/>
    <xdr:pic>
      <xdr:nvPicPr>
        <xdr:cNvPr id="12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27</xdr:row>
      <xdr:rowOff>123825</xdr:rowOff>
    </xdr:from>
    <xdr:ext cx="600075" cy="190500"/>
    <xdr:pic>
      <xdr:nvPicPr>
        <xdr:cNvPr id="13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27</xdr:row>
      <xdr:rowOff>133350</xdr:rowOff>
    </xdr:from>
    <xdr:ext cx="600075" cy="190500"/>
    <xdr:pic>
      <xdr:nvPicPr>
        <xdr:cNvPr id="14" name="image2.jp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000"/>
  <sheetViews>
    <sheetView tabSelected="1" zoomScale="90" zoomScaleNormal="90" workbookViewId="0">
      <selection activeCell="N40" sqref="N40"/>
    </sheetView>
  </sheetViews>
  <sheetFormatPr baseColWidth="10" defaultColWidth="14.42578125" defaultRowHeight="15" customHeight="1"/>
  <cols>
    <col min="1" max="6" width="14.42578125" customWidth="1"/>
    <col min="14" max="15" width="21.28515625" bestFit="1" customWidth="1"/>
    <col min="16" max="16" width="16.85546875" bestFit="1" customWidth="1"/>
    <col min="18" max="18" width="15.5703125" bestFit="1" customWidth="1"/>
    <col min="31" max="31" width="71.7109375" customWidth="1"/>
    <col min="32" max="32" width="57" customWidth="1"/>
  </cols>
  <sheetData>
    <row r="1" spans="1:4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5" ht="15.75" customHeight="1">
      <c r="A2" s="1"/>
      <c r="B2" s="112" t="s">
        <v>0</v>
      </c>
      <c r="C2" s="105"/>
      <c r="D2" s="105"/>
      <c r="E2" s="3"/>
      <c r="F2" s="2"/>
      <c r="G2" s="2"/>
      <c r="H2" s="2"/>
      <c r="I2" s="4" t="s">
        <v>1</v>
      </c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7"/>
      <c r="V2" s="1"/>
      <c r="W2" s="1"/>
      <c r="X2" s="1"/>
      <c r="Y2" s="1"/>
      <c r="Z2" s="1"/>
      <c r="AA2" s="1"/>
      <c r="AB2" s="1"/>
      <c r="AC2" s="1"/>
    </row>
    <row r="3" spans="1:45" ht="15.75" customHeight="1">
      <c r="A3" s="1"/>
      <c r="B3" s="8" t="s">
        <v>2</v>
      </c>
      <c r="C3" s="8"/>
      <c r="D3" s="8"/>
      <c r="E3" s="8"/>
      <c r="F3" s="8"/>
      <c r="G3" s="8"/>
      <c r="H3" s="8"/>
      <c r="I3" s="9" t="s">
        <v>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"/>
      <c r="W3" s="1"/>
      <c r="X3" s="1"/>
      <c r="Y3" s="1"/>
      <c r="Z3" s="1"/>
      <c r="AA3" s="1"/>
      <c r="AB3" s="1"/>
      <c r="AC3" s="1"/>
    </row>
    <row r="4" spans="1:45" ht="15.75" customHeight="1">
      <c r="A4" s="1"/>
      <c r="B4" s="1"/>
      <c r="C4" s="1"/>
      <c r="D4" s="1"/>
      <c r="E4" s="1"/>
      <c r="F4" s="1"/>
      <c r="G4" s="1"/>
      <c r="H4" s="1"/>
      <c r="I4" s="9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2"/>
      <c r="V4" s="1"/>
      <c r="W4" s="1"/>
      <c r="X4" s="1"/>
      <c r="Y4" s="1"/>
      <c r="Z4" s="1"/>
      <c r="AA4" s="1"/>
      <c r="AB4" s="1"/>
      <c r="AC4" s="1"/>
    </row>
    <row r="5" spans="1:45" ht="15.75" customHeight="1">
      <c r="A5" s="1"/>
      <c r="B5" s="8" t="s">
        <v>5</v>
      </c>
      <c r="C5" s="1"/>
      <c r="D5" s="13" t="s">
        <v>6</v>
      </c>
      <c r="E5" s="1"/>
      <c r="F5" s="1"/>
      <c r="G5" s="1"/>
      <c r="H5" s="1"/>
      <c r="I5" s="14" t="s">
        <v>7</v>
      </c>
      <c r="J5" s="15"/>
      <c r="K5" s="16"/>
      <c r="L5" s="15"/>
      <c r="M5" s="15"/>
      <c r="N5" s="15"/>
      <c r="O5" s="15"/>
      <c r="P5" s="15"/>
      <c r="Q5" s="15"/>
      <c r="R5" s="15"/>
      <c r="S5" s="15"/>
      <c r="T5" s="15"/>
      <c r="U5" s="16"/>
      <c r="V5" s="1"/>
      <c r="W5" s="1"/>
      <c r="X5" s="1"/>
      <c r="Y5" s="1"/>
      <c r="Z5" s="1"/>
      <c r="AA5" s="1"/>
      <c r="AB5" s="1"/>
      <c r="AC5" s="1"/>
    </row>
    <row r="6" spans="1:45" ht="15.75" customHeight="1">
      <c r="A6" s="1"/>
      <c r="B6" s="8" t="s">
        <v>8</v>
      </c>
      <c r="C6" s="1"/>
      <c r="D6" s="13">
        <v>0</v>
      </c>
      <c r="E6" s="1"/>
      <c r="F6" s="1"/>
      <c r="G6" s="1"/>
      <c r="H6" s="1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ht="15.75" customHeight="1">
      <c r="A7" s="1"/>
      <c r="B7" s="8" t="s">
        <v>9</v>
      </c>
      <c r="C7" s="1"/>
      <c r="D7" s="19">
        <v>0</v>
      </c>
      <c r="E7" s="1"/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15.75" customHeight="1">
      <c r="A9" s="1"/>
      <c r="B9" s="20" t="s">
        <v>10</v>
      </c>
      <c r="C9" s="21"/>
      <c r="D9" s="21"/>
      <c r="E9" s="21"/>
      <c r="F9" s="107" t="s">
        <v>11</v>
      </c>
      <c r="G9" s="108"/>
      <c r="H9" s="108"/>
      <c r="I9" s="108"/>
      <c r="J9" s="108"/>
      <c r="K9" s="108"/>
      <c r="L9" s="108"/>
      <c r="M9" s="109"/>
      <c r="N9" s="22"/>
      <c r="O9" s="22"/>
      <c r="P9" s="22"/>
      <c r="Q9" s="22"/>
      <c r="R9" s="22"/>
      <c r="S9" s="22"/>
      <c r="T9" s="22"/>
      <c r="U9" s="22"/>
      <c r="V9" s="22"/>
      <c r="W9" s="23" t="s">
        <v>12</v>
      </c>
      <c r="X9" s="23" t="s">
        <v>12</v>
      </c>
      <c r="Y9" s="24"/>
      <c r="Z9" s="24"/>
      <c r="AA9" s="22"/>
      <c r="AB9" s="18"/>
      <c r="AC9" s="111"/>
      <c r="AD9" s="105"/>
      <c r="AE9" s="25"/>
      <c r="AF9" s="25"/>
      <c r="AG9" s="25"/>
      <c r="AH9" s="25"/>
      <c r="AI9" s="25"/>
      <c r="AJ9" s="25"/>
      <c r="AK9" s="25"/>
      <c r="AL9" s="25"/>
      <c r="AM9" s="1"/>
      <c r="AN9" s="1"/>
      <c r="AO9" s="18"/>
      <c r="AP9" s="18"/>
    </row>
    <row r="10" spans="1:45" ht="15.75" customHeight="1">
      <c r="A10" s="1"/>
      <c r="B10" s="22"/>
      <c r="C10" s="22"/>
      <c r="D10" s="23" t="s">
        <v>13</v>
      </c>
      <c r="E10" s="23" t="s">
        <v>14</v>
      </c>
      <c r="F10" s="23" t="s">
        <v>15</v>
      </c>
      <c r="G10" s="23"/>
      <c r="H10" s="23"/>
      <c r="I10" s="23" t="s">
        <v>16</v>
      </c>
      <c r="J10" s="102" t="s">
        <v>17</v>
      </c>
      <c r="K10" s="23" t="s">
        <v>18</v>
      </c>
      <c r="L10" s="23" t="s">
        <v>19</v>
      </c>
      <c r="M10" s="23" t="s">
        <v>20</v>
      </c>
      <c r="N10" s="107" t="s">
        <v>21</v>
      </c>
      <c r="O10" s="108"/>
      <c r="P10" s="109"/>
      <c r="Q10" s="107" t="s">
        <v>22</v>
      </c>
      <c r="R10" s="108"/>
      <c r="S10" s="109"/>
      <c r="T10" s="107" t="s">
        <v>23</v>
      </c>
      <c r="U10" s="108"/>
      <c r="V10" s="109"/>
      <c r="W10" s="23" t="s">
        <v>21</v>
      </c>
      <c r="X10" s="23" t="s">
        <v>22</v>
      </c>
      <c r="Y10" s="107" t="s">
        <v>24</v>
      </c>
      <c r="Z10" s="108"/>
      <c r="AA10" s="109"/>
      <c r="AB10" s="18"/>
      <c r="AC10" s="10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8"/>
      <c r="AP10" s="18"/>
    </row>
    <row r="11" spans="1:45" ht="15.75" customHeight="1">
      <c r="A11" s="1"/>
      <c r="B11" s="26" t="s">
        <v>25</v>
      </c>
      <c r="C11" s="26" t="s">
        <v>26</v>
      </c>
      <c r="D11" s="27" t="s">
        <v>27</v>
      </c>
      <c r="E11" s="28" t="s">
        <v>28</v>
      </c>
      <c r="F11" s="27" t="s">
        <v>29</v>
      </c>
      <c r="G11" s="27" t="s">
        <v>30</v>
      </c>
      <c r="H11" s="27" t="s">
        <v>31</v>
      </c>
      <c r="I11" s="27" t="s">
        <v>32</v>
      </c>
      <c r="J11" s="103" t="s">
        <v>33</v>
      </c>
      <c r="K11" s="27" t="s">
        <v>34</v>
      </c>
      <c r="L11" s="27" t="s">
        <v>35</v>
      </c>
      <c r="M11" s="27" t="s">
        <v>29</v>
      </c>
      <c r="N11" s="28">
        <v>2016</v>
      </c>
      <c r="O11" s="28">
        <v>2017</v>
      </c>
      <c r="P11" s="28" t="s">
        <v>36</v>
      </c>
      <c r="Q11" s="28">
        <v>2016</v>
      </c>
      <c r="R11" s="28">
        <v>2017</v>
      </c>
      <c r="S11" s="28" t="s">
        <v>36</v>
      </c>
      <c r="T11" s="28">
        <v>2016</v>
      </c>
      <c r="U11" s="28">
        <v>2017</v>
      </c>
      <c r="V11" s="28" t="s">
        <v>36</v>
      </c>
      <c r="W11" s="27" t="s">
        <v>37</v>
      </c>
      <c r="X11" s="27" t="s">
        <v>37</v>
      </c>
      <c r="Y11" s="28">
        <v>2016</v>
      </c>
      <c r="Z11" s="28">
        <v>2017</v>
      </c>
      <c r="AA11" s="28" t="s">
        <v>36</v>
      </c>
      <c r="AB11" s="18"/>
      <c r="AC11" s="10"/>
      <c r="AD11" s="106"/>
      <c r="AE11" s="105"/>
      <c r="AF11" s="105"/>
      <c r="AG11" s="105"/>
      <c r="AH11" s="105"/>
      <c r="AI11" s="105"/>
      <c r="AJ11" s="105"/>
      <c r="AK11" s="1"/>
      <c r="AL11" s="1"/>
      <c r="AM11" s="1"/>
      <c r="AN11" s="1"/>
      <c r="AO11" s="18"/>
      <c r="AP11" s="18"/>
    </row>
    <row r="12" spans="1:45" ht="15.75" customHeight="1">
      <c r="A12" s="1"/>
      <c r="B12" s="29" t="s">
        <v>105</v>
      </c>
      <c r="C12" s="29" t="s">
        <v>106</v>
      </c>
      <c r="D12" s="30">
        <v>61.75</v>
      </c>
      <c r="E12" s="99">
        <v>100</v>
      </c>
      <c r="F12" s="31">
        <f>+D12*E12</f>
        <v>6175</v>
      </c>
      <c r="G12" s="30">
        <v>23.14</v>
      </c>
      <c r="H12" s="30">
        <v>0</v>
      </c>
      <c r="I12" s="30">
        <v>0</v>
      </c>
      <c r="J12" s="30">
        <v>0</v>
      </c>
      <c r="K12" s="30">
        <v>230</v>
      </c>
      <c r="L12" s="30">
        <v>245</v>
      </c>
      <c r="M12" s="31">
        <f>F12-G12+H12+I12+J12</f>
        <v>6151.86</v>
      </c>
      <c r="N12" s="30">
        <v>135.38999999999999</v>
      </c>
      <c r="O12" s="30">
        <v>107.19</v>
      </c>
      <c r="P12" s="30">
        <v>84.15</v>
      </c>
      <c r="Q12" s="30">
        <v>80.66</v>
      </c>
      <c r="R12" s="30">
        <v>58.41</v>
      </c>
      <c r="S12" s="30">
        <v>32.35</v>
      </c>
      <c r="T12" s="30">
        <v>57.96</v>
      </c>
      <c r="U12" s="30">
        <v>46.33</v>
      </c>
      <c r="V12" s="30">
        <v>25.29</v>
      </c>
      <c r="W12" s="32">
        <f t="shared" ref="W12:W31" si="0">IFERROR(+P12/O12-1,"N/A")</f>
        <v>-0.21494542401343397</v>
      </c>
      <c r="X12" s="32">
        <f t="shared" ref="X12:X31" si="1">IFERROR(+S12/R12-1,"N/A")</f>
        <v>-0.44615648005478503</v>
      </c>
      <c r="Y12" s="32">
        <f t="shared" ref="Y12:AA12" si="2">IFERROR(Q12/N12,"N/A")</f>
        <v>0.59576039589334517</v>
      </c>
      <c r="Z12" s="32">
        <f t="shared" si="2"/>
        <v>0.54492023509655751</v>
      </c>
      <c r="AA12" s="32">
        <f t="shared" si="2"/>
        <v>0.38443256090314915</v>
      </c>
      <c r="AB12" s="18"/>
      <c r="AC12" s="10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"/>
      <c r="AO12" s="1"/>
      <c r="AP12" s="1"/>
    </row>
    <row r="13" spans="1:45" ht="15.75" customHeight="1">
      <c r="A13" s="1"/>
      <c r="B13" s="29" t="s">
        <v>107</v>
      </c>
      <c r="C13" s="29" t="s">
        <v>108</v>
      </c>
      <c r="D13" s="30">
        <v>91.55</v>
      </c>
      <c r="E13" s="13">
        <v>292</v>
      </c>
      <c r="F13" s="31">
        <f t="shared" ref="F13:F31" si="3">+D13*E13</f>
        <v>26732.6</v>
      </c>
      <c r="G13" s="30">
        <v>4280</v>
      </c>
      <c r="H13" s="30">
        <v>900</v>
      </c>
      <c r="I13" s="30">
        <v>0</v>
      </c>
      <c r="J13" s="30"/>
      <c r="K13" s="30">
        <v>4840</v>
      </c>
      <c r="L13" s="30">
        <v>9.1</v>
      </c>
      <c r="M13" s="31">
        <f t="shared" ref="M13:M31" si="4">+F13-G13+H13+I13+J13</f>
        <v>23352.6</v>
      </c>
      <c r="N13" s="30">
        <v>4000</v>
      </c>
      <c r="O13" s="30">
        <v>4410</v>
      </c>
      <c r="P13" s="30">
        <v>4680</v>
      </c>
      <c r="Q13" s="30"/>
      <c r="R13" s="30">
        <v>1300</v>
      </c>
      <c r="S13" s="30">
        <v>1480</v>
      </c>
      <c r="T13" s="30">
        <v>1050</v>
      </c>
      <c r="U13" s="30">
        <v>880</v>
      </c>
      <c r="V13" s="30">
        <v>940</v>
      </c>
      <c r="W13" s="32">
        <f t="shared" si="0"/>
        <v>6.1224489795918435E-2</v>
      </c>
      <c r="X13" s="32">
        <f t="shared" si="1"/>
        <v>0.13846153846153841</v>
      </c>
      <c r="Y13" s="32">
        <f t="shared" ref="Y13:AA13" si="5">IFERROR(Q13/N13,"N/A")</f>
        <v>0</v>
      </c>
      <c r="Z13" s="32">
        <f t="shared" si="5"/>
        <v>0.29478458049886619</v>
      </c>
      <c r="AA13" s="32">
        <f t="shared" si="5"/>
        <v>0.31623931623931623</v>
      </c>
      <c r="AB13" s="18"/>
      <c r="AC13" s="18"/>
      <c r="AD13" s="104"/>
      <c r="AE13" s="105"/>
      <c r="AF13" s="105"/>
      <c r="AG13" s="105"/>
      <c r="AH13" s="105"/>
      <c r="AI13" s="105"/>
      <c r="AJ13" s="105"/>
      <c r="AK13" s="105"/>
      <c r="AL13" s="105"/>
      <c r="AM13" s="105"/>
      <c r="AN13" s="1"/>
      <c r="AO13" s="1"/>
      <c r="AP13" s="1"/>
    </row>
    <row r="14" spans="1:45" ht="15.75" customHeight="1">
      <c r="A14" s="1"/>
      <c r="B14" s="29" t="s">
        <v>109</v>
      </c>
      <c r="C14" s="29" t="s">
        <v>110</v>
      </c>
      <c r="D14" s="30">
        <v>49.49</v>
      </c>
      <c r="E14" s="13">
        <v>771</v>
      </c>
      <c r="F14" s="31">
        <f t="shared" si="3"/>
        <v>38156.79</v>
      </c>
      <c r="G14" s="30">
        <v>3840</v>
      </c>
      <c r="H14" s="30">
        <v>2430</v>
      </c>
      <c r="I14" s="30">
        <v>0</v>
      </c>
      <c r="J14" s="30">
        <v>0</v>
      </c>
      <c r="K14" s="30">
        <v>1730</v>
      </c>
      <c r="L14" s="30">
        <v>64</v>
      </c>
      <c r="M14" s="31">
        <f t="shared" si="4"/>
        <v>36746.79</v>
      </c>
      <c r="N14" s="30">
        <v>6002</v>
      </c>
      <c r="O14" s="30">
        <v>6373</v>
      </c>
      <c r="P14" s="30">
        <v>6812</v>
      </c>
      <c r="Q14" s="30">
        <v>2330</v>
      </c>
      <c r="R14" s="30">
        <v>2280</v>
      </c>
      <c r="S14" s="30">
        <v>2720</v>
      </c>
      <c r="T14" s="30">
        <v>877</v>
      </c>
      <c r="U14" s="30">
        <v>248</v>
      </c>
      <c r="V14" s="30">
        <v>1646</v>
      </c>
      <c r="W14" s="32">
        <f t="shared" si="0"/>
        <v>6.8884355876353442E-2</v>
      </c>
      <c r="X14" s="32">
        <f t="shared" si="1"/>
        <v>0.19298245614035081</v>
      </c>
      <c r="Y14" s="32">
        <f t="shared" ref="Y14:AA14" si="6">IFERROR(Q14/N14,"N/A")</f>
        <v>0.38820393202265913</v>
      </c>
      <c r="Z14" s="32">
        <f t="shared" si="6"/>
        <v>0.35775929703436371</v>
      </c>
      <c r="AA14" s="32">
        <f t="shared" si="6"/>
        <v>0.3992953611274222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"/>
      <c r="AO14" s="1"/>
      <c r="AP14" s="1"/>
    </row>
    <row r="15" spans="1:45" ht="15.75" customHeight="1">
      <c r="A15" s="1"/>
      <c r="B15" s="29" t="s">
        <v>38</v>
      </c>
      <c r="C15" s="29" t="s">
        <v>111</v>
      </c>
      <c r="D15" s="30">
        <v>109.88</v>
      </c>
      <c r="E15" s="13">
        <v>113</v>
      </c>
      <c r="F15" s="31">
        <f t="shared" si="3"/>
        <v>12416.439999999999</v>
      </c>
      <c r="G15" s="30">
        <v>740</v>
      </c>
      <c r="H15" s="30">
        <v>1570</v>
      </c>
      <c r="I15" s="30">
        <v>0</v>
      </c>
      <c r="J15" s="30">
        <v>0</v>
      </c>
      <c r="K15" s="30">
        <v>1350</v>
      </c>
      <c r="L15" s="30">
        <v>36</v>
      </c>
      <c r="M15" s="31">
        <f t="shared" si="4"/>
        <v>13246.439999999999</v>
      </c>
      <c r="N15" s="30">
        <v>1284</v>
      </c>
      <c r="O15" s="30">
        <v>1616</v>
      </c>
      <c r="P15" s="30">
        <v>1628</v>
      </c>
      <c r="Q15" s="30">
        <v>203.31</v>
      </c>
      <c r="R15" s="30">
        <v>318.43</v>
      </c>
      <c r="S15" s="30">
        <v>268.11</v>
      </c>
      <c r="T15" s="30">
        <v>-7.26</v>
      </c>
      <c r="U15" s="30">
        <v>60</v>
      </c>
      <c r="V15" s="30">
        <v>158</v>
      </c>
      <c r="W15" s="32">
        <f t="shared" si="0"/>
        <v>7.4257425742574323E-3</v>
      </c>
      <c r="X15" s="32">
        <f t="shared" si="1"/>
        <v>-0.15802531168545675</v>
      </c>
      <c r="Y15" s="32">
        <f t="shared" ref="Y15:AA15" si="7">IFERROR(Q15/N15,"N/A")</f>
        <v>0.15834112149532711</v>
      </c>
      <c r="Z15" s="32">
        <f t="shared" si="7"/>
        <v>0.19704826732673267</v>
      </c>
      <c r="AA15" s="32">
        <f t="shared" si="7"/>
        <v>0.16468673218673219</v>
      </c>
      <c r="AB15" s="18"/>
      <c r="AC15" s="18"/>
      <c r="AD15" s="111"/>
      <c r="AE15" s="105"/>
      <c r="AF15" s="105"/>
      <c r="AG15" s="105"/>
      <c r="AH15" s="105"/>
      <c r="AI15" s="105"/>
      <c r="AJ15" s="105"/>
      <c r="AK15" s="105"/>
      <c r="AL15" s="105"/>
      <c r="AM15" s="18"/>
      <c r="AN15" s="1"/>
      <c r="AO15" s="1"/>
      <c r="AP15" s="1"/>
    </row>
    <row r="16" spans="1:45" ht="15.75" customHeight="1">
      <c r="A16" s="1"/>
      <c r="B16" s="29" t="s">
        <v>38</v>
      </c>
      <c r="C16" s="29" t="s">
        <v>39</v>
      </c>
      <c r="D16" s="30">
        <v>0</v>
      </c>
      <c r="E16" s="13">
        <v>0</v>
      </c>
      <c r="F16" s="31">
        <f t="shared" si="3"/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1">
        <f t="shared" si="4"/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2" t="str">
        <f t="shared" si="0"/>
        <v>N/A</v>
      </c>
      <c r="X16" s="32" t="str">
        <f t="shared" si="1"/>
        <v>N/A</v>
      </c>
      <c r="Y16" s="32" t="str">
        <f t="shared" ref="Y16:AA16" si="8">IFERROR(Q16/N16,"N/A")</f>
        <v>N/A</v>
      </c>
      <c r="Z16" s="32" t="str">
        <f t="shared" si="8"/>
        <v>N/A</v>
      </c>
      <c r="AA16" s="32" t="str">
        <f t="shared" si="8"/>
        <v>N/A</v>
      </c>
      <c r="AB16" s="18"/>
      <c r="AC16" s="10"/>
      <c r="AD16" s="104"/>
      <c r="AE16" s="105"/>
      <c r="AF16" s="105"/>
      <c r="AG16" s="105"/>
      <c r="AH16" s="105"/>
      <c r="AI16" s="105"/>
      <c r="AJ16" s="105"/>
      <c r="AK16" s="105"/>
      <c r="AL16" s="105"/>
      <c r="AM16" s="105"/>
      <c r="AN16" s="1"/>
      <c r="AO16" s="1"/>
      <c r="AP16" s="1"/>
    </row>
    <row r="17" spans="1:42" ht="15.75" customHeight="1">
      <c r="A17" s="1"/>
      <c r="B17" s="29" t="s">
        <v>38</v>
      </c>
      <c r="C17" s="29" t="s">
        <v>39</v>
      </c>
      <c r="D17" s="30">
        <v>0</v>
      </c>
      <c r="E17" s="13">
        <v>0</v>
      </c>
      <c r="F17" s="31">
        <f t="shared" si="3"/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1">
        <f t="shared" si="4"/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2" t="str">
        <f t="shared" si="0"/>
        <v>N/A</v>
      </c>
      <c r="X17" s="32" t="str">
        <f t="shared" si="1"/>
        <v>N/A</v>
      </c>
      <c r="Y17" s="32" t="str">
        <f t="shared" ref="Y17:AA17" si="9">IFERROR(Q17/N17,"N/A")</f>
        <v>N/A</v>
      </c>
      <c r="Z17" s="32" t="str">
        <f t="shared" si="9"/>
        <v>N/A</v>
      </c>
      <c r="AA17" s="32" t="str">
        <f t="shared" si="9"/>
        <v>N/A</v>
      </c>
      <c r="AB17" s="18"/>
      <c r="AC17" s="10"/>
      <c r="AD17" s="104"/>
      <c r="AE17" s="105"/>
      <c r="AF17" s="105"/>
      <c r="AG17" s="105"/>
      <c r="AH17" s="18"/>
      <c r="AI17" s="18"/>
      <c r="AJ17" s="18"/>
      <c r="AK17" s="18"/>
      <c r="AL17" s="18"/>
      <c r="AM17" s="18"/>
      <c r="AN17" s="1"/>
      <c r="AO17" s="1"/>
      <c r="AP17" s="1"/>
    </row>
    <row r="18" spans="1:42" ht="15.75" customHeight="1">
      <c r="A18" s="1"/>
      <c r="B18" s="29" t="s">
        <v>38</v>
      </c>
      <c r="C18" s="29" t="s">
        <v>39</v>
      </c>
      <c r="D18" s="30">
        <v>0</v>
      </c>
      <c r="E18" s="13">
        <v>0</v>
      </c>
      <c r="F18" s="31">
        <f t="shared" si="3"/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1">
        <f t="shared" si="4"/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2" t="str">
        <f t="shared" si="0"/>
        <v>N/A</v>
      </c>
      <c r="X18" s="32" t="str">
        <f t="shared" si="1"/>
        <v>N/A</v>
      </c>
      <c r="Y18" s="32" t="str">
        <f t="shared" ref="Y18:AA18" si="10">IFERROR(Q18/N18,"N/A")</f>
        <v>N/A</v>
      </c>
      <c r="Z18" s="32" t="str">
        <f t="shared" si="10"/>
        <v>N/A</v>
      </c>
      <c r="AA18" s="32" t="str">
        <f t="shared" si="10"/>
        <v>N/A</v>
      </c>
      <c r="AB18" s="18"/>
      <c r="AC18" s="10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"/>
      <c r="AO18" s="1"/>
      <c r="AP18" s="1"/>
    </row>
    <row r="19" spans="1:42" ht="15.75" customHeight="1">
      <c r="A19" s="1"/>
      <c r="B19" s="29" t="s">
        <v>38</v>
      </c>
      <c r="C19" s="29" t="s">
        <v>39</v>
      </c>
      <c r="D19" s="30">
        <v>0</v>
      </c>
      <c r="E19" s="13">
        <v>0</v>
      </c>
      <c r="F19" s="31">
        <f t="shared" si="3"/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1">
        <f t="shared" si="4"/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2" t="str">
        <f t="shared" si="0"/>
        <v>N/A</v>
      </c>
      <c r="X19" s="32" t="str">
        <f t="shared" si="1"/>
        <v>N/A</v>
      </c>
      <c r="Y19" s="32" t="str">
        <f t="shared" ref="Y19:AA19" si="11">IFERROR(Q19/N19,"N/A")</f>
        <v>N/A</v>
      </c>
      <c r="Z19" s="32" t="str">
        <f t="shared" si="11"/>
        <v>N/A</v>
      </c>
      <c r="AA19" s="32" t="str">
        <f t="shared" si="11"/>
        <v>N/A</v>
      </c>
      <c r="AB19" s="18"/>
      <c r="AC19" s="10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"/>
      <c r="AO19" s="1"/>
      <c r="AP19" s="1"/>
    </row>
    <row r="20" spans="1:42" ht="15.75" customHeight="1">
      <c r="A20" s="1"/>
      <c r="B20" s="29" t="s">
        <v>38</v>
      </c>
      <c r="C20" s="29" t="s">
        <v>39</v>
      </c>
      <c r="D20" s="30">
        <v>0</v>
      </c>
      <c r="E20" s="13">
        <v>0</v>
      </c>
      <c r="F20" s="31">
        <f t="shared" si="3"/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1">
        <f t="shared" si="4"/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2" t="str">
        <f t="shared" si="0"/>
        <v>N/A</v>
      </c>
      <c r="X20" s="32" t="str">
        <f t="shared" si="1"/>
        <v>N/A</v>
      </c>
      <c r="Y20" s="32" t="str">
        <f t="shared" ref="Y20:AA20" si="12">IFERROR(Q20/N20,"N/A")</f>
        <v>N/A</v>
      </c>
      <c r="Z20" s="32" t="str">
        <f t="shared" si="12"/>
        <v>N/A</v>
      </c>
      <c r="AA20" s="32" t="str">
        <f t="shared" si="12"/>
        <v>N/A</v>
      </c>
      <c r="AB20" s="18"/>
      <c r="AC20" s="10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"/>
      <c r="AO20" s="1"/>
      <c r="AP20" s="1"/>
    </row>
    <row r="21" spans="1:42" ht="15.75" customHeight="1">
      <c r="A21" s="1"/>
      <c r="B21" s="29" t="s">
        <v>38</v>
      </c>
      <c r="C21" s="29" t="s">
        <v>39</v>
      </c>
      <c r="D21" s="30">
        <v>0</v>
      </c>
      <c r="E21" s="13">
        <v>0</v>
      </c>
      <c r="F21" s="31">
        <f t="shared" si="3"/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1">
        <f t="shared" si="4"/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2" t="str">
        <f t="shared" si="0"/>
        <v>N/A</v>
      </c>
      <c r="X21" s="32" t="str">
        <f t="shared" si="1"/>
        <v>N/A</v>
      </c>
      <c r="Y21" s="32" t="str">
        <f t="shared" ref="Y21:AA21" si="13">IFERROR(Q21/N21,"N/A")</f>
        <v>N/A</v>
      </c>
      <c r="Z21" s="32" t="str">
        <f t="shared" si="13"/>
        <v>N/A</v>
      </c>
      <c r="AA21" s="32" t="str">
        <f t="shared" si="13"/>
        <v>N/A</v>
      </c>
      <c r="AB21" s="18"/>
      <c r="AC21" s="10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"/>
      <c r="AO21" s="1"/>
      <c r="AP21" s="1"/>
    </row>
    <row r="22" spans="1:42" ht="15.75" customHeight="1">
      <c r="A22" s="1"/>
      <c r="B22" s="29" t="s">
        <v>38</v>
      </c>
      <c r="C22" s="29" t="s">
        <v>39</v>
      </c>
      <c r="D22" s="30">
        <v>0</v>
      </c>
      <c r="E22" s="13">
        <v>0</v>
      </c>
      <c r="F22" s="31">
        <f t="shared" si="3"/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1">
        <f t="shared" si="4"/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2" t="str">
        <f t="shared" si="0"/>
        <v>N/A</v>
      </c>
      <c r="X22" s="32" t="str">
        <f t="shared" si="1"/>
        <v>N/A</v>
      </c>
      <c r="Y22" s="32" t="str">
        <f t="shared" ref="Y22:AA22" si="14">IFERROR(Q22/N22,"N/A")</f>
        <v>N/A</v>
      </c>
      <c r="Z22" s="32" t="str">
        <f t="shared" si="14"/>
        <v>N/A</v>
      </c>
      <c r="AA22" s="32" t="str">
        <f t="shared" si="14"/>
        <v>N/A</v>
      </c>
      <c r="AB22" s="18"/>
      <c r="AC22" s="10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"/>
      <c r="AO22" s="1"/>
      <c r="AP22" s="1"/>
    </row>
    <row r="23" spans="1:42" ht="15.75" customHeight="1">
      <c r="A23" s="1"/>
      <c r="B23" s="29" t="s">
        <v>38</v>
      </c>
      <c r="C23" s="29" t="s">
        <v>39</v>
      </c>
      <c r="D23" s="30">
        <v>0</v>
      </c>
      <c r="E23" s="13">
        <v>0</v>
      </c>
      <c r="F23" s="31">
        <f t="shared" si="3"/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1">
        <f t="shared" si="4"/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2" t="str">
        <f t="shared" si="0"/>
        <v>N/A</v>
      </c>
      <c r="X23" s="32" t="str">
        <f t="shared" si="1"/>
        <v>N/A</v>
      </c>
      <c r="Y23" s="32" t="str">
        <f t="shared" ref="Y23:AA23" si="15">IFERROR(Q23/N23,"N/A")</f>
        <v>N/A</v>
      </c>
      <c r="Z23" s="32" t="str">
        <f t="shared" si="15"/>
        <v>N/A</v>
      </c>
      <c r="AA23" s="32" t="str">
        <f t="shared" si="15"/>
        <v>N/A</v>
      </c>
      <c r="AB23" s="18"/>
      <c r="AC23" s="10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"/>
      <c r="AO23" s="1"/>
      <c r="AP23" s="1"/>
    </row>
    <row r="24" spans="1:42" ht="15.75" customHeight="1">
      <c r="A24" s="1"/>
      <c r="B24" s="29" t="s">
        <v>38</v>
      </c>
      <c r="C24" s="29" t="s">
        <v>39</v>
      </c>
      <c r="D24" s="30">
        <v>0</v>
      </c>
      <c r="E24" s="13">
        <v>0</v>
      </c>
      <c r="F24" s="31">
        <f t="shared" si="3"/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1">
        <f t="shared" si="4"/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2" t="str">
        <f t="shared" si="0"/>
        <v>N/A</v>
      </c>
      <c r="X24" s="32" t="str">
        <f t="shared" si="1"/>
        <v>N/A</v>
      </c>
      <c r="Y24" s="32" t="str">
        <f t="shared" ref="Y24:AA24" si="16">IFERROR(Q24/N24,"N/A")</f>
        <v>N/A</v>
      </c>
      <c r="Z24" s="32" t="str">
        <f t="shared" si="16"/>
        <v>N/A</v>
      </c>
      <c r="AA24" s="32" t="str">
        <f t="shared" si="16"/>
        <v>N/A</v>
      </c>
      <c r="AB24" s="18"/>
      <c r="AC24" s="10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"/>
      <c r="AO24" s="1"/>
      <c r="AP24" s="1"/>
    </row>
    <row r="25" spans="1:42" ht="15.75" customHeight="1">
      <c r="A25" s="1"/>
      <c r="B25" s="29" t="s">
        <v>38</v>
      </c>
      <c r="C25" s="29" t="s">
        <v>39</v>
      </c>
      <c r="D25" s="30">
        <v>0</v>
      </c>
      <c r="E25" s="13">
        <v>0</v>
      </c>
      <c r="F25" s="31">
        <f t="shared" si="3"/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1">
        <f t="shared" si="4"/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2" t="str">
        <f t="shared" si="0"/>
        <v>N/A</v>
      </c>
      <c r="X25" s="32" t="str">
        <f t="shared" si="1"/>
        <v>N/A</v>
      </c>
      <c r="Y25" s="32" t="str">
        <f t="shared" ref="Y25:AA25" si="17">IFERROR(Q25/N25,"N/A")</f>
        <v>N/A</v>
      </c>
      <c r="Z25" s="32" t="str">
        <f t="shared" si="17"/>
        <v>N/A</v>
      </c>
      <c r="AA25" s="32" t="str">
        <f t="shared" si="17"/>
        <v>N/A</v>
      </c>
      <c r="AB25" s="18"/>
      <c r="AC25" s="10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"/>
      <c r="AO25" s="1"/>
      <c r="AP25" s="1"/>
    </row>
    <row r="26" spans="1:42" ht="15.75" customHeight="1">
      <c r="A26" s="1"/>
      <c r="B26" s="29" t="s">
        <v>38</v>
      </c>
      <c r="C26" s="29" t="s">
        <v>39</v>
      </c>
      <c r="D26" s="30">
        <v>0</v>
      </c>
      <c r="E26" s="13">
        <v>0</v>
      </c>
      <c r="F26" s="31">
        <f t="shared" si="3"/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1">
        <f t="shared" si="4"/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2" t="str">
        <f t="shared" si="0"/>
        <v>N/A</v>
      </c>
      <c r="X26" s="32" t="str">
        <f t="shared" si="1"/>
        <v>N/A</v>
      </c>
      <c r="Y26" s="32" t="str">
        <f t="shared" ref="Y26:AA26" si="18">IFERROR(Q26/N26,"N/A")</f>
        <v>N/A</v>
      </c>
      <c r="Z26" s="32" t="str">
        <f t="shared" si="18"/>
        <v>N/A</v>
      </c>
      <c r="AA26" s="32" t="str">
        <f t="shared" si="18"/>
        <v>N/A</v>
      </c>
      <c r="AB26" s="18"/>
      <c r="AC26" s="10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"/>
      <c r="AO26" s="1"/>
      <c r="AP26" s="1"/>
    </row>
    <row r="27" spans="1:42" ht="15.75" customHeight="1">
      <c r="A27" s="1"/>
      <c r="B27" s="29" t="s">
        <v>38</v>
      </c>
      <c r="C27" s="29" t="s">
        <v>39</v>
      </c>
      <c r="D27" s="30">
        <v>0</v>
      </c>
      <c r="E27" s="13">
        <v>0</v>
      </c>
      <c r="F27" s="31">
        <f t="shared" si="3"/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1">
        <f t="shared" si="4"/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2" t="str">
        <f t="shared" si="0"/>
        <v>N/A</v>
      </c>
      <c r="X27" s="32" t="str">
        <f t="shared" si="1"/>
        <v>N/A</v>
      </c>
      <c r="Y27" s="32" t="str">
        <f t="shared" ref="Y27:AA27" si="19">IFERROR(Q27/N27,"N/A")</f>
        <v>N/A</v>
      </c>
      <c r="Z27" s="32" t="str">
        <f t="shared" si="19"/>
        <v>N/A</v>
      </c>
      <c r="AA27" s="32" t="str">
        <f t="shared" si="19"/>
        <v>N/A</v>
      </c>
      <c r="AB27" s="18"/>
      <c r="AC27" s="10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"/>
      <c r="AO27" s="1"/>
      <c r="AP27" s="1"/>
    </row>
    <row r="28" spans="1:42" ht="15.75" customHeight="1">
      <c r="A28" s="1"/>
      <c r="B28" s="29" t="s">
        <v>38</v>
      </c>
      <c r="C28" s="29" t="s">
        <v>39</v>
      </c>
      <c r="D28" s="30">
        <v>0</v>
      </c>
      <c r="E28" s="13">
        <v>0</v>
      </c>
      <c r="F28" s="31">
        <f t="shared" si="3"/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1">
        <f t="shared" si="4"/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2" t="str">
        <f t="shared" si="0"/>
        <v>N/A</v>
      </c>
      <c r="X28" s="32" t="str">
        <f t="shared" si="1"/>
        <v>N/A</v>
      </c>
      <c r="Y28" s="32" t="str">
        <f t="shared" ref="Y28:AA28" si="20">IFERROR(Q28/N28,"N/A")</f>
        <v>N/A</v>
      </c>
      <c r="Z28" s="32" t="str">
        <f t="shared" si="20"/>
        <v>N/A</v>
      </c>
      <c r="AA28" s="32" t="str">
        <f t="shared" si="20"/>
        <v>N/A</v>
      </c>
      <c r="AB28" s="18"/>
      <c r="AC28" s="10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"/>
      <c r="AO28" s="1"/>
      <c r="AP28" s="1"/>
    </row>
    <row r="29" spans="1:42" ht="15.75" customHeight="1">
      <c r="A29" s="1"/>
      <c r="B29" s="29" t="s">
        <v>38</v>
      </c>
      <c r="C29" s="29" t="s">
        <v>39</v>
      </c>
      <c r="D29" s="30">
        <v>0</v>
      </c>
      <c r="E29" s="13">
        <v>0</v>
      </c>
      <c r="F29" s="31">
        <f t="shared" si="3"/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1">
        <f t="shared" si="4"/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2" t="str">
        <f t="shared" si="0"/>
        <v>N/A</v>
      </c>
      <c r="X29" s="32" t="str">
        <f t="shared" si="1"/>
        <v>N/A</v>
      </c>
      <c r="Y29" s="32" t="str">
        <f t="shared" ref="Y29:AA29" si="21">IFERROR(Q29/N29,"N/A")</f>
        <v>N/A</v>
      </c>
      <c r="Z29" s="32" t="str">
        <f t="shared" si="21"/>
        <v>N/A</v>
      </c>
      <c r="AA29" s="32" t="str">
        <f t="shared" si="21"/>
        <v>N/A</v>
      </c>
      <c r="AB29" s="18"/>
      <c r="AC29" s="1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"/>
      <c r="AO29" s="1"/>
      <c r="AP29" s="1"/>
    </row>
    <row r="30" spans="1:42" ht="15.75" customHeight="1">
      <c r="A30" s="1"/>
      <c r="B30" s="29" t="s">
        <v>38</v>
      </c>
      <c r="C30" s="29" t="s">
        <v>39</v>
      </c>
      <c r="D30" s="30">
        <v>0</v>
      </c>
      <c r="E30" s="13">
        <v>0</v>
      </c>
      <c r="F30" s="31">
        <f t="shared" si="3"/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1">
        <f t="shared" si="4"/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2" t="str">
        <f t="shared" si="0"/>
        <v>N/A</v>
      </c>
      <c r="X30" s="32" t="str">
        <f t="shared" si="1"/>
        <v>N/A</v>
      </c>
      <c r="Y30" s="32" t="str">
        <f t="shared" ref="Y30:AA30" si="22">IFERROR(Q30/N30,"N/A")</f>
        <v>N/A</v>
      </c>
      <c r="Z30" s="32" t="str">
        <f t="shared" si="22"/>
        <v>N/A</v>
      </c>
      <c r="AA30" s="32" t="str">
        <f t="shared" si="22"/>
        <v>N/A</v>
      </c>
      <c r="AB30" s="18"/>
      <c r="AC30" s="10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"/>
      <c r="AO30" s="1"/>
      <c r="AP30" s="1"/>
    </row>
    <row r="31" spans="1:42" ht="15.75" customHeight="1">
      <c r="A31" s="1"/>
      <c r="B31" s="29" t="s">
        <v>38</v>
      </c>
      <c r="C31" s="29" t="s">
        <v>39</v>
      </c>
      <c r="D31" s="30">
        <v>0</v>
      </c>
      <c r="E31" s="13">
        <v>0</v>
      </c>
      <c r="F31" s="31">
        <f t="shared" si="3"/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1">
        <f t="shared" si="4"/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2" t="str">
        <f t="shared" si="0"/>
        <v>N/A</v>
      </c>
      <c r="X31" s="32" t="str">
        <f t="shared" si="1"/>
        <v>N/A</v>
      </c>
      <c r="Y31" s="32" t="str">
        <f t="shared" ref="Y31:AA31" si="23">IFERROR(Q31/N31,"N/A")</f>
        <v>N/A</v>
      </c>
      <c r="Z31" s="32" t="str">
        <f t="shared" si="23"/>
        <v>N/A</v>
      </c>
      <c r="AA31" s="32" t="str">
        <f t="shared" si="23"/>
        <v>N/A</v>
      </c>
      <c r="AB31" s="18"/>
      <c r="AC31" s="10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"/>
      <c r="AO31" s="1"/>
      <c r="AP31" s="1"/>
    </row>
    <row r="32" spans="1:4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8"/>
      <c r="AC32" s="10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"/>
      <c r="AO32" s="1"/>
      <c r="AP32" s="1"/>
    </row>
    <row r="33" spans="1:45" ht="15.75" customHeight="1">
      <c r="A33" s="1"/>
      <c r="B33" s="40" t="s">
        <v>50</v>
      </c>
      <c r="C33" s="41"/>
      <c r="D33" s="42">
        <f>MAX(D12:D31)</f>
        <v>109.88</v>
      </c>
      <c r="E33" s="41"/>
      <c r="F33" s="42">
        <f>MAX(F12:F31)</f>
        <v>38156.79</v>
      </c>
      <c r="G33" s="41"/>
      <c r="H33" s="41"/>
      <c r="I33" s="41"/>
      <c r="J33" s="41"/>
      <c r="K33" s="41"/>
      <c r="L33" s="41"/>
      <c r="M33" s="42">
        <f t="shared" ref="M33:AA33" si="24">MAX(M12:M31)</f>
        <v>36746.79</v>
      </c>
      <c r="N33" s="42">
        <f t="shared" si="24"/>
        <v>6002</v>
      </c>
      <c r="O33" s="42">
        <f t="shared" si="24"/>
        <v>6373</v>
      </c>
      <c r="P33" s="42">
        <f t="shared" si="24"/>
        <v>6812</v>
      </c>
      <c r="Q33" s="42">
        <f t="shared" si="24"/>
        <v>2330</v>
      </c>
      <c r="R33" s="42">
        <f t="shared" si="24"/>
        <v>2280</v>
      </c>
      <c r="S33" s="42">
        <f t="shared" si="24"/>
        <v>2720</v>
      </c>
      <c r="T33" s="42">
        <f t="shared" si="24"/>
        <v>1050</v>
      </c>
      <c r="U33" s="42">
        <f t="shared" si="24"/>
        <v>880</v>
      </c>
      <c r="V33" s="42">
        <f t="shared" si="24"/>
        <v>1646</v>
      </c>
      <c r="W33" s="48">
        <f t="shared" si="24"/>
        <v>6.8884355876353442E-2</v>
      </c>
      <c r="X33" s="48">
        <f t="shared" si="24"/>
        <v>0.19298245614035081</v>
      </c>
      <c r="Y33" s="48">
        <f t="shared" si="24"/>
        <v>0.59576039589334517</v>
      </c>
      <c r="Z33" s="48">
        <f t="shared" si="24"/>
        <v>0.54492023509655751</v>
      </c>
      <c r="AA33" s="48">
        <f t="shared" si="24"/>
        <v>0.3992953611274222</v>
      </c>
      <c r="AB33" s="18"/>
      <c r="AC33" s="18"/>
      <c r="AD33" s="104"/>
      <c r="AE33" s="105"/>
      <c r="AF33" s="105"/>
      <c r="AG33" s="105"/>
      <c r="AH33" s="105"/>
      <c r="AI33" s="105"/>
      <c r="AJ33" s="105"/>
      <c r="AK33" s="105"/>
      <c r="AL33" s="105"/>
      <c r="AM33" s="105"/>
      <c r="AN33" s="1"/>
      <c r="AO33" s="1"/>
      <c r="AP33" s="1"/>
    </row>
    <row r="34" spans="1:45" ht="15.75" customHeight="1">
      <c r="A34" s="1"/>
      <c r="B34" s="50" t="s">
        <v>61</v>
      </c>
      <c r="C34" s="1"/>
      <c r="D34" s="51">
        <f>QUARTILE(D12:D31,3)</f>
        <v>0</v>
      </c>
      <c r="E34" s="10"/>
      <c r="F34" s="51">
        <f>QUARTILE(F12:F31,3)</f>
        <v>0</v>
      </c>
      <c r="G34" s="1"/>
      <c r="H34" s="1"/>
      <c r="I34" s="1"/>
      <c r="J34" s="1"/>
      <c r="K34" s="51"/>
      <c r="L34" s="51"/>
      <c r="M34" s="51">
        <f t="shared" ref="M34:AA34" si="25">QUARTILE(M12:M31,3)</f>
        <v>0</v>
      </c>
      <c r="N34" s="51">
        <f t="shared" si="25"/>
        <v>0</v>
      </c>
      <c r="O34" s="51">
        <f t="shared" si="25"/>
        <v>0</v>
      </c>
      <c r="P34" s="51">
        <f t="shared" si="25"/>
        <v>0</v>
      </c>
      <c r="Q34" s="51">
        <f t="shared" si="25"/>
        <v>0</v>
      </c>
      <c r="R34" s="51">
        <f t="shared" si="25"/>
        <v>0</v>
      </c>
      <c r="S34" s="51">
        <f t="shared" si="25"/>
        <v>0</v>
      </c>
      <c r="T34" s="51">
        <f t="shared" si="25"/>
        <v>0</v>
      </c>
      <c r="U34" s="51">
        <f t="shared" si="25"/>
        <v>0</v>
      </c>
      <c r="V34" s="51">
        <f t="shared" si="25"/>
        <v>0</v>
      </c>
      <c r="W34" s="52">
        <f t="shared" si="25"/>
        <v>6.3139456316027187E-2</v>
      </c>
      <c r="X34" s="52">
        <f t="shared" si="25"/>
        <v>0.15209176788124151</v>
      </c>
      <c r="Y34" s="52">
        <f t="shared" si="25"/>
        <v>0.44009304799033067</v>
      </c>
      <c r="Z34" s="52">
        <f t="shared" si="25"/>
        <v>0.40454953154991213</v>
      </c>
      <c r="AA34" s="52">
        <f t="shared" si="25"/>
        <v>0.38814826095921739</v>
      </c>
      <c r="AB34" s="18"/>
      <c r="AC34" s="10"/>
      <c r="AD34" s="106"/>
      <c r="AE34" s="105"/>
      <c r="AF34" s="105"/>
      <c r="AG34" s="105"/>
      <c r="AH34" s="1"/>
      <c r="AI34" s="1"/>
      <c r="AJ34" s="1"/>
      <c r="AK34" s="1"/>
      <c r="AL34" s="1"/>
      <c r="AM34" s="18"/>
      <c r="AN34" s="1"/>
      <c r="AO34" s="1"/>
      <c r="AP34" s="1"/>
    </row>
    <row r="35" spans="1:45" ht="15.75" customHeight="1">
      <c r="A35" s="1"/>
      <c r="B35" s="53" t="s">
        <v>52</v>
      </c>
      <c r="C35" s="54"/>
      <c r="D35" s="55">
        <f>MEDIAN(D12:D31)</f>
        <v>0</v>
      </c>
      <c r="E35" s="56"/>
      <c r="F35" s="55">
        <f>MEDIAN(F12:F31)</f>
        <v>0</v>
      </c>
      <c r="G35" s="54"/>
      <c r="H35" s="54"/>
      <c r="I35" s="54"/>
      <c r="J35" s="54"/>
      <c r="K35" s="56"/>
      <c r="L35" s="56"/>
      <c r="M35" s="55">
        <f t="shared" ref="M35:AA35" si="26">MEDIAN(M12:M31)</f>
        <v>0</v>
      </c>
      <c r="N35" s="55">
        <f t="shared" si="26"/>
        <v>0</v>
      </c>
      <c r="O35" s="55">
        <f t="shared" si="26"/>
        <v>0</v>
      </c>
      <c r="P35" s="55">
        <f t="shared" si="26"/>
        <v>0</v>
      </c>
      <c r="Q35" s="55">
        <f t="shared" si="26"/>
        <v>0</v>
      </c>
      <c r="R35" s="55">
        <f t="shared" si="26"/>
        <v>0</v>
      </c>
      <c r="S35" s="55">
        <f t="shared" si="26"/>
        <v>0</v>
      </c>
      <c r="T35" s="55">
        <f t="shared" si="26"/>
        <v>0</v>
      </c>
      <c r="U35" s="55">
        <f t="shared" si="26"/>
        <v>0</v>
      </c>
      <c r="V35" s="55">
        <f t="shared" si="26"/>
        <v>0</v>
      </c>
      <c r="W35" s="57">
        <f t="shared" si="26"/>
        <v>3.4325116185087934E-2</v>
      </c>
      <c r="X35" s="57">
        <f t="shared" si="26"/>
        <v>-9.7818866119591674E-3</v>
      </c>
      <c r="Y35" s="57">
        <f t="shared" si="26"/>
        <v>0.27327252675899311</v>
      </c>
      <c r="Z35" s="57">
        <f t="shared" si="26"/>
        <v>0.32627193876661498</v>
      </c>
      <c r="AA35" s="57">
        <f t="shared" si="26"/>
        <v>0.35033593857123269</v>
      </c>
      <c r="AB35" s="18"/>
      <c r="AC35" s="10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"/>
      <c r="AO35" s="1"/>
      <c r="AP35" s="1"/>
    </row>
    <row r="36" spans="1:45" ht="15.75" customHeight="1">
      <c r="A36" s="1"/>
      <c r="B36" s="50" t="s">
        <v>64</v>
      </c>
      <c r="C36" s="58"/>
      <c r="D36" s="51">
        <f>QUARTILE(D12:D31,1)</f>
        <v>0</v>
      </c>
      <c r="E36" s="51"/>
      <c r="F36" s="51">
        <f>QUARTILE(F12:F31,1)</f>
        <v>0</v>
      </c>
      <c r="G36" s="1"/>
      <c r="H36" s="1"/>
      <c r="I36" s="1"/>
      <c r="J36" s="1"/>
      <c r="K36" s="51"/>
      <c r="L36" s="51"/>
      <c r="M36" s="51">
        <f t="shared" ref="M36:AA36" si="27">QUARTILE(M12:M31,1)</f>
        <v>0</v>
      </c>
      <c r="N36" s="51">
        <f t="shared" si="27"/>
        <v>0</v>
      </c>
      <c r="O36" s="51">
        <f t="shared" si="27"/>
        <v>0</v>
      </c>
      <c r="P36" s="51">
        <f t="shared" si="27"/>
        <v>0</v>
      </c>
      <c r="Q36" s="51">
        <f t="shared" si="27"/>
        <v>0</v>
      </c>
      <c r="R36" s="51">
        <f t="shared" si="27"/>
        <v>0</v>
      </c>
      <c r="S36" s="51">
        <f t="shared" si="27"/>
        <v>0</v>
      </c>
      <c r="T36" s="51">
        <f t="shared" si="27"/>
        <v>0</v>
      </c>
      <c r="U36" s="51">
        <f t="shared" si="27"/>
        <v>0</v>
      </c>
      <c r="V36" s="51">
        <f t="shared" si="27"/>
        <v>0</v>
      </c>
      <c r="W36" s="52">
        <f t="shared" si="27"/>
        <v>-4.8167049072665419E-2</v>
      </c>
      <c r="X36" s="52">
        <f t="shared" si="27"/>
        <v>-0.23005810377778882</v>
      </c>
      <c r="Y36" s="52">
        <f t="shared" si="27"/>
        <v>0.11875584112149534</v>
      </c>
      <c r="Z36" s="52">
        <f t="shared" si="27"/>
        <v>0.27035050220583279</v>
      </c>
      <c r="AA36" s="52">
        <f t="shared" si="27"/>
        <v>0.27835117022617023</v>
      </c>
      <c r="AB36" s="18"/>
      <c r="AC36" s="10"/>
      <c r="AD36" s="104"/>
      <c r="AE36" s="105"/>
      <c r="AF36" s="105"/>
      <c r="AG36" s="105"/>
      <c r="AH36" s="105"/>
      <c r="AI36" s="105"/>
      <c r="AJ36" s="105"/>
      <c r="AK36" s="105"/>
      <c r="AL36" s="105"/>
      <c r="AM36" s="18"/>
      <c r="AN36" s="1"/>
      <c r="AO36" s="1"/>
      <c r="AP36" s="1"/>
    </row>
    <row r="37" spans="1:45" ht="15.75" customHeight="1">
      <c r="A37" s="1"/>
      <c r="B37" s="59" t="s">
        <v>53</v>
      </c>
      <c r="C37" s="60"/>
      <c r="D37" s="61">
        <f>MIN(D12:D31)</f>
        <v>0</v>
      </c>
      <c r="E37" s="62"/>
      <c r="F37" s="61">
        <f>MIN(F12:F31)</f>
        <v>0</v>
      </c>
      <c r="G37" s="62"/>
      <c r="H37" s="62"/>
      <c r="I37" s="62"/>
      <c r="J37" s="62"/>
      <c r="K37" s="62"/>
      <c r="L37" s="62"/>
      <c r="M37" s="61">
        <f t="shared" ref="M37:AA37" si="28">MIN(M12:M31)</f>
        <v>0</v>
      </c>
      <c r="N37" s="61">
        <f t="shared" si="28"/>
        <v>0</v>
      </c>
      <c r="O37" s="61">
        <f t="shared" si="28"/>
        <v>0</v>
      </c>
      <c r="P37" s="61">
        <f t="shared" si="28"/>
        <v>0</v>
      </c>
      <c r="Q37" s="61">
        <f t="shared" si="28"/>
        <v>0</v>
      </c>
      <c r="R37" s="61">
        <f t="shared" si="28"/>
        <v>0</v>
      </c>
      <c r="S37" s="61">
        <f t="shared" si="28"/>
        <v>0</v>
      </c>
      <c r="T37" s="61">
        <f t="shared" si="28"/>
        <v>-7.26</v>
      </c>
      <c r="U37" s="61">
        <f t="shared" si="28"/>
        <v>0</v>
      </c>
      <c r="V37" s="61">
        <f t="shared" si="28"/>
        <v>0</v>
      </c>
      <c r="W37" s="63">
        <f t="shared" si="28"/>
        <v>-0.21494542401343397</v>
      </c>
      <c r="X37" s="63">
        <f t="shared" si="28"/>
        <v>-0.44615648005478503</v>
      </c>
      <c r="Y37" s="63">
        <f t="shared" si="28"/>
        <v>0</v>
      </c>
      <c r="Z37" s="63">
        <f t="shared" si="28"/>
        <v>0.19704826732673267</v>
      </c>
      <c r="AA37" s="63">
        <f t="shared" si="28"/>
        <v>0.16468673218673219</v>
      </c>
      <c r="AB37" s="18"/>
      <c r="AC37" s="10"/>
      <c r="AD37" s="104"/>
      <c r="AE37" s="105"/>
      <c r="AF37" s="105"/>
      <c r="AG37" s="105"/>
      <c r="AH37" s="105"/>
      <c r="AI37" s="105"/>
      <c r="AJ37" s="18"/>
      <c r="AK37" s="18"/>
      <c r="AL37" s="18"/>
      <c r="AM37" s="18"/>
      <c r="AN37" s="1"/>
      <c r="AO37" s="1"/>
      <c r="AP37" s="1"/>
    </row>
    <row r="38" spans="1:4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8"/>
      <c r="AC38" s="10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5" ht="15.75" customHeight="1">
      <c r="A39" s="1"/>
      <c r="B39" s="64" t="str">
        <f>D5</f>
        <v>XXXXXX</v>
      </c>
      <c r="C39" s="65"/>
      <c r="D39" s="66">
        <f>D7</f>
        <v>0</v>
      </c>
      <c r="E39" s="67">
        <f>D6</f>
        <v>0</v>
      </c>
      <c r="F39" s="66">
        <f>E39*D39</f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6">
        <f>IFERROR(+F39+G39+H39+I39+J39,"N/A")</f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9" t="str">
        <f>IFERROR(+P39/O39-1,"N/A")</f>
        <v>N/A</v>
      </c>
      <c r="X39" s="69" t="str">
        <f>IFERROR(+S39/R39-1,"N/A")</f>
        <v>N/A</v>
      </c>
      <c r="Y39" s="69" t="str">
        <f t="shared" ref="Y39:AA39" si="29">IFERROR(Q39/N39,"N/A")</f>
        <v>N/A</v>
      </c>
      <c r="Z39" s="69" t="str">
        <f t="shared" si="29"/>
        <v>N/A</v>
      </c>
      <c r="AA39" s="69" t="str">
        <f t="shared" si="29"/>
        <v>N/A</v>
      </c>
      <c r="AB39" s="18"/>
      <c r="AC39" s="111"/>
      <c r="AD39" s="105"/>
      <c r="AE39" s="105"/>
      <c r="AF39" s="105"/>
      <c r="AG39" s="25"/>
      <c r="AH39" s="25"/>
      <c r="AI39" s="25"/>
      <c r="AJ39" s="25"/>
      <c r="AK39" s="25"/>
      <c r="AL39" s="25"/>
      <c r="AM39" s="1"/>
      <c r="AN39" s="1"/>
      <c r="AO39" s="1"/>
      <c r="AP39" s="1"/>
    </row>
    <row r="40" spans="1:4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0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5.75" customHeight="1">
      <c r="A41" s="1"/>
      <c r="B41" s="21" t="s">
        <v>69</v>
      </c>
      <c r="C41" s="21"/>
      <c r="D41" s="21"/>
      <c r="E41" s="21"/>
      <c r="F41" s="107" t="s">
        <v>11</v>
      </c>
      <c r="G41" s="108"/>
      <c r="H41" s="108"/>
      <c r="I41" s="108"/>
      <c r="J41" s="108"/>
      <c r="K41" s="108"/>
      <c r="L41" s="108"/>
      <c r="M41" s="109"/>
      <c r="N41" s="107" t="s">
        <v>70</v>
      </c>
      <c r="O41" s="108"/>
      <c r="P41" s="109"/>
      <c r="Q41" s="107" t="s">
        <v>70</v>
      </c>
      <c r="R41" s="108"/>
      <c r="S41" s="109"/>
      <c r="T41" s="22"/>
      <c r="U41" s="22"/>
      <c r="V41" s="22"/>
      <c r="W41" s="22"/>
      <c r="X41" s="22"/>
      <c r="Y41" s="22"/>
      <c r="Z41" s="22"/>
      <c r="AA41" s="22"/>
      <c r="AB41" s="1"/>
      <c r="AC41" s="1"/>
      <c r="AD41" s="18"/>
      <c r="AE41" s="10"/>
      <c r="AF41" s="106"/>
      <c r="AG41" s="105"/>
      <c r="AH41" s="105"/>
      <c r="AI41" s="105"/>
      <c r="AJ41" s="105"/>
      <c r="AK41" s="105"/>
      <c r="AL41" s="105"/>
      <c r="AM41" s="105"/>
      <c r="AN41" s="105"/>
      <c r="AO41" s="1"/>
      <c r="AP41" s="1"/>
      <c r="AQ41" s="1"/>
      <c r="AR41" s="1"/>
    </row>
    <row r="42" spans="1:45" ht="15.75" customHeight="1">
      <c r="A42" s="1"/>
      <c r="B42" s="22"/>
      <c r="C42" s="22"/>
      <c r="D42" s="23"/>
      <c r="E42" s="23"/>
      <c r="F42" s="23" t="s">
        <v>15</v>
      </c>
      <c r="G42" s="23"/>
      <c r="H42" s="23"/>
      <c r="I42" s="23"/>
      <c r="J42" s="23"/>
      <c r="K42" s="23"/>
      <c r="L42" s="23"/>
      <c r="M42" s="23" t="s">
        <v>20</v>
      </c>
      <c r="N42" s="107" t="s">
        <v>21</v>
      </c>
      <c r="O42" s="108"/>
      <c r="P42" s="109"/>
      <c r="Q42" s="107" t="s">
        <v>22</v>
      </c>
      <c r="R42" s="108"/>
      <c r="S42" s="109"/>
      <c r="T42" s="107" t="s">
        <v>72</v>
      </c>
      <c r="U42" s="108"/>
      <c r="V42" s="109"/>
      <c r="W42" s="70" t="s">
        <v>73</v>
      </c>
      <c r="X42" s="70" t="s">
        <v>74</v>
      </c>
      <c r="Y42" s="110" t="s">
        <v>75</v>
      </c>
      <c r="Z42" s="108"/>
      <c r="AA42" s="109"/>
      <c r="AB42" s="71"/>
      <c r="AC42" s="72" t="s">
        <v>76</v>
      </c>
      <c r="AD42" s="73"/>
      <c r="AE42" s="10"/>
      <c r="AF42" s="106"/>
      <c r="AG42" s="105"/>
      <c r="AH42" s="105"/>
      <c r="AI42" s="105"/>
      <c r="AJ42" s="1"/>
      <c r="AK42" s="1"/>
      <c r="AL42" s="1"/>
      <c r="AM42" s="1"/>
      <c r="AN42" s="1"/>
      <c r="AO42" s="1"/>
      <c r="AP42" s="1"/>
      <c r="AQ42" s="1"/>
      <c r="AR42" s="1"/>
    </row>
    <row r="43" spans="1:45" ht="15.75" customHeight="1">
      <c r="A43" s="1"/>
      <c r="B43" s="26" t="s">
        <v>25</v>
      </c>
      <c r="C43" s="26"/>
      <c r="D43" s="27"/>
      <c r="E43" s="27"/>
      <c r="F43" s="27" t="s">
        <v>29</v>
      </c>
      <c r="G43" s="27"/>
      <c r="H43" s="27"/>
      <c r="I43" s="27"/>
      <c r="J43" s="27"/>
      <c r="K43" s="27"/>
      <c r="L43" s="27"/>
      <c r="M43" s="27" t="s">
        <v>29</v>
      </c>
      <c r="N43" s="28">
        <v>2016</v>
      </c>
      <c r="O43" s="28">
        <v>2017</v>
      </c>
      <c r="P43" s="28" t="s">
        <v>36</v>
      </c>
      <c r="Q43" s="28">
        <v>2016</v>
      </c>
      <c r="R43" s="28">
        <v>2017</v>
      </c>
      <c r="S43" s="28" t="s">
        <v>36</v>
      </c>
      <c r="T43" s="28">
        <v>2016</v>
      </c>
      <c r="U43" s="28">
        <v>2017</v>
      </c>
      <c r="V43" s="28" t="s">
        <v>36</v>
      </c>
      <c r="W43" s="28" t="s">
        <v>15</v>
      </c>
      <c r="X43" s="28" t="s">
        <v>78</v>
      </c>
      <c r="Y43" s="28">
        <v>2016</v>
      </c>
      <c r="Z43" s="28">
        <v>2017</v>
      </c>
      <c r="AA43" s="28" t="s">
        <v>36</v>
      </c>
      <c r="AB43" s="74"/>
      <c r="AC43" s="50"/>
      <c r="AD43" s="75"/>
      <c r="AE43" s="10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5" ht="15.75" customHeight="1">
      <c r="A44" s="1"/>
      <c r="B44" s="1" t="str">
        <f>B12</f>
        <v>CD Project Red</v>
      </c>
      <c r="C44" s="1" t="str">
        <f t="shared" ref="C44" si="30">C12</f>
        <v>CDR</v>
      </c>
      <c r="D44" s="29"/>
      <c r="E44" s="29"/>
      <c r="F44" s="31">
        <f t="shared" ref="F44:F63" si="31">F12</f>
        <v>6175</v>
      </c>
      <c r="G44" s="29"/>
      <c r="H44" s="29"/>
      <c r="I44" s="29"/>
      <c r="J44" s="29"/>
      <c r="K44" s="1"/>
      <c r="L44" s="1"/>
      <c r="M44" s="31">
        <f t="shared" ref="M44:M63" si="32">M12</f>
        <v>6151.86</v>
      </c>
      <c r="N44" s="77">
        <f t="shared" ref="N44:P44" si="33">IFERROR(IF(OR(+$M12/N12&lt;0,+$M12/N12&gt;=100),"NM",+$M12/N12),"N/A")</f>
        <v>45.438067804121431</v>
      </c>
      <c r="O44" s="77">
        <f t="shared" si="33"/>
        <v>57.392107472712006</v>
      </c>
      <c r="P44" s="77">
        <f t="shared" si="33"/>
        <v>73.105882352941165</v>
      </c>
      <c r="Q44" s="78">
        <f>IFERROR(IF(OR(+$M12/Q12&lt;0,+$M12/Q12&gt;=100),"NM",+$M12/Q12),"N/A")</f>
        <v>76.26903049838829</v>
      </c>
      <c r="R44" s="78">
        <f>IFERROR(IF(OR(+$M12/R12&lt;0,+$M12/R12=100),"NM",+$M12/R12),"N/A")</f>
        <v>105.32203389830508</v>
      </c>
      <c r="S44" s="78">
        <f>IFERROR(IF(OR(+$M12/S12&lt;0,+$M12/S12=100),"NM",+$M12/S12),"N/A")</f>
        <v>190.16568778979905</v>
      </c>
      <c r="T44" s="78">
        <f>IFERROR(IF(OR(+$F12/T12&lt;0,+$F12/T12=100),"NM",+$F12/T12),"N/A")</f>
        <v>106.53899240855762</v>
      </c>
      <c r="U44" s="78">
        <f>IFERROR(IF(OR(+$F12/U12&lt;0,+$F12/U12=100),"NM",+$F12/U12),"N/A")</f>
        <v>133.28296999784158</v>
      </c>
      <c r="V44" s="101">
        <f>IFERROR(IF(OR(+$F12/V12&lt;0,+$F12/V12=100),"NM",+$F12/V12),"N/A")</f>
        <v>244.16765519968368</v>
      </c>
      <c r="W44" s="100">
        <f>IFERROR(IF(OR(+$H12/K12&lt;0,+$H12/K12=110),"NM",+$H12/K12),"N/A")</f>
        <v>0</v>
      </c>
      <c r="X44" s="101">
        <f t="shared" ref="X44:X63" si="34">IFERROR(IF(OR(+$R12/L12&lt;0,+$R12/L12&gt;=100),"NM",+$R12/L12),"N/A")</f>
        <v>0.23840816326530612</v>
      </c>
      <c r="Y44" s="78">
        <f t="shared" ref="Y44" si="35">IFERROR(IF(OR(+$F12/Q12&lt;0,+$F12/Q12&gt;=100),"NM",+$F12/Q12),"N/A")</f>
        <v>76.555913711877011</v>
      </c>
      <c r="Z44" s="78">
        <f>IFERROR(IF(OR(+$F12/R12&lt;0,+$F12/R12=100),"NM",+$F12/R12),"N/A")</f>
        <v>105.71819893853792</v>
      </c>
      <c r="AA44" s="78">
        <f>IFERROR(IF(OR(+$F12/S12&lt;0,+$F12/S12=100),"NM",+$F12/S12),"N/A")</f>
        <v>190.8809891808346</v>
      </c>
      <c r="AB44" s="1"/>
      <c r="AC44" s="79" t="s">
        <v>81</v>
      </c>
      <c r="AD44" s="75"/>
      <c r="AE44" s="10"/>
      <c r="AF44" s="106"/>
      <c r="AG44" s="105"/>
      <c r="AH44" s="105"/>
      <c r="AI44" s="105"/>
      <c r="AJ44" s="105"/>
      <c r="AK44" s="105"/>
      <c r="AL44" s="105"/>
      <c r="AM44" s="105"/>
      <c r="AN44" s="105"/>
      <c r="AO44" s="105"/>
      <c r="AP44" s="1"/>
      <c r="AQ44" s="1"/>
      <c r="AR44" s="1"/>
    </row>
    <row r="45" spans="1:45" ht="15.75" customHeight="1">
      <c r="A45" s="1"/>
      <c r="B45" s="1" t="str">
        <f t="shared" ref="B45:C45" si="36">B13</f>
        <v>Ea</v>
      </c>
      <c r="C45" s="1" t="str">
        <f t="shared" si="36"/>
        <v>EA</v>
      </c>
      <c r="D45" s="29"/>
      <c r="E45" s="29"/>
      <c r="F45" s="31">
        <f t="shared" si="31"/>
        <v>26732.6</v>
      </c>
      <c r="G45" s="29"/>
      <c r="H45" s="29"/>
      <c r="I45" s="29"/>
      <c r="J45" s="29"/>
      <c r="K45" s="1"/>
      <c r="L45" s="1"/>
      <c r="M45" s="31">
        <f t="shared" si="32"/>
        <v>23352.6</v>
      </c>
      <c r="N45" s="77">
        <f t="shared" ref="N45:S45" si="37">IFERROR(IF(OR(+$M13/N13&lt;0,+$M13/N13&gt;=100),"NM",+$M13/N13),"N/A")</f>
        <v>5.8381499999999997</v>
      </c>
      <c r="O45" s="77">
        <f t="shared" si="37"/>
        <v>5.2953741496598639</v>
      </c>
      <c r="P45" s="77">
        <f t="shared" si="37"/>
        <v>4.989871794871795</v>
      </c>
      <c r="Q45" s="78" t="str">
        <f>IFERROR(IF(OR(+$M13/Q13&lt;0,+$M13/Q13=100),"NM",+$M13/Q13),"N/A")</f>
        <v>N/A</v>
      </c>
      <c r="R45" s="78">
        <f t="shared" si="37"/>
        <v>17.963538461538459</v>
      </c>
      <c r="S45" s="78">
        <f t="shared" si="37"/>
        <v>15.778783783783783</v>
      </c>
      <c r="T45" s="78">
        <f t="shared" ref="T45:V45" si="38">IFERROR(IF(OR(+$F13/T13&lt;0,+$F13/T13&gt;=100),"NM",+$F13/T13),"N/A")</f>
        <v>25.459619047619046</v>
      </c>
      <c r="U45" s="78">
        <f t="shared" si="38"/>
        <v>30.377954545454543</v>
      </c>
      <c r="V45" s="101">
        <f t="shared" si="38"/>
        <v>28.438936170212763</v>
      </c>
      <c r="W45" s="100"/>
      <c r="X45" s="101">
        <f>IFERROR(IF(OR(+$R13/L13&lt;0,+$R13/L13=100),"NM",+$R13/L13),"N/A")</f>
        <v>142.85714285714286</v>
      </c>
      <c r="Y45" s="78" t="str">
        <f t="shared" ref="Y45:AA45" si="39">IFERROR(IF(OR(+$F13/Q13&lt;0,+$F13/Q13&gt;=100),"NM",+$F13/Q13),"N/A")</f>
        <v>N/A</v>
      </c>
      <c r="Z45" s="78">
        <f t="shared" si="39"/>
        <v>20.56353846153846</v>
      </c>
      <c r="AA45" s="78">
        <f t="shared" si="39"/>
        <v>18.062567567567566</v>
      </c>
      <c r="AB45" s="1"/>
      <c r="AC45" s="79" t="s">
        <v>88</v>
      </c>
      <c r="AD45" s="75"/>
      <c r="AE45" s="1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5" ht="15.75" customHeight="1">
      <c r="A46" s="1"/>
      <c r="B46" s="1" t="str">
        <f t="shared" ref="B46:C46" si="40">B14</f>
        <v>Actv Blizzard</v>
      </c>
      <c r="C46" s="1" t="str">
        <f t="shared" si="40"/>
        <v>Actv</v>
      </c>
      <c r="D46" s="29"/>
      <c r="E46" s="29"/>
      <c r="F46" s="31">
        <f t="shared" si="31"/>
        <v>38156.79</v>
      </c>
      <c r="G46" s="29"/>
      <c r="H46" s="29"/>
      <c r="I46" s="29"/>
      <c r="J46" s="29"/>
      <c r="K46" s="1"/>
      <c r="L46" s="1"/>
      <c r="M46" s="31">
        <f t="shared" si="32"/>
        <v>36746.79</v>
      </c>
      <c r="N46" s="77">
        <f t="shared" ref="N46:S46" si="41">IFERROR(IF(OR(+$M14/N14&lt;0,+$M14/N14&gt;=100),"NM",+$M14/N14),"N/A")</f>
        <v>6.1224241919360214</v>
      </c>
      <c r="O46" s="77">
        <f t="shared" si="41"/>
        <v>5.7660112976620121</v>
      </c>
      <c r="P46" s="77">
        <f t="shared" si="41"/>
        <v>5.3944201409277746</v>
      </c>
      <c r="Q46" s="78">
        <f t="shared" si="41"/>
        <v>15.771154506437769</v>
      </c>
      <c r="R46" s="78">
        <f t="shared" si="41"/>
        <v>16.117013157894736</v>
      </c>
      <c r="S46" s="78">
        <f t="shared" si="41"/>
        <v>13.509849264705883</v>
      </c>
      <c r="T46" s="78">
        <f t="shared" ref="T46:V46" si="42">IFERROR(IF(OR(+$F14/T14&lt;0,+$F14/T14&gt;=100),"NM",+$F14/T14),"N/A")</f>
        <v>43.508312428734321</v>
      </c>
      <c r="U46" s="78"/>
      <c r="V46" s="101">
        <f t="shared" si="42"/>
        <v>23.181524908869989</v>
      </c>
      <c r="W46" s="100"/>
      <c r="X46" s="101">
        <f t="shared" si="34"/>
        <v>35.625</v>
      </c>
      <c r="Y46" s="78">
        <f t="shared" ref="Y46:AA46" si="43">IFERROR(IF(OR(+$F14/Q14&lt;0,+$F14/Q14&gt;=100),"NM",+$F14/Q14),"N/A")</f>
        <v>16.376304721030042</v>
      </c>
      <c r="Z46" s="78">
        <f t="shared" si="43"/>
        <v>16.735434210526318</v>
      </c>
      <c r="AA46" s="78">
        <f t="shared" si="43"/>
        <v>14.028231617647059</v>
      </c>
      <c r="AB46" s="1"/>
      <c r="AC46" s="79" t="s">
        <v>89</v>
      </c>
      <c r="AD46" s="75"/>
      <c r="AE46" s="10"/>
      <c r="AF46" s="106"/>
      <c r="AG46" s="105"/>
      <c r="AH46" s="105"/>
      <c r="AI46" s="105"/>
      <c r="AJ46" s="105"/>
      <c r="AK46" s="105"/>
      <c r="AL46" s="105"/>
      <c r="AM46" s="105"/>
      <c r="AN46" s="105"/>
      <c r="AO46" s="105"/>
      <c r="AP46" s="1"/>
      <c r="AQ46" s="1"/>
      <c r="AR46" s="1"/>
    </row>
    <row r="47" spans="1:45" ht="15.75" customHeight="1">
      <c r="A47" s="1"/>
      <c r="B47" s="1" t="str">
        <f t="shared" ref="B47:C47" si="44">B15</f>
        <v>xxx</v>
      </c>
      <c r="C47" s="1" t="str">
        <f t="shared" si="44"/>
        <v>Take2</v>
      </c>
      <c r="D47" s="29"/>
      <c r="E47" s="29"/>
      <c r="F47" s="31">
        <f t="shared" si="31"/>
        <v>12416.439999999999</v>
      </c>
      <c r="G47" s="29"/>
      <c r="H47" s="29"/>
      <c r="I47" s="29"/>
      <c r="J47" s="29"/>
      <c r="K47" s="1"/>
      <c r="L47" s="1"/>
      <c r="M47" s="31">
        <f t="shared" si="32"/>
        <v>13246.439999999999</v>
      </c>
      <c r="N47" s="77">
        <f t="shared" ref="N47:S47" si="45">IFERROR(IF(OR(+$M15/N15&lt;0,+$M15/N15&gt;=100),"NM",+$M15/N15),"N/A")</f>
        <v>10.316542056074764</v>
      </c>
      <c r="O47" s="77">
        <f t="shared" si="45"/>
        <v>8.197054455445544</v>
      </c>
      <c r="P47" s="77">
        <f t="shared" si="45"/>
        <v>8.1366339066339055</v>
      </c>
      <c r="Q47" s="78">
        <f t="shared" si="45"/>
        <v>65.153902906890949</v>
      </c>
      <c r="R47" s="78">
        <f t="shared" si="45"/>
        <v>41.599221178909019</v>
      </c>
      <c r="S47" s="78">
        <f t="shared" si="45"/>
        <v>49.406736041177119</v>
      </c>
      <c r="T47" s="78" t="str">
        <f t="shared" ref="T47:V47" si="46">IFERROR(IF(OR(+$F15/T15&lt;0,+$F15/T15&gt;=100),"NM",+$F15/T15),"N/A")</f>
        <v>NM</v>
      </c>
      <c r="U47" s="78">
        <f>IFERROR(IF(OR(+$F15/U15&lt;0,+$F15/U15=100),"NM",+$F15/U15),"N/A")</f>
        <v>206.94066666666666</v>
      </c>
      <c r="V47" s="78">
        <f t="shared" si="46"/>
        <v>78.585063291139235</v>
      </c>
      <c r="W47" s="100"/>
      <c r="X47" s="101">
        <f t="shared" si="34"/>
        <v>8.8452777777777776</v>
      </c>
      <c r="Y47" s="78">
        <f t="shared" ref="Y47:AA47" si="47">IFERROR(IF(OR(+$F15/Q15&lt;0,+$F15/Q15&gt;=100),"NM",+$F15/Q15),"N/A")</f>
        <v>61.071467217549547</v>
      </c>
      <c r="Z47" s="78">
        <f t="shared" si="47"/>
        <v>38.992682850233955</v>
      </c>
      <c r="AA47" s="78">
        <f t="shared" si="47"/>
        <v>46.310991757114607</v>
      </c>
      <c r="AB47" s="1"/>
      <c r="AC47" s="50"/>
      <c r="AD47" s="75"/>
      <c r="AE47" s="10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5" ht="15.75" customHeight="1">
      <c r="A48" s="1"/>
      <c r="B48" s="1" t="str">
        <f t="shared" ref="B48:C48" si="48">B16</f>
        <v>xxx</v>
      </c>
      <c r="C48" s="1" t="str">
        <f t="shared" si="48"/>
        <v>XX</v>
      </c>
      <c r="D48" s="29"/>
      <c r="E48" s="29"/>
      <c r="F48" s="31">
        <f t="shared" si="31"/>
        <v>0</v>
      </c>
      <c r="G48" s="29"/>
      <c r="H48" s="29"/>
      <c r="I48" s="29"/>
      <c r="J48" s="29"/>
      <c r="K48" s="1"/>
      <c r="L48" s="1"/>
      <c r="M48" s="31">
        <f t="shared" si="32"/>
        <v>0</v>
      </c>
      <c r="N48" s="77" t="str">
        <f t="shared" ref="N48:S48" si="49">IFERROR(IF(OR(+$M16/N16&lt;0,+$M16/N16&gt;=100),"NM",+$M16/N16),"N/A")</f>
        <v>N/A</v>
      </c>
      <c r="O48" s="77" t="str">
        <f t="shared" si="49"/>
        <v>N/A</v>
      </c>
      <c r="P48" s="77" t="str">
        <f t="shared" si="49"/>
        <v>N/A</v>
      </c>
      <c r="Q48" s="78" t="str">
        <f t="shared" si="49"/>
        <v>N/A</v>
      </c>
      <c r="R48" s="78" t="str">
        <f t="shared" si="49"/>
        <v>N/A</v>
      </c>
      <c r="S48" s="78" t="str">
        <f t="shared" si="49"/>
        <v>N/A</v>
      </c>
      <c r="T48" s="78" t="str">
        <f t="shared" ref="T48:V48" si="50">IFERROR(IF(OR(+$F16/T16&lt;0,+$F16/T16&gt;=100),"NM",+$F16/T16),"N/A")</f>
        <v>N/A</v>
      </c>
      <c r="U48" s="78" t="str">
        <f t="shared" si="50"/>
        <v>N/A</v>
      </c>
      <c r="V48" s="78" t="str">
        <f t="shared" si="50"/>
        <v>N/A</v>
      </c>
      <c r="W48" s="78" t="str">
        <f t="shared" ref="W48:W63" si="51">IFERROR(IF(OR(+$H16/K16&lt;0,+$H16/K16&gt;=100),"NM",+$H16/K16),"N/A")</f>
        <v>N/A</v>
      </c>
      <c r="X48" s="78" t="str">
        <f t="shared" si="34"/>
        <v>N/A</v>
      </c>
      <c r="Y48" s="78" t="str">
        <f t="shared" ref="Y48:AA48" si="52">IFERROR(IF(OR(+$F16/Q16&lt;0,+$F16/Q16&gt;=100),"NM",+$F16/Q16),"N/A")</f>
        <v>N/A</v>
      </c>
      <c r="Z48" s="78" t="str">
        <f t="shared" si="52"/>
        <v>N/A</v>
      </c>
      <c r="AA48" s="78" t="str">
        <f t="shared" si="52"/>
        <v>N/A</v>
      </c>
      <c r="AB48" s="1"/>
      <c r="AC48" s="79" t="s">
        <v>94</v>
      </c>
      <c r="AD48" s="75"/>
      <c r="AE48" s="111"/>
      <c r="AF48" s="105"/>
      <c r="AG48" s="105"/>
      <c r="AH48" s="105"/>
      <c r="AI48" s="25"/>
      <c r="AJ48" s="25"/>
      <c r="AK48" s="25"/>
      <c r="AL48" s="25"/>
      <c r="AM48" s="25"/>
      <c r="AN48" s="25"/>
      <c r="AO48" s="1"/>
      <c r="AP48" s="1"/>
      <c r="AQ48" s="1"/>
      <c r="AR48" s="1"/>
    </row>
    <row r="49" spans="1:44" ht="15.75" customHeight="1">
      <c r="A49" s="1"/>
      <c r="B49" s="1" t="str">
        <f t="shared" ref="B49:C49" si="53">B17</f>
        <v>xxx</v>
      </c>
      <c r="C49" s="1" t="str">
        <f t="shared" si="53"/>
        <v>XX</v>
      </c>
      <c r="D49" s="29"/>
      <c r="E49" s="29"/>
      <c r="F49" s="31">
        <f t="shared" si="31"/>
        <v>0</v>
      </c>
      <c r="G49" s="29"/>
      <c r="H49" s="29"/>
      <c r="I49" s="29"/>
      <c r="J49" s="29"/>
      <c r="K49" s="1"/>
      <c r="L49" s="1"/>
      <c r="M49" s="31">
        <f t="shared" si="32"/>
        <v>0</v>
      </c>
      <c r="N49" s="77" t="str">
        <f t="shared" ref="N49:S49" si="54">IFERROR(IF(OR(+$M17/N17&lt;0,+$M17/N17&gt;=100),"NM",+$M17/N17),"N/A")</f>
        <v>N/A</v>
      </c>
      <c r="O49" s="77" t="str">
        <f t="shared" si="54"/>
        <v>N/A</v>
      </c>
      <c r="P49" s="77" t="str">
        <f t="shared" si="54"/>
        <v>N/A</v>
      </c>
      <c r="Q49" s="78" t="str">
        <f t="shared" si="54"/>
        <v>N/A</v>
      </c>
      <c r="R49" s="78" t="str">
        <f t="shared" si="54"/>
        <v>N/A</v>
      </c>
      <c r="S49" s="78" t="str">
        <f t="shared" si="54"/>
        <v>N/A</v>
      </c>
      <c r="T49" s="78" t="str">
        <f t="shared" ref="T49:V49" si="55">IFERROR(IF(OR(+$F17/T17&lt;0,+$F17/T17&gt;=100),"NM",+$F17/T17),"N/A")</f>
        <v>N/A</v>
      </c>
      <c r="U49" s="78" t="str">
        <f t="shared" si="55"/>
        <v>N/A</v>
      </c>
      <c r="V49" s="78" t="str">
        <f t="shared" si="55"/>
        <v>N/A</v>
      </c>
      <c r="W49" s="78" t="str">
        <f t="shared" si="51"/>
        <v>N/A</v>
      </c>
      <c r="X49" s="78" t="str">
        <f t="shared" si="34"/>
        <v>N/A</v>
      </c>
      <c r="Y49" s="78" t="str">
        <f t="shared" ref="Y49:AA49" si="56">IFERROR(IF(OR(+$F17/Q17&lt;0,+$F17/Q17&gt;=100),"NM",+$F17/Q17),"N/A")</f>
        <v>N/A</v>
      </c>
      <c r="Z49" s="78" t="str">
        <f t="shared" si="56"/>
        <v>N/A</v>
      </c>
      <c r="AA49" s="78" t="str">
        <f t="shared" si="56"/>
        <v>N/A</v>
      </c>
      <c r="AB49" s="1"/>
      <c r="AC49" s="79" t="s">
        <v>95</v>
      </c>
      <c r="AD49" s="75"/>
      <c r="AE49" s="10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.75" customHeight="1">
      <c r="A50" s="1"/>
      <c r="B50" s="1" t="str">
        <f t="shared" ref="B50:C50" si="57">B18</f>
        <v>xxx</v>
      </c>
      <c r="C50" s="1" t="str">
        <f t="shared" si="57"/>
        <v>XX</v>
      </c>
      <c r="D50" s="29"/>
      <c r="E50" s="29"/>
      <c r="F50" s="31">
        <f t="shared" si="31"/>
        <v>0</v>
      </c>
      <c r="G50" s="29"/>
      <c r="H50" s="29"/>
      <c r="I50" s="29"/>
      <c r="J50" s="29"/>
      <c r="K50" s="1"/>
      <c r="L50" s="1"/>
      <c r="M50" s="31">
        <f t="shared" si="32"/>
        <v>0</v>
      </c>
      <c r="N50" s="77" t="str">
        <f t="shared" ref="N50:S50" si="58">IFERROR(IF(OR(+$M18/N18&lt;0,+$M18/N18&gt;=100),"NM",+$M18/N18),"N/A")</f>
        <v>N/A</v>
      </c>
      <c r="O50" s="77" t="str">
        <f t="shared" si="58"/>
        <v>N/A</v>
      </c>
      <c r="P50" s="77" t="str">
        <f t="shared" si="58"/>
        <v>N/A</v>
      </c>
      <c r="Q50" s="78" t="str">
        <f t="shared" si="58"/>
        <v>N/A</v>
      </c>
      <c r="R50" s="78" t="str">
        <f t="shared" si="58"/>
        <v>N/A</v>
      </c>
      <c r="S50" s="78" t="str">
        <f t="shared" si="58"/>
        <v>N/A</v>
      </c>
      <c r="T50" s="78" t="str">
        <f t="shared" ref="T50:V50" si="59">IFERROR(IF(OR(+$F18/T18&lt;0,+$F18/T18&gt;=100),"NM",+$F18/T18),"N/A")</f>
        <v>N/A</v>
      </c>
      <c r="U50" s="78" t="str">
        <f t="shared" si="59"/>
        <v>N/A</v>
      </c>
      <c r="V50" s="78" t="str">
        <f t="shared" si="59"/>
        <v>N/A</v>
      </c>
      <c r="W50" s="78" t="str">
        <f t="shared" si="51"/>
        <v>N/A</v>
      </c>
      <c r="X50" s="78" t="str">
        <f t="shared" si="34"/>
        <v>N/A</v>
      </c>
      <c r="Y50" s="78" t="str">
        <f t="shared" ref="Y50:AA50" si="60">IFERROR(IF(OR(+$F18/Q18&lt;0,+$F18/Q18&gt;=100),"NM",+$F18/Q18),"N/A")</f>
        <v>N/A</v>
      </c>
      <c r="Z50" s="78" t="str">
        <f t="shared" si="60"/>
        <v>N/A</v>
      </c>
      <c r="AA50" s="78" t="str">
        <f t="shared" si="60"/>
        <v>N/A</v>
      </c>
      <c r="AB50" s="1"/>
      <c r="AC50" s="79" t="s">
        <v>96</v>
      </c>
      <c r="AD50" s="75"/>
      <c r="AE50" s="10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.75" customHeight="1">
      <c r="A51" s="1"/>
      <c r="B51" s="1" t="str">
        <f t="shared" ref="B51:C51" si="61">B19</f>
        <v>xxx</v>
      </c>
      <c r="C51" s="1" t="str">
        <f t="shared" si="61"/>
        <v>XX</v>
      </c>
      <c r="D51" s="29"/>
      <c r="E51" s="29"/>
      <c r="F51" s="31">
        <f t="shared" si="31"/>
        <v>0</v>
      </c>
      <c r="G51" s="29"/>
      <c r="H51" s="29"/>
      <c r="I51" s="29"/>
      <c r="J51" s="29"/>
      <c r="K51" s="1"/>
      <c r="L51" s="1"/>
      <c r="M51" s="31">
        <f t="shared" si="32"/>
        <v>0</v>
      </c>
      <c r="N51" s="77" t="str">
        <f t="shared" ref="N51:S51" si="62">IFERROR(IF(OR(+$M19/N19&lt;0,+$M19/N19&gt;=100),"NM",+$M19/N19),"N/A")</f>
        <v>N/A</v>
      </c>
      <c r="O51" s="77" t="str">
        <f t="shared" si="62"/>
        <v>N/A</v>
      </c>
      <c r="P51" s="77" t="str">
        <f t="shared" si="62"/>
        <v>N/A</v>
      </c>
      <c r="Q51" s="78" t="str">
        <f t="shared" si="62"/>
        <v>N/A</v>
      </c>
      <c r="R51" s="78" t="str">
        <f t="shared" si="62"/>
        <v>N/A</v>
      </c>
      <c r="S51" s="78" t="str">
        <f t="shared" si="62"/>
        <v>N/A</v>
      </c>
      <c r="T51" s="78" t="str">
        <f t="shared" ref="T51:V51" si="63">IFERROR(IF(OR(+$F19/T19&lt;0,+$F19/T19&gt;=100),"NM",+$F19/T19),"N/A")</f>
        <v>N/A</v>
      </c>
      <c r="U51" s="78" t="str">
        <f t="shared" si="63"/>
        <v>N/A</v>
      </c>
      <c r="V51" s="78" t="str">
        <f t="shared" si="63"/>
        <v>N/A</v>
      </c>
      <c r="W51" s="78" t="str">
        <f t="shared" si="51"/>
        <v>N/A</v>
      </c>
      <c r="X51" s="78" t="str">
        <f t="shared" si="34"/>
        <v>N/A</v>
      </c>
      <c r="Y51" s="78" t="str">
        <f t="shared" ref="Y51:AA51" si="64">IFERROR(IF(OR(+$F19/Q19&lt;0,+$F19/Q19&gt;=100),"NM",+$F19/Q19),"N/A")</f>
        <v>N/A</v>
      </c>
      <c r="Z51" s="78" t="str">
        <f t="shared" si="64"/>
        <v>N/A</v>
      </c>
      <c r="AA51" s="78" t="str">
        <f t="shared" si="64"/>
        <v>N/A</v>
      </c>
      <c r="AB51" s="1"/>
      <c r="AC51" s="50"/>
      <c r="AD51" s="75"/>
      <c r="AE51" s="10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.75" customHeight="1">
      <c r="A52" s="1"/>
      <c r="B52" s="1" t="str">
        <f t="shared" ref="B52:C52" si="65">B20</f>
        <v>xxx</v>
      </c>
      <c r="C52" s="1" t="str">
        <f t="shared" si="65"/>
        <v>XX</v>
      </c>
      <c r="D52" s="29"/>
      <c r="E52" s="29"/>
      <c r="F52" s="31">
        <f t="shared" si="31"/>
        <v>0</v>
      </c>
      <c r="G52" s="29"/>
      <c r="H52" s="29"/>
      <c r="I52" s="29"/>
      <c r="J52" s="29"/>
      <c r="K52" s="1"/>
      <c r="L52" s="1"/>
      <c r="M52" s="31">
        <f t="shared" si="32"/>
        <v>0</v>
      </c>
      <c r="N52" s="77" t="str">
        <f t="shared" ref="N52:S52" si="66">IFERROR(IF(OR(+$M20/N20&lt;0,+$M20/N20&gt;=100),"NM",+$M20/N20),"N/A")</f>
        <v>N/A</v>
      </c>
      <c r="O52" s="77" t="str">
        <f t="shared" si="66"/>
        <v>N/A</v>
      </c>
      <c r="P52" s="77" t="str">
        <f>IFERROR(IF(OR(+$M20/P20&lt;0,+$M20/P20&gt;=100),"NM",+$M20/P20),"N/A")</f>
        <v>N/A</v>
      </c>
      <c r="Q52" s="78" t="str">
        <f t="shared" si="66"/>
        <v>N/A</v>
      </c>
      <c r="R52" s="78" t="str">
        <f t="shared" si="66"/>
        <v>N/A</v>
      </c>
      <c r="S52" s="78" t="str">
        <f t="shared" si="66"/>
        <v>N/A</v>
      </c>
      <c r="T52" s="78" t="str">
        <f t="shared" ref="T52:V52" si="67">IFERROR(IF(OR(+$F20/T20&lt;0,+$F20/T20&gt;=100),"NM",+$F20/T20),"N/A")</f>
        <v>N/A</v>
      </c>
      <c r="U52" s="78" t="str">
        <f t="shared" si="67"/>
        <v>N/A</v>
      </c>
      <c r="V52" s="78" t="str">
        <f t="shared" si="67"/>
        <v>N/A</v>
      </c>
      <c r="W52" s="78" t="str">
        <f t="shared" si="51"/>
        <v>N/A</v>
      </c>
      <c r="X52" s="78" t="str">
        <f t="shared" si="34"/>
        <v>N/A</v>
      </c>
      <c r="Y52" s="78" t="str">
        <f t="shared" ref="Y52:AA52" si="68">IFERROR(IF(OR(+$F20/Q20&lt;0,+$F20/Q20&gt;=100),"NM",+$F20/Q20),"N/A")</f>
        <v>N/A</v>
      </c>
      <c r="Z52" s="78" t="str">
        <f t="shared" si="68"/>
        <v>N/A</v>
      </c>
      <c r="AA52" s="78" t="str">
        <f t="shared" si="68"/>
        <v>N/A</v>
      </c>
      <c r="AB52" s="1"/>
      <c r="AC52" s="79" t="s">
        <v>97</v>
      </c>
      <c r="AD52" s="75"/>
      <c r="AE52" s="10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.75" customHeight="1">
      <c r="A53" s="1"/>
      <c r="B53" s="1" t="str">
        <f t="shared" ref="B53:C53" si="69">B21</f>
        <v>xxx</v>
      </c>
      <c r="C53" s="1" t="str">
        <f t="shared" si="69"/>
        <v>XX</v>
      </c>
      <c r="D53" s="29"/>
      <c r="E53" s="29"/>
      <c r="F53" s="31">
        <f t="shared" si="31"/>
        <v>0</v>
      </c>
      <c r="G53" s="29"/>
      <c r="H53" s="29"/>
      <c r="I53" s="29"/>
      <c r="J53" s="29"/>
      <c r="K53" s="1"/>
      <c r="L53" s="1"/>
      <c r="M53" s="31">
        <f t="shared" si="32"/>
        <v>0</v>
      </c>
      <c r="N53" s="77" t="str">
        <f t="shared" ref="N53:S53" si="70">IFERROR(IF(OR(+$M21/N21&lt;0,+$M21/N21&gt;=100),"NM",+$M21/N21),"N/A")</f>
        <v>N/A</v>
      </c>
      <c r="O53" s="77" t="str">
        <f t="shared" si="70"/>
        <v>N/A</v>
      </c>
      <c r="P53" s="77" t="str">
        <f t="shared" si="70"/>
        <v>N/A</v>
      </c>
      <c r="Q53" s="78" t="str">
        <f t="shared" si="70"/>
        <v>N/A</v>
      </c>
      <c r="R53" s="78" t="str">
        <f t="shared" si="70"/>
        <v>N/A</v>
      </c>
      <c r="S53" s="78" t="str">
        <f t="shared" si="70"/>
        <v>N/A</v>
      </c>
      <c r="T53" s="78" t="str">
        <f t="shared" ref="T53:V53" si="71">IFERROR(IF(OR(+$F21/T21&lt;0,+$F21/T21&gt;=100),"NM",+$F21/T21),"N/A")</f>
        <v>N/A</v>
      </c>
      <c r="U53" s="78" t="str">
        <f t="shared" si="71"/>
        <v>N/A</v>
      </c>
      <c r="V53" s="78" t="str">
        <f t="shared" si="71"/>
        <v>N/A</v>
      </c>
      <c r="W53" s="78" t="str">
        <f t="shared" si="51"/>
        <v>N/A</v>
      </c>
      <c r="X53" s="78" t="str">
        <f t="shared" si="34"/>
        <v>N/A</v>
      </c>
      <c r="Y53" s="78" t="str">
        <f t="shared" ref="Y53:AA53" si="72">IFERROR(IF(OR(+$F21/Q21&lt;0,+$F21/Q21&gt;=100),"NM",+$F21/Q21),"N/A")</f>
        <v>N/A</v>
      </c>
      <c r="Z53" s="78" t="str">
        <f t="shared" si="72"/>
        <v>N/A</v>
      </c>
      <c r="AA53" s="78" t="str">
        <f t="shared" si="72"/>
        <v>N/A</v>
      </c>
      <c r="AB53" s="1"/>
      <c r="AC53" s="79" t="s">
        <v>98</v>
      </c>
      <c r="AD53" s="75"/>
      <c r="AE53" s="10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.75" customHeight="1">
      <c r="A54" s="1"/>
      <c r="B54" s="1" t="str">
        <f t="shared" ref="B54:C54" si="73">B22</f>
        <v>xxx</v>
      </c>
      <c r="C54" s="1" t="str">
        <f t="shared" si="73"/>
        <v>XX</v>
      </c>
      <c r="D54" s="29"/>
      <c r="E54" s="29"/>
      <c r="F54" s="31">
        <f t="shared" si="31"/>
        <v>0</v>
      </c>
      <c r="G54" s="29"/>
      <c r="H54" s="29"/>
      <c r="I54" s="29"/>
      <c r="J54" s="29"/>
      <c r="K54" s="1"/>
      <c r="L54" s="1"/>
      <c r="M54" s="31">
        <f t="shared" si="32"/>
        <v>0</v>
      </c>
      <c r="N54" s="77" t="str">
        <f t="shared" ref="N54:S54" si="74">IFERROR(IF(OR(+$M22/N22&lt;0,+$M22/N22&gt;=100),"NM",+$M22/N22),"N/A")</f>
        <v>N/A</v>
      </c>
      <c r="O54" s="77" t="str">
        <f t="shared" si="74"/>
        <v>N/A</v>
      </c>
      <c r="P54" s="77" t="str">
        <f t="shared" si="74"/>
        <v>N/A</v>
      </c>
      <c r="Q54" s="78" t="str">
        <f t="shared" si="74"/>
        <v>N/A</v>
      </c>
      <c r="R54" s="78" t="str">
        <f t="shared" si="74"/>
        <v>N/A</v>
      </c>
      <c r="S54" s="78" t="str">
        <f t="shared" si="74"/>
        <v>N/A</v>
      </c>
      <c r="T54" s="78" t="str">
        <f t="shared" ref="T54:V54" si="75">IFERROR(IF(OR(+$F22/T22&lt;0,+$F22/T22&gt;=100),"NM",+$F22/T22),"N/A")</f>
        <v>N/A</v>
      </c>
      <c r="U54" s="78" t="str">
        <f t="shared" si="75"/>
        <v>N/A</v>
      </c>
      <c r="V54" s="78" t="str">
        <f t="shared" si="75"/>
        <v>N/A</v>
      </c>
      <c r="W54" s="78" t="str">
        <f t="shared" si="51"/>
        <v>N/A</v>
      </c>
      <c r="X54" s="78" t="str">
        <f t="shared" si="34"/>
        <v>N/A</v>
      </c>
      <c r="Y54" s="78" t="str">
        <f t="shared" ref="Y54:AA54" si="76">IFERROR(IF(OR(+$F22/Q22&lt;0,+$F22/Q22&gt;=100),"NM",+$F22/Q22),"N/A")</f>
        <v>N/A</v>
      </c>
      <c r="Z54" s="78" t="str">
        <f t="shared" si="76"/>
        <v>N/A</v>
      </c>
      <c r="AA54" s="78" t="str">
        <f t="shared" si="76"/>
        <v>N/A</v>
      </c>
      <c r="AB54" s="1"/>
      <c r="AC54" s="79" t="s">
        <v>99</v>
      </c>
      <c r="AD54" s="75"/>
      <c r="AE54" s="1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.75" customHeight="1">
      <c r="A55" s="1"/>
      <c r="B55" s="1" t="str">
        <f t="shared" ref="B55:C55" si="77">B23</f>
        <v>xxx</v>
      </c>
      <c r="C55" s="1" t="str">
        <f t="shared" si="77"/>
        <v>XX</v>
      </c>
      <c r="D55" s="29"/>
      <c r="E55" s="29"/>
      <c r="F55" s="31">
        <f t="shared" si="31"/>
        <v>0</v>
      </c>
      <c r="G55" s="29"/>
      <c r="H55" s="29"/>
      <c r="I55" s="29"/>
      <c r="J55" s="29"/>
      <c r="K55" s="1"/>
      <c r="L55" s="1"/>
      <c r="M55" s="31">
        <f t="shared" si="32"/>
        <v>0</v>
      </c>
      <c r="N55" s="77" t="str">
        <f t="shared" ref="N55:S55" si="78">IFERROR(IF(OR(+$M23/N23&lt;0,+$M23/N23&gt;=100),"NM",+$M23/N23),"N/A")</f>
        <v>N/A</v>
      </c>
      <c r="O55" s="77" t="str">
        <f t="shared" si="78"/>
        <v>N/A</v>
      </c>
      <c r="P55" s="77" t="str">
        <f t="shared" si="78"/>
        <v>N/A</v>
      </c>
      <c r="Q55" s="78" t="str">
        <f t="shared" si="78"/>
        <v>N/A</v>
      </c>
      <c r="R55" s="78" t="str">
        <f t="shared" si="78"/>
        <v>N/A</v>
      </c>
      <c r="S55" s="78" t="str">
        <f t="shared" si="78"/>
        <v>N/A</v>
      </c>
      <c r="T55" s="78" t="str">
        <f t="shared" ref="T55:V55" si="79">IFERROR(IF(OR(+$F23/T23&lt;0,+$F23/T23&gt;=100),"NM",+$F23/T23),"N/A")</f>
        <v>N/A</v>
      </c>
      <c r="U55" s="78" t="str">
        <f t="shared" si="79"/>
        <v>N/A</v>
      </c>
      <c r="V55" s="78" t="str">
        <f t="shared" si="79"/>
        <v>N/A</v>
      </c>
      <c r="W55" s="78" t="str">
        <f t="shared" si="51"/>
        <v>N/A</v>
      </c>
      <c r="X55" s="78" t="str">
        <f t="shared" si="34"/>
        <v>N/A</v>
      </c>
      <c r="Y55" s="78" t="str">
        <f t="shared" ref="Y55:AA55" si="80">IFERROR(IF(OR(+$F23/Q23&lt;0,+$F23/Q23&gt;=100),"NM",+$F23/Q23),"N/A")</f>
        <v>N/A</v>
      </c>
      <c r="Z55" s="78" t="str">
        <f t="shared" si="80"/>
        <v>N/A</v>
      </c>
      <c r="AA55" s="78" t="str">
        <f t="shared" si="80"/>
        <v>N/A</v>
      </c>
      <c r="AB55" s="1"/>
      <c r="AC55" s="79" t="s">
        <v>100</v>
      </c>
      <c r="AD55" s="75"/>
      <c r="AE55" s="1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.75" customHeight="1">
      <c r="A56" s="1"/>
      <c r="B56" s="1" t="str">
        <f t="shared" ref="B56:C56" si="81">B24</f>
        <v>xxx</v>
      </c>
      <c r="C56" s="1" t="str">
        <f t="shared" si="81"/>
        <v>XX</v>
      </c>
      <c r="D56" s="29"/>
      <c r="E56" s="29"/>
      <c r="F56" s="31">
        <f t="shared" si="31"/>
        <v>0</v>
      </c>
      <c r="G56" s="29"/>
      <c r="H56" s="29"/>
      <c r="I56" s="29"/>
      <c r="J56" s="29"/>
      <c r="K56" s="1"/>
      <c r="L56" s="1"/>
      <c r="M56" s="31">
        <f t="shared" si="32"/>
        <v>0</v>
      </c>
      <c r="N56" s="77" t="str">
        <f t="shared" ref="N56:S56" si="82">IFERROR(IF(OR(+$M24/N24&lt;0,+$M24/N24&gt;=100),"NM",+$M24/N24),"N/A")</f>
        <v>N/A</v>
      </c>
      <c r="O56" s="77" t="str">
        <f t="shared" si="82"/>
        <v>N/A</v>
      </c>
      <c r="P56" s="77" t="str">
        <f t="shared" si="82"/>
        <v>N/A</v>
      </c>
      <c r="Q56" s="78" t="str">
        <f t="shared" si="82"/>
        <v>N/A</v>
      </c>
      <c r="R56" s="78" t="str">
        <f t="shared" si="82"/>
        <v>N/A</v>
      </c>
      <c r="S56" s="78" t="str">
        <f t="shared" si="82"/>
        <v>N/A</v>
      </c>
      <c r="T56" s="78" t="str">
        <f t="shared" ref="T56:V56" si="83">IFERROR(IF(OR(+$F24/T24&lt;0,+$F24/T24&gt;=100),"NM",+$F24/T24),"N/A")</f>
        <v>N/A</v>
      </c>
      <c r="U56" s="78" t="str">
        <f t="shared" si="83"/>
        <v>N/A</v>
      </c>
      <c r="V56" s="78" t="str">
        <f t="shared" si="83"/>
        <v>N/A</v>
      </c>
      <c r="W56" s="78" t="str">
        <f t="shared" si="51"/>
        <v>N/A</v>
      </c>
      <c r="X56" s="78" t="str">
        <f t="shared" si="34"/>
        <v>N/A</v>
      </c>
      <c r="Y56" s="78" t="str">
        <f t="shared" ref="Y56:AA56" si="84">IFERROR(IF(OR(+$F24/Q24&lt;0,+$F24/Q24&gt;=100),"NM",+$F24/Q24),"N/A")</f>
        <v>N/A</v>
      </c>
      <c r="Z56" s="78" t="str">
        <f t="shared" si="84"/>
        <v>N/A</v>
      </c>
      <c r="AA56" s="78" t="str">
        <f t="shared" si="84"/>
        <v>N/A</v>
      </c>
      <c r="AB56" s="1"/>
      <c r="AC56" s="50"/>
      <c r="AD56" s="75"/>
      <c r="AE56" s="1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.75" customHeight="1">
      <c r="A57" s="1"/>
      <c r="B57" s="1" t="str">
        <f t="shared" ref="B57:C57" si="85">B25</f>
        <v>xxx</v>
      </c>
      <c r="C57" s="1" t="str">
        <f t="shared" si="85"/>
        <v>XX</v>
      </c>
      <c r="D57" s="29"/>
      <c r="E57" s="29"/>
      <c r="F57" s="31">
        <f t="shared" si="31"/>
        <v>0</v>
      </c>
      <c r="G57" s="29"/>
      <c r="H57" s="29"/>
      <c r="I57" s="29"/>
      <c r="J57" s="29"/>
      <c r="K57" s="1"/>
      <c r="L57" s="1"/>
      <c r="M57" s="31">
        <f t="shared" si="32"/>
        <v>0</v>
      </c>
      <c r="N57" s="77" t="str">
        <f t="shared" ref="N57:S57" si="86">IFERROR(IF(OR(+$M25/N25&lt;0,+$M25/N25&gt;=100),"NM",+$M25/N25),"N/A")</f>
        <v>N/A</v>
      </c>
      <c r="O57" s="77" t="str">
        <f t="shared" si="86"/>
        <v>N/A</v>
      </c>
      <c r="P57" s="77" t="str">
        <f t="shared" si="86"/>
        <v>N/A</v>
      </c>
      <c r="Q57" s="78" t="str">
        <f t="shared" si="86"/>
        <v>N/A</v>
      </c>
      <c r="R57" s="78" t="str">
        <f t="shared" si="86"/>
        <v>N/A</v>
      </c>
      <c r="S57" s="78" t="str">
        <f t="shared" si="86"/>
        <v>N/A</v>
      </c>
      <c r="T57" s="78" t="str">
        <f t="shared" ref="T57:V57" si="87">IFERROR(IF(OR(+$F25/T25&lt;0,+$F25/T25&gt;=100),"NM",+$F25/T25),"N/A")</f>
        <v>N/A</v>
      </c>
      <c r="U57" s="78" t="str">
        <f t="shared" si="87"/>
        <v>N/A</v>
      </c>
      <c r="V57" s="78" t="str">
        <f t="shared" si="87"/>
        <v>N/A</v>
      </c>
      <c r="W57" s="78" t="str">
        <f t="shared" si="51"/>
        <v>N/A</v>
      </c>
      <c r="X57" s="78" t="str">
        <f t="shared" si="34"/>
        <v>N/A</v>
      </c>
      <c r="Y57" s="78" t="str">
        <f t="shared" ref="Y57:AA57" si="88">IFERROR(IF(OR(+$F25/Q25&lt;0,+$F25/Q25&gt;=100),"NM",+$F25/Q25),"N/A")</f>
        <v>N/A</v>
      </c>
      <c r="Z57" s="78" t="str">
        <f t="shared" si="88"/>
        <v>N/A</v>
      </c>
      <c r="AA57" s="78" t="str">
        <f t="shared" si="88"/>
        <v>N/A</v>
      </c>
      <c r="AB57" s="1"/>
      <c r="AC57" s="79" t="s">
        <v>101</v>
      </c>
      <c r="AD57" s="75"/>
      <c r="AE57" s="1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.75" customHeight="1">
      <c r="A58" s="1"/>
      <c r="B58" s="1" t="str">
        <f t="shared" ref="B58:C58" si="89">B26</f>
        <v>xxx</v>
      </c>
      <c r="C58" s="1" t="str">
        <f t="shared" si="89"/>
        <v>XX</v>
      </c>
      <c r="D58" s="29"/>
      <c r="E58" s="29"/>
      <c r="F58" s="31">
        <f t="shared" si="31"/>
        <v>0</v>
      </c>
      <c r="G58" s="29"/>
      <c r="H58" s="29"/>
      <c r="I58" s="29"/>
      <c r="J58" s="29"/>
      <c r="K58" s="1"/>
      <c r="L58" s="1"/>
      <c r="M58" s="31">
        <f t="shared" si="32"/>
        <v>0</v>
      </c>
      <c r="N58" s="77" t="str">
        <f t="shared" ref="N58:S58" si="90">IFERROR(IF(OR(+$M26/N26&lt;0,+$M26/N26&gt;=100),"NM",+$M26/N26),"N/A")</f>
        <v>N/A</v>
      </c>
      <c r="O58" s="77" t="str">
        <f t="shared" si="90"/>
        <v>N/A</v>
      </c>
      <c r="P58" s="77" t="str">
        <f t="shared" si="90"/>
        <v>N/A</v>
      </c>
      <c r="Q58" s="78" t="str">
        <f t="shared" si="90"/>
        <v>N/A</v>
      </c>
      <c r="R58" s="78" t="str">
        <f t="shared" si="90"/>
        <v>N/A</v>
      </c>
      <c r="S58" s="78" t="str">
        <f t="shared" si="90"/>
        <v>N/A</v>
      </c>
      <c r="T58" s="78" t="str">
        <f t="shared" ref="T58:V58" si="91">IFERROR(IF(OR(+$F26/T26&lt;0,+$F26/T26&gt;=100),"NM",+$F26/T26),"N/A")</f>
        <v>N/A</v>
      </c>
      <c r="U58" s="78" t="str">
        <f t="shared" si="91"/>
        <v>N/A</v>
      </c>
      <c r="V58" s="78" t="str">
        <f t="shared" si="91"/>
        <v>N/A</v>
      </c>
      <c r="W58" s="78" t="str">
        <f t="shared" si="51"/>
        <v>N/A</v>
      </c>
      <c r="X58" s="78" t="str">
        <f t="shared" si="34"/>
        <v>N/A</v>
      </c>
      <c r="Y58" s="78" t="str">
        <f t="shared" ref="Y58:AA58" si="92">IFERROR(IF(OR(+$F26/Q26&lt;0,+$F26/Q26&gt;=100),"NM",+$F26/Q26),"N/A")</f>
        <v>N/A</v>
      </c>
      <c r="Z58" s="78" t="str">
        <f t="shared" si="92"/>
        <v>N/A</v>
      </c>
      <c r="AA58" s="78" t="str">
        <f t="shared" si="92"/>
        <v>N/A</v>
      </c>
      <c r="AB58" s="1"/>
      <c r="AC58" s="79" t="s">
        <v>102</v>
      </c>
      <c r="AD58" s="75"/>
      <c r="AE58" s="1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.75" customHeight="1">
      <c r="A59" s="1"/>
      <c r="B59" s="1" t="str">
        <f t="shared" ref="B59:C59" si="93">B27</f>
        <v>xxx</v>
      </c>
      <c r="C59" s="1" t="str">
        <f t="shared" si="93"/>
        <v>XX</v>
      </c>
      <c r="D59" s="29"/>
      <c r="E59" s="29"/>
      <c r="F59" s="31">
        <f t="shared" si="31"/>
        <v>0</v>
      </c>
      <c r="G59" s="29"/>
      <c r="H59" s="29"/>
      <c r="I59" s="29"/>
      <c r="J59" s="29"/>
      <c r="K59" s="1"/>
      <c r="L59" s="1"/>
      <c r="M59" s="31">
        <f t="shared" si="32"/>
        <v>0</v>
      </c>
      <c r="N59" s="77" t="str">
        <f t="shared" ref="N59:S59" si="94">IFERROR(IF(OR(+$M27/N27&lt;0,+$M27/N27&gt;=100),"NM",+$M27/N27),"N/A")</f>
        <v>N/A</v>
      </c>
      <c r="O59" s="77" t="str">
        <f t="shared" si="94"/>
        <v>N/A</v>
      </c>
      <c r="P59" s="77" t="str">
        <f t="shared" si="94"/>
        <v>N/A</v>
      </c>
      <c r="Q59" s="78" t="str">
        <f t="shared" si="94"/>
        <v>N/A</v>
      </c>
      <c r="R59" s="78" t="str">
        <f t="shared" si="94"/>
        <v>N/A</v>
      </c>
      <c r="S59" s="78" t="str">
        <f t="shared" si="94"/>
        <v>N/A</v>
      </c>
      <c r="T59" s="78" t="str">
        <f t="shared" ref="T59:V59" si="95">IFERROR(IF(OR(+$F27/T27&lt;0,+$F27/T27&gt;=100),"NM",+$F27/T27),"N/A")</f>
        <v>N/A</v>
      </c>
      <c r="U59" s="78" t="str">
        <f t="shared" si="95"/>
        <v>N/A</v>
      </c>
      <c r="V59" s="78" t="str">
        <f t="shared" si="95"/>
        <v>N/A</v>
      </c>
      <c r="W59" s="78" t="str">
        <f t="shared" si="51"/>
        <v>N/A</v>
      </c>
      <c r="X59" s="78" t="str">
        <f t="shared" si="34"/>
        <v>N/A</v>
      </c>
      <c r="Y59" s="78" t="str">
        <f t="shared" ref="Y59:AA59" si="96">IFERROR(IF(OR(+$F27/Q27&lt;0,+$F27/Q27&gt;=100),"NM",+$F27/Q27),"N/A")</f>
        <v>N/A</v>
      </c>
      <c r="Z59" s="78" t="str">
        <f t="shared" si="96"/>
        <v>N/A</v>
      </c>
      <c r="AA59" s="78" t="str">
        <f t="shared" si="96"/>
        <v>N/A</v>
      </c>
      <c r="AB59" s="1"/>
      <c r="AC59" s="79" t="s">
        <v>103</v>
      </c>
      <c r="AD59" s="75"/>
      <c r="AE59" s="1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.75" customHeight="1">
      <c r="A60" s="1"/>
      <c r="B60" s="1" t="str">
        <f t="shared" ref="B60:C60" si="97">B28</f>
        <v>xxx</v>
      </c>
      <c r="C60" s="1" t="str">
        <f t="shared" si="97"/>
        <v>XX</v>
      </c>
      <c r="D60" s="29"/>
      <c r="E60" s="29"/>
      <c r="F60" s="31">
        <f t="shared" si="31"/>
        <v>0</v>
      </c>
      <c r="G60" s="29"/>
      <c r="H60" s="29"/>
      <c r="I60" s="29"/>
      <c r="J60" s="29"/>
      <c r="K60" s="1"/>
      <c r="L60" s="1"/>
      <c r="M60" s="31">
        <f t="shared" si="32"/>
        <v>0</v>
      </c>
      <c r="N60" s="77" t="str">
        <f t="shared" ref="N60:S60" si="98">IFERROR(IF(OR(+$M28/N28&lt;0,+$M28/N28&gt;=100),"NM",+$M28/N28),"N/A")</f>
        <v>N/A</v>
      </c>
      <c r="O60" s="77" t="str">
        <f t="shared" si="98"/>
        <v>N/A</v>
      </c>
      <c r="P60" s="77" t="str">
        <f t="shared" si="98"/>
        <v>N/A</v>
      </c>
      <c r="Q60" s="78" t="str">
        <f t="shared" si="98"/>
        <v>N/A</v>
      </c>
      <c r="R60" s="78" t="str">
        <f t="shared" si="98"/>
        <v>N/A</v>
      </c>
      <c r="S60" s="78" t="str">
        <f t="shared" si="98"/>
        <v>N/A</v>
      </c>
      <c r="T60" s="78" t="str">
        <f t="shared" ref="T60:V60" si="99">IFERROR(IF(OR(+$F28/T28&lt;0,+$F28/T28&gt;=100),"NM",+$F28/T28),"N/A")</f>
        <v>N/A</v>
      </c>
      <c r="U60" s="78" t="str">
        <f t="shared" si="99"/>
        <v>N/A</v>
      </c>
      <c r="V60" s="78" t="str">
        <f t="shared" si="99"/>
        <v>N/A</v>
      </c>
      <c r="W60" s="78" t="str">
        <f t="shared" si="51"/>
        <v>N/A</v>
      </c>
      <c r="X60" s="78" t="str">
        <f t="shared" si="34"/>
        <v>N/A</v>
      </c>
      <c r="Y60" s="78" t="str">
        <f t="shared" ref="Y60:AA60" si="100">IFERROR(IF(OR(+$F28/Q28&lt;0,+$F28/Q28&gt;=100),"NM",+$F28/Q28),"N/A")</f>
        <v>N/A</v>
      </c>
      <c r="Z60" s="78" t="str">
        <f t="shared" si="100"/>
        <v>N/A</v>
      </c>
      <c r="AA60" s="78" t="str">
        <f t="shared" si="100"/>
        <v>N/A</v>
      </c>
      <c r="AB60" s="1"/>
      <c r="AC60" s="85" t="s">
        <v>104</v>
      </c>
      <c r="AD60" s="86"/>
      <c r="AE60" s="1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.75" customHeight="1">
      <c r="A61" s="1"/>
      <c r="B61" s="1" t="str">
        <f t="shared" ref="B61:C61" si="101">B29</f>
        <v>xxx</v>
      </c>
      <c r="C61" s="1" t="str">
        <f t="shared" si="101"/>
        <v>XX</v>
      </c>
      <c r="D61" s="29"/>
      <c r="E61" s="29"/>
      <c r="F61" s="31">
        <f t="shared" si="31"/>
        <v>0</v>
      </c>
      <c r="G61" s="29"/>
      <c r="H61" s="29"/>
      <c r="I61" s="29"/>
      <c r="J61" s="29"/>
      <c r="K61" s="1"/>
      <c r="L61" s="1"/>
      <c r="M61" s="31">
        <f t="shared" si="32"/>
        <v>0</v>
      </c>
      <c r="N61" s="77" t="str">
        <f t="shared" ref="N61:S61" si="102">IFERROR(IF(OR(+$M29/N29&lt;0,+$M29/N29&gt;=100),"NM",+$M29/N29),"N/A")</f>
        <v>N/A</v>
      </c>
      <c r="O61" s="77" t="str">
        <f t="shared" si="102"/>
        <v>N/A</v>
      </c>
      <c r="P61" s="77" t="str">
        <f t="shared" si="102"/>
        <v>N/A</v>
      </c>
      <c r="Q61" s="78" t="str">
        <f t="shared" si="102"/>
        <v>N/A</v>
      </c>
      <c r="R61" s="78" t="str">
        <f t="shared" si="102"/>
        <v>N/A</v>
      </c>
      <c r="S61" s="78" t="str">
        <f t="shared" si="102"/>
        <v>N/A</v>
      </c>
      <c r="T61" s="78" t="str">
        <f t="shared" ref="T61:V61" si="103">IFERROR(IF(OR(+$F29/T29&lt;0,+$F29/T29&gt;=100),"NM",+$F29/T29),"N/A")</f>
        <v>N/A</v>
      </c>
      <c r="U61" s="78" t="str">
        <f t="shared" si="103"/>
        <v>N/A</v>
      </c>
      <c r="V61" s="78" t="str">
        <f t="shared" si="103"/>
        <v>N/A</v>
      </c>
      <c r="W61" s="78" t="str">
        <f t="shared" si="51"/>
        <v>N/A</v>
      </c>
      <c r="X61" s="78" t="str">
        <f t="shared" si="34"/>
        <v>N/A</v>
      </c>
      <c r="Y61" s="78" t="str">
        <f t="shared" ref="Y61:AA61" si="104">IFERROR(IF(OR(+$F29/Q29&lt;0,+$F29/Q29&gt;=100),"NM",+$F29/Q29),"N/A")</f>
        <v>N/A</v>
      </c>
      <c r="Z61" s="78" t="str">
        <f t="shared" si="104"/>
        <v>N/A</v>
      </c>
      <c r="AA61" s="78" t="str">
        <f t="shared" si="104"/>
        <v>N/A</v>
      </c>
      <c r="AB61" s="1"/>
      <c r="AC61" s="1"/>
      <c r="AD61" s="18"/>
      <c r="AE61" s="1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.75" customHeight="1">
      <c r="A62" s="1"/>
      <c r="B62" s="1" t="str">
        <f t="shared" ref="B62:C62" si="105">B30</f>
        <v>xxx</v>
      </c>
      <c r="C62" s="1" t="str">
        <f t="shared" si="105"/>
        <v>XX</v>
      </c>
      <c r="D62" s="29"/>
      <c r="E62" s="29"/>
      <c r="F62" s="31">
        <f t="shared" si="31"/>
        <v>0</v>
      </c>
      <c r="G62" s="29"/>
      <c r="H62" s="29"/>
      <c r="I62" s="29"/>
      <c r="J62" s="29"/>
      <c r="K62" s="1"/>
      <c r="L62" s="1"/>
      <c r="M62" s="31">
        <f t="shared" si="32"/>
        <v>0</v>
      </c>
      <c r="N62" s="77" t="str">
        <f t="shared" ref="N62:S62" si="106">IFERROR(IF(OR(+$M30/N30&lt;0,+$M30/N30&gt;=100),"NM",+$M30/N30),"N/A")</f>
        <v>N/A</v>
      </c>
      <c r="O62" s="77" t="str">
        <f t="shared" si="106"/>
        <v>N/A</v>
      </c>
      <c r="P62" s="77" t="str">
        <f t="shared" si="106"/>
        <v>N/A</v>
      </c>
      <c r="Q62" s="78" t="str">
        <f t="shared" si="106"/>
        <v>N/A</v>
      </c>
      <c r="R62" s="78" t="str">
        <f t="shared" si="106"/>
        <v>N/A</v>
      </c>
      <c r="S62" s="78" t="str">
        <f t="shared" si="106"/>
        <v>N/A</v>
      </c>
      <c r="T62" s="78" t="str">
        <f t="shared" ref="T62:V62" si="107">IFERROR(IF(OR(+$F30/T30&lt;0,+$F30/T30&gt;=100),"NM",+$F30/T30),"N/A")</f>
        <v>N/A</v>
      </c>
      <c r="U62" s="78" t="str">
        <f t="shared" si="107"/>
        <v>N/A</v>
      </c>
      <c r="V62" s="78" t="str">
        <f t="shared" si="107"/>
        <v>N/A</v>
      </c>
      <c r="W62" s="78" t="str">
        <f t="shared" si="51"/>
        <v>N/A</v>
      </c>
      <c r="X62" s="78" t="str">
        <f t="shared" si="34"/>
        <v>N/A</v>
      </c>
      <c r="Y62" s="78" t="str">
        <f t="shared" ref="Y62:AA62" si="108">IFERROR(IF(OR(+$F30/Q30&lt;0,+$F30/Q30&gt;=100),"NM",+$F30/Q30),"N/A")</f>
        <v>N/A</v>
      </c>
      <c r="Z62" s="78" t="str">
        <f t="shared" si="108"/>
        <v>N/A</v>
      </c>
      <c r="AA62" s="78" t="str">
        <f t="shared" si="108"/>
        <v>N/A</v>
      </c>
      <c r="AB62" s="1"/>
      <c r="AC62" s="1"/>
      <c r="AD62" s="18"/>
      <c r="AE62" s="1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.75" customHeight="1">
      <c r="A63" s="1"/>
      <c r="B63" s="1" t="str">
        <f t="shared" ref="B63:C63" si="109">B31</f>
        <v>xxx</v>
      </c>
      <c r="C63" s="1" t="str">
        <f t="shared" si="109"/>
        <v>XX</v>
      </c>
      <c r="D63" s="29"/>
      <c r="E63" s="29"/>
      <c r="F63" s="31">
        <f t="shared" si="31"/>
        <v>0</v>
      </c>
      <c r="G63" s="29"/>
      <c r="H63" s="29"/>
      <c r="I63" s="29"/>
      <c r="J63" s="29"/>
      <c r="K63" s="1"/>
      <c r="L63" s="1"/>
      <c r="M63" s="31">
        <f t="shared" si="32"/>
        <v>0</v>
      </c>
      <c r="N63" s="77" t="str">
        <f t="shared" ref="N63:S63" si="110">IFERROR(IF(OR(+$M31/N31&lt;0,+$M31/N31&gt;=100),"NM",+$M31/N31),"N/A")</f>
        <v>N/A</v>
      </c>
      <c r="O63" s="77" t="str">
        <f t="shared" si="110"/>
        <v>N/A</v>
      </c>
      <c r="P63" s="77" t="str">
        <f t="shared" si="110"/>
        <v>N/A</v>
      </c>
      <c r="Q63" s="78" t="str">
        <f t="shared" si="110"/>
        <v>N/A</v>
      </c>
      <c r="R63" s="78" t="str">
        <f t="shared" si="110"/>
        <v>N/A</v>
      </c>
      <c r="S63" s="78" t="str">
        <f t="shared" si="110"/>
        <v>N/A</v>
      </c>
      <c r="T63" s="78" t="str">
        <f t="shared" ref="T63:V63" si="111">IFERROR(IF(OR(+$F31/T31&lt;0,+$F31/T31&gt;=100),"NM",+$F31/T31),"N/A")</f>
        <v>N/A</v>
      </c>
      <c r="U63" s="78" t="str">
        <f t="shared" si="111"/>
        <v>N/A</v>
      </c>
      <c r="V63" s="78" t="str">
        <f t="shared" si="111"/>
        <v>N/A</v>
      </c>
      <c r="W63" s="78" t="str">
        <f t="shared" si="51"/>
        <v>N/A</v>
      </c>
      <c r="X63" s="78" t="str">
        <f t="shared" si="34"/>
        <v>N/A</v>
      </c>
      <c r="Y63" s="78" t="str">
        <f t="shared" ref="Y63:AA63" si="112">IFERROR(IF(OR(+$F31/Q31&lt;0,+$F31/Q31&gt;=100),"NM",+$F31/Q31),"N/A")</f>
        <v>N/A</v>
      </c>
      <c r="Z63" s="78" t="str">
        <f t="shared" si="112"/>
        <v>N/A</v>
      </c>
      <c r="AA63" s="78" t="str">
        <f t="shared" si="112"/>
        <v>N/A</v>
      </c>
      <c r="AB63" s="1"/>
      <c r="AC63" s="1"/>
      <c r="AD63" s="18"/>
      <c r="AE63" s="10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8"/>
      <c r="AE64" s="10"/>
      <c r="AF64" s="106"/>
      <c r="AG64" s="105"/>
      <c r="AH64" s="105"/>
      <c r="AI64" s="105"/>
      <c r="AJ64" s="105"/>
      <c r="AK64" s="105"/>
      <c r="AL64" s="105"/>
      <c r="AM64" s="105"/>
      <c r="AN64" s="105"/>
      <c r="AO64" s="105"/>
      <c r="AP64" s="1"/>
      <c r="AQ64" s="1"/>
      <c r="AR64" s="1"/>
    </row>
    <row r="65" spans="1:45" ht="15.75" customHeight="1">
      <c r="A65" s="1"/>
      <c r="B65" s="40" t="s">
        <v>50</v>
      </c>
      <c r="C65" s="41"/>
      <c r="D65" s="41"/>
      <c r="E65" s="41"/>
      <c r="F65" s="42">
        <f>MAX(F44:F63)</f>
        <v>38156.79</v>
      </c>
      <c r="G65" s="41"/>
      <c r="H65" s="41"/>
      <c r="I65" s="41"/>
      <c r="J65" s="41"/>
      <c r="K65" s="41"/>
      <c r="L65" s="41"/>
      <c r="M65" s="42">
        <f t="shared" ref="M65:AA65" si="113">MAX(M44:M63)</f>
        <v>36746.79</v>
      </c>
      <c r="N65" s="87">
        <f t="shared" si="113"/>
        <v>45.438067804121431</v>
      </c>
      <c r="O65" s="87">
        <f t="shared" si="113"/>
        <v>57.392107472712006</v>
      </c>
      <c r="P65" s="87">
        <f t="shared" si="113"/>
        <v>73.105882352941165</v>
      </c>
      <c r="Q65" s="87">
        <f t="shared" si="113"/>
        <v>76.26903049838829</v>
      </c>
      <c r="R65" s="87">
        <f t="shared" si="113"/>
        <v>105.32203389830508</v>
      </c>
      <c r="S65" s="87">
        <f t="shared" si="113"/>
        <v>190.16568778979905</v>
      </c>
      <c r="T65" s="87">
        <f t="shared" si="113"/>
        <v>106.53899240855762</v>
      </c>
      <c r="U65" s="87">
        <f t="shared" si="113"/>
        <v>206.94066666666666</v>
      </c>
      <c r="V65" s="88">
        <f t="shared" si="113"/>
        <v>244.16765519968368</v>
      </c>
      <c r="W65" s="88">
        <f t="shared" si="113"/>
        <v>0</v>
      </c>
      <c r="X65" s="88">
        <f t="shared" si="113"/>
        <v>142.85714285714286</v>
      </c>
      <c r="Y65" s="87">
        <f t="shared" si="113"/>
        <v>76.555913711877011</v>
      </c>
      <c r="Z65" s="87">
        <f t="shared" si="113"/>
        <v>105.71819893853792</v>
      </c>
      <c r="AA65" s="88">
        <f t="shared" si="113"/>
        <v>190.8809891808346</v>
      </c>
      <c r="AB65" s="1"/>
      <c r="AC65" s="1"/>
      <c r="AD65" s="18"/>
      <c r="AE65" s="10"/>
      <c r="AF65" s="106"/>
      <c r="AG65" s="105"/>
      <c r="AH65" s="105"/>
      <c r="AI65" s="105"/>
      <c r="AJ65" s="105"/>
      <c r="AK65" s="105"/>
      <c r="AL65" s="105"/>
      <c r="AM65" s="1"/>
      <c r="AN65" s="1"/>
      <c r="AO65" s="1"/>
      <c r="AP65" s="1"/>
      <c r="AQ65" s="1"/>
      <c r="AR65" s="1"/>
    </row>
    <row r="66" spans="1:45" ht="15.75" customHeight="1">
      <c r="A66" s="1"/>
      <c r="B66" s="50" t="s">
        <v>61</v>
      </c>
      <c r="C66" s="1"/>
      <c r="D66" s="1"/>
      <c r="E66" s="1"/>
      <c r="F66" s="51">
        <f>QUARTILE(F44:F63,3)</f>
        <v>0</v>
      </c>
      <c r="G66" s="10"/>
      <c r="H66" s="10"/>
      <c r="I66" s="10"/>
      <c r="J66" s="10"/>
      <c r="K66" s="51"/>
      <c r="L66" s="51"/>
      <c r="M66" s="51">
        <f t="shared" ref="M66:AA66" si="114">QUARTILE(M44:M63,3)</f>
        <v>0</v>
      </c>
      <c r="N66" s="78">
        <f t="shared" si="114"/>
        <v>19.096923493086429</v>
      </c>
      <c r="O66" s="78">
        <f t="shared" si="114"/>
        <v>20.495817709762157</v>
      </c>
      <c r="P66" s="78">
        <f t="shared" si="114"/>
        <v>24.378946018210719</v>
      </c>
      <c r="Q66" s="78">
        <f t="shared" si="114"/>
        <v>70.711466702639626</v>
      </c>
      <c r="R66" s="78">
        <f t="shared" si="114"/>
        <v>57.529924358758038</v>
      </c>
      <c r="S66" s="78">
        <f t="shared" si="114"/>
        <v>84.596473978332597</v>
      </c>
      <c r="T66" s="78">
        <f t="shared" si="114"/>
        <v>75.023652418645966</v>
      </c>
      <c r="U66" s="78">
        <f t="shared" si="114"/>
        <v>170.11181833225413</v>
      </c>
      <c r="V66" s="89">
        <f t="shared" si="114"/>
        <v>119.98071126827534</v>
      </c>
      <c r="W66" s="89">
        <f t="shared" si="114"/>
        <v>0</v>
      </c>
      <c r="X66" s="89">
        <f t="shared" si="114"/>
        <v>62.433035714285715</v>
      </c>
      <c r="Y66" s="78">
        <f t="shared" si="114"/>
        <v>68.813690464713275</v>
      </c>
      <c r="Z66" s="78">
        <f t="shared" si="114"/>
        <v>55.674061872309949</v>
      </c>
      <c r="AA66" s="89">
        <f t="shared" si="114"/>
        <v>82.453491113044606</v>
      </c>
      <c r="AB66" s="1"/>
      <c r="AC66" s="1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"/>
      <c r="AP66" s="1"/>
      <c r="AQ66" s="1"/>
      <c r="AR66" s="1"/>
    </row>
    <row r="67" spans="1:45" ht="15.75" customHeight="1">
      <c r="A67" s="1"/>
      <c r="B67" s="53" t="s">
        <v>52</v>
      </c>
      <c r="C67" s="54"/>
      <c r="D67" s="54"/>
      <c r="E67" s="54"/>
      <c r="F67" s="55">
        <f>MEDIAN(F44:F63)</f>
        <v>0</v>
      </c>
      <c r="G67" s="56"/>
      <c r="H67" s="56"/>
      <c r="I67" s="56"/>
      <c r="J67" s="56"/>
      <c r="K67" s="56"/>
      <c r="L67" s="56"/>
      <c r="M67" s="55">
        <f t="shared" ref="M67:AA67" si="115">MEDIAN(M44:M63)</f>
        <v>0</v>
      </c>
      <c r="N67" s="90">
        <f t="shared" si="115"/>
        <v>8.2194831240053929</v>
      </c>
      <c r="O67" s="90">
        <f t="shared" si="115"/>
        <v>6.9815328765537785</v>
      </c>
      <c r="P67" s="90">
        <f t="shared" si="115"/>
        <v>6.76552702378084</v>
      </c>
      <c r="Q67" s="90">
        <f t="shared" si="115"/>
        <v>65.153902906890949</v>
      </c>
      <c r="R67" s="90">
        <f t="shared" si="115"/>
        <v>29.781379820223741</v>
      </c>
      <c r="S67" s="90">
        <f t="shared" si="115"/>
        <v>32.592759912480446</v>
      </c>
      <c r="T67" s="90">
        <f t="shared" si="115"/>
        <v>43.508312428734321</v>
      </c>
      <c r="U67" s="90">
        <f t="shared" si="115"/>
        <v>133.28296999784158</v>
      </c>
      <c r="V67" s="91">
        <f t="shared" si="115"/>
        <v>53.511999730675996</v>
      </c>
      <c r="W67" s="91">
        <f t="shared" si="115"/>
        <v>0</v>
      </c>
      <c r="X67" s="91">
        <f t="shared" si="115"/>
        <v>22.235138888888891</v>
      </c>
      <c r="Y67" s="90">
        <f t="shared" si="115"/>
        <v>61.071467217549547</v>
      </c>
      <c r="Z67" s="90">
        <f t="shared" si="115"/>
        <v>29.778110655886209</v>
      </c>
      <c r="AA67" s="91">
        <f t="shared" si="115"/>
        <v>32.186779662341088</v>
      </c>
      <c r="AB67" s="1"/>
      <c r="AC67" s="1"/>
      <c r="AD67" s="18"/>
      <c r="AE67" s="18"/>
      <c r="AF67" s="104"/>
      <c r="AG67" s="105"/>
      <c r="AH67" s="105"/>
      <c r="AI67" s="105"/>
      <c r="AJ67" s="105"/>
      <c r="AK67" s="105"/>
      <c r="AL67" s="105"/>
      <c r="AM67" s="105"/>
      <c r="AN67" s="105"/>
      <c r="AO67" s="1"/>
      <c r="AP67" s="1"/>
      <c r="AQ67" s="1"/>
      <c r="AR67" s="1"/>
    </row>
    <row r="68" spans="1:45" ht="15.75" customHeight="1">
      <c r="A68" s="1"/>
      <c r="B68" s="50" t="s">
        <v>64</v>
      </c>
      <c r="C68" s="58"/>
      <c r="D68" s="1"/>
      <c r="E68" s="1"/>
      <c r="F68" s="51">
        <f>QUARTILE(F44:F63,1)</f>
        <v>0</v>
      </c>
      <c r="G68" s="10"/>
      <c r="H68" s="10"/>
      <c r="I68" s="10"/>
      <c r="J68" s="10"/>
      <c r="K68" s="51"/>
      <c r="L68" s="51"/>
      <c r="M68" s="51">
        <f t="shared" ref="M68:AA68" si="116">QUARTILE(M44:M63,1)</f>
        <v>0</v>
      </c>
      <c r="N68" s="78">
        <f t="shared" si="116"/>
        <v>6.0513556439520162</v>
      </c>
      <c r="O68" s="78">
        <f t="shared" si="116"/>
        <v>5.6483520106614753</v>
      </c>
      <c r="P68" s="78">
        <f t="shared" si="116"/>
        <v>5.2932830544137799</v>
      </c>
      <c r="Q68" s="78">
        <f t="shared" si="116"/>
        <v>40.462528706664358</v>
      </c>
      <c r="R68" s="78">
        <f t="shared" si="116"/>
        <v>17.501907135627526</v>
      </c>
      <c r="S68" s="78">
        <f t="shared" si="116"/>
        <v>15.211550154014308</v>
      </c>
      <c r="T68" s="78">
        <f t="shared" si="116"/>
        <v>34.483965738176686</v>
      </c>
      <c r="U68" s="78">
        <f t="shared" si="116"/>
        <v>81.830462271648059</v>
      </c>
      <c r="V68" s="89">
        <f t="shared" si="116"/>
        <v>27.124583354877068</v>
      </c>
      <c r="W68" s="89">
        <f t="shared" si="116"/>
        <v>0</v>
      </c>
      <c r="X68" s="89">
        <f t="shared" si="116"/>
        <v>6.6935603741496594</v>
      </c>
      <c r="Y68" s="78">
        <f t="shared" si="116"/>
        <v>38.723885969289796</v>
      </c>
      <c r="Z68" s="78">
        <f t="shared" si="116"/>
        <v>19.606512398785426</v>
      </c>
      <c r="AA68" s="89">
        <f t="shared" si="116"/>
        <v>17.05398358008744</v>
      </c>
      <c r="AB68" s="1"/>
      <c r="AC68" s="1"/>
      <c r="AD68" s="18"/>
      <c r="AE68" s="10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5" ht="15.75" customHeight="1">
      <c r="A69" s="1"/>
      <c r="B69" s="59" t="s">
        <v>53</v>
      </c>
      <c r="C69" s="60"/>
      <c r="D69" s="92"/>
      <c r="E69" s="92"/>
      <c r="F69" s="61">
        <f>MIN(F44:F63)</f>
        <v>0</v>
      </c>
      <c r="G69" s="62"/>
      <c r="H69" s="62"/>
      <c r="I69" s="62"/>
      <c r="J69" s="62"/>
      <c r="K69" s="62"/>
      <c r="L69" s="62"/>
      <c r="M69" s="61">
        <f t="shared" ref="M69:AA69" si="117">MIN(M44:M63)</f>
        <v>0</v>
      </c>
      <c r="N69" s="93">
        <f t="shared" si="117"/>
        <v>5.8381499999999997</v>
      </c>
      <c r="O69" s="93">
        <f t="shared" si="117"/>
        <v>5.2953741496598639</v>
      </c>
      <c r="P69" s="93">
        <f t="shared" si="117"/>
        <v>4.989871794871795</v>
      </c>
      <c r="Q69" s="93">
        <f t="shared" si="117"/>
        <v>15.771154506437769</v>
      </c>
      <c r="R69" s="93">
        <f t="shared" si="117"/>
        <v>16.117013157894736</v>
      </c>
      <c r="S69" s="93">
        <f t="shared" si="117"/>
        <v>13.509849264705883</v>
      </c>
      <c r="T69" s="93">
        <f t="shared" si="117"/>
        <v>25.459619047619046</v>
      </c>
      <c r="U69" s="93">
        <f t="shared" si="117"/>
        <v>30.377954545454543</v>
      </c>
      <c r="V69" s="94">
        <f t="shared" si="117"/>
        <v>23.181524908869989</v>
      </c>
      <c r="W69" s="94">
        <f t="shared" si="117"/>
        <v>0</v>
      </c>
      <c r="X69" s="94">
        <f t="shared" si="117"/>
        <v>0.23840816326530612</v>
      </c>
      <c r="Y69" s="93">
        <f t="shared" si="117"/>
        <v>16.376304721030042</v>
      </c>
      <c r="Z69" s="93">
        <f t="shared" si="117"/>
        <v>16.735434210526318</v>
      </c>
      <c r="AA69" s="94">
        <f t="shared" si="117"/>
        <v>14.028231617647059</v>
      </c>
      <c r="AB69" s="1"/>
      <c r="AC69" s="1"/>
      <c r="AD69" s="18"/>
      <c r="AE69" s="111"/>
      <c r="AF69" s="105"/>
      <c r="AG69" s="105"/>
      <c r="AH69" s="105"/>
      <c r="AI69" s="105"/>
      <c r="AJ69" s="25"/>
      <c r="AK69" s="25"/>
      <c r="AL69" s="25"/>
      <c r="AM69" s="25"/>
      <c r="AN69" s="25"/>
      <c r="AO69" s="1"/>
      <c r="AP69" s="1"/>
      <c r="AQ69" s="1"/>
      <c r="AR69" s="1"/>
    </row>
    <row r="70" spans="1:4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8"/>
      <c r="AE70" s="10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5" ht="15.75" customHeight="1">
      <c r="A71" s="1"/>
      <c r="B71" s="95" t="str">
        <f>B39</f>
        <v>XXXXXX</v>
      </c>
      <c r="C71" s="65"/>
      <c r="D71" s="65"/>
      <c r="E71" s="65"/>
      <c r="F71" s="96">
        <f>F39</f>
        <v>0</v>
      </c>
      <c r="G71" s="65"/>
      <c r="H71" s="65"/>
      <c r="I71" s="65"/>
      <c r="J71" s="65"/>
      <c r="K71" s="65"/>
      <c r="L71" s="65"/>
      <c r="M71" s="96">
        <f>M39</f>
        <v>0</v>
      </c>
      <c r="N71" s="97" t="str">
        <f t="shared" ref="N71:S71" si="118">IFERROR(IF(OR(+$M39/N39&lt;0,+$M39/N39&gt;=100),"NM",+$M39/N39),"N/A")</f>
        <v>N/A</v>
      </c>
      <c r="O71" s="97" t="str">
        <f t="shared" si="118"/>
        <v>N/A</v>
      </c>
      <c r="P71" s="97" t="str">
        <f t="shared" si="118"/>
        <v>N/A</v>
      </c>
      <c r="Q71" s="97" t="str">
        <f t="shared" si="118"/>
        <v>N/A</v>
      </c>
      <c r="R71" s="97" t="str">
        <f t="shared" si="118"/>
        <v>N/A</v>
      </c>
      <c r="S71" s="97" t="str">
        <f t="shared" si="118"/>
        <v>N/A</v>
      </c>
      <c r="T71" s="98" t="str">
        <f t="shared" ref="T71:V71" si="119">IFERROR(IF(OR(+$F39/T39&lt;0,+$F39/T39&gt;=100),"NM",+$F39/T39),"N/A")</f>
        <v>N/A</v>
      </c>
      <c r="U71" s="98" t="str">
        <f t="shared" si="119"/>
        <v>N/A</v>
      </c>
      <c r="V71" s="98" t="str">
        <f t="shared" si="119"/>
        <v>N/A</v>
      </c>
      <c r="W71" s="98" t="str">
        <f>IFERROR(IF(OR(+$H39/K39&lt;0,+$H39/K39&gt;=100),"NM",+$H39/K39),"N/A")</f>
        <v>N/A</v>
      </c>
      <c r="X71" s="98" t="str">
        <f>IFERROR(IF(OR(+$R39/L39&lt;0,+$R39/L39&gt;=100),"NM",+$R39/L39),"N/A")</f>
        <v>N/A</v>
      </c>
      <c r="Y71" s="98" t="str">
        <f t="shared" ref="Y71:AA71" si="120">IFERROR(IF(OR(+$F39/Q39&lt;0,+$F39/Q39&gt;=100),"NM",+$F39/Q39),"N/A")</f>
        <v>N/A</v>
      </c>
      <c r="Z71" s="98" t="str">
        <f t="shared" si="120"/>
        <v>N/A</v>
      </c>
      <c r="AA71" s="98" t="str">
        <f t="shared" si="120"/>
        <v>N/A</v>
      </c>
      <c r="AB71" s="1"/>
      <c r="AC71" s="1"/>
      <c r="AD71" s="18"/>
      <c r="AE71" s="10"/>
      <c r="AF71" s="106"/>
      <c r="AG71" s="105"/>
      <c r="AH71" s="105"/>
      <c r="AI71" s="105"/>
      <c r="AJ71" s="105"/>
      <c r="AK71" s="105"/>
      <c r="AL71" s="105"/>
      <c r="AM71" s="105"/>
      <c r="AN71" s="105"/>
      <c r="AO71" s="1"/>
      <c r="AP71" s="1"/>
      <c r="AQ71" s="1"/>
      <c r="AR71" s="1"/>
    </row>
    <row r="72" spans="1:4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8"/>
      <c r="AF72" s="10"/>
      <c r="AG72" s="106"/>
      <c r="AH72" s="105"/>
      <c r="AI72" s="105"/>
      <c r="AJ72" s="105"/>
      <c r="AK72" s="105"/>
      <c r="AL72" s="105"/>
      <c r="AM72" s="105"/>
      <c r="AN72" s="105"/>
      <c r="AO72" s="105"/>
      <c r="AP72" s="105"/>
      <c r="AQ72" s="1"/>
      <c r="AR72" s="1"/>
      <c r="AS72" s="1"/>
    </row>
    <row r="73" spans="1:4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8"/>
      <c r="AF73" s="10"/>
      <c r="AG73" s="106"/>
      <c r="AH73" s="105"/>
      <c r="AI73" s="105"/>
      <c r="AJ73" s="105"/>
      <c r="AK73" s="105"/>
      <c r="AL73" s="1"/>
      <c r="AM73" s="1"/>
      <c r="AN73" s="1"/>
      <c r="AO73" s="1"/>
      <c r="AP73" s="1"/>
      <c r="AQ73" s="1"/>
      <c r="AR73" s="1"/>
      <c r="AS73" s="1"/>
    </row>
    <row r="74" spans="1:45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"/>
      <c r="AQ74" s="1"/>
      <c r="AR74" s="1"/>
      <c r="AS74" s="1"/>
    </row>
    <row r="75" spans="1:4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0"/>
      <c r="AG75" s="106"/>
      <c r="AH75" s="105"/>
      <c r="AI75" s="105"/>
      <c r="AJ75" s="105"/>
      <c r="AK75" s="105"/>
      <c r="AL75" s="105"/>
      <c r="AM75" s="105"/>
      <c r="AN75" s="105"/>
      <c r="AO75" s="105"/>
      <c r="AP75" s="1"/>
      <c r="AQ75" s="1"/>
      <c r="AR75" s="1"/>
      <c r="AS75" s="1"/>
    </row>
    <row r="76" spans="1:45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04"/>
      <c r="AH76" s="105"/>
      <c r="AI76" s="105"/>
      <c r="AJ76" s="105"/>
      <c r="AK76" s="105"/>
      <c r="AL76" s="105"/>
      <c r="AM76" s="105"/>
      <c r="AN76" s="18"/>
      <c r="AO76" s="18"/>
      <c r="AP76" s="18"/>
      <c r="AQ76" s="18"/>
      <c r="AR76" s="18"/>
      <c r="AS76" s="18"/>
    </row>
    <row r="77" spans="1:45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spans="1:45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04"/>
      <c r="AH78" s="105"/>
      <c r="AI78" s="105"/>
      <c r="AJ78" s="105"/>
      <c r="AK78" s="105"/>
      <c r="AL78" s="105"/>
      <c r="AM78" s="105"/>
      <c r="AN78" s="105"/>
      <c r="AO78" s="105"/>
      <c r="AP78" s="18"/>
      <c r="AQ78" s="18"/>
      <c r="AR78" s="18"/>
      <c r="AS78" s="18"/>
    </row>
    <row r="79" spans="1:45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spans="1:45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11"/>
      <c r="AG80" s="105"/>
      <c r="AH80" s="105"/>
      <c r="AI80" s="105"/>
      <c r="AJ80" s="105"/>
      <c r="AK80" s="25"/>
      <c r="AL80" s="25"/>
      <c r="AM80" s="25"/>
      <c r="AN80" s="25"/>
      <c r="AO80" s="25"/>
      <c r="AP80" s="18"/>
      <c r="AQ80" s="18"/>
      <c r="AR80" s="18"/>
      <c r="AS80" s="18"/>
    </row>
    <row r="81" spans="1:45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0"/>
      <c r="AG81" s="1"/>
      <c r="AH81" s="1"/>
      <c r="AI81" s="1"/>
      <c r="AJ81" s="1"/>
      <c r="AK81" s="1"/>
      <c r="AL81" s="1"/>
      <c r="AM81" s="1"/>
      <c r="AN81" s="1"/>
      <c r="AO81" s="1"/>
      <c r="AP81" s="18"/>
      <c r="AQ81" s="18"/>
      <c r="AR81" s="18"/>
      <c r="AS81" s="18"/>
    </row>
    <row r="82" spans="1:45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04"/>
      <c r="AH82" s="105"/>
      <c r="AI82" s="105"/>
      <c r="AJ82" s="105"/>
      <c r="AK82" s="105"/>
      <c r="AL82" s="105"/>
      <c r="AM82" s="105"/>
      <c r="AN82" s="105"/>
      <c r="AO82" s="105"/>
      <c r="AP82" s="105"/>
      <c r="AQ82" s="18"/>
      <c r="AR82" s="18"/>
      <c r="AS82" s="18"/>
    </row>
    <row r="83" spans="1:45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04"/>
      <c r="AH83" s="105"/>
      <c r="AI83" s="105"/>
      <c r="AJ83" s="105"/>
      <c r="AK83" s="105"/>
      <c r="AL83" s="105"/>
      <c r="AM83" s="105"/>
      <c r="AN83" s="18"/>
      <c r="AO83" s="18"/>
      <c r="AP83" s="18"/>
      <c r="AQ83" s="18"/>
      <c r="AR83" s="18"/>
      <c r="AS83" s="18"/>
    </row>
    <row r="84" spans="1:45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spans="1:4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11"/>
      <c r="AG85" s="105"/>
      <c r="AH85" s="105"/>
      <c r="AI85" s="25"/>
      <c r="AJ85" s="25"/>
      <c r="AK85" s="25"/>
      <c r="AL85" s="25"/>
      <c r="AM85" s="25"/>
      <c r="AN85" s="25"/>
      <c r="AO85" s="25"/>
      <c r="AP85" s="18"/>
      <c r="AQ85" s="18"/>
      <c r="AR85" s="18"/>
      <c r="AS85" s="18"/>
    </row>
    <row r="86" spans="1:45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0"/>
      <c r="AG86" s="1"/>
      <c r="AH86" s="1"/>
      <c r="AI86" s="1"/>
      <c r="AJ86" s="1"/>
      <c r="AK86" s="1"/>
      <c r="AL86" s="1"/>
      <c r="AM86" s="1"/>
      <c r="AN86" s="1"/>
      <c r="AO86" s="1"/>
      <c r="AP86" s="18"/>
      <c r="AQ86" s="18"/>
      <c r="AR86" s="18"/>
      <c r="AS86" s="18"/>
    </row>
    <row r="87" spans="1:45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04"/>
      <c r="AH87" s="105"/>
      <c r="AI87" s="105"/>
      <c r="AJ87" s="105"/>
      <c r="AK87" s="105"/>
      <c r="AL87" s="105"/>
      <c r="AM87" s="105"/>
      <c r="AN87" s="105"/>
      <c r="AO87" s="105"/>
      <c r="AP87" s="18"/>
      <c r="AQ87" s="18"/>
      <c r="AR87" s="18"/>
      <c r="AS87" s="18"/>
    </row>
    <row r="88" spans="1:45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04"/>
      <c r="AH88" s="105"/>
      <c r="AI88" s="105"/>
      <c r="AJ88" s="105"/>
      <c r="AK88" s="105"/>
      <c r="AL88" s="105"/>
      <c r="AM88" s="105"/>
      <c r="AN88" s="105"/>
      <c r="AO88" s="18"/>
      <c r="AP88" s="18"/>
      <c r="AQ88" s="18"/>
      <c r="AR88" s="18"/>
      <c r="AS88" s="18"/>
    </row>
    <row r="89" spans="1:45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spans="1:45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04"/>
      <c r="AH90" s="105"/>
      <c r="AI90" s="105"/>
      <c r="AJ90" s="105"/>
      <c r="AK90" s="105"/>
      <c r="AL90" s="105"/>
      <c r="AM90" s="105"/>
      <c r="AN90" s="105"/>
      <c r="AO90" s="18"/>
      <c r="AP90" s="18"/>
      <c r="AQ90" s="18"/>
      <c r="AR90" s="18"/>
      <c r="AS90" s="18"/>
    </row>
    <row r="91" spans="1:45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spans="1:45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04"/>
      <c r="AH92" s="105"/>
      <c r="AI92" s="105"/>
      <c r="AJ92" s="105"/>
      <c r="AK92" s="105"/>
      <c r="AL92" s="105"/>
      <c r="AM92" s="105"/>
      <c r="AN92" s="105"/>
      <c r="AO92" s="105"/>
      <c r="AP92" s="18"/>
      <c r="AQ92" s="18"/>
      <c r="AR92" s="18"/>
      <c r="AS92" s="18"/>
    </row>
    <row r="93" spans="1:45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04"/>
      <c r="AH93" s="105"/>
      <c r="AI93" s="105"/>
      <c r="AJ93" s="105"/>
      <c r="AK93" s="105"/>
      <c r="AL93" s="105"/>
      <c r="AM93" s="105"/>
      <c r="AN93" s="105"/>
      <c r="AO93" s="105"/>
      <c r="AP93" s="105"/>
      <c r="AQ93" s="18"/>
      <c r="AR93" s="18"/>
      <c r="AS93" s="18"/>
    </row>
    <row r="94" spans="1:45" ht="15.75" customHeight="1"/>
    <row r="95" spans="1:45" ht="15.75" customHeight="1"/>
    <row r="96" spans="1:4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Q10:S10"/>
    <mergeCell ref="B2:D2"/>
    <mergeCell ref="T10:V10"/>
    <mergeCell ref="Y10:AA10"/>
    <mergeCell ref="AD17:AG17"/>
    <mergeCell ref="AD11:AJ11"/>
    <mergeCell ref="AC9:AD9"/>
    <mergeCell ref="AD13:AM13"/>
    <mergeCell ref="AD15:AL15"/>
    <mergeCell ref="AD16:AM16"/>
    <mergeCell ref="F41:M41"/>
    <mergeCell ref="N41:P41"/>
    <mergeCell ref="N42:P42"/>
    <mergeCell ref="N10:P10"/>
    <mergeCell ref="F9:M9"/>
    <mergeCell ref="AG92:AO92"/>
    <mergeCell ref="AG93:AP93"/>
    <mergeCell ref="AG73:AK73"/>
    <mergeCell ref="AG75:AO75"/>
    <mergeCell ref="AG76:AM76"/>
    <mergeCell ref="AG78:AO78"/>
    <mergeCell ref="AG83:AM83"/>
    <mergeCell ref="AG82:AP82"/>
    <mergeCell ref="AF85:AH85"/>
    <mergeCell ref="AG87:AO87"/>
    <mergeCell ref="AG88:AN88"/>
    <mergeCell ref="AF80:AJ80"/>
    <mergeCell ref="Q41:S41"/>
    <mergeCell ref="Q42:S42"/>
    <mergeCell ref="Y42:AA42"/>
    <mergeCell ref="AD37:AI37"/>
    <mergeCell ref="AG90:AN90"/>
    <mergeCell ref="AF71:AN71"/>
    <mergeCell ref="AG72:AP72"/>
    <mergeCell ref="AF65:AL65"/>
    <mergeCell ref="AF67:AN67"/>
    <mergeCell ref="AE69:AI69"/>
    <mergeCell ref="AF44:AO44"/>
    <mergeCell ref="AF64:AO64"/>
    <mergeCell ref="AF46:AO46"/>
    <mergeCell ref="AE48:AH48"/>
    <mergeCell ref="AC39:AF39"/>
    <mergeCell ref="AF42:AI42"/>
    <mergeCell ref="AD33:AM33"/>
    <mergeCell ref="AD34:AG34"/>
    <mergeCell ref="AD36:AL36"/>
    <mergeCell ref="AF41:AN41"/>
    <mergeCell ref="T42:V4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1000"/>
  <sheetViews>
    <sheetView workbookViewId="0"/>
  </sheetViews>
  <sheetFormatPr baseColWidth="10" defaultColWidth="14.42578125" defaultRowHeight="15" customHeight="1"/>
  <cols>
    <col min="1" max="6" width="14.42578125" customWidth="1"/>
  </cols>
  <sheetData>
    <row r="1" spans="11:11" ht="15.75" customHeight="1"/>
    <row r="2" spans="11:11" ht="15.75" customHeight="1"/>
    <row r="3" spans="11:11" ht="15.75" customHeight="1">
      <c r="K3" s="35"/>
    </row>
    <row r="4" spans="11:11" ht="15.75" customHeight="1"/>
    <row r="5" spans="11:11" ht="15.75" customHeight="1"/>
    <row r="6" spans="11:11" ht="15.75" customHeight="1"/>
    <row r="7" spans="11:11" ht="15.75" customHeight="1"/>
    <row r="8" spans="11:11" ht="15.75" customHeight="1"/>
    <row r="9" spans="11:11" ht="15.75" customHeight="1"/>
    <row r="10" spans="11:11" ht="15.75" customHeight="1"/>
    <row r="11" spans="11:11" ht="15.75" customHeight="1"/>
    <row r="12" spans="11:11" ht="15.75" customHeight="1"/>
    <row r="13" spans="11:11" ht="15.75" customHeight="1"/>
    <row r="14" spans="11:11" ht="15.75" customHeight="1"/>
    <row r="15" spans="11:11" ht="15.75" customHeight="1"/>
    <row r="16" spans="11:11" ht="15.75" customHeight="1"/>
    <row r="17" spans="2:11" ht="15.75" customHeight="1"/>
    <row r="18" spans="2:11" ht="15.75" customHeight="1">
      <c r="K18" s="36"/>
    </row>
    <row r="19" spans="2:11" ht="15.75" customHeight="1"/>
    <row r="20" spans="2:11" ht="15.75" customHeight="1"/>
    <row r="21" spans="2:11" ht="15.75" customHeight="1"/>
    <row r="22" spans="2:11" ht="15.75" customHeight="1"/>
    <row r="23" spans="2:11" ht="15.75" customHeight="1"/>
    <row r="24" spans="2:11" ht="15.75" customHeight="1"/>
    <row r="25" spans="2:11" ht="15.75" customHeight="1"/>
    <row r="26" spans="2:11" ht="15.75" customHeight="1"/>
    <row r="27" spans="2:11" ht="15.75" customHeight="1"/>
    <row r="28" spans="2:11" ht="15.75" customHeight="1">
      <c r="B28" s="35" t="s">
        <v>41</v>
      </c>
    </row>
    <row r="29" spans="2:11" ht="15.75" customHeight="1">
      <c r="B29" s="37" t="s">
        <v>42</v>
      </c>
      <c r="D29" s="37"/>
    </row>
    <row r="30" spans="2:11" ht="15.75" customHeight="1">
      <c r="B30" s="37" t="s">
        <v>43</v>
      </c>
    </row>
    <row r="31" spans="2:11" ht="15.75" customHeight="1">
      <c r="B31" s="37" t="s">
        <v>44</v>
      </c>
    </row>
    <row r="32" spans="2:11" ht="15.75" customHeight="1">
      <c r="B32" s="38" t="s">
        <v>45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baseColWidth="10" defaultColWidth="14.42578125" defaultRowHeight="15" customHeight="1"/>
  <cols>
    <col min="1" max="6" width="14.42578125" customWidth="1"/>
  </cols>
  <sheetData>
    <row r="1" spans="1:24" ht="15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5.75" customHeight="1">
      <c r="A3" s="33"/>
      <c r="B3" s="34" t="s">
        <v>40</v>
      </c>
      <c r="C3" s="33"/>
      <c r="D3" s="34" t="str">
        <f>'Public Comps'!D5</f>
        <v>XXXXXX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5.7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15.7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5.7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15.7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ht="15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ht="15.7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ht="15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ht="15.75" customHeight="1">
      <c r="A27" s="33"/>
      <c r="B27" s="34" t="s">
        <v>41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ht="15.75" customHeight="1">
      <c r="A28" s="33"/>
      <c r="B28" s="45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ht="15.75" customHeight="1">
      <c r="A30" s="33"/>
      <c r="B30" s="45" t="s">
        <v>62</v>
      </c>
      <c r="C30" s="37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 spans="1:24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spans="1:24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 spans="1:24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 spans="1:24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 spans="1:24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 spans="1:24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 spans="1:24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4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spans="1:24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 spans="1:24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spans="1:2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 spans="1:24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 spans="1:24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 spans="1:24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 spans="1:24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 spans="1:24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 spans="1:2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 spans="1:24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 spans="1:24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spans="1:24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 spans="1:24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spans="1:24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spans="1:24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spans="1:24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 spans="1:24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 spans="1:24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 spans="1:2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 spans="1:24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 spans="1:24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 spans="1:24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 spans="1:24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 spans="1:24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spans="1:24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 spans="1:24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 spans="1:24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 spans="1:24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 spans="1:2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spans="1:24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 spans="1:24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 spans="1:24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 spans="1:24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 spans="1:24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 spans="1:24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spans="1:24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 spans="1:24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 spans="1:24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 spans="1:2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 spans="1:24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 spans="1:24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spans="1:24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spans="1:24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spans="1:24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spans="1:24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spans="1:24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 spans="1:24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 spans="1:24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 spans="1:2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 spans="1:24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spans="1:24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 spans="1:24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 spans="1:24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spans="1:24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 spans="1:24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 spans="1:24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 spans="1:24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 spans="1:24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spans="1: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 spans="1:24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 spans="1:24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 spans="1:24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spans="1:24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 spans="1:24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spans="1:24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 spans="1:24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 spans="1:24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 spans="1:24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1:2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 spans="1:24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 spans="1:24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 spans="1:24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 spans="1:24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 spans="1:24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 spans="1:24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 spans="1:24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spans="1:24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 spans="1:24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spans="1:2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 spans="1:24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 spans="1:24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 spans="1:24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spans="1:24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 spans="1:24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 spans="1:24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 spans="1:24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 spans="1:24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 spans="1:24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 spans="1:2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 spans="1:24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 spans="1:24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 spans="1:24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 spans="1:24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 spans="1:24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 spans="1:24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 spans="1:24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 spans="1:24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 spans="1:24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 spans="1:2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 spans="1:24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 spans="1:24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4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 spans="1:24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 spans="1:24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 spans="1:24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 spans="1:24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 spans="1:24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 spans="1:24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spans="1:2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 spans="1:24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 spans="1:24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 spans="1:24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 spans="1:24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 spans="1:24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 spans="1:24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 spans="1:24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 spans="1:24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 spans="1:24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 spans="1:2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 spans="1:24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 spans="1:24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 spans="1:24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 spans="1:24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 spans="1:24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spans="1:24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 spans="1:24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 spans="1:24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 spans="1:24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 spans="1:2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 spans="1:24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 spans="1:24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 spans="1:24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 spans="1:24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 spans="1:24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 spans="1:24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1:24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spans="1:24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spans="1:24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 spans="1:2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 spans="1:24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 spans="1:24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spans="1:24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 spans="1:24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 spans="1:24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 spans="1:24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 spans="1:24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 spans="1:24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 spans="1:24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 spans="1:2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 spans="1:24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 spans="1:24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 spans="1:24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 spans="1:24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 spans="1:24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spans="1:24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 spans="1:24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 spans="1:24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 spans="1:24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 spans="1: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 spans="1:24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 spans="1:24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 spans="1:24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 spans="1:24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 spans="1:24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 spans="1:24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baseColWidth="10" defaultColWidth="14.42578125" defaultRowHeight="15" customHeight="1"/>
  <cols>
    <col min="1" max="1" width="14.42578125" customWidth="1"/>
    <col min="2" max="2" width="34.140625" customWidth="1"/>
    <col min="3" max="6" width="14.42578125" customWidth="1"/>
    <col min="8" max="8" width="4.85546875" customWidth="1"/>
    <col min="10" max="10" width="5" customWidth="1"/>
  </cols>
  <sheetData>
    <row r="1" spans="1:15" ht="15.75" customHeight="1">
      <c r="A1" t="s">
        <v>112</v>
      </c>
    </row>
    <row r="2" spans="1:15" ht="15.75" customHeight="1">
      <c r="K2" s="113" t="s">
        <v>46</v>
      </c>
      <c r="L2" s="108"/>
      <c r="M2" s="108"/>
      <c r="N2" s="108"/>
      <c r="O2" s="109"/>
    </row>
    <row r="3" spans="1:15" ht="15.75" customHeight="1">
      <c r="B3" s="22"/>
      <c r="C3" s="23"/>
      <c r="D3" s="23" t="s">
        <v>47</v>
      </c>
      <c r="E3" s="23"/>
      <c r="F3" s="23" t="s">
        <v>48</v>
      </c>
      <c r="G3" s="24"/>
      <c r="H3" s="24"/>
      <c r="I3" s="23" t="s">
        <v>49</v>
      </c>
      <c r="J3" s="23"/>
      <c r="K3" s="23"/>
      <c r="L3" s="23" t="s">
        <v>48</v>
      </c>
      <c r="M3" s="23"/>
      <c r="N3" s="23" t="s">
        <v>47</v>
      </c>
      <c r="O3" s="23"/>
    </row>
    <row r="4" spans="1:15" ht="15.75" customHeight="1">
      <c r="B4" s="22"/>
      <c r="C4" s="23" t="s">
        <v>50</v>
      </c>
      <c r="D4" s="23" t="s">
        <v>51</v>
      </c>
      <c r="E4" s="23" t="s">
        <v>52</v>
      </c>
      <c r="F4" s="23" t="s">
        <v>51</v>
      </c>
      <c r="G4" s="23" t="s">
        <v>53</v>
      </c>
      <c r="H4" s="23"/>
      <c r="I4" s="23" t="s">
        <v>54</v>
      </c>
      <c r="J4" s="23"/>
      <c r="K4" s="23" t="s">
        <v>53</v>
      </c>
      <c r="L4" s="23" t="s">
        <v>51</v>
      </c>
      <c r="M4" s="23" t="s">
        <v>52</v>
      </c>
      <c r="N4" s="23" t="s">
        <v>51</v>
      </c>
      <c r="O4" s="23" t="s">
        <v>50</v>
      </c>
    </row>
    <row r="5" spans="1:15" ht="15.75" customHeight="1">
      <c r="B5" s="26" t="s">
        <v>55</v>
      </c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/>
      <c r="I5" s="27" t="s">
        <v>57</v>
      </c>
      <c r="J5" s="27"/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</row>
    <row r="6" spans="1:15" ht="15.75" customHeight="1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5.75" customHeight="1">
      <c r="B7" s="25" t="s">
        <v>58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5.75" customHeight="1">
      <c r="B8" s="39" t="s">
        <v>59</v>
      </c>
      <c r="C8" s="43">
        <f t="array" ref="C8:G8">TRANSPOSE('Public Comps'!N65:N69)</f>
        <v>45.438067804121431</v>
      </c>
      <c r="D8" s="43">
        <v>19.096923493086429</v>
      </c>
      <c r="E8" s="43">
        <v>8.2194831240053929</v>
      </c>
      <c r="F8" s="43">
        <v>6.0513556439520162</v>
      </c>
      <c r="G8" s="43">
        <v>5.8381499999999997</v>
      </c>
      <c r="H8" s="44"/>
      <c r="I8" s="46">
        <f>'Public Comps'!N39</f>
        <v>0</v>
      </c>
      <c r="J8" s="44"/>
      <c r="K8" s="47" t="e">
        <f>(I8*G8)/'Public Comps'!$D$6</f>
        <v>#DIV/0!</v>
      </c>
      <c r="L8" s="47" t="e">
        <f>(I8*F8)/'Public Comps'!$D$6</f>
        <v>#DIV/0!</v>
      </c>
      <c r="M8" s="47" t="e">
        <f>(I8*E8)/'Public Comps'!$D$6</f>
        <v>#DIV/0!</v>
      </c>
      <c r="N8" s="47" t="e">
        <f>(I8*D8)/'Public Comps'!$D$6</f>
        <v>#DIV/0!</v>
      </c>
      <c r="O8" s="49" t="e">
        <f>(I8*C8)/'Public Comps'!$D$6</f>
        <v>#DIV/0!</v>
      </c>
    </row>
    <row r="9" spans="1:15" ht="15.75" customHeight="1">
      <c r="B9" s="39" t="s">
        <v>60</v>
      </c>
      <c r="C9" s="43">
        <f t="array" ref="C9:G9">TRANSPOSE('Public Comps'!O65:O69)</f>
        <v>57.392107472712006</v>
      </c>
      <c r="D9" s="43">
        <v>20.495817709762157</v>
      </c>
      <c r="E9" s="43">
        <v>6.9815328765537785</v>
      </c>
      <c r="F9" s="43">
        <v>5.6483520106614753</v>
      </c>
      <c r="G9" s="43">
        <v>5.2953741496598639</v>
      </c>
      <c r="H9" s="44"/>
      <c r="I9" s="46">
        <f t="array" ref="I9:I16">TRANSPOSE('Public Comps'!O39:V39)</f>
        <v>0</v>
      </c>
      <c r="J9" s="44"/>
      <c r="K9" s="47" t="e">
        <f>(I9*G9)/'Public Comps'!$D$6</f>
        <v>#DIV/0!</v>
      </c>
      <c r="L9" s="47" t="e">
        <f>(I9*F9)/'Public Comps'!$D$6</f>
        <v>#DIV/0!</v>
      </c>
      <c r="M9" s="47" t="e">
        <f>(I9*E9)/'Public Comps'!$D$6</f>
        <v>#DIV/0!</v>
      </c>
      <c r="N9" s="47" t="e">
        <f>(I9*D9)/'Public Comps'!$D$6</f>
        <v>#DIV/0!</v>
      </c>
      <c r="O9" s="49" t="e">
        <f>(I9*C9)/'Public Comps'!$D$6</f>
        <v>#DIV/0!</v>
      </c>
    </row>
    <row r="10" spans="1:15" ht="15.75" customHeight="1">
      <c r="B10" s="39" t="s">
        <v>63</v>
      </c>
      <c r="C10" s="43">
        <f t="array" ref="C10:G10">TRANSPOSE('Public Comps'!P65:P69)</f>
        <v>73.105882352941165</v>
      </c>
      <c r="D10" s="43">
        <v>24.378946018210719</v>
      </c>
      <c r="E10" s="43">
        <v>6.76552702378084</v>
      </c>
      <c r="F10" s="43">
        <v>5.2932830544137799</v>
      </c>
      <c r="G10" s="43">
        <v>4.989871794871795</v>
      </c>
      <c r="H10" s="44"/>
      <c r="I10" s="46">
        <v>0</v>
      </c>
      <c r="J10" s="44"/>
      <c r="K10" s="47" t="e">
        <f>(I10*G10)/'Public Comps'!$D$6</f>
        <v>#DIV/0!</v>
      </c>
      <c r="L10" s="47" t="e">
        <f>(I10*F10)/'Public Comps'!$D$6</f>
        <v>#DIV/0!</v>
      </c>
      <c r="M10" s="47" t="e">
        <f>(I10*E10)/'Public Comps'!$D$6</f>
        <v>#DIV/0!</v>
      </c>
      <c r="N10" s="47" t="e">
        <f>(I10*D10)/'Public Comps'!$D$6</f>
        <v>#DIV/0!</v>
      </c>
      <c r="O10" s="49" t="e">
        <f>(I10*C10)/'Public Comps'!$D$6</f>
        <v>#DIV/0!</v>
      </c>
    </row>
    <row r="11" spans="1:15" ht="15.75" customHeight="1">
      <c r="B11" s="39" t="s">
        <v>65</v>
      </c>
      <c r="C11" s="43">
        <f t="array" ref="C11:G11">TRANSPOSE('Public Comps'!Q65:Q69)</f>
        <v>76.26903049838829</v>
      </c>
      <c r="D11" s="43">
        <v>70.711466702639626</v>
      </c>
      <c r="E11" s="43">
        <v>65.153902906890949</v>
      </c>
      <c r="F11" s="43">
        <v>40.462528706664358</v>
      </c>
      <c r="G11" s="43">
        <v>15.771154506437769</v>
      </c>
      <c r="H11" s="44"/>
      <c r="I11" s="46">
        <v>0</v>
      </c>
      <c r="J11" s="44"/>
      <c r="K11" s="47" t="e">
        <f>(I11*G11)/'Public Comps'!$D$6</f>
        <v>#DIV/0!</v>
      </c>
      <c r="L11" s="47" t="e">
        <f>(I11*F11)/'Public Comps'!$D$6</f>
        <v>#DIV/0!</v>
      </c>
      <c r="M11" s="47" t="e">
        <f>(I11*E11)/'Public Comps'!$D$6</f>
        <v>#DIV/0!</v>
      </c>
      <c r="N11" s="47" t="e">
        <f>(I11*D11)/'Public Comps'!$D$6</f>
        <v>#DIV/0!</v>
      </c>
      <c r="O11" s="49" t="e">
        <f>(I11*C11)/'Public Comps'!$D$6</f>
        <v>#DIV/0!</v>
      </c>
    </row>
    <row r="12" spans="1:15" ht="15.75" customHeight="1">
      <c r="B12" s="39" t="s">
        <v>66</v>
      </c>
      <c r="C12" s="43">
        <f t="array" ref="C12:G12">TRANSPOSE('Public Comps'!R65:R69)</f>
        <v>105.32203389830508</v>
      </c>
      <c r="D12" s="43">
        <v>57.529924358758038</v>
      </c>
      <c r="E12" s="43">
        <v>29.781379820223741</v>
      </c>
      <c r="F12" s="43">
        <v>17.501907135627526</v>
      </c>
      <c r="G12" s="43">
        <v>16.117013157894736</v>
      </c>
      <c r="H12" s="44"/>
      <c r="I12" s="46">
        <v>0</v>
      </c>
      <c r="J12" s="44"/>
      <c r="K12" s="47" t="e">
        <f>(I12*G12)/'Public Comps'!$D$6</f>
        <v>#DIV/0!</v>
      </c>
      <c r="L12" s="47" t="e">
        <f>(I12*F12)/'Public Comps'!$D$6</f>
        <v>#DIV/0!</v>
      </c>
      <c r="M12" s="47" t="e">
        <f>(I12*E12)/'Public Comps'!$D$6</f>
        <v>#DIV/0!</v>
      </c>
      <c r="N12" s="47" t="e">
        <f>(I12*D12)/'Public Comps'!$D$6</f>
        <v>#DIV/0!</v>
      </c>
      <c r="O12" s="49" t="e">
        <f>(I12*C12)/'Public Comps'!$D$6</f>
        <v>#DIV/0!</v>
      </c>
    </row>
    <row r="13" spans="1:15" ht="15.75" customHeight="1">
      <c r="B13" s="39" t="s">
        <v>67</v>
      </c>
      <c r="C13" s="43">
        <f t="array" ref="C13:G13">TRANSPOSE('Public Comps'!S65:S69)</f>
        <v>190.16568778979905</v>
      </c>
      <c r="D13" s="43">
        <v>84.596473978332597</v>
      </c>
      <c r="E13" s="43">
        <v>32.592759912480446</v>
      </c>
      <c r="F13" s="43">
        <v>15.211550154014308</v>
      </c>
      <c r="G13" s="43">
        <v>13.509849264705883</v>
      </c>
      <c r="H13" s="44"/>
      <c r="I13" s="46">
        <v>0</v>
      </c>
      <c r="J13" s="44"/>
      <c r="K13" s="47" t="e">
        <f>(I13*G13)/'Public Comps'!$D$6</f>
        <v>#DIV/0!</v>
      </c>
      <c r="L13" s="47" t="e">
        <f>(I13*F13)/'Public Comps'!$D$6</f>
        <v>#DIV/0!</v>
      </c>
      <c r="M13" s="47" t="e">
        <f>(I13*E13)/'Public Comps'!$D$6</f>
        <v>#DIV/0!</v>
      </c>
      <c r="N13" s="47" t="e">
        <f>(I13*D13)/'Public Comps'!$D$6</f>
        <v>#DIV/0!</v>
      </c>
      <c r="O13" s="49" t="e">
        <f>(I13*C13)/'Public Comps'!$D$6</f>
        <v>#DIV/0!</v>
      </c>
    </row>
    <row r="14" spans="1:15" ht="15.75" customHeight="1">
      <c r="B14" s="39" t="s">
        <v>68</v>
      </c>
      <c r="C14" s="43">
        <f t="array" ref="C14:G14">TRANSPOSE('Public Comps'!T65:T69)</f>
        <v>106.53899240855762</v>
      </c>
      <c r="D14" s="43">
        <v>75.023652418645966</v>
      </c>
      <c r="E14" s="43">
        <v>43.508312428734321</v>
      </c>
      <c r="F14" s="43">
        <v>34.483965738176686</v>
      </c>
      <c r="G14" s="43">
        <v>25.459619047619046</v>
      </c>
      <c r="H14" s="44"/>
      <c r="I14" s="46">
        <v>0</v>
      </c>
      <c r="J14" s="44"/>
      <c r="K14" s="47" t="e">
        <f>(I14*G14)/'Public Comps'!$D$6</f>
        <v>#DIV/0!</v>
      </c>
      <c r="L14" s="47" t="e">
        <f>(I14*F14)/'Public Comps'!$D$6</f>
        <v>#DIV/0!</v>
      </c>
      <c r="M14" s="47" t="e">
        <f>(I14*E14)/'Public Comps'!$D$6</f>
        <v>#DIV/0!</v>
      </c>
      <c r="N14" s="47" t="e">
        <f>(I14*D14)/'Public Comps'!$D$6</f>
        <v>#DIV/0!</v>
      </c>
      <c r="O14" s="49" t="e">
        <f>(I14*C14)/'Public Comps'!$D$6</f>
        <v>#DIV/0!</v>
      </c>
    </row>
    <row r="15" spans="1:15" ht="15.75" customHeight="1">
      <c r="B15" s="39" t="s">
        <v>71</v>
      </c>
      <c r="C15" s="43">
        <f t="array" ref="C15:G15">TRANSPOSE('Public Comps'!U65:U69)</f>
        <v>206.94066666666666</v>
      </c>
      <c r="D15" s="43">
        <v>170.11181833225413</v>
      </c>
      <c r="E15" s="43">
        <v>133.28296999784158</v>
      </c>
      <c r="F15" s="43">
        <v>81.830462271648059</v>
      </c>
      <c r="G15" s="43">
        <v>30.377954545454543</v>
      </c>
      <c r="H15" s="44"/>
      <c r="I15" s="46">
        <v>0</v>
      </c>
      <c r="J15" s="44"/>
      <c r="K15" s="47" t="e">
        <f>(I15*G15)/'Public Comps'!$D$6</f>
        <v>#DIV/0!</v>
      </c>
      <c r="L15" s="47" t="e">
        <f>(I15*F15)/'Public Comps'!$D$6</f>
        <v>#DIV/0!</v>
      </c>
      <c r="M15" s="47" t="e">
        <f>(I15*E15)/'Public Comps'!$D$6</f>
        <v>#DIV/0!</v>
      </c>
      <c r="N15" s="47" t="e">
        <f>(I15*D15)/'Public Comps'!$D$6</f>
        <v>#DIV/0!</v>
      </c>
      <c r="O15" s="49" t="e">
        <f>(I15*C15)/'Public Comps'!$D$6</f>
        <v>#DIV/0!</v>
      </c>
    </row>
    <row r="16" spans="1:15" ht="15.75" customHeight="1">
      <c r="B16" s="39" t="s">
        <v>77</v>
      </c>
      <c r="C16" s="43">
        <f t="array" ref="C16:G16">TRANSPOSE('Public Comps'!V65:V69)</f>
        <v>244.16765519968368</v>
      </c>
      <c r="D16" s="43">
        <v>119.98071126827534</v>
      </c>
      <c r="E16" s="43">
        <v>53.511999730675996</v>
      </c>
      <c r="F16" s="43">
        <v>27.124583354877068</v>
      </c>
      <c r="G16" s="43">
        <v>23.181524908869989</v>
      </c>
      <c r="H16" s="44"/>
      <c r="I16" s="46">
        <v>0</v>
      </c>
      <c r="J16" s="44"/>
      <c r="K16" s="47" t="e">
        <f>(I16*G16)/'Public Comps'!$D$6</f>
        <v>#DIV/0!</v>
      </c>
      <c r="L16" s="47" t="e">
        <f>(I16*F16)/'Public Comps'!$D$6</f>
        <v>#DIV/0!</v>
      </c>
      <c r="M16" s="47" t="e">
        <f>(I16*E16)/'Public Comps'!$D$6</f>
        <v>#DIV/0!</v>
      </c>
      <c r="N16" s="47" t="e">
        <f>(I16*D16)/'Public Comps'!$D$6</f>
        <v>#DIV/0!</v>
      </c>
      <c r="O16" s="49" t="e">
        <f>(I16*C16)/'Public Comps'!$D$6</f>
        <v>#DIV/0!</v>
      </c>
    </row>
    <row r="17" spans="2:7" ht="15.75" customHeight="1">
      <c r="B17" s="36" t="s">
        <v>79</v>
      </c>
      <c r="C17" s="76">
        <f t="array" ref="C17:G17">TRANSPOSE('Public Comps'!W65:W69)</f>
        <v>0</v>
      </c>
      <c r="D17" s="76">
        <v>0</v>
      </c>
      <c r="E17" s="76">
        <v>0</v>
      </c>
      <c r="F17" s="76">
        <v>0</v>
      </c>
      <c r="G17" s="76">
        <v>0</v>
      </c>
    </row>
    <row r="18" spans="2:7" ht="15.75" customHeight="1">
      <c r="B18" s="36" t="s">
        <v>80</v>
      </c>
      <c r="C18" s="76">
        <f t="array" ref="C18:G18">TRANSPOSE('Public Comps'!X65:X69)</f>
        <v>142.85714285714286</v>
      </c>
      <c r="D18" s="76">
        <v>62.433035714285715</v>
      </c>
      <c r="E18" s="76">
        <v>22.235138888888891</v>
      </c>
      <c r="F18" s="76">
        <v>6.6935603741496594</v>
      </c>
      <c r="G18" s="76">
        <v>0.23840816326530612</v>
      </c>
    </row>
    <row r="19" spans="2:7" ht="15.75" customHeight="1"/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>
      <c r="B30" s="36" t="s">
        <v>82</v>
      </c>
      <c r="C30" s="36" t="s">
        <v>83</v>
      </c>
      <c r="D30" s="36" t="s">
        <v>84</v>
      </c>
      <c r="E30" s="36" t="s">
        <v>85</v>
      </c>
      <c r="F30" s="36" t="s">
        <v>86</v>
      </c>
      <c r="G30" s="36" t="s">
        <v>87</v>
      </c>
    </row>
    <row r="31" spans="2:7" ht="15.75" customHeight="1">
      <c r="B31" s="39" t="s">
        <v>59</v>
      </c>
      <c r="C31" s="80">
        <f t="shared" ref="C31:C41" si="0">G8</f>
        <v>5.8381499999999997</v>
      </c>
      <c r="D31" s="81">
        <f t="shared" ref="D31:D41" si="1">F8-G8</f>
        <v>0.21320564395201647</v>
      </c>
      <c r="E31" s="81">
        <f t="shared" ref="E31:E41" si="2">E8-F8</f>
        <v>2.1681274800533767</v>
      </c>
      <c r="F31" s="81">
        <f t="shared" ref="F31:F41" si="3">D8-E8</f>
        <v>10.877440369081036</v>
      </c>
      <c r="G31" s="81">
        <f t="shared" ref="G31:G41" si="4">C8-D8</f>
        <v>26.341144311035002</v>
      </c>
    </row>
    <row r="32" spans="2:7" ht="15.75" customHeight="1">
      <c r="B32" s="39" t="s">
        <v>60</v>
      </c>
      <c r="C32" s="80">
        <f t="shared" si="0"/>
        <v>5.2953741496598639</v>
      </c>
      <c r="D32" s="81">
        <f t="shared" si="1"/>
        <v>0.35297786100161144</v>
      </c>
      <c r="E32" s="81">
        <f t="shared" si="2"/>
        <v>1.3331808658923032</v>
      </c>
      <c r="F32" s="81">
        <f t="shared" si="3"/>
        <v>13.514284833208379</v>
      </c>
      <c r="G32" s="81">
        <f t="shared" si="4"/>
        <v>36.896289762949849</v>
      </c>
    </row>
    <row r="33" spans="2:15" ht="15.75" customHeight="1">
      <c r="B33" s="39" t="s">
        <v>63</v>
      </c>
      <c r="C33" s="80">
        <f t="shared" si="0"/>
        <v>4.989871794871795</v>
      </c>
      <c r="D33" s="81">
        <f t="shared" si="1"/>
        <v>0.30341125954198489</v>
      </c>
      <c r="E33" s="81">
        <f t="shared" si="2"/>
        <v>1.4722439693670601</v>
      </c>
      <c r="F33" s="81">
        <f t="shared" si="3"/>
        <v>17.613418994429878</v>
      </c>
      <c r="G33" s="81">
        <f t="shared" si="4"/>
        <v>48.726936334730446</v>
      </c>
    </row>
    <row r="34" spans="2:15" ht="15.75" customHeight="1">
      <c r="B34" s="39" t="s">
        <v>65</v>
      </c>
      <c r="C34" s="80">
        <f t="shared" si="0"/>
        <v>15.771154506437769</v>
      </c>
      <c r="D34" s="81">
        <f t="shared" si="1"/>
        <v>24.691374200226591</v>
      </c>
      <c r="E34" s="81">
        <f t="shared" si="2"/>
        <v>24.691374200226591</v>
      </c>
      <c r="F34" s="81">
        <f t="shared" si="3"/>
        <v>5.5575637957486776</v>
      </c>
      <c r="G34" s="81">
        <f t="shared" si="4"/>
        <v>5.5575637957486634</v>
      </c>
    </row>
    <row r="35" spans="2:15" ht="15.75" customHeight="1">
      <c r="B35" s="39" t="s">
        <v>66</v>
      </c>
      <c r="C35" s="80">
        <f t="shared" si="0"/>
        <v>16.117013157894736</v>
      </c>
      <c r="D35" s="81">
        <f t="shared" si="1"/>
        <v>1.3848939777327907</v>
      </c>
      <c r="E35" s="81">
        <f t="shared" si="2"/>
        <v>12.279472684596215</v>
      </c>
      <c r="F35" s="81">
        <f t="shared" si="3"/>
        <v>27.748544538534297</v>
      </c>
      <c r="G35" s="81">
        <f t="shared" si="4"/>
        <v>47.792109539547042</v>
      </c>
    </row>
    <row r="36" spans="2:15" ht="15.75" customHeight="1">
      <c r="B36" s="39" t="s">
        <v>67</v>
      </c>
      <c r="C36" s="80">
        <f t="shared" si="0"/>
        <v>13.509849264705883</v>
      </c>
      <c r="D36" s="81">
        <f t="shared" si="1"/>
        <v>1.7017008893084249</v>
      </c>
      <c r="E36" s="81">
        <f t="shared" si="2"/>
        <v>17.381209758466138</v>
      </c>
      <c r="F36" s="81">
        <f t="shared" si="3"/>
        <v>52.003714065852151</v>
      </c>
      <c r="G36" s="81">
        <f t="shared" si="4"/>
        <v>105.56921381146645</v>
      </c>
    </row>
    <row r="37" spans="2:15" ht="15.75" customHeight="1">
      <c r="B37" s="39" t="s">
        <v>68</v>
      </c>
      <c r="C37" s="80">
        <f t="shared" si="0"/>
        <v>25.459619047619046</v>
      </c>
      <c r="D37" s="81">
        <f t="shared" si="1"/>
        <v>9.0243466905576391</v>
      </c>
      <c r="E37" s="81">
        <f t="shared" si="2"/>
        <v>9.0243466905576355</v>
      </c>
      <c r="F37" s="81">
        <f t="shared" si="3"/>
        <v>31.515339989911645</v>
      </c>
      <c r="G37" s="81">
        <f t="shared" si="4"/>
        <v>31.515339989911652</v>
      </c>
    </row>
    <row r="38" spans="2:15" ht="15.75" customHeight="1">
      <c r="B38" s="39" t="s">
        <v>71</v>
      </c>
      <c r="C38" s="80">
        <f t="shared" si="0"/>
        <v>30.377954545454543</v>
      </c>
      <c r="D38" s="81">
        <f t="shared" si="1"/>
        <v>51.452507726193517</v>
      </c>
      <c r="E38" s="81">
        <f t="shared" si="2"/>
        <v>51.452507726193517</v>
      </c>
      <c r="F38" s="81">
        <f t="shared" si="3"/>
        <v>36.828848334412555</v>
      </c>
      <c r="G38" s="81">
        <f t="shared" si="4"/>
        <v>36.828848334412527</v>
      </c>
    </row>
    <row r="39" spans="2:15" ht="15.75" customHeight="1">
      <c r="B39" s="39" t="s">
        <v>77</v>
      </c>
      <c r="C39" s="80">
        <f t="shared" si="0"/>
        <v>23.181524908869989</v>
      </c>
      <c r="D39" s="81">
        <f t="shared" si="1"/>
        <v>3.943058446007079</v>
      </c>
      <c r="E39" s="81">
        <f t="shared" si="2"/>
        <v>26.387416375798928</v>
      </c>
      <c r="F39" s="81">
        <f t="shared" si="3"/>
        <v>66.468711537599347</v>
      </c>
      <c r="G39" s="81">
        <f t="shared" si="4"/>
        <v>124.18694393140834</v>
      </c>
    </row>
    <row r="40" spans="2:15" ht="15.75" customHeight="1">
      <c r="B40" s="36" t="s">
        <v>79</v>
      </c>
      <c r="C40" s="80">
        <f t="shared" si="0"/>
        <v>0</v>
      </c>
      <c r="D40" s="81">
        <f t="shared" si="1"/>
        <v>0</v>
      </c>
      <c r="E40" s="81">
        <f t="shared" si="2"/>
        <v>0</v>
      </c>
      <c r="F40" s="81">
        <f t="shared" si="3"/>
        <v>0</v>
      </c>
      <c r="G40" s="81">
        <f t="shared" si="4"/>
        <v>0</v>
      </c>
    </row>
    <row r="41" spans="2:15" ht="15.75" customHeight="1">
      <c r="B41" s="36" t="s">
        <v>80</v>
      </c>
      <c r="C41" s="80">
        <f t="shared" si="0"/>
        <v>0.23840816326530612</v>
      </c>
      <c r="D41" s="81">
        <f t="shared" si="1"/>
        <v>6.4551522108843535</v>
      </c>
      <c r="E41" s="81">
        <f t="shared" si="2"/>
        <v>15.541578514739232</v>
      </c>
      <c r="F41" s="81">
        <f t="shared" si="3"/>
        <v>40.197896825396825</v>
      </c>
      <c r="G41" s="81">
        <f t="shared" si="4"/>
        <v>80.424107142857139</v>
      </c>
    </row>
    <row r="42" spans="2:15" ht="15.75" customHeight="1"/>
    <row r="43" spans="2:15" ht="15.75" customHeight="1"/>
    <row r="44" spans="2:15" ht="15.75" customHeight="1"/>
    <row r="45" spans="2:15" ht="15.75" customHeight="1">
      <c r="B45" s="36" t="s">
        <v>90</v>
      </c>
      <c r="C45" s="36" t="s">
        <v>91</v>
      </c>
      <c r="D45" s="36" t="s">
        <v>48</v>
      </c>
      <c r="E45" s="36" t="s">
        <v>52</v>
      </c>
      <c r="F45" s="36" t="s">
        <v>92</v>
      </c>
      <c r="G45" s="36" t="s">
        <v>93</v>
      </c>
    </row>
    <row r="46" spans="2:15" ht="15.75" customHeight="1">
      <c r="B46" s="82" t="str">
        <f>B16</f>
        <v>FY 18 P / E:</v>
      </c>
      <c r="C46" s="83" t="e">
        <f t="shared" ref="C46:G46" si="5">K16</f>
        <v>#DIV/0!</v>
      </c>
      <c r="D46" s="83" t="e">
        <f t="shared" si="5"/>
        <v>#DIV/0!</v>
      </c>
      <c r="E46" s="83" t="e">
        <f t="shared" si="5"/>
        <v>#DIV/0!</v>
      </c>
      <c r="F46" s="83" t="e">
        <f t="shared" si="5"/>
        <v>#DIV/0!</v>
      </c>
      <c r="G46" s="83" t="e">
        <f t="shared" si="5"/>
        <v>#DIV/0!</v>
      </c>
      <c r="H46" s="81"/>
      <c r="I46" s="81"/>
      <c r="J46" s="81"/>
      <c r="K46" s="81"/>
      <c r="L46" s="81"/>
      <c r="M46" s="81"/>
      <c r="N46" s="81"/>
      <c r="O46" s="81"/>
    </row>
    <row r="47" spans="2:15" ht="15.75" customHeight="1">
      <c r="B47" s="82" t="str">
        <f>B15</f>
        <v>2017 P / E:</v>
      </c>
      <c r="C47" s="83" t="e">
        <f t="shared" ref="C47:G47" si="6">K15</f>
        <v>#DIV/0!</v>
      </c>
      <c r="D47" s="83" t="e">
        <f t="shared" si="6"/>
        <v>#DIV/0!</v>
      </c>
      <c r="E47" s="83" t="e">
        <f t="shared" si="6"/>
        <v>#DIV/0!</v>
      </c>
      <c r="F47" s="83" t="e">
        <f t="shared" si="6"/>
        <v>#DIV/0!</v>
      </c>
      <c r="G47" s="83" t="e">
        <f t="shared" si="6"/>
        <v>#DIV/0!</v>
      </c>
      <c r="H47" s="81"/>
      <c r="I47" s="81"/>
      <c r="J47" s="81"/>
      <c r="K47" s="81"/>
      <c r="L47" s="81"/>
      <c r="M47" s="81"/>
      <c r="N47" s="81"/>
      <c r="O47" s="81"/>
    </row>
    <row r="48" spans="2:15" ht="15.75" customHeight="1">
      <c r="B48" s="82" t="str">
        <f>B14</f>
        <v>2016 P / E:</v>
      </c>
      <c r="C48" s="83" t="e">
        <f t="shared" ref="C48:G48" si="7">K14</f>
        <v>#DIV/0!</v>
      </c>
      <c r="D48" s="83" t="e">
        <f t="shared" si="7"/>
        <v>#DIV/0!</v>
      </c>
      <c r="E48" s="83" t="e">
        <f t="shared" si="7"/>
        <v>#DIV/0!</v>
      </c>
      <c r="F48" s="83" t="e">
        <f t="shared" si="7"/>
        <v>#DIV/0!</v>
      </c>
      <c r="G48" s="83" t="e">
        <f t="shared" si="7"/>
        <v>#DIV/0!</v>
      </c>
      <c r="H48" s="81"/>
      <c r="I48" s="81"/>
      <c r="J48" s="81"/>
      <c r="K48" s="81"/>
      <c r="L48" s="81"/>
      <c r="M48" s="81"/>
      <c r="N48" s="81"/>
      <c r="O48" s="81"/>
    </row>
    <row r="49" spans="2:15" ht="15.75" customHeight="1">
      <c r="B49" s="82" t="str">
        <f>B13</f>
        <v>FY 18 EV / EBITDA:</v>
      </c>
      <c r="C49" s="83" t="e">
        <f t="shared" ref="C49:G49" si="8">K13</f>
        <v>#DIV/0!</v>
      </c>
      <c r="D49" s="83" t="e">
        <f t="shared" si="8"/>
        <v>#DIV/0!</v>
      </c>
      <c r="E49" s="83" t="e">
        <f t="shared" si="8"/>
        <v>#DIV/0!</v>
      </c>
      <c r="F49" s="83" t="e">
        <f t="shared" si="8"/>
        <v>#DIV/0!</v>
      </c>
      <c r="G49" s="83" t="e">
        <f t="shared" si="8"/>
        <v>#DIV/0!</v>
      </c>
      <c r="H49" s="81"/>
      <c r="I49" s="81"/>
      <c r="J49" s="81"/>
      <c r="K49" s="81"/>
      <c r="L49" s="81"/>
      <c r="M49" s="81"/>
      <c r="N49" s="81"/>
      <c r="O49" s="81"/>
    </row>
    <row r="50" spans="2:15" ht="15.75" customHeight="1">
      <c r="B50" s="82" t="str">
        <f>B12</f>
        <v>2017 EV / EBITDA:</v>
      </c>
      <c r="C50" s="83" t="e">
        <f t="shared" ref="C50:G50" si="9">K12</f>
        <v>#DIV/0!</v>
      </c>
      <c r="D50" s="83" t="e">
        <f t="shared" si="9"/>
        <v>#DIV/0!</v>
      </c>
      <c r="E50" s="83" t="e">
        <f t="shared" si="9"/>
        <v>#DIV/0!</v>
      </c>
      <c r="F50" s="83" t="e">
        <f t="shared" si="9"/>
        <v>#DIV/0!</v>
      </c>
      <c r="G50" s="83" t="e">
        <f t="shared" si="9"/>
        <v>#DIV/0!</v>
      </c>
      <c r="H50" s="81"/>
      <c r="I50" s="81"/>
      <c r="J50" s="81"/>
      <c r="K50" s="81"/>
      <c r="L50" s="81"/>
      <c r="M50" s="81"/>
      <c r="N50" s="81"/>
      <c r="O50" s="81"/>
    </row>
    <row r="51" spans="2:15" ht="15.75" customHeight="1">
      <c r="B51" s="82" t="str">
        <f>B11</f>
        <v>2016 EV / EBITDA:</v>
      </c>
      <c r="C51" s="83" t="e">
        <f t="shared" ref="C51:G51" si="10">K11</f>
        <v>#DIV/0!</v>
      </c>
      <c r="D51" s="83" t="e">
        <f t="shared" si="10"/>
        <v>#DIV/0!</v>
      </c>
      <c r="E51" s="83" t="e">
        <f t="shared" si="10"/>
        <v>#DIV/0!</v>
      </c>
      <c r="F51" s="83" t="e">
        <f t="shared" si="10"/>
        <v>#DIV/0!</v>
      </c>
      <c r="G51" s="83" t="e">
        <f t="shared" si="10"/>
        <v>#DIV/0!</v>
      </c>
      <c r="H51" s="81"/>
      <c r="I51" s="81"/>
      <c r="J51" s="81"/>
      <c r="K51" s="81"/>
      <c r="L51" s="81"/>
      <c r="M51" s="81"/>
      <c r="N51" s="81"/>
      <c r="O51" s="81"/>
    </row>
    <row r="52" spans="2:15" ht="15.75" customHeight="1">
      <c r="B52" s="82" t="str">
        <f>B10</f>
        <v>FY 18 EV / Revenue:</v>
      </c>
      <c r="C52" s="83" t="e">
        <f t="shared" ref="C52:G52" si="11">K10</f>
        <v>#DIV/0!</v>
      </c>
      <c r="D52" s="83" t="e">
        <f t="shared" si="11"/>
        <v>#DIV/0!</v>
      </c>
      <c r="E52" s="83" t="e">
        <f t="shared" si="11"/>
        <v>#DIV/0!</v>
      </c>
      <c r="F52" s="83" t="e">
        <f t="shared" si="11"/>
        <v>#DIV/0!</v>
      </c>
      <c r="G52" s="83" t="e">
        <f t="shared" si="11"/>
        <v>#DIV/0!</v>
      </c>
      <c r="H52" s="81"/>
      <c r="I52" s="81"/>
      <c r="J52" s="81"/>
      <c r="K52" s="81"/>
      <c r="L52" s="81"/>
      <c r="M52" s="81"/>
      <c r="N52" s="81"/>
      <c r="O52" s="81"/>
    </row>
    <row r="53" spans="2:15" ht="15.75" customHeight="1">
      <c r="B53" s="82" t="str">
        <f>B9</f>
        <v>2017 EV / Revenue:</v>
      </c>
      <c r="C53" s="83" t="e">
        <f t="shared" ref="C53:G53" si="12">K9</f>
        <v>#DIV/0!</v>
      </c>
      <c r="D53" s="83" t="e">
        <f t="shared" si="12"/>
        <v>#DIV/0!</v>
      </c>
      <c r="E53" s="83" t="e">
        <f t="shared" si="12"/>
        <v>#DIV/0!</v>
      </c>
      <c r="F53" s="83" t="e">
        <f t="shared" si="12"/>
        <v>#DIV/0!</v>
      </c>
      <c r="G53" s="83" t="e">
        <f t="shared" si="12"/>
        <v>#DIV/0!</v>
      </c>
      <c r="H53" s="81"/>
      <c r="I53" s="81"/>
      <c r="J53" s="81"/>
      <c r="K53" s="81"/>
      <c r="L53" s="81"/>
      <c r="M53" s="81"/>
      <c r="N53" s="81"/>
      <c r="O53" s="81"/>
    </row>
    <row r="54" spans="2:15" ht="15.75" customHeight="1">
      <c r="B54" s="82" t="str">
        <f>B8</f>
        <v>2016 EV / Revenue:</v>
      </c>
      <c r="C54" s="83" t="e">
        <f t="shared" ref="C54:G54" si="13">K8</f>
        <v>#DIV/0!</v>
      </c>
      <c r="D54" s="83" t="e">
        <f t="shared" si="13"/>
        <v>#DIV/0!</v>
      </c>
      <c r="E54" s="83" t="e">
        <f t="shared" si="13"/>
        <v>#DIV/0!</v>
      </c>
      <c r="F54" s="83" t="e">
        <f t="shared" si="13"/>
        <v>#DIV/0!</v>
      </c>
      <c r="G54" s="83" t="e">
        <f t="shared" si="13"/>
        <v>#DIV/0!</v>
      </c>
      <c r="H54" s="81"/>
      <c r="I54" s="81"/>
      <c r="J54" s="81"/>
      <c r="K54" s="81"/>
      <c r="L54" s="81"/>
      <c r="M54" s="81"/>
      <c r="N54" s="81"/>
      <c r="O54" s="81"/>
    </row>
    <row r="55" spans="2:15" ht="15.75" customHeight="1"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2:15" ht="15.75" customHeight="1">
      <c r="B56" s="36" t="s">
        <v>90</v>
      </c>
      <c r="C56" s="36" t="s">
        <v>83</v>
      </c>
      <c r="D56" s="36" t="s">
        <v>84</v>
      </c>
      <c r="E56" s="36" t="s">
        <v>85</v>
      </c>
      <c r="F56" s="36" t="s">
        <v>86</v>
      </c>
      <c r="G56" s="36" t="s">
        <v>87</v>
      </c>
      <c r="H56" s="84"/>
      <c r="I56" s="84"/>
      <c r="J56" s="84"/>
      <c r="K56" s="84"/>
      <c r="L56" s="84"/>
      <c r="M56" s="84"/>
      <c r="N56" s="84"/>
      <c r="O56" s="84"/>
    </row>
    <row r="57" spans="2:15" ht="15.75" customHeight="1">
      <c r="B57" s="82" t="str">
        <f t="shared" ref="B57:C57" si="14">B46</f>
        <v>FY 18 P / E:</v>
      </c>
      <c r="C57" s="83" t="e">
        <f t="shared" si="14"/>
        <v>#DIV/0!</v>
      </c>
      <c r="D57" s="81" t="e">
        <f t="shared" ref="D57:G57" si="15">D46-C46</f>
        <v>#DIV/0!</v>
      </c>
      <c r="E57" s="81" t="e">
        <f t="shared" si="15"/>
        <v>#DIV/0!</v>
      </c>
      <c r="F57" s="81" t="e">
        <f t="shared" si="15"/>
        <v>#DIV/0!</v>
      </c>
      <c r="G57" s="81" t="e">
        <f t="shared" si="15"/>
        <v>#DIV/0!</v>
      </c>
    </row>
    <row r="58" spans="2:15" ht="15.75" customHeight="1">
      <c r="B58" s="82" t="str">
        <f t="shared" ref="B58:C58" si="16">B47</f>
        <v>2017 P / E:</v>
      </c>
      <c r="C58" s="83" t="e">
        <f t="shared" si="16"/>
        <v>#DIV/0!</v>
      </c>
      <c r="D58" s="81" t="e">
        <f t="shared" ref="D58:G58" si="17">D47-C47</f>
        <v>#DIV/0!</v>
      </c>
      <c r="E58" s="81" t="e">
        <f t="shared" si="17"/>
        <v>#DIV/0!</v>
      </c>
      <c r="F58" s="81" t="e">
        <f t="shared" si="17"/>
        <v>#DIV/0!</v>
      </c>
      <c r="G58" s="81" t="e">
        <f t="shared" si="17"/>
        <v>#DIV/0!</v>
      </c>
    </row>
    <row r="59" spans="2:15" ht="15.75" customHeight="1">
      <c r="B59" s="82" t="str">
        <f t="shared" ref="B59:C59" si="18">B48</f>
        <v>2016 P / E:</v>
      </c>
      <c r="C59" s="83" t="e">
        <f t="shared" si="18"/>
        <v>#DIV/0!</v>
      </c>
      <c r="D59" s="81" t="e">
        <f t="shared" ref="D59:G59" si="19">D48-C48</f>
        <v>#DIV/0!</v>
      </c>
      <c r="E59" s="81" t="e">
        <f t="shared" si="19"/>
        <v>#DIV/0!</v>
      </c>
      <c r="F59" s="81" t="e">
        <f t="shared" si="19"/>
        <v>#DIV/0!</v>
      </c>
      <c r="G59" s="81" t="e">
        <f t="shared" si="19"/>
        <v>#DIV/0!</v>
      </c>
    </row>
    <row r="60" spans="2:15" ht="15.75" customHeight="1">
      <c r="B60" s="82" t="str">
        <f t="shared" ref="B60:C60" si="20">B49</f>
        <v>FY 18 EV / EBITDA:</v>
      </c>
      <c r="C60" s="83" t="e">
        <f t="shared" si="20"/>
        <v>#DIV/0!</v>
      </c>
      <c r="D60" s="81" t="e">
        <f t="shared" ref="D60:G60" si="21">D49-C49</f>
        <v>#DIV/0!</v>
      </c>
      <c r="E60" s="81" t="e">
        <f t="shared" si="21"/>
        <v>#DIV/0!</v>
      </c>
      <c r="F60" s="81" t="e">
        <f t="shared" si="21"/>
        <v>#DIV/0!</v>
      </c>
      <c r="G60" s="81" t="e">
        <f t="shared" si="21"/>
        <v>#DIV/0!</v>
      </c>
    </row>
    <row r="61" spans="2:15" ht="15.75" customHeight="1">
      <c r="B61" s="82" t="str">
        <f t="shared" ref="B61:C61" si="22">B50</f>
        <v>2017 EV / EBITDA:</v>
      </c>
      <c r="C61" s="83" t="e">
        <f t="shared" si="22"/>
        <v>#DIV/0!</v>
      </c>
      <c r="D61" s="81" t="e">
        <f t="shared" ref="D61:G61" si="23">D50-C50</f>
        <v>#DIV/0!</v>
      </c>
      <c r="E61" s="81" t="e">
        <f t="shared" si="23"/>
        <v>#DIV/0!</v>
      </c>
      <c r="F61" s="81" t="e">
        <f t="shared" si="23"/>
        <v>#DIV/0!</v>
      </c>
      <c r="G61" s="81" t="e">
        <f t="shared" si="23"/>
        <v>#DIV/0!</v>
      </c>
    </row>
    <row r="62" spans="2:15" ht="15.75" customHeight="1">
      <c r="B62" s="82" t="str">
        <f t="shared" ref="B62:C62" si="24">B51</f>
        <v>2016 EV / EBITDA:</v>
      </c>
      <c r="C62" s="83" t="e">
        <f t="shared" si="24"/>
        <v>#DIV/0!</v>
      </c>
      <c r="D62" s="81" t="e">
        <f t="shared" ref="D62:G62" si="25">D51-C51</f>
        <v>#DIV/0!</v>
      </c>
      <c r="E62" s="81" t="e">
        <f t="shared" si="25"/>
        <v>#DIV/0!</v>
      </c>
      <c r="F62" s="81" t="e">
        <f t="shared" si="25"/>
        <v>#DIV/0!</v>
      </c>
      <c r="G62" s="81" t="e">
        <f t="shared" si="25"/>
        <v>#DIV/0!</v>
      </c>
    </row>
    <row r="63" spans="2:15" ht="15.75" customHeight="1">
      <c r="B63" s="82" t="str">
        <f t="shared" ref="B63:C63" si="26">B52</f>
        <v>FY 18 EV / Revenue:</v>
      </c>
      <c r="C63" s="83" t="e">
        <f t="shared" si="26"/>
        <v>#DIV/0!</v>
      </c>
      <c r="D63" s="81" t="e">
        <f t="shared" ref="D63:G63" si="27">D52-C52</f>
        <v>#DIV/0!</v>
      </c>
      <c r="E63" s="81" t="e">
        <f t="shared" si="27"/>
        <v>#DIV/0!</v>
      </c>
      <c r="F63" s="81" t="e">
        <f t="shared" si="27"/>
        <v>#DIV/0!</v>
      </c>
      <c r="G63" s="81" t="e">
        <f t="shared" si="27"/>
        <v>#DIV/0!</v>
      </c>
    </row>
    <row r="64" spans="2:15" ht="15.75" customHeight="1">
      <c r="B64" s="82" t="str">
        <f t="shared" ref="B64:C64" si="28">B53</f>
        <v>2017 EV / Revenue:</v>
      </c>
      <c r="C64" s="83" t="e">
        <f t="shared" si="28"/>
        <v>#DIV/0!</v>
      </c>
      <c r="D64" s="81" t="e">
        <f t="shared" ref="D64:G64" si="29">D53-C53</f>
        <v>#DIV/0!</v>
      </c>
      <c r="E64" s="81" t="e">
        <f t="shared" si="29"/>
        <v>#DIV/0!</v>
      </c>
      <c r="F64" s="81" t="e">
        <f t="shared" si="29"/>
        <v>#DIV/0!</v>
      </c>
      <c r="G64" s="81" t="e">
        <f t="shared" si="29"/>
        <v>#DIV/0!</v>
      </c>
    </row>
    <row r="65" spans="2:7" ht="15.75" customHeight="1">
      <c r="B65" s="82" t="str">
        <f t="shared" ref="B65:C65" si="30">B54</f>
        <v>2016 EV / Revenue:</v>
      </c>
      <c r="C65" s="83" t="e">
        <f t="shared" si="30"/>
        <v>#DIV/0!</v>
      </c>
      <c r="D65" s="81" t="e">
        <f t="shared" ref="D65:G65" si="31">D54-C54</f>
        <v>#DIV/0!</v>
      </c>
      <c r="E65" s="81" t="e">
        <f t="shared" si="31"/>
        <v>#DIV/0!</v>
      </c>
      <c r="F65" s="81" t="e">
        <f t="shared" si="31"/>
        <v>#DIV/0!</v>
      </c>
      <c r="G65" s="81" t="e">
        <f t="shared" si="31"/>
        <v>#DIV/0!</v>
      </c>
    </row>
    <row r="66" spans="2:7" ht="15.75" customHeight="1"/>
    <row r="67" spans="2:7" ht="15.75" customHeight="1"/>
    <row r="68" spans="2:7" ht="15.75" customHeight="1"/>
    <row r="69" spans="2:7" ht="15.75" customHeight="1"/>
    <row r="70" spans="2:7" ht="15.75" customHeight="1"/>
    <row r="71" spans="2:7" ht="15.75" customHeight="1"/>
    <row r="72" spans="2:7" ht="15.75" customHeight="1"/>
    <row r="73" spans="2:7" ht="15.75" customHeight="1"/>
    <row r="74" spans="2:7" ht="15.75" customHeight="1"/>
    <row r="75" spans="2:7" ht="15.75" customHeight="1"/>
    <row r="76" spans="2:7" ht="15.75" customHeight="1"/>
    <row r="77" spans="2:7" ht="15.75" customHeight="1"/>
    <row r="78" spans="2:7" ht="15.75" customHeight="1"/>
    <row r="79" spans="2:7" ht="15.75" customHeight="1"/>
    <row r="80" spans="2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Public Comps</vt:lpstr>
      <vt:lpstr>Multiples Graph - NO TOCAR</vt:lpstr>
      <vt:lpstr>Val Graph - NO TOCAR</vt:lpstr>
      <vt:lpstr>Recap Info - NO TOCAR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González</dc:creator>
  <cp:lastModifiedBy>Usuario</cp:lastModifiedBy>
  <dcterms:created xsi:type="dcterms:W3CDTF">2019-11-29T00:16:48Z</dcterms:created>
  <dcterms:modified xsi:type="dcterms:W3CDTF">2019-12-02T00:14:06Z</dcterms:modified>
</cp:coreProperties>
</file>