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F\Desktop\exp\exp2\"/>
    </mc:Choice>
  </mc:AlternateContent>
  <bookViews>
    <workbookView xWindow="0" yWindow="0" windowWidth="23040" windowHeight="9192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3" i="1" l="1"/>
  <c r="W2" i="1"/>
  <c r="U24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" i="1"/>
  <c r="D3" i="1"/>
  <c r="U27" i="1"/>
  <c r="V27" i="1" l="1"/>
  <c r="W27" i="1" s="1"/>
  <c r="W28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  <c r="U2" i="1"/>
  <c r="E19" i="1" l="1"/>
  <c r="E18" i="1"/>
  <c r="G18" i="1" s="1"/>
  <c r="E16" i="1"/>
  <c r="D15" i="1"/>
  <c r="E15" i="1"/>
  <c r="D14" i="1"/>
  <c r="E14" i="1"/>
  <c r="F2" i="1"/>
  <c r="D8" i="1" s="1"/>
  <c r="D9" i="1"/>
  <c r="D4" i="1"/>
  <c r="D5" i="1"/>
  <c r="D6" i="1"/>
  <c r="D7" i="1"/>
  <c r="D13" i="1" l="1"/>
  <c r="D12" i="1"/>
  <c r="D11" i="1"/>
  <c r="D10" i="1"/>
  <c r="E23" i="1" l="1"/>
  <c r="E4" i="1"/>
  <c r="E5" i="1"/>
  <c r="E6" i="1"/>
  <c r="E7" i="1"/>
  <c r="E8" i="1"/>
  <c r="E9" i="1"/>
  <c r="E10" i="1"/>
  <c r="E11" i="1"/>
  <c r="E12" i="1"/>
  <c r="E13" i="1"/>
  <c r="E3" i="1"/>
  <c r="E21" i="1"/>
  <c r="D20" i="1"/>
  <c r="D2" i="1"/>
</calcChain>
</file>

<file path=xl/sharedStrings.xml><?xml version="1.0" encoding="utf-8"?>
<sst xmlns="http://schemas.openxmlformats.org/spreadsheetml/2006/main" count="72" uniqueCount="42">
  <si>
    <t>theta0</t>
  </si>
  <si>
    <t>t</t>
  </si>
  <si>
    <t>n</t>
  </si>
  <si>
    <t>ln(th0/th0(0))-(5/192)(th0^2-th(0)^2)</t>
  </si>
  <si>
    <t>SLOPE</t>
  </si>
  <si>
    <t>exact slope</t>
  </si>
  <si>
    <t>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</si>
  <si>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</si>
  <si>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</si>
  <si>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</si>
  <si>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</si>
  <si>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</si>
  <si>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</si>
  <si>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</si>
  <si>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</si>
  <si>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</si>
  <si>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</si>
  <si>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</si>
  <si>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</si>
  <si>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</si>
  <si>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</si>
  <si>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</si>
  <si>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</si>
  <si>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</si>
  <si>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</si>
  <si>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</si>
  <si>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</si>
  <si>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</si>
  <si>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</si>
  <si>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</si>
  <si>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</si>
  <si>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</si>
  <si>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</si>
  <si>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</si>
  <si>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c=</t>
  </si>
  <si>
    <t>Predicted -0.101592461637243</t>
  </si>
  <si>
    <t>theta</t>
  </si>
  <si>
    <t>T</t>
  </si>
  <si>
    <t>Predicted 1.62330622995058</t>
  </si>
  <si>
    <t>theta^2 (radian)</t>
  </si>
  <si>
    <t>(1/16)thetha^2+(11/3072)*theta^4</t>
  </si>
  <si>
    <t>ln(th / th0)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</si>
</sst>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1.37</c:v>
                </c:pt>
                <c:pt idx="2">
                  <c:v>2.27</c:v>
                </c:pt>
                <c:pt idx="3">
                  <c:v>3.17</c:v>
                </c:pt>
                <c:pt idx="4">
                  <c:v>4.16</c:v>
                </c:pt>
                <c:pt idx="5">
                  <c:v>4.95</c:v>
                </c:pt>
                <c:pt idx="6">
                  <c:v>5.83</c:v>
                </c:pt>
                <c:pt idx="7">
                  <c:v>6.72</c:v>
                </c:pt>
                <c:pt idx="8">
                  <c:v>7.6</c:v>
                </c:pt>
                <c:pt idx="9">
                  <c:v>8.48</c:v>
                </c:pt>
                <c:pt idx="10">
                  <c:v>9.4</c:v>
                </c:pt>
                <c:pt idx="11">
                  <c:v>10.23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-0.10159246163724255</c:v>
                </c:pt>
                <c:pt idx="2">
                  <c:v>-0.16851488659919964</c:v>
                </c:pt>
                <c:pt idx="3">
                  <c:v>-0.24069520164344388</c:v>
                </c:pt>
                <c:pt idx="4">
                  <c:v>-0.31895304162301963</c:v>
                </c:pt>
                <c:pt idx="5">
                  <c:v>-0.37500087112005931</c:v>
                </c:pt>
                <c:pt idx="6">
                  <c:v>-0.43457837055603721</c:v>
                </c:pt>
                <c:pt idx="7">
                  <c:v>-0.49813323127560338</c:v>
                </c:pt>
                <c:pt idx="8">
                  <c:v>-0.56620590430700168</c:v>
                </c:pt>
                <c:pt idx="9">
                  <c:v>-0.63945713996762243</c:v>
                </c:pt>
                <c:pt idx="10">
                  <c:v>-0.71870657311050967</c:v>
                </c:pt>
                <c:pt idx="11">
                  <c:v>-0.76089334849990042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8-431D-9684-091781BB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905600"/>
        <c:axId val="1947906848"/>
      </c:scatterChart>
      <c:valAx>
        <c:axId val="19479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06848"/>
        <c:crosses val="autoZero"/>
        <c:crossBetween val="midCat"/>
      </c:valAx>
      <c:valAx>
        <c:axId val="19479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Sheet1!$U$4:$U$19</c:f>
              <c:numCache>
                <c:formatCode>General</c:formatCode>
                <c:ptCount val="16"/>
                <c:pt idx="0">
                  <c:v>1.6233062299505752</c:v>
                </c:pt>
                <c:pt idx="1">
                  <c:v>1.367427597344367</c:v>
                </c:pt>
                <c:pt idx="2">
                  <c:v>1.1709493615931716</c:v>
                </c:pt>
                <c:pt idx="3">
                  <c:v>1.0247330001039099</c:v>
                </c:pt>
                <c:pt idx="4">
                  <c:v>0.88826439604726548</c:v>
                </c:pt>
                <c:pt idx="5">
                  <c:v>0.76154354942323854</c:v>
                </c:pt>
                <c:pt idx="6">
                  <c:v>0.64457046023182907</c:v>
                </c:pt>
                <c:pt idx="7">
                  <c:v>0.56323760915342724</c:v>
                </c:pt>
                <c:pt idx="8">
                  <c:v>0.48738787163087266</c:v>
                </c:pt>
                <c:pt idx="9">
                  <c:v>0.41702124766416543</c:v>
                </c:pt>
                <c:pt idx="10">
                  <c:v>0.37315633921738689</c:v>
                </c:pt>
                <c:pt idx="11">
                  <c:v>0.3119282378437585</c:v>
                </c:pt>
                <c:pt idx="12">
                  <c:v>0.27415567779236588</c:v>
                </c:pt>
                <c:pt idx="13">
                  <c:v>0.2388200570991276</c:v>
                </c:pt>
                <c:pt idx="14">
                  <c:v>0.20592137576404371</c:v>
                </c:pt>
                <c:pt idx="15">
                  <c:v>0.19038588735580964</c:v>
                </c:pt>
              </c:numCache>
            </c:numRef>
          </c:xVal>
          <c:yVal>
            <c:numRef>
              <c:f>Sheet1!$V$4:$V$19</c:f>
              <c:numCache>
                <c:formatCode>General</c:formatCode>
                <c:ptCount val="16"/>
                <c:pt idx="0">
                  <c:v>1.4900000000000002</c:v>
                </c:pt>
                <c:pt idx="1">
                  <c:v>1.4600000000000004</c:v>
                </c:pt>
                <c:pt idx="2">
                  <c:v>1.4499999999999993</c:v>
                </c:pt>
                <c:pt idx="3">
                  <c:v>1.42</c:v>
                </c:pt>
                <c:pt idx="4">
                  <c:v>1.42</c:v>
                </c:pt>
                <c:pt idx="5">
                  <c:v>1.4000000000000004</c:v>
                </c:pt>
                <c:pt idx="6">
                  <c:v>1.3800000000000008</c:v>
                </c:pt>
                <c:pt idx="7">
                  <c:v>1.379999999999999</c:v>
                </c:pt>
                <c:pt idx="8">
                  <c:v>1.3900000000000006</c:v>
                </c:pt>
                <c:pt idx="9">
                  <c:v>1.3599999999999994</c:v>
                </c:pt>
                <c:pt idx="10">
                  <c:v>1.3500000000000014</c:v>
                </c:pt>
                <c:pt idx="11">
                  <c:v>1.3699999999999974</c:v>
                </c:pt>
                <c:pt idx="12">
                  <c:v>1.3500000000000014</c:v>
                </c:pt>
                <c:pt idx="13">
                  <c:v>1.3500000000000014</c:v>
                </c:pt>
                <c:pt idx="14">
                  <c:v>1.3299999999999983</c:v>
                </c:pt>
                <c:pt idx="15">
                  <c:v>1.3599999999999994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E-45DB-8FCB-74D6A726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18448"/>
        <c:axId val="1996220944"/>
      </c:scatterChart>
      <c:valAx>
        <c:axId val="19962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20944"/>
        <c:crosses val="autoZero"/>
        <c:crossBetween val="midCat"/>
      </c:valAx>
      <c:valAx>
        <c:axId val="19962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30871103050281"/>
          <c:y val="2.7630083954605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Sheet1!$S$3:$S$19</c:f>
              <c:numCache>
                <c:formatCode>General</c:formatCode>
                <c:ptCount val="17"/>
                <c:pt idx="0">
                  <c:v>2.2799999999999998</c:v>
                </c:pt>
                <c:pt idx="1">
                  <c:v>3.77</c:v>
                </c:pt>
                <c:pt idx="2">
                  <c:v>5.23</c:v>
                </c:pt>
                <c:pt idx="3">
                  <c:v>6.68</c:v>
                </c:pt>
                <c:pt idx="4">
                  <c:v>8.1</c:v>
                </c:pt>
                <c:pt idx="5">
                  <c:v>9.52</c:v>
                </c:pt>
                <c:pt idx="6">
                  <c:v>10.92</c:v>
                </c:pt>
                <c:pt idx="7">
                  <c:v>12.3</c:v>
                </c:pt>
                <c:pt idx="8">
                  <c:v>13.68</c:v>
                </c:pt>
                <c:pt idx="9">
                  <c:v>15.07</c:v>
                </c:pt>
                <c:pt idx="10">
                  <c:v>16.43</c:v>
                </c:pt>
                <c:pt idx="11">
                  <c:v>17.78</c:v>
                </c:pt>
                <c:pt idx="12">
                  <c:v>19.149999999999999</c:v>
                </c:pt>
                <c:pt idx="13">
                  <c:v>20.5</c:v>
                </c:pt>
                <c:pt idx="14">
                  <c:v>21.85</c:v>
                </c:pt>
                <c:pt idx="15">
                  <c:v>23.18</c:v>
                </c:pt>
                <c:pt idx="16">
                  <c:v>24.54</c:v>
                </c:pt>
              </c:numCache>
            </c:numRef>
          </c:xVal>
          <c:yVal>
            <c:numRef>
              <c:f>Sheet1!$AF$3:$AF$19</c:f>
              <c:numCache>
                <c:formatCode>General</c:formatCode>
                <c:ptCount val="17"/>
                <c:pt idx="0">
                  <c:v>-0.11561484433847483</c:v>
                </c:pt>
                <c:pt idx="1">
                  <c:v>-0.1873685919375844</c:v>
                </c:pt>
                <c:pt idx="2">
                  <c:v>-0.26647190763755613</c:v>
                </c:pt>
                <c:pt idx="3">
                  <c:v>-0.33891352126074326</c:v>
                </c:pt>
                <c:pt idx="4">
                  <c:v>-0.40179717801229919</c:v>
                </c:pt>
                <c:pt idx="5">
                  <c:v>-0.46970227209713583</c:v>
                </c:pt>
                <c:pt idx="6">
                  <c:v>-0.54336329118576332</c:v>
                </c:pt>
                <c:pt idx="7">
                  <c:v>-0.62369872592712161</c:v>
                </c:pt>
                <c:pt idx="8">
                  <c:v>-0.6890219637258207</c:v>
                </c:pt>
                <c:pt idx="9">
                  <c:v>-0.75936737172413027</c:v>
                </c:pt>
                <c:pt idx="10">
                  <c:v>-0.83549644902804254</c:v>
                </c:pt>
                <c:pt idx="11">
                  <c:v>-0.88992398485871838</c:v>
                </c:pt>
                <c:pt idx="12">
                  <c:v>-0.97794166174180064</c:v>
                </c:pt>
                <c:pt idx="13">
                  <c:v>-1.0414965224613668</c:v>
                </c:pt>
                <c:pt idx="14">
                  <c:v>-1.1095691954927653</c:v>
                </c:pt>
                <c:pt idx="15">
                  <c:v>-1.1828204311533861</c:v>
                </c:pt>
                <c:pt idx="16">
                  <c:v>-1.221636574296036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6-42B8-8479-316F8507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72816"/>
        <c:axId val="2113273648"/>
      </c:scatterChart>
      <c:valAx>
        <c:axId val="21132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73648"/>
        <c:crosses val="autoZero"/>
        <c:crossBetween val="midCat"/>
      </c:valAx>
      <c:valAx>
        <c:axId val="2113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7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Sheet1!$V$4:$V$19</c:f>
              <c:numCache>
                <c:formatCode>General</c:formatCode>
                <c:ptCount val="16"/>
                <c:pt idx="0">
                  <c:v>1.4900000000000002</c:v>
                </c:pt>
                <c:pt idx="1">
                  <c:v>1.4600000000000004</c:v>
                </c:pt>
                <c:pt idx="2">
                  <c:v>1.4499999999999993</c:v>
                </c:pt>
                <c:pt idx="3">
                  <c:v>1.42</c:v>
                </c:pt>
                <c:pt idx="4">
                  <c:v>1.42</c:v>
                </c:pt>
                <c:pt idx="5">
                  <c:v>1.4000000000000004</c:v>
                </c:pt>
                <c:pt idx="6">
                  <c:v>1.3800000000000008</c:v>
                </c:pt>
                <c:pt idx="7">
                  <c:v>1.379999999999999</c:v>
                </c:pt>
                <c:pt idx="8">
                  <c:v>1.3900000000000006</c:v>
                </c:pt>
                <c:pt idx="9">
                  <c:v>1.3599999999999994</c:v>
                </c:pt>
                <c:pt idx="10">
                  <c:v>1.3500000000000014</c:v>
                </c:pt>
                <c:pt idx="11">
                  <c:v>1.3699999999999974</c:v>
                </c:pt>
                <c:pt idx="12">
                  <c:v>1.3500000000000014</c:v>
                </c:pt>
                <c:pt idx="13">
                  <c:v>1.3500000000000014</c:v>
                </c:pt>
                <c:pt idx="14">
                  <c:v>1.3299999999999983</c:v>
                </c:pt>
                <c:pt idx="15">
                  <c:v>1.3599999999999994</c:v>
                </c:pt>
              </c:numCache>
            </c:numRef>
          </c:xVal>
          <c:yVal>
            <c:numRef>
              <c:f>Sheet1!$W$4:$W$19</c:f>
              <c:numCache>
                <c:formatCode>General</c:formatCode>
                <c:ptCount val="16"/>
                <c:pt idx="0">
                  <c:v>0.1108923015718328</c:v>
                </c:pt>
                <c:pt idx="1">
                  <c:v>9.2159680749963349E-2</c:v>
                </c:pt>
                <c:pt idx="2">
                  <c:v>7.809395309487599E-2</c:v>
                </c:pt>
                <c:pt idx="3">
                  <c:v>6.7805856431143327E-2</c:v>
                </c:pt>
                <c:pt idx="4">
                  <c:v>5.8341768896878997E-2</c:v>
                </c:pt>
                <c:pt idx="5">
                  <c:v>4.9673110626175576E-2</c:v>
                </c:pt>
                <c:pt idx="6">
                  <c:v>4.1773343172118942E-2</c:v>
                </c:pt>
                <c:pt idx="7">
                  <c:v>3.6338288934072781E-2</c:v>
                </c:pt>
                <c:pt idx="8">
                  <c:v>3.1312333224176148E-2</c:v>
                </c:pt>
                <c:pt idx="9">
                  <c:v>2.66865408471865E-2</c:v>
                </c:pt>
                <c:pt idx="10">
                  <c:v>2.3820872173898958E-2</c:v>
                </c:pt>
                <c:pt idx="11">
                  <c:v>1.9843917040107118E-2</c:v>
                </c:pt>
                <c:pt idx="12">
                  <c:v>1.7403862248846991E-2</c:v>
                </c:pt>
                <c:pt idx="13">
                  <c:v>1.5130480527159391E-2</c:v>
                </c:pt>
                <c:pt idx="14">
                  <c:v>1.3021921839081544E-2</c:v>
                </c:pt>
                <c:pt idx="15">
                  <c:v>1.2028907883939548E-2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F-4CAD-8991-30572EFC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70463"/>
        <c:axId val="1888570879"/>
      </c:scatterChart>
      <c:valAx>
        <c:axId val="188857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70879"/>
        <c:crosses val="autoZero"/>
        <c:crossBetween val="midCat"/>
      </c:valAx>
      <c:valAx>
        <c:axId val="18885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7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22860</xdr:rowOff>
    </xdr:from>
    <xdr:to>
      <xdr:col>15</xdr:col>
      <xdr:colOff>320040</xdr:colOff>
      <xdr:row>15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106154</xdr:colOff>
      <xdr:row>7</xdr:row>
      <xdr:rowOff>125730</xdr:rowOff>
    </xdr:from>
    <xdr:to>
      <xdr:col>30</xdr:col>
      <xdr:colOff>414458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195312</xdr:colOff>
      <xdr:row>25</xdr:row>
      <xdr:rowOff>98057</xdr:rowOff>
    </xdr:from>
    <xdr:to>
      <xdr:col>7</xdr:col>
      <xdr:colOff>276325</xdr:colOff>
      <xdr:row>40</xdr:row>
      <xdr:rowOff>55144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112811</xdr:colOff>
      <xdr:row>23</xdr:row>
      <xdr:rowOff>16773</xdr:rowOff>
    </xdr:from>
    <xdr:to>
      <xdr:col>30</xdr:col>
      <xdr:colOff>417611</xdr:colOff>
      <xdr:row>37</xdr:row>
      <xdr:rowOff>161553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4" sqref="B4"/>
    </sheetView>
  </sheetViews>
  <sheetFormatPr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4" t="s">
        <v>8</v>
      </c>
      <c r="B3" s="4"/>
    </row>
    <row r="4" spans="1:9" x14ac:dyDescent="0.3">
      <c r="A4" s="1" t="s">
        <v>9</v>
      </c>
      <c r="B4" s="1">
        <v>0.96551944807333911</v>
      </c>
    </row>
    <row r="5" spans="1:9" x14ac:dyDescent="0.3">
      <c r="A5" s="1" t="s">
        <v>10</v>
      </c>
      <c r="B5" s="1">
        <v>0.93222780460784549</v>
      </c>
    </row>
    <row r="6" spans="1:9" x14ac:dyDescent="0.3">
      <c r="A6" s="1" t="s">
        <v>11</v>
      </c>
      <c r="B6" s="1">
        <v>0.92701455880844896</v>
      </c>
    </row>
    <row r="7" spans="1:9" x14ac:dyDescent="0.3">
      <c r="A7" s="1" t="s">
        <v>12</v>
      </c>
      <c r="B7" s="1">
        <v>0.10076725081124865</v>
      </c>
    </row>
    <row r="8" spans="1:9" ht="15" thickBot="1" x14ac:dyDescent="0.35">
      <c r="A8" s="2" t="s">
        <v>13</v>
      </c>
      <c r="B8" s="2">
        <v>15</v>
      </c>
    </row>
    <row r="10" spans="1:9" ht="15" thickBot="1" x14ac:dyDescent="0.35">
      <c r="A10" t="s">
        <v>14</v>
      </c>
    </row>
    <row r="11" spans="1:9" x14ac:dyDescent="0.3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">
      <c r="A12" s="1" t="s">
        <v>15</v>
      </c>
      <c r="B12" s="1">
        <v>1</v>
      </c>
      <c r="C12" s="1">
        <v>1.8157358575220277</v>
      </c>
      <c r="D12" s="1">
        <v>1.8157358575220277</v>
      </c>
      <c r="E12" s="1">
        <v>178.81907749597448</v>
      </c>
      <c r="F12" s="1">
        <v>5.644370035974168E-9</v>
      </c>
    </row>
    <row r="13" spans="1:9" x14ac:dyDescent="0.3">
      <c r="A13" s="1" t="s">
        <v>16</v>
      </c>
      <c r="B13" s="1">
        <v>13</v>
      </c>
      <c r="C13" s="1">
        <v>0.13200250486874221</v>
      </c>
      <c r="D13" s="1">
        <v>1.0154038836057092E-2</v>
      </c>
      <c r="E13" s="1"/>
      <c r="F13" s="1"/>
    </row>
    <row r="14" spans="1:9" ht="15" thickBot="1" x14ac:dyDescent="0.35">
      <c r="A14" s="2" t="s">
        <v>17</v>
      </c>
      <c r="B14" s="2">
        <v>14</v>
      </c>
      <c r="C14" s="2">
        <v>1.94773836239077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s="1" t="s">
        <v>18</v>
      </c>
      <c r="B17" s="1">
        <v>-12.350856012862179</v>
      </c>
      <c r="C17" s="1">
        <v>0.96843024378505449</v>
      </c>
      <c r="D17" s="1">
        <v>-12.753480276069819</v>
      </c>
      <c r="E17" s="1">
        <v>1.0033029479638212E-8</v>
      </c>
      <c r="F17" s="1">
        <v>-14.443022357506031</v>
      </c>
      <c r="G17" s="1">
        <v>-10.258689668218327</v>
      </c>
      <c r="H17" s="1">
        <v>-14.443022357506031</v>
      </c>
      <c r="I17" s="1">
        <v>-10.258689668218327</v>
      </c>
    </row>
    <row r="18" spans="1:9" ht="15" thickBot="1" x14ac:dyDescent="0.35">
      <c r="A18" s="2">
        <v>1.4900000000000002</v>
      </c>
      <c r="B18" s="2">
        <v>9.3491739461337229</v>
      </c>
      <c r="C18" s="2">
        <v>0.6991434851127013</v>
      </c>
      <c r="D18" s="2">
        <v>13.372325059464217</v>
      </c>
      <c r="E18" s="2">
        <v>5.6443700359741473E-9</v>
      </c>
      <c r="F18" s="2">
        <v>7.8387662745260815</v>
      </c>
      <c r="G18" s="2">
        <v>10.859581617741364</v>
      </c>
      <c r="H18" s="2">
        <v>7.8387662745260815</v>
      </c>
      <c r="I18" s="2">
        <v>10.859581617741364</v>
      </c>
    </row>
    <row r="22" spans="1:9" x14ac:dyDescent="0.3">
      <c r="A22" t="s">
        <v>31</v>
      </c>
    </row>
    <row r="23" spans="1:9" ht="15" thickBot="1" x14ac:dyDescent="0.35"/>
    <row r="24" spans="1:9" x14ac:dyDescent="0.3">
      <c r="A24" s="3" t="s">
        <v>32</v>
      </c>
      <c r="B24" s="3" t="s">
        <v>38</v>
      </c>
      <c r="C24" s="3" t="s">
        <v>33</v>
      </c>
    </row>
    <row r="25" spans="1:9" x14ac:dyDescent="0.3">
      <c r="A25" s="1">
        <v>1</v>
      </c>
      <c r="B25" s="1">
        <v>1.2989379484930605</v>
      </c>
      <c r="C25" s="1">
        <v>6.8489648851306484E-2</v>
      </c>
    </row>
    <row r="26" spans="1:9" x14ac:dyDescent="0.3">
      <c r="A26" s="1">
        <v>2</v>
      </c>
      <c r="B26" s="1">
        <v>1.2054462090317131</v>
      </c>
      <c r="C26" s="1">
        <v>-3.4496847438541423E-2</v>
      </c>
    </row>
    <row r="27" spans="1:9" x14ac:dyDescent="0.3">
      <c r="A27" s="1">
        <v>3</v>
      </c>
      <c r="B27" s="1">
        <v>0.92497099064770616</v>
      </c>
      <c r="C27" s="1">
        <v>9.9762009456203726E-2</v>
      </c>
    </row>
    <row r="28" spans="1:9" x14ac:dyDescent="0.3">
      <c r="A28" s="1">
        <v>4</v>
      </c>
      <c r="B28" s="1">
        <v>0.92497099064770616</v>
      </c>
      <c r="C28" s="1">
        <v>-3.6706594600440678E-2</v>
      </c>
    </row>
    <row r="29" spans="1:9" x14ac:dyDescent="0.3">
      <c r="A29" s="1">
        <v>5</v>
      </c>
      <c r="B29" s="1">
        <v>0.73798751172503607</v>
      </c>
      <c r="C29" s="1">
        <v>2.355603769820247E-2</v>
      </c>
    </row>
    <row r="30" spans="1:9" x14ac:dyDescent="0.3">
      <c r="A30" s="1">
        <v>6</v>
      </c>
      <c r="B30" s="1">
        <v>0.55100403280236598</v>
      </c>
      <c r="C30" s="1">
        <v>9.3566427429463084E-2</v>
      </c>
    </row>
    <row r="31" spans="1:9" x14ac:dyDescent="0.3">
      <c r="A31" s="1">
        <v>7</v>
      </c>
      <c r="B31" s="1">
        <v>0.55100403280235</v>
      </c>
      <c r="C31" s="1">
        <v>1.2233576351077247E-2</v>
      </c>
    </row>
    <row r="32" spans="1:9" x14ac:dyDescent="0.3">
      <c r="A32" s="1">
        <v>8</v>
      </c>
      <c r="B32" s="1">
        <v>0.64449577226370103</v>
      </c>
      <c r="C32" s="1">
        <v>-0.15710790063282837</v>
      </c>
    </row>
    <row r="33" spans="1:3" x14ac:dyDescent="0.3">
      <c r="A33" s="1">
        <v>9</v>
      </c>
      <c r="B33" s="1">
        <v>0.36402055387967813</v>
      </c>
      <c r="C33" s="1">
        <v>5.3000693784487296E-2</v>
      </c>
    </row>
    <row r="34" spans="1:3" x14ac:dyDescent="0.3">
      <c r="A34" s="1">
        <v>10</v>
      </c>
      <c r="B34" s="1">
        <v>0.27052881441836085</v>
      </c>
      <c r="C34" s="1">
        <v>0.10262752479902604</v>
      </c>
    </row>
    <row r="35" spans="1:3" x14ac:dyDescent="0.3">
      <c r="A35" s="1">
        <v>11</v>
      </c>
      <c r="B35" s="1">
        <v>0.45751229334099719</v>
      </c>
      <c r="C35" s="1">
        <v>-0.14558405549723868</v>
      </c>
    </row>
    <row r="36" spans="1:3" x14ac:dyDescent="0.3">
      <c r="A36" s="1">
        <v>12</v>
      </c>
      <c r="B36" s="1">
        <v>0.27052881441836085</v>
      </c>
      <c r="C36" s="1">
        <v>3.6268633740050293E-3</v>
      </c>
    </row>
    <row r="37" spans="1:3" x14ac:dyDescent="0.3">
      <c r="A37" s="1">
        <v>13</v>
      </c>
      <c r="B37" s="1">
        <v>0.27052881441836085</v>
      </c>
      <c r="C37" s="1">
        <v>-3.1708757319233255E-2</v>
      </c>
    </row>
    <row r="38" spans="1:3" x14ac:dyDescent="0.3">
      <c r="A38" s="1">
        <v>14</v>
      </c>
      <c r="B38" s="1">
        <v>8.3545335495657014E-2</v>
      </c>
      <c r="C38" s="1">
        <v>0.12237604026838669</v>
      </c>
    </row>
    <row r="39" spans="1:3" ht="15" thickBot="1" x14ac:dyDescent="0.35">
      <c r="A39" s="2">
        <v>15</v>
      </c>
      <c r="B39" s="2">
        <v>0.36402055387967813</v>
      </c>
      <c r="C39" s="2">
        <v>-0.1736346665238685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zoomScale="87" workbookViewId="0">
      <selection activeCell="G2" sqref="G2"/>
    </sheetView>
  </sheetViews>
  <sheetFormatPr defaultRowHeight="14.4" x14ac:dyDescent="0.3"/>
  <cols>
    <col min="4" max="4" width="31" customWidth="1"/>
    <col min="7" max="7" width="8" customWidth="1"/>
    <col min="11" max="14" width="9" bestFit="1" customWidth="1"/>
    <col min="15" max="15" width="12" bestFit="1" customWidth="1"/>
    <col min="21" max="21" width="15.21875" customWidth="1"/>
  </cols>
  <sheetData>
    <row r="1" spans="1:32" x14ac:dyDescent="0.3">
      <c r="A1" t="s">
        <v>2</v>
      </c>
      <c r="B1" t="s">
        <v>0</v>
      </c>
      <c r="C1" t="s">
        <v>1</v>
      </c>
      <c r="D1" t="s">
        <v>3</v>
      </c>
      <c r="G1" t="s">
        <v>41</v>
      </c>
      <c r="S1" t="s">
        <v>1</v>
      </c>
      <c r="T1" t="s">
        <v>36</v>
      </c>
      <c r="U1" t="s">
        <v>39</v>
      </c>
      <c r="V1" t="s">
        <v>37</v>
      </c>
      <c r="W1" t="s">
        <v>40</v>
      </c>
    </row>
    <row r="2" spans="1:32" x14ac:dyDescent="0.3">
      <c r="A2">
        <v>0</v>
      </c>
      <c r="B2">
        <v>50</v>
      </c>
      <c r="C2">
        <v>0</v>
      </c>
      <c r="D2">
        <f>LN(B2/$B$2) - (5/192)*(B2^2-$B$2^2)*(3.1415926535/180)^2</f>
        <v>0</v>
      </c>
      <c r="F2">
        <f>5/192</f>
        <v>2.6041666666666668E-2</v>
      </c>
      <c r="G2">
        <f>LN(B2/$B$2)</f>
        <v>0</v>
      </c>
      <c r="S2">
        <v>0</v>
      </c>
      <c r="T2">
        <v>90</v>
      </c>
      <c r="U2">
        <f>T2^2</f>
        <v>8100</v>
      </c>
      <c r="W2">
        <f>(1/16)*(T2*3.1415926535/180)^2+(11/3072)*(T2*3.1415926535/180)^4</f>
        <v>0.17601229209095978</v>
      </c>
      <c r="AF2">
        <f>LN(T2/$T$2) - $F$2*(T2^2-$T$2^2)*(3.1415926535/180)^2</f>
        <v>0</v>
      </c>
    </row>
    <row r="3" spans="1:32" x14ac:dyDescent="0.3">
      <c r="A3">
        <v>1</v>
      </c>
      <c r="B3">
        <v>45</v>
      </c>
      <c r="C3">
        <v>1.37</v>
      </c>
      <c r="D3">
        <f>LN(B3/$B$2) - $F$2*(B3^2-$B$2^2)*(3.1415926535/180)^2</f>
        <v>-0.10159246163724255</v>
      </c>
      <c r="E3">
        <f xml:space="preserve"> - (5/192)*(B3^2-$B$2^2)*(3.1415926535/180)^2</f>
        <v>3.7680540205837329E-3</v>
      </c>
      <c r="G3">
        <f t="shared" ref="G3:G15" si="0">LN(B3/$B$2)</f>
        <v>-0.10536051565782628</v>
      </c>
      <c r="S3">
        <v>2.2799999999999998</v>
      </c>
      <c r="T3">
        <v>79</v>
      </c>
      <c r="U3">
        <f>T3^2*(3.1415926535/180)^2</f>
        <v>1.9011173167801727</v>
      </c>
      <c r="V3">
        <f>S3-S2</f>
        <v>2.2799999999999998</v>
      </c>
      <c r="W3">
        <f t="shared" ref="W3:W19" si="1">(1/16)*(T3*3.1415926535/180)^2+(11/3072)*(T3*3.1415926535/180)^4</f>
        <v>0.13176147213397429</v>
      </c>
      <c r="AF3">
        <f t="shared" ref="AF3:AF19" si="2">LN(T3/$T$2) - $F$2*(T3^2-$T$2^2)*(3.1415926535/180)^2</f>
        <v>-0.11561484433847483</v>
      </c>
    </row>
    <row r="4" spans="1:32" x14ac:dyDescent="0.3">
      <c r="A4">
        <v>2</v>
      </c>
      <c r="B4">
        <v>42</v>
      </c>
      <c r="C4">
        <v>2.27</v>
      </c>
      <c r="D4">
        <f t="shared" ref="D4:D15" si="3">LN(B4/$B$2) - $F$2*(B4^2-$B$2^2)*(3.1415926535/180)^2</f>
        <v>-0.16851488659919964</v>
      </c>
      <c r="E4">
        <f t="shared" ref="E4:E16" si="4" xml:space="preserve"> - (5/192)*(B4^2-$B$2^2)*(3.1415926535/180)^2</f>
        <v>5.8385005455781624E-3</v>
      </c>
      <c r="G4">
        <f t="shared" si="0"/>
        <v>-0.1743533871447778</v>
      </c>
      <c r="S4">
        <v>3.77</v>
      </c>
      <c r="T4">
        <v>73</v>
      </c>
      <c r="U4">
        <f t="shared" ref="U4:U19" si="5">T4^2*(3.1415926535/180)^2</f>
        <v>1.6233062299505752</v>
      </c>
      <c r="V4">
        <f t="shared" ref="V4:V19" si="6">S4-S3</f>
        <v>1.4900000000000002</v>
      </c>
      <c r="W4">
        <f t="shared" si="1"/>
        <v>0.1108923015718328</v>
      </c>
      <c r="AF4">
        <f t="shared" si="2"/>
        <v>-0.1873685919375844</v>
      </c>
    </row>
    <row r="5" spans="1:32" x14ac:dyDescent="0.3">
      <c r="A5">
        <v>3</v>
      </c>
      <c r="B5">
        <v>39</v>
      </c>
      <c r="C5">
        <v>3.17</v>
      </c>
      <c r="D5">
        <f t="shared" si="3"/>
        <v>-0.24069520164344388</v>
      </c>
      <c r="E5">
        <f t="shared" si="4"/>
        <v>7.7661576550557354E-3</v>
      </c>
      <c r="G5">
        <f t="shared" si="0"/>
        <v>-0.24846135929849961</v>
      </c>
      <c r="S5">
        <v>5.23</v>
      </c>
      <c r="T5">
        <v>67</v>
      </c>
      <c r="U5">
        <f t="shared" si="5"/>
        <v>1.367427597344367</v>
      </c>
      <c r="V5">
        <f t="shared" si="6"/>
        <v>1.4600000000000004</v>
      </c>
      <c r="W5">
        <f t="shared" si="1"/>
        <v>9.2159680749963349E-2</v>
      </c>
      <c r="AF5">
        <f t="shared" si="2"/>
        <v>-0.26647190763755613</v>
      </c>
    </row>
    <row r="6" spans="1:32" x14ac:dyDescent="0.3">
      <c r="A6">
        <v>4</v>
      </c>
      <c r="B6">
        <v>36</v>
      </c>
      <c r="C6">
        <v>4.16</v>
      </c>
      <c r="D6">
        <f t="shared" si="3"/>
        <v>-0.31895304162301963</v>
      </c>
      <c r="E6">
        <f t="shared" si="4"/>
        <v>9.5510253490164506E-3</v>
      </c>
      <c r="G6">
        <f t="shared" si="0"/>
        <v>-0.3285040669720361</v>
      </c>
      <c r="S6">
        <v>6.68</v>
      </c>
      <c r="T6">
        <v>62</v>
      </c>
      <c r="U6">
        <f t="shared" si="5"/>
        <v>1.1709493615931716</v>
      </c>
      <c r="V6">
        <f t="shared" si="6"/>
        <v>1.4499999999999993</v>
      </c>
      <c r="W6">
        <f t="shared" si="1"/>
        <v>7.809395309487599E-2</v>
      </c>
      <c r="AF6">
        <f t="shared" si="2"/>
        <v>-0.33891352126074326</v>
      </c>
    </row>
    <row r="7" spans="1:32" x14ac:dyDescent="0.3">
      <c r="A7">
        <v>5</v>
      </c>
      <c r="B7">
        <v>34</v>
      </c>
      <c r="C7">
        <v>4.95</v>
      </c>
      <c r="D7">
        <f t="shared" si="3"/>
        <v>-0.37500087112005931</v>
      </c>
      <c r="E7">
        <f t="shared" si="4"/>
        <v>1.0661609691925339E-2</v>
      </c>
      <c r="G7">
        <f t="shared" si="0"/>
        <v>-0.38566248081198462</v>
      </c>
      <c r="S7">
        <v>8.1</v>
      </c>
      <c r="T7">
        <v>58</v>
      </c>
      <c r="U7">
        <f t="shared" si="5"/>
        <v>1.0247330001039099</v>
      </c>
      <c r="V7">
        <f t="shared" si="6"/>
        <v>1.42</v>
      </c>
      <c r="W7">
        <f t="shared" si="1"/>
        <v>6.7805856431143327E-2</v>
      </c>
      <c r="AF7">
        <f t="shared" si="2"/>
        <v>-0.40179717801229919</v>
      </c>
    </row>
    <row r="8" spans="1:32" x14ac:dyDescent="0.3">
      <c r="A8">
        <v>6</v>
      </c>
      <c r="B8">
        <v>32</v>
      </c>
      <c r="C8">
        <v>5.83</v>
      </c>
      <c r="D8">
        <f t="shared" si="3"/>
        <v>-0.43457837055603721</v>
      </c>
      <c r="E8">
        <f t="shared" si="4"/>
        <v>1.1708732072382292E-2</v>
      </c>
      <c r="G8">
        <f t="shared" si="0"/>
        <v>-0.44628710262841947</v>
      </c>
      <c r="S8">
        <v>9.52</v>
      </c>
      <c r="T8">
        <v>54</v>
      </c>
      <c r="U8">
        <f t="shared" si="5"/>
        <v>0.88826439604726548</v>
      </c>
      <c r="V8">
        <f t="shared" si="6"/>
        <v>1.42</v>
      </c>
      <c r="W8">
        <f t="shared" si="1"/>
        <v>5.8341768896878997E-2</v>
      </c>
      <c r="AF8">
        <f t="shared" si="2"/>
        <v>-0.46970227209713583</v>
      </c>
    </row>
    <row r="9" spans="1:32" x14ac:dyDescent="0.3">
      <c r="A9">
        <v>7</v>
      </c>
      <c r="B9">
        <v>30</v>
      </c>
      <c r="C9">
        <v>6.72</v>
      </c>
      <c r="D9">
        <f t="shared" si="3"/>
        <v>-0.49813323127560338</v>
      </c>
      <c r="E9">
        <f t="shared" si="4"/>
        <v>1.2692392490387311E-2</v>
      </c>
      <c r="G9">
        <f t="shared" si="0"/>
        <v>-0.51082562376599072</v>
      </c>
      <c r="S9">
        <v>10.92</v>
      </c>
      <c r="T9">
        <v>50</v>
      </c>
      <c r="U9">
        <f t="shared" si="5"/>
        <v>0.76154354942323854</v>
      </c>
      <c r="V9">
        <f t="shared" si="6"/>
        <v>1.4000000000000004</v>
      </c>
      <c r="W9">
        <f t="shared" si="1"/>
        <v>4.9673110626175576E-2</v>
      </c>
      <c r="AF9">
        <f t="shared" si="2"/>
        <v>-0.54336329118576332</v>
      </c>
    </row>
    <row r="10" spans="1:32" x14ac:dyDescent="0.3">
      <c r="A10">
        <v>8</v>
      </c>
      <c r="B10">
        <v>28</v>
      </c>
      <c r="C10">
        <v>7.6</v>
      </c>
      <c r="D10">
        <f t="shared" si="3"/>
        <v>-0.56620590430700168</v>
      </c>
      <c r="E10">
        <f t="shared" si="4"/>
        <v>1.3612590945940389E-2</v>
      </c>
      <c r="G10">
        <f t="shared" si="0"/>
        <v>-0.57981849525294205</v>
      </c>
      <c r="S10">
        <v>12.3</v>
      </c>
      <c r="T10">
        <v>46</v>
      </c>
      <c r="U10">
        <f t="shared" si="5"/>
        <v>0.64457046023182907</v>
      </c>
      <c r="V10">
        <f t="shared" si="6"/>
        <v>1.3800000000000008</v>
      </c>
      <c r="W10">
        <f t="shared" si="1"/>
        <v>4.1773343172118942E-2</v>
      </c>
      <c r="AF10">
        <f t="shared" si="2"/>
        <v>-0.62369872592712161</v>
      </c>
    </row>
    <row r="11" spans="1:32" x14ac:dyDescent="0.3">
      <c r="A11">
        <v>9</v>
      </c>
      <c r="B11">
        <v>26</v>
      </c>
      <c r="C11">
        <v>8.48</v>
      </c>
      <c r="D11">
        <f t="shared" si="3"/>
        <v>-0.63945713996762243</v>
      </c>
      <c r="E11">
        <f t="shared" si="4"/>
        <v>1.4469327439041533E-2</v>
      </c>
      <c r="G11">
        <f t="shared" si="0"/>
        <v>-0.65392646740666394</v>
      </c>
      <c r="S11">
        <v>13.68</v>
      </c>
      <c r="T11">
        <v>43</v>
      </c>
      <c r="U11">
        <f t="shared" si="5"/>
        <v>0.56323760915342724</v>
      </c>
      <c r="V11">
        <f t="shared" si="6"/>
        <v>1.379999999999999</v>
      </c>
      <c r="W11">
        <f t="shared" si="1"/>
        <v>3.6338288934072781E-2</v>
      </c>
      <c r="AF11">
        <f t="shared" si="2"/>
        <v>-0.6890219637258207</v>
      </c>
    </row>
    <row r="12" spans="1:32" x14ac:dyDescent="0.3">
      <c r="A12">
        <v>10</v>
      </c>
      <c r="B12">
        <v>24</v>
      </c>
      <c r="C12">
        <v>9.4</v>
      </c>
      <c r="D12">
        <f t="shared" si="3"/>
        <v>-0.71870657311050967</v>
      </c>
      <c r="E12">
        <f t="shared" si="4"/>
        <v>1.526260196969074E-2</v>
      </c>
      <c r="G12">
        <f t="shared" si="0"/>
        <v>-0.73396917508020043</v>
      </c>
      <c r="S12">
        <v>15.07</v>
      </c>
      <c r="T12">
        <v>40</v>
      </c>
      <c r="U12">
        <f t="shared" si="5"/>
        <v>0.48738787163087266</v>
      </c>
      <c r="V12">
        <f t="shared" si="6"/>
        <v>1.3900000000000006</v>
      </c>
      <c r="W12">
        <f t="shared" si="1"/>
        <v>3.1312333224176148E-2</v>
      </c>
      <c r="AF12">
        <f t="shared" si="2"/>
        <v>-0.75936737172413027</v>
      </c>
    </row>
    <row r="13" spans="1:32" x14ac:dyDescent="0.3">
      <c r="A13">
        <v>11</v>
      </c>
      <c r="B13">
        <v>23</v>
      </c>
      <c r="C13">
        <v>10.23</v>
      </c>
      <c r="D13">
        <f t="shared" si="3"/>
        <v>-0.76089334849990042</v>
      </c>
      <c r="E13">
        <f t="shared" si="4"/>
        <v>1.5635440999095866E-2</v>
      </c>
      <c r="G13">
        <f t="shared" si="0"/>
        <v>-0.77652878949899629</v>
      </c>
      <c r="S13">
        <v>16.43</v>
      </c>
      <c r="T13">
        <v>37</v>
      </c>
      <c r="U13">
        <f t="shared" si="5"/>
        <v>0.41702124766416543</v>
      </c>
      <c r="V13">
        <f t="shared" si="6"/>
        <v>1.3599999999999994</v>
      </c>
      <c r="W13">
        <f t="shared" si="1"/>
        <v>2.66865408471865E-2</v>
      </c>
      <c r="AF13">
        <f t="shared" si="2"/>
        <v>-0.83549644902804254</v>
      </c>
    </row>
    <row r="14" spans="1:32" x14ac:dyDescent="0.3">
      <c r="A14">
        <v>12</v>
      </c>
      <c r="B14">
        <v>21</v>
      </c>
      <c r="C14">
        <v>11.13</v>
      </c>
      <c r="D14">
        <f t="shared" si="3"/>
        <v>-0.85116704511865593</v>
      </c>
      <c r="E14">
        <f t="shared" si="4"/>
        <v>1.633352258606717E-2</v>
      </c>
      <c r="G14">
        <f t="shared" si="0"/>
        <v>-0.86750056770472306</v>
      </c>
      <c r="S14">
        <v>17.78</v>
      </c>
      <c r="T14">
        <v>35</v>
      </c>
      <c r="U14">
        <f t="shared" si="5"/>
        <v>0.37315633921738689</v>
      </c>
      <c r="V14">
        <f t="shared" si="6"/>
        <v>1.3500000000000014</v>
      </c>
      <c r="W14">
        <f t="shared" si="1"/>
        <v>2.3820872173898958E-2</v>
      </c>
      <c r="AF14">
        <f t="shared" si="2"/>
        <v>-0.88992398485871838</v>
      </c>
    </row>
    <row r="15" spans="1:32" x14ac:dyDescent="0.3">
      <c r="A15">
        <v>13</v>
      </c>
      <c r="B15">
        <v>20</v>
      </c>
      <c r="C15">
        <v>12</v>
      </c>
      <c r="D15">
        <f t="shared" si="3"/>
        <v>-0.8996319667305217</v>
      </c>
      <c r="E15">
        <f t="shared" si="4"/>
        <v>1.6658765143633344E-2</v>
      </c>
      <c r="G15">
        <f t="shared" si="0"/>
        <v>-0.916290731874155</v>
      </c>
      <c r="S15">
        <v>19.149999999999999</v>
      </c>
      <c r="T15">
        <v>32</v>
      </c>
      <c r="U15">
        <f t="shared" si="5"/>
        <v>0.3119282378437585</v>
      </c>
      <c r="V15">
        <f t="shared" si="6"/>
        <v>1.3699999999999974</v>
      </c>
      <c r="W15">
        <f t="shared" si="1"/>
        <v>1.9843917040107118E-2</v>
      </c>
      <c r="AF15">
        <f t="shared" si="2"/>
        <v>-0.97794166174180064</v>
      </c>
    </row>
    <row r="16" spans="1:32" x14ac:dyDescent="0.3">
      <c r="A16">
        <v>14</v>
      </c>
      <c r="B16">
        <v>19</v>
      </c>
      <c r="E16">
        <f t="shared" si="4"/>
        <v>1.6968142210586533E-2</v>
      </c>
      <c r="S16">
        <v>20.5</v>
      </c>
      <c r="T16">
        <v>30</v>
      </c>
      <c r="U16">
        <f t="shared" si="5"/>
        <v>0.27415567779236588</v>
      </c>
      <c r="V16">
        <f t="shared" si="6"/>
        <v>1.3500000000000014</v>
      </c>
      <c r="W16">
        <f t="shared" si="1"/>
        <v>1.7403862248846991E-2</v>
      </c>
      <c r="AF16">
        <f t="shared" si="2"/>
        <v>-1.0414965224613668</v>
      </c>
    </row>
    <row r="17" spans="1:32" x14ac:dyDescent="0.3">
      <c r="A17">
        <v>15</v>
      </c>
      <c r="S17">
        <v>21.85</v>
      </c>
      <c r="T17">
        <v>28</v>
      </c>
      <c r="U17">
        <f t="shared" si="5"/>
        <v>0.2388200570991276</v>
      </c>
      <c r="V17">
        <f t="shared" si="6"/>
        <v>1.3500000000000014</v>
      </c>
      <c r="W17">
        <f t="shared" si="1"/>
        <v>1.5130480527159391E-2</v>
      </c>
      <c r="AF17">
        <f t="shared" si="2"/>
        <v>-1.1095691954927653</v>
      </c>
    </row>
    <row r="18" spans="1:32" x14ac:dyDescent="0.3">
      <c r="D18" t="s">
        <v>4</v>
      </c>
      <c r="E18">
        <f>SLOPE(D2:D16,C2:C16)</f>
        <v>-7.5441332890514134E-2</v>
      </c>
      <c r="F18" t="s">
        <v>34</v>
      </c>
      <c r="G18">
        <f>-E18*8*5000*0.05/3</f>
        <v>50.294221927009431</v>
      </c>
      <c r="S18">
        <v>23.18</v>
      </c>
      <c r="T18">
        <v>26</v>
      </c>
      <c r="U18">
        <f t="shared" si="5"/>
        <v>0.20592137576404371</v>
      </c>
      <c r="V18">
        <f t="shared" si="6"/>
        <v>1.3299999999999983</v>
      </c>
      <c r="W18">
        <f t="shared" si="1"/>
        <v>1.3021921839081544E-2</v>
      </c>
      <c r="AF18">
        <f t="shared" si="2"/>
        <v>-1.1828204311533861</v>
      </c>
    </row>
    <row r="19" spans="1:32" x14ac:dyDescent="0.3">
      <c r="D19" t="s">
        <v>5</v>
      </c>
      <c r="E19">
        <f>- 3 * 50.214 / (8 * 0.05 * 5000)</f>
        <v>-7.5320999999999999E-2</v>
      </c>
      <c r="S19">
        <v>24.54</v>
      </c>
      <c r="T19">
        <v>25</v>
      </c>
      <c r="U19">
        <f t="shared" si="5"/>
        <v>0.19038588735580964</v>
      </c>
      <c r="V19">
        <f t="shared" si="6"/>
        <v>1.3599999999999994</v>
      </c>
      <c r="W19">
        <f t="shared" si="1"/>
        <v>1.2028907883939548E-2</v>
      </c>
      <c r="AF19">
        <f t="shared" si="2"/>
        <v>-1.221636574296036</v>
      </c>
    </row>
    <row r="20" spans="1:32" x14ac:dyDescent="0.3">
      <c r="D20" t="e">
        <f>RE</f>
        <v>#NAME?</v>
      </c>
      <c r="J20" t="s">
        <v>7</v>
      </c>
    </row>
    <row r="21" spans="1:32" ht="15" thickBot="1" x14ac:dyDescent="0.35">
      <c r="E21">
        <f>(D4-D3)/(C4-C3)</f>
        <v>-7.4358249957730105E-2</v>
      </c>
    </row>
    <row r="22" spans="1:32" x14ac:dyDescent="0.3">
      <c r="J22" s="4" t="s">
        <v>8</v>
      </c>
      <c r="K22" s="4"/>
    </row>
    <row r="23" spans="1:32" x14ac:dyDescent="0.3">
      <c r="D23" t="s">
        <v>6</v>
      </c>
      <c r="E23">
        <f xml:space="preserve">  ((C13-C12)/(2*3.1415926535))^-2*0.3</f>
        <v>17.191936827740172</v>
      </c>
      <c r="J23" s="1" t="s">
        <v>9</v>
      </c>
      <c r="K23" s="1">
        <v>0.99955970757560497</v>
      </c>
    </row>
    <row r="24" spans="1:32" x14ac:dyDescent="0.3">
      <c r="J24" s="1" t="s">
        <v>10</v>
      </c>
      <c r="K24" s="1">
        <v>0.99911960900862895</v>
      </c>
      <c r="U24">
        <f>SLOPE(AF3:AF19,S3:S19)</f>
        <v>-5.0698636672094746E-2</v>
      </c>
    </row>
    <row r="25" spans="1:32" x14ac:dyDescent="0.3">
      <c r="J25" s="1" t="s">
        <v>11</v>
      </c>
      <c r="K25" s="1">
        <v>0.99903156990949182</v>
      </c>
    </row>
    <row r="26" spans="1:32" x14ac:dyDescent="0.3">
      <c r="J26" s="1" t="s">
        <v>12</v>
      </c>
      <c r="K26" s="1">
        <v>7.4710670634376419E-3</v>
      </c>
    </row>
    <row r="27" spans="1:32" ht="15" thickBot="1" x14ac:dyDescent="0.35">
      <c r="J27" s="2" t="s">
        <v>13</v>
      </c>
      <c r="K27" s="2">
        <v>12</v>
      </c>
      <c r="U27">
        <f>SLOPE(V4:V19,U4:U19)</f>
        <v>0.10061837908008253</v>
      </c>
      <c r="V27">
        <f>U27*16</f>
        <v>1.6098940652813205</v>
      </c>
      <c r="W27">
        <f>(V27/(2*3.1415926535))^2/0.7</f>
        <v>9.3785742722593934E-2</v>
      </c>
    </row>
    <row r="28" spans="1:32" x14ac:dyDescent="0.3">
      <c r="W28">
        <f>1/W27</f>
        <v>10.662601488990394</v>
      </c>
    </row>
    <row r="29" spans="1:32" ht="15" thickBot="1" x14ac:dyDescent="0.35">
      <c r="J29" t="s">
        <v>14</v>
      </c>
    </row>
    <row r="30" spans="1:32" x14ac:dyDescent="0.3">
      <c r="J30" s="3"/>
      <c r="K30" s="3" t="s">
        <v>19</v>
      </c>
      <c r="L30" s="3" t="s">
        <v>20</v>
      </c>
      <c r="M30" s="3" t="s">
        <v>21</v>
      </c>
      <c r="N30" s="3" t="s">
        <v>22</v>
      </c>
      <c r="O30" s="3" t="s">
        <v>23</v>
      </c>
    </row>
    <row r="31" spans="1:32" x14ac:dyDescent="0.3">
      <c r="J31" s="1" t="s">
        <v>15</v>
      </c>
      <c r="K31" s="1">
        <v>1</v>
      </c>
      <c r="L31" s="1">
        <v>0.63344244735777577</v>
      </c>
      <c r="M31" s="1">
        <v>0.63344244735777577</v>
      </c>
      <c r="N31" s="1">
        <v>11348.589647114675</v>
      </c>
      <c r="O31" s="1">
        <v>1.3020807161596591E-16</v>
      </c>
    </row>
    <row r="32" spans="1:32" x14ac:dyDescent="0.3">
      <c r="J32" s="1" t="s">
        <v>16</v>
      </c>
      <c r="K32" s="1">
        <v>10</v>
      </c>
      <c r="L32" s="1">
        <v>5.5816843066382746E-4</v>
      </c>
      <c r="M32" s="1">
        <v>5.5816843066382746E-5</v>
      </c>
      <c r="N32" s="1"/>
      <c r="O32" s="1"/>
    </row>
    <row r="33" spans="10:18" ht="15" thickBot="1" x14ac:dyDescent="0.35">
      <c r="J33" s="2" t="s">
        <v>17</v>
      </c>
      <c r="K33" s="2">
        <v>11</v>
      </c>
      <c r="L33" s="2">
        <v>0.63400061578843958</v>
      </c>
      <c r="M33" s="2"/>
      <c r="N33" s="2"/>
      <c r="O33" s="2"/>
    </row>
    <row r="34" spans="10:18" ht="15" thickBot="1" x14ac:dyDescent="0.35"/>
    <row r="35" spans="10:18" x14ac:dyDescent="0.3">
      <c r="J35" s="3"/>
      <c r="K35" s="3" t="s">
        <v>24</v>
      </c>
      <c r="L35" s="3" t="s">
        <v>12</v>
      </c>
      <c r="M35" s="3" t="s">
        <v>25</v>
      </c>
      <c r="N35" s="3" t="s">
        <v>26</v>
      </c>
      <c r="O35" s="3" t="s">
        <v>27</v>
      </c>
      <c r="P35" s="3" t="s">
        <v>28</v>
      </c>
      <c r="Q35" s="3" t="s">
        <v>29</v>
      </c>
      <c r="R35" s="3" t="s">
        <v>30</v>
      </c>
    </row>
    <row r="36" spans="10:18" x14ac:dyDescent="0.3">
      <c r="J36" s="1" t="s">
        <v>18</v>
      </c>
      <c r="K36" s="1">
        <v>1.0899129127611706E-3</v>
      </c>
      <c r="L36" s="1">
        <v>5.5123520774983895E-3</v>
      </c>
      <c r="M36" s="1">
        <v>0.19772193383841222</v>
      </c>
      <c r="N36" s="1">
        <v>0.84722395173334775</v>
      </c>
      <c r="O36" s="1">
        <v>-1.1192372916940245E-2</v>
      </c>
      <c r="P36" s="1">
        <v>1.3372198742462586E-2</v>
      </c>
      <c r="Q36" s="1">
        <v>-1.1192372916940245E-2</v>
      </c>
      <c r="R36" s="1">
        <v>1.3372198742462586E-2</v>
      </c>
    </row>
    <row r="37" spans="10:18" ht="15" thickBot="1" x14ac:dyDescent="0.35">
      <c r="J37" s="2">
        <v>1.37</v>
      </c>
      <c r="K37" s="2">
        <v>-7.5459815400334071E-2</v>
      </c>
      <c r="L37" s="2">
        <v>7.0834493379545683E-4</v>
      </c>
      <c r="M37" s="2">
        <v>-106.52975944361593</v>
      </c>
      <c r="N37" s="2">
        <v>1.3020807161596591E-16</v>
      </c>
      <c r="O37" s="2">
        <v>-7.703810626793138E-2</v>
      </c>
      <c r="P37" s="2">
        <v>-7.3881524532736761E-2</v>
      </c>
      <c r="Q37" s="2">
        <v>-7.703810626793138E-2</v>
      </c>
      <c r="R37" s="2">
        <v>-7.3881524532736761E-2</v>
      </c>
    </row>
    <row r="41" spans="10:18" x14ac:dyDescent="0.3">
      <c r="J41" t="s">
        <v>31</v>
      </c>
    </row>
    <row r="42" spans="10:18" ht="15" thickBot="1" x14ac:dyDescent="0.35"/>
    <row r="43" spans="10:18" x14ac:dyDescent="0.3">
      <c r="J43" s="3" t="s">
        <v>32</v>
      </c>
      <c r="K43" s="3" t="s">
        <v>35</v>
      </c>
      <c r="L43" s="3" t="s">
        <v>33</v>
      </c>
    </row>
    <row r="44" spans="10:18" x14ac:dyDescent="0.3">
      <c r="J44" s="1">
        <v>1</v>
      </c>
      <c r="K44" s="1">
        <v>-0.17020386804599716</v>
      </c>
      <c r="L44" s="1">
        <v>1.6889814467975217E-3</v>
      </c>
    </row>
    <row r="45" spans="10:18" x14ac:dyDescent="0.3">
      <c r="J45" s="1">
        <v>2</v>
      </c>
      <c r="K45" s="1">
        <v>-0.23811770190629783</v>
      </c>
      <c r="L45" s="1">
        <v>-2.5774997371460495E-3</v>
      </c>
    </row>
    <row r="46" spans="10:18" x14ac:dyDescent="0.3">
      <c r="J46" s="1">
        <v>3</v>
      </c>
      <c r="K46" s="1">
        <v>-0.31282291915262855</v>
      </c>
      <c r="L46" s="1">
        <v>-6.1301224703910751E-3</v>
      </c>
    </row>
    <row r="47" spans="10:18" x14ac:dyDescent="0.3">
      <c r="J47" s="1">
        <v>4</v>
      </c>
      <c r="K47" s="1">
        <v>-0.3724361733188925</v>
      </c>
      <c r="L47" s="1">
        <v>-2.5646978011668042E-3</v>
      </c>
    </row>
    <row r="48" spans="10:18" x14ac:dyDescent="0.3">
      <c r="J48" s="1">
        <v>5</v>
      </c>
      <c r="K48" s="1">
        <v>-0.43884081087118648</v>
      </c>
      <c r="L48" s="1">
        <v>4.262440315149274E-3</v>
      </c>
    </row>
    <row r="49" spans="10:12" x14ac:dyDescent="0.3">
      <c r="J49" s="1">
        <v>6</v>
      </c>
      <c r="K49" s="1">
        <v>-0.50600004657748376</v>
      </c>
      <c r="L49" s="1">
        <v>7.866815301880381E-3</v>
      </c>
    </row>
    <row r="50" spans="10:12" x14ac:dyDescent="0.3">
      <c r="J50" s="1">
        <v>7</v>
      </c>
      <c r="K50" s="1">
        <v>-0.57240468412977774</v>
      </c>
      <c r="L50" s="1">
        <v>6.1987798227760571E-3</v>
      </c>
    </row>
    <row r="51" spans="10:12" x14ac:dyDescent="0.3">
      <c r="J51" s="1">
        <v>8</v>
      </c>
      <c r="K51" s="1">
        <v>-0.63880932168207183</v>
      </c>
      <c r="L51" s="1">
        <v>-6.4781828555060539E-4</v>
      </c>
    </row>
    <row r="52" spans="10:12" x14ac:dyDescent="0.3">
      <c r="J52" s="1">
        <v>9</v>
      </c>
      <c r="K52" s="1">
        <v>-0.70823235185037914</v>
      </c>
      <c r="L52" s="1">
        <v>-1.0474221260130534E-2</v>
      </c>
    </row>
    <row r="53" spans="10:12" x14ac:dyDescent="0.3">
      <c r="J53" s="1">
        <v>10</v>
      </c>
      <c r="K53" s="1">
        <v>-0.77086399863265642</v>
      </c>
      <c r="L53" s="1">
        <v>9.9706501327559982E-3</v>
      </c>
    </row>
    <row r="54" spans="10:12" x14ac:dyDescent="0.3">
      <c r="J54" s="1">
        <v>11</v>
      </c>
      <c r="K54" s="1">
        <v>-0.83877783249295712</v>
      </c>
      <c r="L54" s="1">
        <v>-1.2389212625698809E-2</v>
      </c>
    </row>
    <row r="55" spans="10:12" ht="15" thickBot="1" x14ac:dyDescent="0.35">
      <c r="J55" s="2">
        <v>12</v>
      </c>
      <c r="K55" s="2">
        <v>-0.90442787189124763</v>
      </c>
      <c r="L55" s="2">
        <v>4.7959051607259218E-3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</dc:creator>
  <cp:lastModifiedBy>TUF</cp:lastModifiedBy>
  <dcterms:created xsi:type="dcterms:W3CDTF">2022-08-07T10:08:04Z</dcterms:created>
  <dcterms:modified xsi:type="dcterms:W3CDTF">2023-07-08T21:09:23Z</dcterms:modified>
</cp:coreProperties>
</file>