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mac/Documents/FORMATAGE/DGRAD/CATEGORIE_ACTES_GENERATEURS/"/>
    </mc:Choice>
  </mc:AlternateContent>
  <xr:revisionPtr revIDLastSave="0" documentId="8_{EC9BE49F-CC62-054C-8D21-672A1B483944}" xr6:coauthVersionLast="47" xr6:coauthVersionMax="47" xr10:uidLastSave="{00000000-0000-0000-0000-000000000000}"/>
  <bookViews>
    <workbookView xWindow="0" yWindow="0" windowWidth="28800" windowHeight="18000" xr2:uid="{00000000-000D-0000-FFFF-FFFF00000000}"/>
  </bookViews>
  <sheets>
    <sheet name="Feuil1" sheetId="6" r:id="rId1"/>
    <sheet name="2022 par acte" sheetId="2" r:id="rId2"/>
    <sheet name="2022 real par service d'assiett" sheetId="1" r:id="rId3"/>
    <sheet name="2022 PROVINCES (5)" sheetId="3" r:id="rId4"/>
    <sheet name="2021 par acte" sheetId="4" r:id="rId5"/>
    <sheet name="2022 par service" sheetId="5" r:id="rId6"/>
  </sheets>
  <externalReferences>
    <externalReference r:id="rId7"/>
    <externalReference r:id="rId8"/>
    <externalReference r:id="rId9"/>
    <externalReference r:id="rId10"/>
  </externalReferences>
  <definedNames>
    <definedName name="__R" localSheetId="1">'[1]BUDGET AM CANEVAS RECETTES 2006'!#REF!</definedName>
    <definedName name="__R">'[1]BUDGET AM CANEVAS RECETTES 2006'!#REF!</definedName>
    <definedName name="_Order1">0</definedName>
    <definedName name="_Order2">255</definedName>
    <definedName name="_R" localSheetId="4">'[1]BUDGET AM CANEVAS RECETTES 2006'!#REF!</definedName>
    <definedName name="_R" localSheetId="1">'[1]BUDGET AM CANEVAS RECETTES 2006'!#REF!</definedName>
    <definedName name="_R">'[1]BUDGET AM CANEVAS RECETTES 2006'!#REF!</definedName>
    <definedName name="_Regression_Int">1</definedName>
    <definedName name="\a" localSheetId="4">#REF!</definedName>
    <definedName name="\a" localSheetId="1">#REF!</definedName>
    <definedName name="\a">#REF!</definedName>
    <definedName name="\b" localSheetId="4">'[1]BUDGET AM CANEVAS RECETTES 2006'!#REF!</definedName>
    <definedName name="\b" localSheetId="1">'[1]BUDGET AM CANEVAS RECETTES 2006'!#REF!</definedName>
    <definedName name="\b">'[1]BUDGET AM CANEVAS RECETTES 2006'!#REF!</definedName>
    <definedName name="\CONTDOU" localSheetId="4">#REF!</definedName>
    <definedName name="\CONTDOU" localSheetId="1">#REF!</definedName>
    <definedName name="\CONTDOU">#REF!</definedName>
    <definedName name="\d" localSheetId="4">#REF!</definedName>
    <definedName name="\d" localSheetId="1">#REF!</definedName>
    <definedName name="\d">#REF!</definedName>
    <definedName name="\l" localSheetId="4">'[1]BUDGET AM CANEVAS RECETTES 2006'!#REF!</definedName>
    <definedName name="\l" localSheetId="1">'[1]BUDGET AM CANEVAS RECETTES 2006'!#REF!</definedName>
    <definedName name="\l">'[1]BUDGET AM CANEVAS RECETTES 2006'!#REF!</definedName>
    <definedName name="\m" localSheetId="4">'[1]BUDGET AM CANEVAS RECETTES 2006'!#REF!</definedName>
    <definedName name="\m" localSheetId="1">'[1]BUDGET AM CANEVAS RECETTES 2006'!#REF!</definedName>
    <definedName name="\m">'[1]BUDGET AM CANEVAS RECETTES 2006'!#REF!</definedName>
    <definedName name="\M_IIZQ" localSheetId="4">#REF!</definedName>
    <definedName name="\M_IIZQ" localSheetId="1">#REF!</definedName>
    <definedName name="\M_IIZQ">#REF!</definedName>
    <definedName name="\n" localSheetId="4">#REF!</definedName>
    <definedName name="\n" localSheetId="1">#REF!</definedName>
    <definedName name="\n">#REF!</definedName>
    <definedName name="\RECADM" localSheetId="4">#REF!</definedName>
    <definedName name="\RECADM" localSheetId="1">#REF!</definedName>
    <definedName name="\RECADM">#REF!</definedName>
    <definedName name="\RECBPO" localSheetId="4">'[1]BUDGET AM CANEVAS RECETTES 2006'!#REF!</definedName>
    <definedName name="\RECBPO" localSheetId="1">'[1]BUDGET AM CANEVAS RECETTES 2006'!#REF!</definedName>
    <definedName name="\RECBPO">'[1]BUDGET AM CANEVAS RECETTES 2006'!#REF!</definedName>
    <definedName name="\RECONDO" localSheetId="4">#REF!</definedName>
    <definedName name="\RECONDO" localSheetId="1">#REF!</definedName>
    <definedName name="\RECONDO">#REF!</definedName>
    <definedName name="\w" localSheetId="4">#REF!</definedName>
    <definedName name="\w" localSheetId="1">#REF!</definedName>
    <definedName name="\w">#REF!</definedName>
    <definedName name="\x" localSheetId="4">#REF!</definedName>
    <definedName name="\x" localSheetId="1">#REF!</definedName>
    <definedName name="\x">#REF!</definedName>
    <definedName name="COLB" localSheetId="4">'[1]BUDGET AM CANEVAS RECETTES 2006'!#REF!</definedName>
    <definedName name="COLB" localSheetId="1">'[1]BUDGET AM CANEVAS RECETTES 2006'!#REF!</definedName>
    <definedName name="COLB">'[1]BUDGET AM CANEVAS RECETTES 2006'!#REF!</definedName>
    <definedName name="COLC" localSheetId="4">'[1]BUDGET AM CANEVAS RECETTES 2006'!#REF!</definedName>
    <definedName name="COLC" localSheetId="1">'[1]BUDGET AM CANEVAS RECETTES 2006'!#REF!</definedName>
    <definedName name="COLC">'[1]BUDGET AM CANEVAS RECETTES 2006'!#REF!</definedName>
    <definedName name="COLD" localSheetId="4">'[1]BUDGET AM CANEVAS RECETTES 2006'!#REF!</definedName>
    <definedName name="COLD" localSheetId="1">'[1]BUDGET AM CANEVAS RECETTES 2006'!#REF!</definedName>
    <definedName name="COLD">'[1]BUDGET AM CANEVAS RECETTES 2006'!#REF!</definedName>
    <definedName name="COLE" localSheetId="4">'[1]BUDGET AM CANEVAS RECETTES 2006'!#REF!</definedName>
    <definedName name="COLE" localSheetId="1">'[1]BUDGET AM CANEVAS RECETTES 2006'!#REF!</definedName>
    <definedName name="COLE">'[1]BUDGET AM CANEVAS RECETTES 2006'!#REF!</definedName>
    <definedName name="COLF" localSheetId="4">'[1]BUDGET AM CANEVAS RECETTES 2006'!#REF!</definedName>
    <definedName name="COLF" localSheetId="1">'[1]BUDGET AM CANEVAS RECETTES 2006'!#REF!</definedName>
    <definedName name="COLF">'[1]BUDGET AM CANEVAS RECETTES 2006'!#REF!</definedName>
    <definedName name="COLG" localSheetId="4">'[1]BUDGET AM CANEVAS RECETTES 2006'!#REF!</definedName>
    <definedName name="COLG" localSheetId="1">'[1]BUDGET AM CANEVAS RECETTES 2006'!#REF!</definedName>
    <definedName name="COLG">'[1]BUDGET AM CANEVAS RECETTES 2006'!#REF!</definedName>
    <definedName name="COLH" localSheetId="4">'[1]BUDGET AM CANEVAS RECETTES 2006'!#REF!</definedName>
    <definedName name="COLH" localSheetId="1">'[1]BUDGET AM CANEVAS RECETTES 2006'!#REF!</definedName>
    <definedName name="COLH">'[1]BUDGET AM CANEVAS RECETTES 2006'!#REF!</definedName>
    <definedName name="COLI" localSheetId="4">'[1]BUDGET AM CANEVAS RECETTES 2006'!#REF!</definedName>
    <definedName name="COLI" localSheetId="1">'[1]BUDGET AM CANEVAS RECETTES 2006'!#REF!</definedName>
    <definedName name="COLI">'[1]BUDGET AM CANEVAS RECETTES 2006'!#REF!</definedName>
    <definedName name="COLJ" localSheetId="4">'[1]BUDGET AM CANEVAS RECETTES 2006'!#REF!</definedName>
    <definedName name="COLJ" localSheetId="1">'[1]BUDGET AM CANEVAS RECETTES 2006'!#REF!</definedName>
    <definedName name="COLJ">'[1]BUDGET AM CANEVAS RECETTES 2006'!#REF!</definedName>
    <definedName name="COLK" localSheetId="4">'[1]BUDGET AM CANEVAS RECETTES 2006'!#REF!</definedName>
    <definedName name="COLK" localSheetId="1">'[1]BUDGET AM CANEVAS RECETTES 2006'!#REF!</definedName>
    <definedName name="COLK">'[1]BUDGET AM CANEVAS RECETTES 2006'!#REF!</definedName>
    <definedName name="COLL" localSheetId="4">'[1]BUDGET AM CANEVAS RECETTES 2006'!#REF!</definedName>
    <definedName name="COLL" localSheetId="1">'[1]BUDGET AM CANEVAS RECETTES 2006'!#REF!</definedName>
    <definedName name="COLL">'[1]BUDGET AM CANEVAS RECETTES 2006'!#REF!</definedName>
    <definedName name="DATE" localSheetId="4">'[1]BUDGET AM CANEVAS RECETTES 2006'!#REF!</definedName>
    <definedName name="DATE" localSheetId="1">'[1]BUDGET AM CANEVAS RECETTES 2006'!#REF!</definedName>
    <definedName name="DATE">'[1]BUDGET AM CANEVAS RECETTES 2006'!#REF!</definedName>
    <definedName name="DGT" localSheetId="4">'[1]BUDGET AM CANEVAS RECETTES 2006'!#REF!</definedName>
    <definedName name="DGT" localSheetId="1">'[1]BUDGET AM CANEVAS RECETTES 2006'!#REF!</definedName>
    <definedName name="DGT">'[1]BUDGET AM CANEVAS RECETTES 2006'!#REF!</definedName>
    <definedName name="dmxhub">[2]TOC!$C$31</definedName>
    <definedName name="endbut">"Button 3"</definedName>
    <definedName name="GRAF" localSheetId="4">#REF!</definedName>
    <definedName name="GRAF" localSheetId="1">#REF!</definedName>
    <definedName name="GRAF">#REF!</definedName>
    <definedName name="HTML_CodePage">1252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_xlnm.Print_Titles" localSheetId="4">'2021 par acte'!$B:$C,'2021 par acte'!$7:$8</definedName>
    <definedName name="_xlnm.Print_Titles" localSheetId="1">'2022 par acte'!$B:$C,'2022 par acte'!$6:$8</definedName>
    <definedName name="JU" localSheetId="4">'[1]BUDGET AM CANEVAS RECETTES 2006'!#REF!</definedName>
    <definedName name="JU" localSheetId="1">'[1]BUDGET AM CANEVAS RECETTES 2006'!#REF!</definedName>
    <definedName name="JU">'[1]BUDGET AM CANEVAS RECETTES 2006'!#REF!</definedName>
    <definedName name="L_" localSheetId="4">#REF!</definedName>
    <definedName name="L_" localSheetId="1">#REF!</definedName>
    <definedName name="L_">#REF!</definedName>
    <definedName name="M_" localSheetId="4">#REF!</definedName>
    <definedName name="M_" localSheetId="1">#REF!</definedName>
    <definedName name="M_">#REF!</definedName>
    <definedName name="MACROS" localSheetId="4">#REF!</definedName>
    <definedName name="MACROS" localSheetId="1">#REF!</definedName>
    <definedName name="MACROS">#REF!</definedName>
    <definedName name="MINIERS" localSheetId="4">'[1]BUDGET AM CANEVAS RECETTES 2006'!#REF!</definedName>
    <definedName name="MINIERS" localSheetId="1">'[1]BUDGET AM CANEVAS RECETTES 2006'!#REF!</definedName>
    <definedName name="MINIERS">'[1]BUDGET AM CANEVAS RECETTES 2006'!#REF!</definedName>
    <definedName name="Nouveau" localSheetId="4">#REF!</definedName>
    <definedName name="Nouveau" localSheetId="1">#REF!</definedName>
    <definedName name="Nouveau">#REF!</definedName>
    <definedName name="Nouveau2" localSheetId="4">'[3]2.3. Recap DGRAD'!#REF!</definedName>
    <definedName name="Nouveau2" localSheetId="1">'[3]2.3. Recap DGRAD'!#REF!</definedName>
    <definedName name="Nouveau2">'[3]2.3. Recap DGRAD'!#REF!</definedName>
    <definedName name="Nouveau3" localSheetId="4">#REF!</definedName>
    <definedName name="Nouveau3" localSheetId="1">#REF!</definedName>
    <definedName name="Nouveau3">#REF!</definedName>
    <definedName name="Nouveau4" localSheetId="4">#REF!</definedName>
    <definedName name="Nouveau4" localSheetId="1">#REF!</definedName>
    <definedName name="Nouveau4">#REF!</definedName>
    <definedName name="P_" localSheetId="4">'[1]BUDGET AM CANEVAS RECETTES 2006'!#REF!</definedName>
    <definedName name="P_" localSheetId="1">'[1]BUDGET AM CANEVAS RECETTES 2006'!#REF!</definedName>
    <definedName name="P_">'[1]BUDGET AM CANEVAS RECETTES 2006'!#REF!</definedName>
    <definedName name="PAGBPO" localSheetId="4">#REF!</definedName>
    <definedName name="PAGBPO" localSheetId="1">#REF!</definedName>
    <definedName name="PAGBPO">#REF!</definedName>
    <definedName name="PAGE1" localSheetId="4">#REF!</definedName>
    <definedName name="PAGE1" localSheetId="1">#REF!</definedName>
    <definedName name="PAGE1">#REF!</definedName>
    <definedName name="PAGE10" localSheetId="4">'[4]2.3. Recap DGRAD'!#REF!</definedName>
    <definedName name="PAGE10" localSheetId="1">'[4]2.3. Recap DGRAD'!#REF!</definedName>
    <definedName name="PAGE10">'[4]2.3. Recap DGRAD'!#REF!</definedName>
    <definedName name="PAGE11" localSheetId="4">'[4]2.3. Recap DGRAD'!#REF!</definedName>
    <definedName name="PAGE11" localSheetId="1">'[4]2.3. Recap DGRAD'!#REF!</definedName>
    <definedName name="PAGE11">'[4]2.3. Recap DGRAD'!#REF!</definedName>
    <definedName name="PAGE12" localSheetId="4">'[4]2.3. Recap DGRAD'!#REF!</definedName>
    <definedName name="PAGE12" localSheetId="1">'[4]2.3. Recap DGRAD'!#REF!</definedName>
    <definedName name="PAGE12">'[4]2.3. Recap DGRAD'!#REF!</definedName>
    <definedName name="PAGE13" localSheetId="4">'[4]2.3. Recap DGRAD'!#REF!</definedName>
    <definedName name="PAGE13" localSheetId="1">'[4]2.3. Recap DGRAD'!#REF!</definedName>
    <definedName name="PAGE13">'[4]2.3. Recap DGRAD'!#REF!</definedName>
    <definedName name="PAGE14" localSheetId="4">'[4]2.3. Recap DGRAD'!#REF!</definedName>
    <definedName name="PAGE14" localSheetId="1">'[4]2.3. Recap DGRAD'!#REF!</definedName>
    <definedName name="PAGE14">'[4]2.3. Recap DGRAD'!#REF!</definedName>
    <definedName name="PAGE15" localSheetId="4">'[4]2.3. Recap DGRAD'!#REF!</definedName>
    <definedName name="PAGE15" localSheetId="1">'[4]2.3. Recap DGRAD'!#REF!</definedName>
    <definedName name="PAGE15">'[4]2.3. Recap DGRAD'!#REF!</definedName>
    <definedName name="PAGE16" localSheetId="4">'[4]2.3. Recap DGRAD'!#REF!</definedName>
    <definedName name="PAGE16" localSheetId="1">'[4]2.3. Recap DGRAD'!#REF!</definedName>
    <definedName name="PAGE16">'[4]2.3. Recap DGRAD'!#REF!</definedName>
    <definedName name="PAGE17" localSheetId="4">'[4]2.3. Recap DGRAD'!#REF!</definedName>
    <definedName name="PAGE17" localSheetId="1">'[4]2.3. Recap DGRAD'!#REF!</definedName>
    <definedName name="PAGE17">'[4]2.3. Recap DGRAD'!#REF!</definedName>
    <definedName name="PAGE18" localSheetId="4">'[4]2.3. Recap DGRAD'!#REF!</definedName>
    <definedName name="PAGE18" localSheetId="1">'[4]2.3. Recap DGRAD'!#REF!</definedName>
    <definedName name="PAGE18">'[4]2.3. Recap DGRAD'!#REF!</definedName>
    <definedName name="PAGE19" localSheetId="4">'[4]2.3. Recap DGRAD'!#REF!</definedName>
    <definedName name="PAGE19" localSheetId="1">'[4]2.3. Recap DGRAD'!#REF!</definedName>
    <definedName name="PAGE19">'[4]2.3. Recap DGRAD'!#REF!</definedName>
    <definedName name="PAGE2" localSheetId="4">'[1]BUDGET AM CANEVAS RECETTES 2006'!#REF!</definedName>
    <definedName name="PAGE2" localSheetId="1">'[1]BUDGET AM CANEVAS RECETTES 2006'!#REF!</definedName>
    <definedName name="PAGE2">'[1]BUDGET AM CANEVAS RECETTES 2006'!#REF!</definedName>
    <definedName name="PAGE20" localSheetId="4">'[4]2.3. Recap DGRAD'!#REF!</definedName>
    <definedName name="PAGE20" localSheetId="1">'[4]2.3. Recap DGRAD'!#REF!</definedName>
    <definedName name="PAGE20">'[4]2.3. Recap DGRAD'!#REF!</definedName>
    <definedName name="PAGE21" localSheetId="4">'[1]BUDGET AM CANEVAS RECETTES 2006'!#REF!</definedName>
    <definedName name="PAGE21" localSheetId="1">'[1]BUDGET AM CANEVAS RECETTES 2006'!#REF!</definedName>
    <definedName name="PAGE21">'[1]BUDGET AM CANEVAS RECETTES 2006'!#REF!</definedName>
    <definedName name="PAGE22" localSheetId="4">#REF!</definedName>
    <definedName name="PAGE22" localSheetId="1">#REF!</definedName>
    <definedName name="PAGE22">#REF!</definedName>
    <definedName name="PAGE23" localSheetId="4">#REF!</definedName>
    <definedName name="PAGE23" localSheetId="1">#REF!</definedName>
    <definedName name="PAGE23">#REF!</definedName>
    <definedName name="PAGE24" localSheetId="4">#REF!</definedName>
    <definedName name="PAGE24" localSheetId="1">#REF!</definedName>
    <definedName name="PAGE24">#REF!</definedName>
    <definedName name="PAGE25" localSheetId="4">#REF!</definedName>
    <definedName name="PAGE25" localSheetId="1">#REF!</definedName>
    <definedName name="PAGE25">#REF!</definedName>
    <definedName name="PAGE26" localSheetId="4">#REF!</definedName>
    <definedName name="PAGE26" localSheetId="1">#REF!</definedName>
    <definedName name="PAGE26">#REF!</definedName>
    <definedName name="PAGE27" localSheetId="4">#REF!</definedName>
    <definedName name="PAGE27" localSheetId="1">#REF!</definedName>
    <definedName name="PAGE27">#REF!</definedName>
    <definedName name="PAGE28" localSheetId="4">#REF!</definedName>
    <definedName name="PAGE28" localSheetId="1">#REF!</definedName>
    <definedName name="PAGE28">#REF!</definedName>
    <definedName name="PAGE29" localSheetId="4">#REF!</definedName>
    <definedName name="PAGE29" localSheetId="1">#REF!</definedName>
    <definedName name="PAGE29">#REF!</definedName>
    <definedName name="PAGE3" localSheetId="4">'[1]BUDGET AM CANEVAS RECETTES 2006'!#REF!</definedName>
    <definedName name="PAGE3" localSheetId="1">'[1]BUDGET AM CANEVAS RECETTES 2006'!#REF!</definedName>
    <definedName name="PAGE3">'[1]BUDGET AM CANEVAS RECETTES 2006'!#REF!</definedName>
    <definedName name="PAGE4" localSheetId="4">'[4]2.3. Recap DGRAD'!#REF!</definedName>
    <definedName name="PAGE4" localSheetId="1">'[4]2.3. Recap DGRAD'!#REF!</definedName>
    <definedName name="PAGE4">'[4]2.3. Recap DGRAD'!#REF!</definedName>
    <definedName name="PAGE5" localSheetId="4">'[1]BUDGET AM CANEVAS RECETTES 2006'!#REF!</definedName>
    <definedName name="PAGE5" localSheetId="1">'[1]BUDGET AM CANEVAS RECETTES 2006'!#REF!</definedName>
    <definedName name="PAGE5">'[1]BUDGET AM CANEVAS RECETTES 2006'!#REF!</definedName>
    <definedName name="PAGE6" localSheetId="4">'[1]BUDGET AM CANEVAS RECETTES 2006'!#REF!</definedName>
    <definedName name="PAGE6" localSheetId="1">'[1]BUDGET AM CANEVAS RECETTES 2006'!#REF!</definedName>
    <definedName name="PAGE6">'[1]BUDGET AM CANEVAS RECETTES 2006'!#REF!</definedName>
    <definedName name="PAGE7" localSheetId="4">'[1]BUDGET AM CANEVAS RECETTES 2006'!#REF!</definedName>
    <definedName name="PAGE7" localSheetId="1">'[1]BUDGET AM CANEVAS RECETTES 2006'!#REF!</definedName>
    <definedName name="PAGE7">'[1]BUDGET AM CANEVAS RECETTES 2006'!#REF!</definedName>
    <definedName name="PAGE8" localSheetId="4">'[4]2.3. Recap DGRAD'!#REF!</definedName>
    <definedName name="PAGE8" localSheetId="1">'[4]2.3. Recap DGRAD'!#REF!</definedName>
    <definedName name="PAGE8">'[4]2.3. Recap DGRAD'!#REF!</definedName>
    <definedName name="PAGE9" localSheetId="4">'[4]2.3. Recap DGRAD'!#REF!</definedName>
    <definedName name="PAGE9" localSheetId="1">'[4]2.3. Recap DGRAD'!#REF!</definedName>
    <definedName name="PAGE9">'[4]2.3. Recap DGRAD'!#REF!</definedName>
    <definedName name="PAGEADM" localSheetId="4">#REF!</definedName>
    <definedName name="PAGEADM" localSheetId="1">#REF!</definedName>
    <definedName name="PAGEADM">#REF!</definedName>
    <definedName name="PAGETOT" localSheetId="4">#REF!</definedName>
    <definedName name="PAGETOT" localSheetId="1">#REF!</definedName>
    <definedName name="PAGETOT">#REF!</definedName>
    <definedName name="PAGTOT" localSheetId="4">#REF!</definedName>
    <definedName name="PAGTOT" localSheetId="1">#REF!</definedName>
    <definedName name="PAGTOT">#REF!</definedName>
    <definedName name="PP" localSheetId="4">#REF!</definedName>
    <definedName name="PP" localSheetId="1">#REF!</definedName>
    <definedName name="PP">#REF!</definedName>
    <definedName name="SAPBEXrevision">1</definedName>
    <definedName name="SAPBEXsysID">"BWP"</definedName>
    <definedName name="SAPBEXwbID">"3JWNKPJPDI66MGYD92LLP8GMR"</definedName>
    <definedName name="SYN" localSheetId="4">#REF!</definedName>
    <definedName name="SYN" localSheetId="1">#REF!</definedName>
    <definedName name="SYN">#REF!</definedName>
    <definedName name="VERIF" localSheetId="4">#REF!</definedName>
    <definedName name="VERIF" localSheetId="1">#REF!</definedName>
    <definedName name="VERIF">#REF!</definedName>
    <definedName name="_xlnm.Print_Area" localSheetId="4">'2021 par acte'!$A$2:$E$894</definedName>
    <definedName name="_xlnm.Print_Area" localSheetId="1">'2022 par acte'!$A$1:$G$714</definedName>
    <definedName name="ZONE_IMPRES_MI" localSheetId="4">'[1]BUDGET AM CANEVAS RECETTES 2006'!#REF!</definedName>
    <definedName name="ZONE_IMPRES_MI" localSheetId="1">'[1]BUDGET AM CANEVAS RECETTES 2006'!#REF!</definedName>
    <definedName name="ZONE_IMPRES_MI">'[1]BUDGET AM CANEVAS RECETTES 2006'!#REF!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58" i="5" l="1"/>
  <c r="D58" i="5"/>
  <c r="C58" i="5"/>
  <c r="F57" i="5"/>
  <c r="F56" i="5"/>
  <c r="E55" i="5"/>
  <c r="D55" i="5"/>
  <c r="C55" i="5"/>
  <c r="C59" i="5" s="1"/>
  <c r="F54" i="5"/>
  <c r="F53" i="5"/>
  <c r="F50" i="5"/>
  <c r="E48" i="5"/>
  <c r="D48" i="5"/>
  <c r="C48" i="5"/>
  <c r="F47" i="5"/>
  <c r="F46" i="5"/>
  <c r="F45" i="5"/>
  <c r="F43" i="5"/>
  <c r="E43" i="5"/>
  <c r="D43" i="5"/>
  <c r="C43" i="5"/>
  <c r="F42" i="5"/>
  <c r="F41" i="5"/>
  <c r="F40" i="5"/>
  <c r="F39" i="5"/>
  <c r="F38" i="5"/>
  <c r="F37" i="5"/>
  <c r="C34" i="5"/>
  <c r="F33" i="5"/>
  <c r="F32" i="5"/>
  <c r="F31" i="5"/>
  <c r="F30" i="5"/>
  <c r="F29" i="5"/>
  <c r="F28" i="5"/>
  <c r="F27" i="5"/>
  <c r="F26" i="5"/>
  <c r="F25" i="5"/>
  <c r="F24" i="5"/>
  <c r="F23" i="5"/>
  <c r="F22" i="5"/>
  <c r="F21" i="5"/>
  <c r="F20" i="5"/>
  <c r="F19" i="5"/>
  <c r="F18" i="5"/>
  <c r="F17" i="5"/>
  <c r="F16" i="5"/>
  <c r="F15" i="5"/>
  <c r="F14" i="5"/>
  <c r="F13" i="5"/>
  <c r="F12" i="5"/>
  <c r="F11" i="5"/>
  <c r="E10" i="5"/>
  <c r="E34" i="5" s="1"/>
  <c r="D10" i="5"/>
  <c r="F8" i="5"/>
  <c r="E884" i="4"/>
  <c r="D884" i="4"/>
  <c r="E880" i="4"/>
  <c r="E879" i="4" s="1"/>
  <c r="D880" i="4"/>
  <c r="D878" i="4"/>
  <c r="E873" i="4"/>
  <c r="E869" i="4"/>
  <c r="E865" i="4" s="1"/>
  <c r="E863" i="4"/>
  <c r="E859" i="4"/>
  <c r="E857" i="4"/>
  <c r="E854" i="4"/>
  <c r="E852" i="4"/>
  <c r="E850" i="4"/>
  <c r="E847" i="4"/>
  <c r="E836" i="4"/>
  <c r="E835" i="4"/>
  <c r="E832" i="4"/>
  <c r="E824" i="4"/>
  <c r="E823" i="4"/>
  <c r="E820" i="4"/>
  <c r="E819" i="4" s="1"/>
  <c r="E812" i="4"/>
  <c r="E810" i="4" s="1"/>
  <c r="E808" i="4"/>
  <c r="E807" i="4"/>
  <c r="E804" i="4"/>
  <c r="E800" i="4" s="1"/>
  <c r="E797" i="4"/>
  <c r="E788" i="4" s="1"/>
  <c r="E785" i="4"/>
  <c r="E784" i="4" s="1"/>
  <c r="E782" i="4"/>
  <c r="E781" i="4" s="1"/>
  <c r="E779" i="4"/>
  <c r="E778" i="4" s="1"/>
  <c r="E773" i="4"/>
  <c r="E771" i="4"/>
  <c r="E768" i="4"/>
  <c r="E765" i="4"/>
  <c r="E760" i="4"/>
  <c r="E759" i="4" s="1"/>
  <c r="E757" i="4"/>
  <c r="E754" i="4"/>
  <c r="E751" i="4"/>
  <c r="E749" i="4"/>
  <c r="E746" i="4"/>
  <c r="E744" i="4"/>
  <c r="E735" i="4"/>
  <c r="E731" i="4"/>
  <c r="E730" i="4"/>
  <c r="E729" i="4" s="1"/>
  <c r="E727" i="4"/>
  <c r="E724" i="4" s="1"/>
  <c r="E715" i="4"/>
  <c r="E714" i="4" s="1"/>
  <c r="E712" i="4"/>
  <c r="E709" i="4"/>
  <c r="E703" i="4"/>
  <c r="E702" i="4"/>
  <c r="E694" i="4"/>
  <c r="E688" i="4"/>
  <c r="E683" i="4"/>
  <c r="E677" i="4"/>
  <c r="E675" i="4"/>
  <c r="E673" i="4"/>
  <c r="E668" i="4"/>
  <c r="E667" i="4" s="1"/>
  <c r="E664" i="4"/>
  <c r="E661" i="4"/>
  <c r="E649" i="4"/>
  <c r="E648" i="4" s="1"/>
  <c r="E642" i="4"/>
  <c r="E638" i="4"/>
  <c r="E634" i="4"/>
  <c r="E629" i="4"/>
  <c r="E628" i="4" s="1"/>
  <c r="E622" i="4"/>
  <c r="E621" i="4"/>
  <c r="E614" i="4"/>
  <c r="E611" i="4"/>
  <c r="E606" i="4"/>
  <c r="E605" i="4" s="1"/>
  <c r="E602" i="4"/>
  <c r="E600" i="4"/>
  <c r="E593" i="4"/>
  <c r="E575" i="4"/>
  <c r="E574" i="4"/>
  <c r="E570" i="4"/>
  <c r="E566" i="4" s="1"/>
  <c r="E560" i="4"/>
  <c r="E527" i="4"/>
  <c r="E524" i="4"/>
  <c r="E521" i="4"/>
  <c r="E518" i="4"/>
  <c r="E511" i="4"/>
  <c r="E509" i="4"/>
  <c r="E488" i="4"/>
  <c r="E485" i="4"/>
  <c r="E483" i="4"/>
  <c r="E475" i="4"/>
  <c r="E473" i="4"/>
  <c r="E463" i="4"/>
  <c r="E452" i="4"/>
  <c r="E451" i="4"/>
  <c r="E447" i="4"/>
  <c r="E442" i="4"/>
  <c r="E415" i="4" s="1"/>
  <c r="E412" i="4"/>
  <c r="E411" i="4"/>
  <c r="E410" i="4" s="1"/>
  <c r="E406" i="4"/>
  <c r="E392" i="4"/>
  <c r="E390" i="4"/>
  <c r="E381" i="4"/>
  <c r="E378" i="4"/>
  <c r="E360" i="4"/>
  <c r="E359" i="4"/>
  <c r="E355" i="4" s="1"/>
  <c r="E352" i="4"/>
  <c r="E349" i="4"/>
  <c r="E347" i="4"/>
  <c r="E345" i="4" s="1"/>
  <c r="E341" i="4"/>
  <c r="E333" i="4"/>
  <c r="E330" i="4" s="1"/>
  <c r="E329" i="4"/>
  <c r="E323" i="4"/>
  <c r="E315" i="4"/>
  <c r="E314" i="4" s="1"/>
  <c r="E308" i="4"/>
  <c r="E305" i="4"/>
  <c r="E302" i="4"/>
  <c r="E301" i="4"/>
  <c r="E300" i="4" s="1"/>
  <c r="E297" i="4"/>
  <c r="E276" i="4"/>
  <c r="E264" i="4"/>
  <c r="E261" i="4"/>
  <c r="E251" i="4"/>
  <c r="E237" i="4"/>
  <c r="E234" i="4" s="1"/>
  <c r="E224" i="4"/>
  <c r="E211" i="4"/>
  <c r="E208" i="4"/>
  <c r="E205" i="4"/>
  <c r="E202" i="4"/>
  <c r="E201" i="4"/>
  <c r="E189" i="4" s="1"/>
  <c r="E186" i="4"/>
  <c r="E183" i="4"/>
  <c r="E181" i="4"/>
  <c r="E178" i="4"/>
  <c r="E177" i="4"/>
  <c r="E176" i="4" s="1"/>
  <c r="E172" i="4"/>
  <c r="E170" i="4"/>
  <c r="E168" i="4"/>
  <c r="E165" i="4"/>
  <c r="E161" i="4"/>
  <c r="E154" i="4"/>
  <c r="E152" i="4" s="1"/>
  <c r="E150" i="4"/>
  <c r="E138" i="4"/>
  <c r="E132" i="4"/>
  <c r="E130" i="4"/>
  <c r="E125" i="4"/>
  <c r="E124" i="4"/>
  <c r="E123" i="4" s="1"/>
  <c r="E118" i="4"/>
  <c r="E113" i="4" s="1"/>
  <c r="E110" i="4"/>
  <c r="E108" i="4"/>
  <c r="E106" i="4" s="1"/>
  <c r="E100" i="4"/>
  <c r="E96" i="4"/>
  <c r="E93" i="4"/>
  <c r="E89" i="4"/>
  <c r="E85" i="4"/>
  <c r="E77" i="4"/>
  <c r="E76" i="4" s="1"/>
  <c r="E73" i="4"/>
  <c r="E72" i="4" s="1"/>
  <c r="E69" i="4"/>
  <c r="E66" i="4" s="1"/>
  <c r="E65" i="4"/>
  <c r="E64" i="4" s="1"/>
  <c r="E61" i="4"/>
  <c r="E57" i="4"/>
  <c r="E55" i="4"/>
  <c r="E49" i="4"/>
  <c r="E46" i="4"/>
  <c r="E43" i="4"/>
  <c r="E39" i="4"/>
  <c r="E37" i="4"/>
  <c r="E35" i="4"/>
  <c r="E33" i="4"/>
  <c r="E30" i="4"/>
  <c r="E24" i="4"/>
  <c r="E12" i="4"/>
  <c r="E42" i="4" l="1"/>
  <c r="E275" i="4"/>
  <c r="E708" i="4"/>
  <c r="E829" i="4"/>
  <c r="E828" i="4" s="1"/>
  <c r="F55" i="5"/>
  <c r="E377" i="4"/>
  <c r="E376" i="4" s="1"/>
  <c r="E95" i="4"/>
  <c r="F58" i="5"/>
  <c r="F10" i="5"/>
  <c r="C51" i="5"/>
  <c r="C60" i="5" s="1"/>
  <c r="D51" i="5"/>
  <c r="F48" i="5"/>
  <c r="D59" i="5"/>
  <c r="D60" i="5" s="1"/>
  <c r="E51" i="5"/>
  <c r="F34" i="5"/>
  <c r="E59" i="5"/>
  <c r="E748" i="4"/>
  <c r="E63" i="4"/>
  <c r="E112" i="4"/>
  <c r="E617" i="4"/>
  <c r="E304" i="4"/>
  <c r="E520" i="4"/>
  <c r="E770" i="4"/>
  <c r="E787" i="4"/>
  <c r="E188" i="4"/>
  <c r="E263" i="4"/>
  <c r="E718" i="4"/>
  <c r="E526" i="4"/>
  <c r="E48" i="4"/>
  <c r="E29" i="4"/>
  <c r="E54" i="4"/>
  <c r="E174" i="4"/>
  <c r="E604" i="4"/>
  <c r="E641" i="4"/>
  <c r="E84" i="4"/>
  <c r="E149" i="4"/>
  <c r="E164" i="4"/>
  <c r="E210" i="4"/>
  <c r="E317" i="4"/>
  <c r="E327" i="4"/>
  <c r="E396" i="4"/>
  <c r="E478" i="4"/>
  <c r="E571" i="4"/>
  <c r="E671" i="4"/>
  <c r="E679" i="4"/>
  <c r="E692" i="4"/>
  <c r="E849" i="4"/>
  <c r="E871" i="4"/>
  <c r="D879" i="4"/>
  <c r="E10" i="4"/>
  <c r="E616" i="4" l="1"/>
  <c r="F51" i="5"/>
  <c r="F59" i="5"/>
  <c r="E60" i="5"/>
  <c r="F60" i="5" s="1"/>
  <c r="E9" i="4"/>
  <c r="E316" i="4"/>
  <c r="E395" i="4"/>
  <c r="E28" i="4"/>
  <c r="E450" i="4"/>
  <c r="E870" i="4"/>
  <c r="E666" i="4"/>
  <c r="E878" i="4" l="1"/>
  <c r="F2" i="3"/>
  <c r="F5" i="3" s="1"/>
  <c r="F8" i="3" s="1"/>
  <c r="G2" i="3"/>
  <c r="G5" i="3" s="1"/>
  <c r="G8" i="3" s="1"/>
  <c r="G30" i="3"/>
  <c r="F30" i="3"/>
  <c r="E30" i="3"/>
  <c r="D30" i="3"/>
  <c r="C30" i="3"/>
  <c r="B30" i="3"/>
  <c r="G27" i="3"/>
  <c r="F27" i="3"/>
  <c r="E27" i="3"/>
  <c r="D27" i="3"/>
  <c r="C27" i="3"/>
  <c r="B27" i="3"/>
  <c r="G24" i="3"/>
  <c r="F24" i="3"/>
  <c r="E24" i="3"/>
  <c r="D24" i="3"/>
  <c r="C24" i="3"/>
  <c r="B24" i="3"/>
  <c r="G20" i="3"/>
  <c r="F20" i="3"/>
  <c r="E20" i="3"/>
  <c r="D20" i="3"/>
  <c r="C20" i="3"/>
  <c r="B20" i="3"/>
  <c r="G16" i="3"/>
  <c r="F16" i="3"/>
  <c r="E16" i="3"/>
  <c r="D16" i="3"/>
  <c r="C16" i="3"/>
  <c r="B16" i="3"/>
  <c r="G11" i="3"/>
  <c r="F11" i="3"/>
  <c r="E11" i="3"/>
  <c r="D11" i="3"/>
  <c r="C11" i="3"/>
  <c r="B11" i="3"/>
  <c r="E2" i="3"/>
  <c r="E5" i="3" s="1"/>
  <c r="E8" i="3" s="1"/>
  <c r="D2" i="3"/>
  <c r="D5" i="3" s="1"/>
  <c r="D8" i="3" s="1"/>
  <c r="C2" i="3"/>
  <c r="C5" i="3" s="1"/>
  <c r="C8" i="3" s="1"/>
  <c r="B2" i="3"/>
  <c r="B5" i="3" s="1"/>
  <c r="E887" i="4" l="1"/>
  <c r="F31" i="3"/>
  <c r="D31" i="3"/>
  <c r="C31" i="3"/>
  <c r="G31" i="3"/>
  <c r="E31" i="3"/>
  <c r="B8" i="3"/>
  <c r="B31" i="3" s="1"/>
  <c r="D113" i="2" l="1"/>
  <c r="D112" i="2" s="1"/>
  <c r="D111" i="2"/>
  <c r="D110" i="2" s="1"/>
  <c r="D108" i="2"/>
  <c r="D107" i="2" s="1"/>
  <c r="D106" i="2"/>
  <c r="D104" i="2"/>
  <c r="D103" i="2" s="1"/>
  <c r="D85" i="2"/>
  <c r="D49" i="2"/>
  <c r="D45" i="2"/>
  <c r="C53" i="1" l="1"/>
  <c r="C49" i="1"/>
  <c r="C44" i="1"/>
  <c r="C35" i="1"/>
  <c r="A9" i="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C52" i="1" l="1"/>
  <c r="C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233" authorId="0" shapeId="0" xr:uid="{00000000-0006-0000-0100-000001000000}">
      <text>
        <r>
          <rPr>
            <b/>
            <sz val="20"/>
            <color indexed="81"/>
            <rFont val="Tahoma"/>
            <family val="2"/>
          </rPr>
          <t>Auteur:
ne se retrouve pas dans l'OL  du pouvoir central</t>
        </r>
      </text>
    </comment>
    <comment ref="C253" authorId="0" shapeId="0" xr:uid="{00000000-0006-0000-0100-000002000000}">
      <text>
        <r>
          <rPr>
            <b/>
            <sz val="20"/>
            <color indexed="81"/>
            <rFont val="Tahoma"/>
            <family val="2"/>
          </rPr>
          <t>Auteur:
ne se retrouve pas dans l'OL du pouvoir central</t>
        </r>
      </text>
    </comment>
    <comment ref="C356" authorId="0" shapeId="0" xr:uid="{00000000-0006-0000-0100-000003000000}">
      <text>
        <r>
          <rPr>
            <b/>
            <sz val="20"/>
            <color indexed="81"/>
            <rFont val="Tahoma"/>
            <family val="2"/>
          </rPr>
          <t>Auteur:
meme code avec l'acte suivant pcq dans la nomenclature et l'OL, ils sont groupés</t>
        </r>
      </text>
    </comment>
    <comment ref="C375" authorId="0" shapeId="0" xr:uid="{00000000-0006-0000-0100-000004000000}">
      <text>
        <r>
          <rPr>
            <b/>
            <sz val="20"/>
            <color indexed="81"/>
            <rFont val="Tahoma"/>
            <family val="2"/>
          </rPr>
          <t>Auteur:
meme code car dans la nomenclature ils sont groupés</t>
        </r>
      </text>
    </comment>
    <comment ref="C411" authorId="0" shapeId="0" xr:uid="{00000000-0006-0000-0100-000005000000}">
      <text>
        <r>
          <rPr>
            <b/>
            <sz val="9"/>
            <color indexed="81"/>
            <rFont val="Tahoma"/>
            <family val="2"/>
          </rPr>
          <t>Auteur:</t>
        </r>
        <r>
          <rPr>
            <sz val="9"/>
            <color indexed="81"/>
            <rFont val="Tahoma"/>
            <family val="2"/>
          </rPr>
          <t xml:space="preserve">
mê</t>
        </r>
        <r>
          <rPr>
            <sz val="18"/>
            <color indexed="81"/>
            <rFont val="Tahoma"/>
            <family val="2"/>
          </rPr>
          <t xml:space="preserve">me code par faute du plage dans la nomenclature
</t>
        </r>
      </text>
    </comment>
    <comment ref="C525" authorId="0" shapeId="0" xr:uid="{00000000-0006-0000-0100-000006000000}">
      <text>
        <r>
          <rPr>
            <b/>
            <sz val="20"/>
            <color indexed="81"/>
            <rFont val="Tahoma"/>
            <family val="2"/>
          </rPr>
          <t>Auteur:
transféré</t>
        </r>
      </text>
    </comment>
    <comment ref="C566" authorId="0" shapeId="0" xr:uid="{00000000-0006-0000-0100-000007000000}">
      <text>
        <r>
          <rPr>
            <b/>
            <sz val="9"/>
            <color indexed="81"/>
            <rFont val="Tahoma"/>
            <family val="2"/>
          </rPr>
          <t xml:space="preserve">Auteur: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DPSB1</author>
    <author>USER</author>
  </authors>
  <commentList>
    <comment ref="C325" authorId="0" shapeId="0" xr:uid="{00000000-0006-0000-0400-000001000000}">
      <text>
        <r>
          <rPr>
            <b/>
            <sz val="9"/>
            <color indexed="81"/>
            <rFont val="Tahoma"/>
            <family val="2"/>
          </rPr>
          <t>DPSB1:</t>
        </r>
        <r>
          <rPr>
            <sz val="9"/>
            <color indexed="81"/>
            <rFont val="Tahoma"/>
            <family val="2"/>
          </rPr>
          <t xml:space="preserve">
</t>
        </r>
        <r>
          <rPr>
            <b/>
            <sz val="20"/>
            <color indexed="81"/>
            <rFont val="Tahoma"/>
            <family val="2"/>
          </rPr>
          <t>ne se retrouve pas dans l'OL du pouvoir central</t>
        </r>
      </text>
    </comment>
    <comment ref="C342" authorId="0" shapeId="0" xr:uid="{00000000-0006-0000-0400-000002000000}">
      <text>
        <r>
          <rPr>
            <b/>
            <sz val="9"/>
            <color indexed="81"/>
            <rFont val="Tahoma"/>
            <family val="2"/>
          </rPr>
          <t>DPSB1:</t>
        </r>
        <r>
          <rPr>
            <b/>
            <sz val="20"/>
            <color indexed="81"/>
            <rFont val="Tahoma"/>
            <family val="2"/>
          </rPr>
          <t xml:space="preserve">
ne se retrouve pas dans l'OL du Pouvoir central</t>
        </r>
      </text>
    </comment>
    <comment ref="C343" authorId="0" shapeId="0" xr:uid="{00000000-0006-0000-0400-000003000000}">
      <text>
        <r>
          <rPr>
            <b/>
            <sz val="9"/>
            <color indexed="81"/>
            <rFont val="Tahoma"/>
            <family val="2"/>
          </rPr>
          <t>DPSB1:</t>
        </r>
        <r>
          <rPr>
            <sz val="9"/>
            <color indexed="81"/>
            <rFont val="Tahoma"/>
            <family val="2"/>
          </rPr>
          <t xml:space="preserve">
</t>
        </r>
        <r>
          <rPr>
            <b/>
            <sz val="20"/>
            <color indexed="81"/>
            <rFont val="Tahoma"/>
            <family val="2"/>
          </rPr>
          <t>ne se retrouve pas dans l'OL  du pouvoir central</t>
        </r>
      </text>
    </comment>
    <comment ref="C344" authorId="0" shapeId="0" xr:uid="{00000000-0006-0000-0400-000004000000}">
      <text>
        <r>
          <rPr>
            <b/>
            <sz val="9"/>
            <color indexed="81"/>
            <rFont val="Tahoma"/>
            <family val="2"/>
          </rPr>
          <t>DPSB1:</t>
        </r>
        <r>
          <rPr>
            <sz val="9"/>
            <color indexed="81"/>
            <rFont val="Tahoma"/>
            <family val="2"/>
          </rPr>
          <t xml:space="preserve">
</t>
        </r>
        <r>
          <rPr>
            <b/>
            <sz val="20"/>
            <color indexed="81"/>
            <rFont val="Tahoma"/>
            <family val="2"/>
          </rPr>
          <t>pas dans l'Ol du PC</t>
        </r>
      </text>
    </comment>
    <comment ref="C357" authorId="0" shapeId="0" xr:uid="{00000000-0006-0000-0400-000005000000}">
      <text>
        <r>
          <rPr>
            <b/>
            <sz val="9"/>
            <color indexed="81"/>
            <rFont val="Tahoma"/>
            <family val="2"/>
          </rPr>
          <t>DPSB1</t>
        </r>
        <r>
          <rPr>
            <b/>
            <sz val="20"/>
            <color indexed="81"/>
            <rFont val="Tahoma"/>
            <family val="2"/>
          </rPr>
          <t>:
PAS DANS L'OL</t>
        </r>
      </text>
    </comment>
    <comment ref="C358" authorId="0" shapeId="0" xr:uid="{00000000-0006-0000-0400-000006000000}">
      <text>
        <r>
          <rPr>
            <b/>
            <sz val="9"/>
            <color indexed="81"/>
            <rFont val="Tahoma"/>
            <family val="2"/>
          </rPr>
          <t>DPSB1</t>
        </r>
        <r>
          <rPr>
            <b/>
            <sz val="20"/>
            <color indexed="81"/>
            <rFont val="Tahoma"/>
            <family val="2"/>
          </rPr>
          <t>:
PAS DANS L'OL</t>
        </r>
      </text>
    </comment>
    <comment ref="C416" authorId="1" shapeId="0" xr:uid="{00000000-0006-0000-0400-000007000000}">
      <text>
        <r>
          <rPr>
            <b/>
            <sz val="9"/>
            <color indexed="81"/>
            <rFont val="Tahoma"/>
            <family val="2"/>
          </rPr>
          <t>USER:</t>
        </r>
        <r>
          <rPr>
            <sz val="9"/>
            <color indexed="81"/>
            <rFont val="Tahoma"/>
            <family val="2"/>
          </rPr>
          <t xml:space="preserve">
</t>
        </r>
        <r>
          <rPr>
            <b/>
            <sz val="20"/>
            <color indexed="81"/>
            <rFont val="Tahoma"/>
            <family val="2"/>
          </rPr>
          <t>pas dans l'OL</t>
        </r>
      </text>
    </comment>
    <comment ref="C417" authorId="1" shapeId="0" xr:uid="{00000000-0006-0000-0400-000008000000}">
      <text>
        <r>
          <rPr>
            <b/>
            <sz val="9"/>
            <color indexed="81"/>
            <rFont val="Tahoma"/>
            <family val="2"/>
          </rPr>
          <t>USER:</t>
        </r>
        <r>
          <rPr>
            <sz val="9"/>
            <color indexed="81"/>
            <rFont val="Tahoma"/>
            <family val="2"/>
          </rPr>
          <t xml:space="preserve">
</t>
        </r>
        <r>
          <rPr>
            <b/>
            <sz val="20"/>
            <color indexed="81"/>
            <rFont val="Tahoma"/>
            <family val="2"/>
          </rPr>
          <t>pas dans l'OL</t>
        </r>
      </text>
    </comment>
    <comment ref="B433" authorId="1" shapeId="0" xr:uid="{00000000-0006-0000-0400-000009000000}">
      <text>
        <r>
          <rPr>
            <b/>
            <sz val="9"/>
            <color indexed="81"/>
            <rFont val="Tahoma"/>
            <family val="2"/>
          </rPr>
          <t>USER:</t>
        </r>
        <r>
          <rPr>
            <sz val="9"/>
            <color indexed="81"/>
            <rFont val="Tahoma"/>
            <family val="2"/>
          </rPr>
          <t xml:space="preserve">
</t>
        </r>
        <r>
          <rPr>
            <b/>
            <sz val="20"/>
            <color indexed="81"/>
            <rFont val="Tahoma"/>
            <family val="2"/>
          </rPr>
          <t>nous avons utilisé le meme code partout pour se souvenir de son emplacement dans la nomenclature</t>
        </r>
      </text>
    </comment>
    <comment ref="C433" authorId="1" shapeId="0" xr:uid="{00000000-0006-0000-0400-00000A000000}">
      <text>
        <r>
          <rPr>
            <b/>
            <sz val="9"/>
            <color indexed="81"/>
            <rFont val="Tahoma"/>
            <family val="2"/>
          </rPr>
          <t>USER:</t>
        </r>
        <r>
          <rPr>
            <sz val="9"/>
            <color indexed="81"/>
            <rFont val="Tahoma"/>
            <family val="2"/>
          </rPr>
          <t xml:space="preserve">
</t>
        </r>
        <r>
          <rPr>
            <b/>
            <sz val="20"/>
            <color indexed="81"/>
            <rFont val="Tahoma"/>
            <family val="2"/>
          </rPr>
          <t>à inserer dans la nomenclature par section</t>
        </r>
      </text>
    </comment>
    <comment ref="B434" authorId="1" shapeId="0" xr:uid="{00000000-0006-0000-0400-00000B000000}">
      <text>
        <r>
          <rPr>
            <b/>
            <sz val="9"/>
            <color indexed="81"/>
            <rFont val="Tahoma"/>
            <family val="2"/>
          </rPr>
          <t>USER:</t>
        </r>
        <r>
          <rPr>
            <sz val="9"/>
            <color indexed="81"/>
            <rFont val="Tahoma"/>
            <family val="2"/>
          </rPr>
          <t xml:space="preserve">
</t>
        </r>
        <r>
          <rPr>
            <b/>
            <sz val="20"/>
            <color indexed="81"/>
            <rFont val="Tahoma"/>
            <family val="2"/>
          </rPr>
          <t>nous avons utilisé le meme code partout pour se souvenir de son emplacement dans la nomenclature</t>
        </r>
      </text>
    </comment>
    <comment ref="C434" authorId="1" shapeId="0" xr:uid="{00000000-0006-0000-0400-00000C000000}">
      <text>
        <r>
          <rPr>
            <b/>
            <sz val="9"/>
            <color indexed="81"/>
            <rFont val="Tahoma"/>
            <family val="2"/>
          </rPr>
          <t>USER:</t>
        </r>
        <r>
          <rPr>
            <sz val="9"/>
            <color indexed="81"/>
            <rFont val="Tahoma"/>
            <family val="2"/>
          </rPr>
          <t xml:space="preserve">
</t>
        </r>
        <r>
          <rPr>
            <b/>
            <sz val="20"/>
            <color indexed="81"/>
            <rFont val="Tahoma"/>
            <family val="2"/>
          </rPr>
          <t>à inserer dans la nomenclature par section</t>
        </r>
      </text>
    </comment>
    <comment ref="C438" authorId="1" shapeId="0" xr:uid="{00000000-0006-0000-0400-00000D000000}">
      <text>
        <r>
          <rPr>
            <b/>
            <sz val="9"/>
            <color indexed="81"/>
            <rFont val="Tahoma"/>
            <family val="2"/>
          </rPr>
          <t>USER:</t>
        </r>
        <r>
          <rPr>
            <b/>
            <sz val="20"/>
            <color indexed="81"/>
            <rFont val="Tahoma"/>
            <family val="2"/>
          </rPr>
          <t xml:space="preserve">
pas dans l'OL</t>
        </r>
      </text>
    </comment>
    <comment ref="C440" authorId="1" shapeId="0" xr:uid="{00000000-0006-0000-0400-00000E000000}">
      <text>
        <r>
          <rPr>
            <b/>
            <sz val="9"/>
            <color indexed="81"/>
            <rFont val="Tahoma"/>
            <family val="2"/>
          </rPr>
          <t>USER:</t>
        </r>
        <r>
          <rPr>
            <sz val="9"/>
            <color indexed="81"/>
            <rFont val="Tahoma"/>
            <family val="2"/>
          </rPr>
          <t xml:space="preserve">
</t>
        </r>
        <r>
          <rPr>
            <b/>
            <sz val="20"/>
            <color indexed="81"/>
            <rFont val="Tahoma"/>
            <family val="2"/>
          </rPr>
          <t>pas dans l'OL</t>
        </r>
      </text>
    </comment>
    <comment ref="C454" authorId="1" shapeId="0" xr:uid="{00000000-0006-0000-0400-00000F000000}">
      <text>
        <r>
          <rPr>
            <b/>
            <sz val="9"/>
            <color indexed="81"/>
            <rFont val="Tahoma"/>
            <family val="2"/>
          </rPr>
          <t>USER:</t>
        </r>
        <r>
          <rPr>
            <b/>
            <sz val="20"/>
            <color indexed="81"/>
            <rFont val="Tahoma"/>
            <family val="2"/>
          </rPr>
          <t xml:space="preserve">
pas dans l'OL</t>
        </r>
      </text>
    </comment>
    <comment ref="C455" authorId="1" shapeId="0" xr:uid="{00000000-0006-0000-0400-000010000000}">
      <text>
        <r>
          <rPr>
            <b/>
            <sz val="9"/>
            <color indexed="81"/>
            <rFont val="Tahoma"/>
            <family val="2"/>
          </rPr>
          <t>USE</t>
        </r>
        <r>
          <rPr>
            <b/>
            <sz val="20"/>
            <color indexed="81"/>
            <rFont val="Tahoma"/>
            <family val="2"/>
          </rPr>
          <t>R:
omis</t>
        </r>
      </text>
    </comment>
    <comment ref="C456" authorId="1" shapeId="0" xr:uid="{00000000-0006-0000-0400-000011000000}">
      <text>
        <r>
          <rPr>
            <b/>
            <sz val="9"/>
            <color indexed="81"/>
            <rFont val="Tahoma"/>
            <family val="2"/>
          </rPr>
          <t>USER:</t>
        </r>
        <r>
          <rPr>
            <b/>
            <sz val="20"/>
            <color indexed="81"/>
            <rFont val="Tahoma"/>
            <family val="2"/>
          </rPr>
          <t xml:space="preserve">
omis</t>
        </r>
      </text>
    </comment>
    <comment ref="C463" authorId="1" shapeId="0" xr:uid="{00000000-0006-0000-0400-000012000000}">
      <text>
        <r>
          <rPr>
            <b/>
            <sz val="9"/>
            <color indexed="81"/>
            <rFont val="Tahoma"/>
            <family val="2"/>
          </rPr>
          <t>USER:</t>
        </r>
        <r>
          <rPr>
            <sz val="9"/>
            <color indexed="81"/>
            <rFont val="Tahoma"/>
            <family val="2"/>
          </rPr>
          <t xml:space="preserve">
</t>
        </r>
        <r>
          <rPr>
            <b/>
            <sz val="20"/>
            <color indexed="81"/>
            <rFont val="Tahoma"/>
            <family val="2"/>
          </rPr>
          <t>meme code avec l'acte suivant pcq dans la nomenclature et l'OL, ils sont groupés</t>
        </r>
      </text>
    </comment>
    <comment ref="C491" authorId="1" shapeId="0" xr:uid="{00000000-0006-0000-0400-000013000000}">
      <text>
        <r>
          <rPr>
            <b/>
            <sz val="9"/>
            <color indexed="81"/>
            <rFont val="Tahoma"/>
            <family val="2"/>
          </rPr>
          <t>USER:</t>
        </r>
        <r>
          <rPr>
            <b/>
            <sz val="20"/>
            <color indexed="81"/>
            <rFont val="Tahoma"/>
            <family val="2"/>
          </rPr>
          <t xml:space="preserve">
meme code car dans la nomenclature ils sont groupés</t>
        </r>
      </text>
    </comment>
    <comment ref="C508" authorId="1" shapeId="0" xr:uid="{00000000-0006-0000-0400-000014000000}">
      <text>
        <r>
          <rPr>
            <b/>
            <sz val="9"/>
            <color indexed="81"/>
            <rFont val="Tahoma"/>
            <family val="2"/>
          </rPr>
          <t>USER:</t>
        </r>
        <r>
          <rPr>
            <sz val="9"/>
            <color indexed="81"/>
            <rFont val="Tahoma"/>
            <family val="2"/>
          </rPr>
          <t xml:space="preserve">
</t>
        </r>
        <r>
          <rPr>
            <b/>
            <sz val="20"/>
            <color indexed="81"/>
            <rFont val="Tahoma"/>
            <family val="2"/>
          </rPr>
          <t>groupé dans la nomenclature et dans l'OL avec l'acte précedent</t>
        </r>
      </text>
    </comment>
    <comment ref="C550" authorId="0" shapeId="0" xr:uid="{00000000-0006-0000-0400-000015000000}">
      <text>
        <r>
          <rPr>
            <b/>
            <sz val="9"/>
            <color indexed="81"/>
            <rFont val="Tahoma"/>
            <family val="2"/>
          </rPr>
          <t>DPSB1:</t>
        </r>
        <r>
          <rPr>
            <sz val="9"/>
            <color indexed="81"/>
            <rFont val="Tahoma"/>
            <family val="2"/>
          </rPr>
          <t xml:space="preserve">
mê</t>
        </r>
        <r>
          <rPr>
            <sz val="18"/>
            <color indexed="81"/>
            <rFont val="Tahoma"/>
            <family val="2"/>
          </rPr>
          <t xml:space="preserve">me code par faute du plage dans la nomenclature
</t>
        </r>
      </text>
    </comment>
    <comment ref="C672" authorId="1" shapeId="0" xr:uid="{00000000-0006-0000-0400-000016000000}">
      <text>
        <r>
          <rPr>
            <b/>
            <sz val="9"/>
            <color indexed="81"/>
            <rFont val="Tahoma"/>
            <family val="2"/>
          </rPr>
          <t>USER:</t>
        </r>
        <r>
          <rPr>
            <sz val="9"/>
            <color indexed="81"/>
            <rFont val="Tahoma"/>
            <family val="2"/>
          </rPr>
          <t xml:space="preserve">
t</t>
        </r>
        <r>
          <rPr>
            <b/>
            <sz val="20"/>
            <color indexed="81"/>
            <rFont val="Tahoma"/>
            <family val="2"/>
          </rPr>
          <t>ransféré</t>
        </r>
      </text>
    </comment>
    <comment ref="C674" authorId="1" shapeId="0" xr:uid="{00000000-0006-0000-0400-000017000000}">
      <text>
        <r>
          <rPr>
            <b/>
            <sz val="9"/>
            <color indexed="81"/>
            <rFont val="Tahoma"/>
            <family val="2"/>
          </rPr>
          <t>USER:</t>
        </r>
        <r>
          <rPr>
            <sz val="9"/>
            <color indexed="81"/>
            <rFont val="Tahoma"/>
            <family val="2"/>
          </rPr>
          <t xml:space="preserve">
</t>
        </r>
        <r>
          <rPr>
            <b/>
            <sz val="20"/>
            <color indexed="81"/>
            <rFont val="Tahoma"/>
            <family val="2"/>
          </rPr>
          <t>tranféré</t>
        </r>
      </text>
    </comment>
    <comment ref="C677" authorId="1" shapeId="0" xr:uid="{00000000-0006-0000-0400-000018000000}">
      <text>
        <r>
          <rPr>
            <b/>
            <sz val="9"/>
            <color indexed="81"/>
            <rFont val="Tahoma"/>
            <family val="2"/>
          </rPr>
          <t>USER:</t>
        </r>
        <r>
          <rPr>
            <sz val="9"/>
            <color indexed="81"/>
            <rFont val="Tahoma"/>
            <family val="2"/>
          </rPr>
          <t xml:space="preserve">
</t>
        </r>
        <r>
          <rPr>
            <b/>
            <sz val="20"/>
            <color indexed="81"/>
            <rFont val="Tahoma"/>
            <family val="2"/>
          </rPr>
          <t>transféré</t>
        </r>
      </text>
    </comment>
    <comment ref="C727" authorId="1" shapeId="0" xr:uid="{00000000-0006-0000-0400-000019000000}">
      <text>
        <r>
          <rPr>
            <b/>
            <sz val="9"/>
            <color indexed="81"/>
            <rFont val="Tahoma"/>
            <family val="2"/>
          </rPr>
          <t>USER:</t>
        </r>
        <r>
          <rPr>
            <sz val="9"/>
            <color indexed="81"/>
            <rFont val="Tahoma"/>
            <family val="2"/>
          </rPr>
          <t xml:space="preserve">
</t>
        </r>
      </text>
    </comment>
    <comment ref="C733" authorId="1" shapeId="0" xr:uid="{00000000-0006-0000-0400-00001A000000}">
      <text>
        <r>
          <rPr>
            <b/>
            <sz val="9"/>
            <color indexed="81"/>
            <rFont val="Tahoma"/>
            <family val="2"/>
          </rPr>
          <t>USER:</t>
        </r>
        <r>
          <rPr>
            <sz val="9"/>
            <color indexed="81"/>
            <rFont val="Tahoma"/>
            <family val="2"/>
          </rPr>
          <t xml:space="preserve">
</t>
        </r>
        <r>
          <rPr>
            <b/>
            <sz val="20"/>
            <color indexed="81"/>
            <rFont val="Tahoma"/>
            <family val="2"/>
          </rPr>
          <t>transféré en province</t>
        </r>
      </text>
    </comment>
    <comment ref="C736" authorId="1" shapeId="0" xr:uid="{00000000-0006-0000-0400-00001B000000}">
      <text>
        <r>
          <rPr>
            <b/>
            <sz val="9"/>
            <color indexed="81"/>
            <rFont val="Tahoma"/>
            <family val="2"/>
          </rPr>
          <t>USER:</t>
        </r>
        <r>
          <rPr>
            <sz val="9"/>
            <color indexed="81"/>
            <rFont val="Tahoma"/>
            <family val="2"/>
          </rPr>
          <t xml:space="preserve">
</t>
        </r>
        <r>
          <rPr>
            <b/>
            <sz val="20"/>
            <color indexed="81"/>
            <rFont val="Tahoma"/>
            <family val="2"/>
          </rPr>
          <t>transféré en province</t>
        </r>
      </text>
    </comment>
    <comment ref="C739" authorId="1" shapeId="0" xr:uid="{00000000-0006-0000-0400-00001C000000}">
      <text>
        <r>
          <rPr>
            <b/>
            <sz val="9"/>
            <color indexed="81"/>
            <rFont val="Tahoma"/>
            <family val="2"/>
          </rPr>
          <t>USE</t>
        </r>
        <r>
          <rPr>
            <b/>
            <sz val="20"/>
            <color indexed="81"/>
            <rFont val="Tahoma"/>
            <family val="2"/>
          </rPr>
          <t>R:
transféré en province</t>
        </r>
      </text>
    </comment>
    <comment ref="C741" authorId="1" shapeId="0" xr:uid="{00000000-0006-0000-0400-00001D000000}">
      <text>
        <r>
          <rPr>
            <b/>
            <sz val="9"/>
            <color indexed="81"/>
            <rFont val="Tahoma"/>
            <family val="2"/>
          </rPr>
          <t>USER:</t>
        </r>
        <r>
          <rPr>
            <sz val="9"/>
            <color indexed="81"/>
            <rFont val="Tahoma"/>
            <family val="2"/>
          </rPr>
          <t xml:space="preserve">
</t>
        </r>
        <r>
          <rPr>
            <b/>
            <sz val="20"/>
            <color indexed="81"/>
            <rFont val="Tahoma"/>
            <family val="2"/>
          </rPr>
          <t>transféré en province</t>
        </r>
      </text>
    </comment>
    <comment ref="C742" authorId="1" shapeId="0" xr:uid="{00000000-0006-0000-0400-00001E000000}">
      <text>
        <r>
          <rPr>
            <b/>
            <sz val="9"/>
            <color indexed="81"/>
            <rFont val="Tahoma"/>
            <family val="2"/>
          </rPr>
          <t>USER:</t>
        </r>
        <r>
          <rPr>
            <sz val="9"/>
            <color indexed="81"/>
            <rFont val="Tahoma"/>
            <family val="2"/>
          </rPr>
          <t xml:space="preserve">
</t>
        </r>
        <r>
          <rPr>
            <b/>
            <sz val="20"/>
            <color indexed="81"/>
            <rFont val="Tahoma"/>
            <family val="2"/>
          </rPr>
          <t xml:space="preserve">transféré en province
</t>
        </r>
      </text>
    </comment>
    <comment ref="C862" authorId="1" shapeId="0" xr:uid="{00000000-0006-0000-0400-00001F000000}">
      <text>
        <r>
          <rPr>
            <b/>
            <sz val="9"/>
            <color indexed="81"/>
            <rFont val="Tahoma"/>
            <family val="2"/>
          </rPr>
          <t>USER:</t>
        </r>
        <r>
          <rPr>
            <sz val="9"/>
            <color indexed="81"/>
            <rFont val="Tahoma"/>
            <family val="2"/>
          </rPr>
          <t xml:space="preserve">
</t>
        </r>
        <r>
          <rPr>
            <b/>
            <sz val="20"/>
            <color indexed="81"/>
            <rFont val="Tahoma"/>
            <family val="2"/>
          </rPr>
          <t>cet acte doit etre pris en compte par le min de l'Econ Nationale</t>
        </r>
      </text>
    </comment>
  </commentList>
</comments>
</file>

<file path=xl/sharedStrings.xml><?xml version="1.0" encoding="utf-8"?>
<sst xmlns="http://schemas.openxmlformats.org/spreadsheetml/2006/main" count="1924" uniqueCount="950">
  <si>
    <t>N°</t>
  </si>
  <si>
    <t>MINISTERES</t>
  </si>
  <si>
    <t>REALISATIONS (2)</t>
  </si>
  <si>
    <t>I.</t>
  </si>
  <si>
    <t>RECETTES ADMINISTRATIVES</t>
  </si>
  <si>
    <t xml:space="preserve">AFFAIRES ETRANGERES </t>
  </si>
  <si>
    <t>AFFAIRES SOCIALES</t>
  </si>
  <si>
    <t>PECHE ET ELEVAGE</t>
  </si>
  <si>
    <t xml:space="preserve">AGRICULTURE </t>
  </si>
  <si>
    <t>BUDGET</t>
  </si>
  <si>
    <t>COMMERCE EXTERIEUR</t>
  </si>
  <si>
    <t xml:space="preserve">CULTURE ET ARTS </t>
  </si>
  <si>
    <t>D.G.M</t>
  </si>
  <si>
    <t>ECONOMIE NATIONALE</t>
  </si>
  <si>
    <t xml:space="preserve">ENERGIE </t>
  </si>
  <si>
    <t>INDUSTRIE</t>
  </si>
  <si>
    <t>RECHERCHE SCIENTIFIQUE</t>
  </si>
  <si>
    <t xml:space="preserve">TRAVAIL </t>
  </si>
  <si>
    <t>PREVOYANCE SOCIALE</t>
  </si>
  <si>
    <t xml:space="preserve">FINANCES </t>
  </si>
  <si>
    <t>INTERIEUR ET SECURITE</t>
  </si>
  <si>
    <t>INTERIEUR / PARTIS POLITIQUES</t>
  </si>
  <si>
    <t>COMMUNICATION ET MEDIAS</t>
  </si>
  <si>
    <t>PT-NTIC</t>
  </si>
  <si>
    <t>ARPTC</t>
  </si>
  <si>
    <t>PLAN</t>
  </si>
  <si>
    <t>SANTE PUBLIQUE</t>
  </si>
  <si>
    <t>SPORTS ET LOISIRS</t>
  </si>
  <si>
    <t>TOURISME ET HOTELLERIE</t>
  </si>
  <si>
    <t>TRAVAUX PUBLICS</t>
  </si>
  <si>
    <t>TRANSCOM</t>
  </si>
  <si>
    <t>ESU</t>
  </si>
  <si>
    <t>TOTAL</t>
  </si>
  <si>
    <t>II.</t>
  </si>
  <si>
    <t>RECETTES DOMANIALES</t>
  </si>
  <si>
    <t>28</t>
  </si>
  <si>
    <t>AFFAIRES FONCIERES</t>
  </si>
  <si>
    <t>29</t>
  </si>
  <si>
    <t>ENVIRONNEMENT.</t>
  </si>
  <si>
    <t>30</t>
  </si>
  <si>
    <t>URBANISME ET HABITAT</t>
  </si>
  <si>
    <t>31</t>
  </si>
  <si>
    <t xml:space="preserve">HYDROCARBURES </t>
  </si>
  <si>
    <t>32</t>
  </si>
  <si>
    <t>DEFENSE NATIONALE</t>
  </si>
  <si>
    <t>33</t>
  </si>
  <si>
    <t xml:space="preserve">MINES: </t>
  </si>
  <si>
    <t>III.</t>
  </si>
  <si>
    <t>RECETTES JUDICIAIRES</t>
  </si>
  <si>
    <t>34</t>
  </si>
  <si>
    <t>POLICE NATIONALE</t>
  </si>
  <si>
    <t>35</t>
  </si>
  <si>
    <t xml:space="preserve">JUSTICE </t>
  </si>
  <si>
    <t>36</t>
  </si>
  <si>
    <t>COURS ET TRIBUNAUX</t>
  </si>
  <si>
    <t>IV.</t>
  </si>
  <si>
    <t>RECETTES DE PARTICIPATION</t>
  </si>
  <si>
    <t>37</t>
  </si>
  <si>
    <t>PORTEFEUILLE</t>
  </si>
  <si>
    <t xml:space="preserve"> RECETTES HORS PETROLIERS</t>
  </si>
  <si>
    <t>RECETTES PETROLIERS PRODUCTEURS</t>
  </si>
  <si>
    <t>PETROLIERS HYDROCARBURE</t>
  </si>
  <si>
    <t>PETROLIERS PARTICIPATIONS</t>
  </si>
  <si>
    <t xml:space="preserve"> RECETTES NON FISCALES</t>
  </si>
  <si>
    <t>REALISATIONS PAR ACTE GENERATEUR DES RECETTES NON FISCALES 1er SEMESTRE 2022</t>
  </si>
  <si>
    <t>ACTES GENERATEURS</t>
  </si>
  <si>
    <t>VOTE</t>
  </si>
  <si>
    <t>REALISATIONS EN CDF</t>
  </si>
  <si>
    <t>AFFAIRES ÉTRANGÈRES ET COOPÉRATION INTERNATIONALE</t>
  </si>
  <si>
    <t>Droits administratifs</t>
  </si>
  <si>
    <t xml:space="preserve">Droits de délivrance de laissez-passer tenant lieu de passeport </t>
  </si>
  <si>
    <t xml:space="preserve">Droits de légalisation par la représentation diplomatique ou consulaire (Droits de légalisation simple) </t>
  </si>
  <si>
    <t>Taxe de délivrance de la Note verbale</t>
  </si>
  <si>
    <t>Droits de délivrance du Passeport ordinaire</t>
  </si>
  <si>
    <t>Droits de délivrance des Visas d'entrée</t>
  </si>
  <si>
    <t>Ventes résiduelles de biens des établissements non marchands</t>
  </si>
  <si>
    <t>Droits d'octroi de la Carte consulaire</t>
  </si>
  <si>
    <t>Droits sur les actes d'état civil délivrés à l'étranger par les ambassades et consulats de la RDC</t>
  </si>
  <si>
    <t>25 a</t>
  </si>
  <si>
    <t>INTÉRIEUR  ET SECURITE</t>
  </si>
  <si>
    <t>Taxes sur la détention ou l'utilisation  des biens et services</t>
  </si>
  <si>
    <t xml:space="preserve">Droits de délivrance ou de renouvellement de Permis de port d'armes d'autodéfense, de chasse ou de sport </t>
  </si>
  <si>
    <t>Taxes sur l'autorisation d'exercer une activité de production, de traitement, d'extraction, de recherche, d'exploitation, professionnelle et d'agrément</t>
  </si>
  <si>
    <t>Taxe sur l'autorisation spéciale de fabrication artisanale, d'importation et/ou de vente d'armes de chasse ou d'autodéfense</t>
  </si>
  <si>
    <t>Droits administratifs d'autorisation d'exploitation</t>
  </si>
  <si>
    <t>Droits de délivrance du Permis d'exploitation d'une société de gardiennage</t>
  </si>
  <si>
    <t>Redevance annuelle d’exploitation d'une société de gardiennage</t>
  </si>
  <si>
    <t>Redevance annuelle d’exploitation des services de vente de recharge et de maintenance des dispositifs anti incendie</t>
  </si>
  <si>
    <t>Autres recettes à la charge des sociétés et autres entreprises</t>
  </si>
  <si>
    <t>(Produits de vente de carte de résidence pour étranger)</t>
  </si>
  <si>
    <t>Droits de vente de la carte d'identité</t>
  </si>
  <si>
    <t>25 b</t>
  </si>
  <si>
    <t>INTÉRIEUR / RELATION AVEC LES PARTIS POLITIQUES</t>
  </si>
  <si>
    <t>Droits d'inscription, d'enregistrements, d'examen et de concours</t>
  </si>
  <si>
    <t xml:space="preserve"> Droits d'enregistrement d'un parti ou regroupement politique</t>
  </si>
  <si>
    <t xml:space="preserve">Droits de dépôt des candidatures aux élections </t>
  </si>
  <si>
    <t xml:space="preserve">Amendes transactionnelles </t>
  </si>
  <si>
    <t>Amendes transactionnelles administratives</t>
  </si>
  <si>
    <t>Taxes sur l'autorisation de commercialisation de divers produits ou d'ouverture d'établissements</t>
  </si>
  <si>
    <t>Taxe sur autorisation ou renouvellement de l'autorisation de l'importation, fabrication, achat, vente, transport ou emmagasinnage des produits explosifs</t>
  </si>
  <si>
    <t>Taxe d'agrément de boutefeu</t>
  </si>
  <si>
    <t>Taxe d'agrément des dépôts d'explosifs (mine ou carrière)</t>
  </si>
  <si>
    <t xml:space="preserve">Taxe sur autorisation ou renouvellement de l'autorisation de minage </t>
  </si>
  <si>
    <t>ÉCONOMIE NATIONALE</t>
  </si>
  <si>
    <t>Droits d'octroi du numéro d'identification nationale</t>
  </si>
  <si>
    <t>Vente résiduelle de biens des établissements non marchands</t>
  </si>
  <si>
    <t>Droits de vente  d'une revue économique</t>
  </si>
  <si>
    <t>Amendes transactionnelles pour infraction à la législation sur le prix et le commerce</t>
  </si>
  <si>
    <t>FINANCES</t>
  </si>
  <si>
    <t xml:space="preserve"> Astreintes pour défaut ou retard de transmission des tableaux de synthèse exigés par le système comptable</t>
  </si>
  <si>
    <t>Amendes pour non respect de la legislation de change</t>
  </si>
  <si>
    <t>Restitution au Trésor Public</t>
  </si>
  <si>
    <t>Droits sur le recouvrement de débet comptable</t>
  </si>
  <si>
    <t>Droits su la récupération des sommes indûment payées par le Trésor public</t>
  </si>
  <si>
    <t>Droits sur le remboursement des créances des biens nationalisés</t>
  </si>
  <si>
    <t>Droits de vente de Dossier d'Appel d'Offres(DAO)</t>
  </si>
  <si>
    <t>Droits sur dossier de marché passé par la procedure de gré à gré</t>
  </si>
  <si>
    <t xml:space="preserve">PLAN </t>
  </si>
  <si>
    <t>Taxes d'agrément</t>
  </si>
  <si>
    <t>Taxe d'agrément pour la distribution de l'aide alimentaire</t>
  </si>
  <si>
    <t>Droits d'enregistrement d'une association sans but lucratif</t>
  </si>
  <si>
    <t xml:space="preserve">Amendes transactionnelles administratives </t>
  </si>
  <si>
    <t>JUSTICE ET GARDE DES SCEAUX</t>
  </si>
  <si>
    <t>Droits de vente d'un bien saisi et confisqué</t>
  </si>
  <si>
    <t xml:space="preserve"> </t>
  </si>
  <si>
    <t xml:space="preserve">Quotité du Trésor Public sur la vente du journal officiel </t>
  </si>
  <si>
    <t>Droits d'insertion payante dans le journal officiel d'un document dactylographié ou manuscrit</t>
  </si>
  <si>
    <t>Vente résiduelle des services des établissements non marchands</t>
  </si>
  <si>
    <t>Droits d'authentification de document</t>
  </si>
  <si>
    <t>Droits relatifs au fonctionnement d'une Association Sans But Lucratif</t>
  </si>
  <si>
    <t xml:space="preserve"> Droits sur l'acte relatif à la nationalité congolaise</t>
  </si>
  <si>
    <t xml:space="preserve"> Recettes diverses </t>
  </si>
  <si>
    <t>Droits pour la censure d'une chanson ou d'un spectacle</t>
  </si>
  <si>
    <t>Autres recettes judiciaires</t>
  </si>
  <si>
    <t>Droits d'utilisation de la main d'œuvre pénitentiaire</t>
  </si>
  <si>
    <t>Amendes judiciaires</t>
  </si>
  <si>
    <t xml:space="preserve"> Amendes transactionnelles Brigade anti-fraude</t>
  </si>
  <si>
    <t>Taxe sur l'autorisation de mise sur le marché des produits pharmaceutiques</t>
  </si>
  <si>
    <t xml:space="preserve">Taxe sur autorisation d'ouverture d'un laboratoire pharmaceutique, d'analyse clinique et bio médical, d'imagérie médicale et radiodiagnostic </t>
  </si>
  <si>
    <t>Autorisation d'ouverture d'une maison de vente en gros des produits pharmaceutiques</t>
  </si>
  <si>
    <t>Taxe sur autorisation d’ouverture d’une maison de vente en gros de réactifs de laboratoire</t>
  </si>
  <si>
    <t>Taxe sur autorisation d’ouverture d’une maison de vente en gros de dispositifs médicaux</t>
  </si>
  <si>
    <t>Taxe sur autorisation d’ouverture d’une maison de vente en gros de tabacs</t>
  </si>
  <si>
    <t>Taxe sur autorisation d’ouverture d’une maison de vente en gros de produits cosmétiques et d’hygiène corporelle</t>
  </si>
  <si>
    <t>Taxes diverses non douanières sur le commerce extérieur</t>
  </si>
  <si>
    <t>Taxe sur l'autorisation d'importation de médicament ou de tabac</t>
  </si>
  <si>
    <t>Taxe de contrôle sanitaires aux postes frontaliers des produits d'origine toxique, toxiques, soporifiques et stupéfiants</t>
  </si>
  <si>
    <t>Taxe pour la délivrance de l'attestation de qualité des produits pharmaceutiques exportés</t>
  </si>
  <si>
    <t>Taxe pour la délivrance du certificat international de vaccination</t>
  </si>
  <si>
    <t>Taxe sur la desinfection et le contrôle sanitaire de friperie</t>
  </si>
  <si>
    <t>Droit d'enregistrement de professionnel de la santé</t>
  </si>
  <si>
    <t>Ventes résiduelles de services des établissements non marchands</t>
  </si>
  <si>
    <t xml:space="preserve">Droits d'Authentification des titres scolaires des Instituts Techniques Médicaux </t>
  </si>
  <si>
    <t>Taxe de désinsectisation, désinfection et/ou de dératisation de navire, aéronef et train</t>
  </si>
  <si>
    <t>Taxe de désinsectisation, désinfection et/ou de dératisation de véhicules d'occasion à l'importation et véhicule routier transfrontalier</t>
  </si>
  <si>
    <t xml:space="preserve"> Amendes transactionnelles </t>
  </si>
  <si>
    <t xml:space="preserve">ENSEIGNEMENT SUPÉRIEUR ET UNIVERSITAIRE </t>
  </si>
  <si>
    <t>Taxe d'agrément d’un établissement privé d'enseignement supérieur  et universitaire</t>
  </si>
  <si>
    <t>Droits pour l'octroi d'équivalence de diplôme</t>
  </si>
  <si>
    <t>Droits d'authentification d'un titre académique d'une université ou d'un institut supérieur</t>
  </si>
  <si>
    <t>Taxe de délivrance d'une attestation en vue d'une exonération pour frais d’études</t>
  </si>
  <si>
    <t>Taxe de délivrance d'une attestation d'exonération pour rapatriement de l'étranger des effets personnels d’un diplomé</t>
  </si>
  <si>
    <t>Droits d'enterinement ou d'homologation de titre academique</t>
  </si>
  <si>
    <t xml:space="preserve"> Amendes transactionnelles administratifs(quotite du tresor public sur les frais academiques) </t>
  </si>
  <si>
    <t>RECHERCHE SCIENTIFIQUE ET INNOVATION TECHNOLOGIQUE</t>
  </si>
  <si>
    <t>Taxes sur  l'autorisation  d'exercer une activité de production, de traitement, d'extraction, de recherche, d'exploitation, professionnelle et d'agrément</t>
  </si>
  <si>
    <t>Taxe sur le permis de recherche dans le domaine scientifique</t>
  </si>
  <si>
    <t>Taxe d'agrément et d'identification d'un Centre privé de recherche</t>
  </si>
  <si>
    <t>Revenus sur droits d'auteur, recherche scientifique, brevets et marques</t>
  </si>
  <si>
    <t>Taxe d'enregistrement des résultats en matière de recherche scientifique</t>
  </si>
  <si>
    <t>Droits d'octroi ou de renouvellement de la carte de chercheur indépendant</t>
  </si>
  <si>
    <t xml:space="preserve"> Amendes transactionnelles administratifs </t>
  </si>
  <si>
    <t>INFRASTRUCTURES ET TRAVAUX PUBLICS</t>
  </si>
  <si>
    <t>Autres taxes sur la détention ou l'utilisation des biens et services</t>
  </si>
  <si>
    <r>
      <t>Redevance pour l'utilisation temporaire du domaine public de l'État (hormis pour la construction et l'implantation des panneaux destinés à la publicité</t>
    </r>
    <r>
      <rPr>
        <sz val="48"/>
        <color indexed="10"/>
        <rFont val="Arial Narrow"/>
        <family val="2"/>
      </rPr>
      <t>)</t>
    </r>
  </si>
  <si>
    <t>Taxe d'agrément des bureaux d'études du secteur des travaux publics et infrastructures</t>
  </si>
  <si>
    <t>Taxe d'agrément des entreprises de construction</t>
  </si>
  <si>
    <t>Ventes de services des établissements marchands</t>
  </si>
  <si>
    <t xml:space="preserve"> Droits relatifs aux prestations diverses</t>
  </si>
  <si>
    <t>Ventes de cercueil et de croix</t>
  </si>
  <si>
    <t xml:space="preserve"> Droits de Vente de matériel ou mobilier déclassé</t>
  </si>
  <si>
    <t xml:space="preserve"> Amendes transactionnelles administratives</t>
  </si>
  <si>
    <t>Taxes sur  l'autorisation  d'exercer une activité de production, de traitement, d'extraction et de recherche</t>
  </si>
  <si>
    <t>Autorisation de transformation d'immeuble à étage</t>
  </si>
  <si>
    <t>Taxe sur permis de construire(autorisation de batir) un immeuble à usage non résidentiel et celui résidentiel de plus de deux étages</t>
  </si>
  <si>
    <t>Taxe sur permis de construire d'une station service de plus de trois pompes</t>
  </si>
  <si>
    <t>Taxe sur établissement d'avis urbanistique sur la concession foncière de 50 ares et plus pour la terre urbaine ou de 10 ha et plus pour la terre rurale</t>
  </si>
  <si>
    <t>Taxe sur morcellement d'une parcelle ou d'une concession foncière de 50 ares et plus pour les terres urbaines ou de 10 ha et plus pour les terres rurales</t>
  </si>
  <si>
    <t>Taxe d'agrément et d'enregistrement d'un agent immobilier</t>
  </si>
  <si>
    <t>Taxe d'agrement et d'enregistrement d'une agence immobilière</t>
  </si>
  <si>
    <t>Taxe d'agrément et d'enregistrement d'un courtier immobilier</t>
  </si>
  <si>
    <t>Taxe d'agrement et d'enregistrement d'un bureau d'études d'architecture et d'urbanisme</t>
  </si>
  <si>
    <t>Taxe d'agrement et d'enregistrement d'une organisation non gouvernementale/habitat en République Démocratique du Congo</t>
  </si>
  <si>
    <t>Taxe sur permis de demolir un immeuble à usage non résidentiel et celui résidentiel de plus de deux étages</t>
  </si>
  <si>
    <t>Autres recettes fiscales à la charge d'autres entités ou non identifiables</t>
  </si>
  <si>
    <t>Droits du livret de bail (Baux à loyer)</t>
  </si>
  <si>
    <t>Loyers</t>
  </si>
  <si>
    <t>Droits de location de maison du domaine privé de l'État relevant du Pouvoir Central</t>
  </si>
  <si>
    <t>Preavis bail non professionnel à usage commercial, industriel et socio-culturel</t>
  </si>
  <si>
    <t>AGRICULTURE</t>
  </si>
  <si>
    <t>Taxes sur la détation ou l'utilisation  des biens et services</t>
  </si>
  <si>
    <t>Taxe sur l’autorisation d’ouverture d’une officine de vente d’intrants agricoles</t>
  </si>
  <si>
    <t>Taxes rémunératoire sur les opérations de commerce, la circulation, l'importation des végétaux et des animaux</t>
  </si>
  <si>
    <t>Taxe sur l'autorisation d'importation ou d'exportation  des végétaux, produits végétaux et produits d'origine végétale</t>
  </si>
  <si>
    <t>Taxe sur l'autorisation d’importation des produits phytosanitaires ou intrants agricoles</t>
  </si>
  <si>
    <t>Taxe sur l'Autorisation d'exportation des végétaux, des produits végétaux et produits d'origine végétale</t>
  </si>
  <si>
    <t>Taxe sur l’autorisation d’exportation de produits phytosanitaires ou intrants agricoles</t>
  </si>
  <si>
    <t>Taxe sur l'acte de traitement phytosanitaire de végétaux</t>
  </si>
  <si>
    <t>Taxe sur l’inspection sanitaire aux postes frontaliers des végétaux, produits végétaux, produits d’origine végétale, produits phytosanitaires ou intrants agricoles </t>
  </si>
  <si>
    <t>Taxe à l'exportation sur la délivrance d'un certificat phytosanitaire ou d'origine</t>
  </si>
  <si>
    <t>Taxe sur l’autorisation d’importation ou d’exportation de denrées alimentaires d’origine minérale </t>
  </si>
  <si>
    <t>Ventes de services des établissements non marchands</t>
  </si>
  <si>
    <t>Taxe sur la mise en quarantaine aux postes frontaliers de végétaux , produits végétaux et produits d'origine végétale</t>
  </si>
  <si>
    <t>Taxe sur la destruction des denrées alimentaires périmées ou avariées aux postes frontaliers</t>
  </si>
  <si>
    <t>Taxes relatives à la métrologie légale</t>
  </si>
  <si>
    <t>Taxes relatives aux opérations de vérification et de détention des instruments de mesure à usage industriel et/ou commercial utilisant le mètre comme unité de longueur</t>
  </si>
  <si>
    <t>Taxes relatives aux opérations de vérification et de détention des instruments de mesure à usage industriel et/ou commercial utilisant le kilogramme comme unité de masse</t>
  </si>
  <si>
    <t>Taxes relatives aux opérations de vérification et de détention des instruments de mesure à usage industriel et/ou commercial utilisant le carat comme unité de masse</t>
  </si>
  <si>
    <t>Taxes relatives aux opérations de vérification et de détention des instruments de mesure à usage industriel et/ou commercial utilisant lemôle comme unité de masse</t>
  </si>
  <si>
    <t>Taxes relatives aux opérations de vérification et de détention des instruments de mesure à usage industriel et/ou commercial utilisant l'ampère comme unité de courant électrique</t>
  </si>
  <si>
    <t>Taxes relatives aux opérations de vérification et de détention des instruments de mesure à usage industriel et/ou commercial utilisant  unité de température</t>
  </si>
  <si>
    <t>Taxes relatives aux opérations de vérification et de détention des instruments de mesure à usage industriel et/ou commercial de conditionnement en masse et en volume</t>
  </si>
  <si>
    <t xml:space="preserve">Autres Taxes relatives aux opérations de vérification et de détention des instruments de mesure à usage industriel et/ou commercial </t>
  </si>
  <si>
    <t>Taxe relative à la normalisation</t>
  </si>
  <si>
    <t>Revenus sur droits d’auteur, recherche scientifique, brevets et marques</t>
  </si>
  <si>
    <t>Taxe relative à la protection de la propriété industrielle</t>
  </si>
  <si>
    <t>Taxe sur le transfert des royalties, le savoir-faire d’entreprise ou know-how et le contrat d'assistance en matière de propriété industrielle</t>
  </si>
  <si>
    <t xml:space="preserve">Autres droits administratifs </t>
  </si>
  <si>
    <t>Droits sur la vente du recueil des normes</t>
  </si>
  <si>
    <t>COMMERCE EXTÉRIEUR</t>
  </si>
  <si>
    <t>Taxes diverses produits sur l'exercice des activités professionnelles</t>
  </si>
  <si>
    <r>
      <t>Taxe sur l'octroi du numéro import / export (personne physique/personne morale</t>
    </r>
    <r>
      <rPr>
        <sz val="48"/>
        <rFont val="Arial Narrow"/>
        <family val="2"/>
      </rPr>
      <t>)</t>
    </r>
  </si>
  <si>
    <t>Taxe sur l'autorisation annuelle d'exportation des mitrailles(personne physique/personne morale)</t>
  </si>
  <si>
    <t>Amendes transactionnelles pour infraction à la législation sur le commerce</t>
  </si>
  <si>
    <t>MINES (Sécrétariat Général &amp; CAMI)</t>
  </si>
  <si>
    <t>Taxe sur l'autorisation d'exercer une activité de production,  de traitement, d'extraction, de recherche, d'exploitation, professionnelle et agrément</t>
  </si>
  <si>
    <t>Taxe sur l'autorisation de traitement ou de transformation des substances autre que des produits d'exploitation artisanale</t>
  </si>
  <si>
    <t>Taxe d'agrément d’un bureau d’études environnementales, minières, de recherche minière</t>
  </si>
  <si>
    <t>Taxe d'agrément des mandataires en Mines et des carrières</t>
  </si>
  <si>
    <t>Taxe d'agrement des achéteurs de comptoirs d'achat et de vente des substances minérales de production artisanale</t>
  </si>
  <si>
    <t xml:space="preserve">Redevance pour agrément de comptoirs d'achat et de vente des substances minérales </t>
  </si>
  <si>
    <t>Taxe sur l'autorisation d’achat des substances minérales autres que l’or et le diamant (cassiterite)</t>
  </si>
  <si>
    <t>Taxe d'agrément de coopérative minière</t>
  </si>
  <si>
    <t>Impôts sur le commerce extérieur et les transactions internationales</t>
  </si>
  <si>
    <t>Taxe sur l'autorisation d’exportation des matières minérales à l'état brut</t>
  </si>
  <si>
    <t>Taxe sur l'autorisation d’exportation des produits miniers autres que l’or et le diamant</t>
  </si>
  <si>
    <t xml:space="preserve">Quotité de 50% sur les droits superficiaires annuels par carré sur Certificat (permis) d’exploitation </t>
  </si>
  <si>
    <t>Quotité de 50% sur les droits superficiaires annuels par carré sur Certificat (permis) de recherche des rejets</t>
  </si>
  <si>
    <t>Quotité 50% sur les droits superficiaires annuels par carré sur Certificat (permis) d’exploitation de petites Mines</t>
  </si>
  <si>
    <t xml:space="preserve">Quotité de 50% sur les droits superficiaires annuels par carré sur Certificat (permis) de recherche </t>
  </si>
  <si>
    <t>Redevance minière</t>
  </si>
  <si>
    <t>Redevance pour acheteur supplémentaire</t>
  </si>
  <si>
    <t xml:space="preserve">Taxe pour approbation et Enregistrement d’hypothèque, de cession, d'amodiation, de contrat d'option et/ou de transmission </t>
  </si>
  <si>
    <t>Droits d'enregistrement d'une drague extractrice de plus 4 pouces</t>
  </si>
  <si>
    <t>Quotité de 50% de pas des Portes dont bénéficient les Entreprises du portefeuille de l'Etat</t>
  </si>
  <si>
    <t>Quotité de 50% des royalties ou prime de cession dont bénéficient les entreprises du Portefeuille de l’Etat</t>
  </si>
  <si>
    <t>Quotité de 50% de la redevance supplémentaire dont bénéficient les entreprises du Portefeuille de l’Etat</t>
  </si>
  <si>
    <t>Royalties des Entreprises Minières d' Exploitation</t>
  </si>
  <si>
    <t>Taxe sur l’autorisation de la vente des substances minérales précieuses trouvées occasionnellement</t>
  </si>
  <si>
    <t>Ventes des services des établissements  marchands</t>
  </si>
  <si>
    <t>Taxe rémunératoire de la valeur expertisée des substances précieuses</t>
  </si>
  <si>
    <t>Redevance annuelle pour les entités de traitement et/ou de transformation de toutes catégories et tailleries</t>
  </si>
  <si>
    <t>Redevance annuelle anticipative pour le laboratoire d'analyses des produits miniers marchands</t>
  </si>
  <si>
    <t>Redevance annuelle anticipative pour le bureau d’études Géologiques</t>
  </si>
  <si>
    <t>Frais de dépôt d'un bureau d'étude environnementale</t>
  </si>
  <si>
    <t>Frais de dépôt bureau d'études Géologique</t>
  </si>
  <si>
    <t>Frais de dépôt pour autorisation d'exportation des produits marchands</t>
  </si>
  <si>
    <t>Ventes de biens des établissements  marchands</t>
  </si>
  <si>
    <t>Quotité de la taxe ad valorem à payer à chaque exportation d'Or , de Diamant ou des pierres de couleur de production artisanale pour le Trésor Public</t>
  </si>
  <si>
    <t>Droits sur la vente des publications du Ministère des Mines</t>
  </si>
  <si>
    <t>Droits sur la vente de cahier des charges pour l'attribution des gisements miniers</t>
  </si>
  <si>
    <t>Imposition sur l'exportation des échantillons destinés aux analyses et essais industriels</t>
  </si>
  <si>
    <t>Caution</t>
  </si>
  <si>
    <t xml:space="preserve">Caution des comptoirs d’or, de diamant, des pierres de couleur et de autres substances autorisées </t>
  </si>
  <si>
    <t>Caution pour bureau d'études Géologiques</t>
  </si>
  <si>
    <t>Autres revenus de la propriété</t>
  </si>
  <si>
    <t>Taxe d'agrément de laboratoire d'analyses des produits miniers marchands</t>
  </si>
  <si>
    <t>Taxe d’agrément d’acheteur de tout comptoir de l’or et/ou diamant</t>
  </si>
  <si>
    <t>Taxe d’agrément d’entité de traitement et/ou de transformation de toutes catégories (A, B et C) et tailleries </t>
  </si>
  <si>
    <t>Agrement mandataire en mines et carrières</t>
  </si>
  <si>
    <t>Frais de dépôt pour laboratoire d'analyse</t>
  </si>
  <si>
    <t>Autorisation d'exportation des concentrés ou alliages</t>
  </si>
  <si>
    <t>HYDROCARBURES</t>
  </si>
  <si>
    <t>Droits et taxes sur les transactions financières et en capital</t>
  </si>
  <si>
    <t>Taxe sur plus-value réalisée suite à la cession</t>
  </si>
  <si>
    <t>Taxe sur plus-value réalisée suite à la cession d’intérêt des droits à l’exploration</t>
  </si>
  <si>
    <t>Taxe sur plus-value réalisée suite à la cession d’intérêt des droits en exploitation</t>
  </si>
  <si>
    <t>Agrément pour installation ou construction des installations de stockage et/ou d’entreposage des produits pétroliers</t>
  </si>
  <si>
    <t>Agrément de prestataire de services dans le secteur des hydrocarbures</t>
  </si>
  <si>
    <t>Agrément pour laboratoire d’analyse de certification des produits pétroliers</t>
  </si>
  <si>
    <t>Autorisation d’importation et/ou de transformation de dérivés d’hydrocarbures</t>
  </si>
  <si>
    <t>Taxe sur l'autorisation d'importation et de commercialisation des produits pétroliers et des Bitumes</t>
  </si>
  <si>
    <t xml:space="preserve">Taxe sur l'autorisation de Transport et stockage des produits pétroliers et bitumes </t>
  </si>
  <si>
    <t>Redevances superficiaires sur permis d’exploration</t>
  </si>
  <si>
    <t>Redevances superficiaires sur le droit d’exploitation</t>
  </si>
  <si>
    <t>Redevances superficiaires sur la canalisation des produits pétroliers (Transfrontalier, National, Local et Gazoduc)</t>
  </si>
  <si>
    <t>Redevances superficiaires sur le bloc gazier</t>
  </si>
  <si>
    <t>Bonus de signature des conventions de canalisation (Transfrontalier, National, Local ou provincial, signature de l’avenant, cession d’intérêt)</t>
  </si>
  <si>
    <t>Bonus de signature des contrats de fourniture des produits pétroliers</t>
  </si>
  <si>
    <t>Bonus de signature de l’avenant aux contrats de fourniture des produits pétroliers</t>
  </si>
  <si>
    <t>Bonus de renouvellement des contrats de fourniture des produits pétroliers</t>
  </si>
  <si>
    <t>Bonus de signature des contrats de fourniture des huiles de base</t>
  </si>
  <si>
    <t>Bonus de signature de l’avenant aux contrats de fourniture des huiles de base</t>
  </si>
  <si>
    <t>Bonus de signature de renouvellement des contrats de fourniture des huiles de base</t>
  </si>
  <si>
    <t>Bonus de signature d’un contrat d’implantation (d’une raffinerie, d’une unité Blending et pétrochimique)</t>
  </si>
  <si>
    <t>Bonus de signature de l’avenant (d’une raffinerie, d’une unité Blending et pétrochimique)</t>
  </si>
  <si>
    <t>Bonus de renouvellement d’un contrat d’implantation (d’une raffinerie, d’une unité Blending et pétrochimique)</t>
  </si>
  <si>
    <t>Bonus sur cession d’intérêt (d’une raffinerie, d’une unité Blending et pétrochimique)</t>
  </si>
  <si>
    <t>Bonus de la première production</t>
  </si>
  <si>
    <t>Bonus 10 millionième baril</t>
  </si>
  <si>
    <t>Bonus 50 millionième baril</t>
  </si>
  <si>
    <t>Bonus de signature du droit d’exploration zone fiscale (A, B, C et D)</t>
  </si>
  <si>
    <t>Bonus de signature de renouvellement du droit d’exploration zone fiscale (A, B, C et D)</t>
  </si>
  <si>
    <t>Bonus de signature du contrat sur les hydrocarbures non conventionnels zone fiscale (A, B, C et D)</t>
  </si>
  <si>
    <r>
      <t>Bonus de signature de renouvellement du contrat sur les</t>
    </r>
    <r>
      <rPr>
        <sz val="48"/>
        <color rgb="FF000000"/>
        <rFont val="Arial Narrow"/>
        <family val="2"/>
      </rPr>
      <t xml:space="preserve"> hydrocarbures non conventionnels zone fiscale (A, B, C et D)</t>
    </r>
  </si>
  <si>
    <t>Bonus de signature zone fiscale (A, B, C et D)</t>
  </si>
  <si>
    <t xml:space="preserve">  Bonus de signature du droit d’exploration zone fiscale (A, B, C et D)</t>
  </si>
  <si>
    <t>Bonus de signature de renouvellement du droit d’exploitation zone fiscale (A, B, C et D)</t>
  </si>
  <si>
    <t xml:space="preserve">Bonus de signature du contrat gazier </t>
  </si>
  <si>
    <t xml:space="preserve">Bonus de signature de renouvellement du permis d’exploitation gazière </t>
  </si>
  <si>
    <t>Bonus de signature à l’avenant contrat pétrolier</t>
  </si>
  <si>
    <t>Bonus de signature à l’avenant du contrat gazier</t>
  </si>
  <si>
    <t xml:space="preserve">Part du profit-oïl </t>
  </si>
  <si>
    <t xml:space="preserve">Excess Oil </t>
  </si>
  <si>
    <t>Super profit Oil</t>
  </si>
  <si>
    <t>Droits de vente de rapports (annuel, accès aux données (gaz), accès aux données bassins   sédimentaires, accès aux données rendues)</t>
  </si>
  <si>
    <t>Droits de vente de cartes géologiques détaillées</t>
  </si>
  <si>
    <t>Fiche d’autorisation de torchage</t>
  </si>
  <si>
    <t xml:space="preserve"> Taxe sur l’autorisation de construction de la canalisation</t>
  </si>
  <si>
    <t>Droits administratifs d’autorisations d’exploitation</t>
  </si>
  <si>
    <t>Taxe sur cession des droits en exploration</t>
  </si>
  <si>
    <t>Taxe sur cession des droits en exploitation</t>
  </si>
  <si>
    <t>Amendes pour non-exécution de programme en matière d’hydrocarbures</t>
  </si>
  <si>
    <t>RESSOURCES HYDRAULIQUES ET ELECTRICITE (Secrétariat Général &amp; CNE)</t>
  </si>
  <si>
    <t>Impôts généraux sur les biens et services</t>
  </si>
  <si>
    <t>Taxe d’agrément d’un organisme de contrôle de la qualité de l’eau de consommation </t>
  </si>
  <si>
    <t>Taxe d’agrément d’un fournisseur des équipements et appareillages des installations de production, de transport, de distribution et de commercialisation de l’énergie ou de l’eau de consommation</t>
  </si>
  <si>
    <t>Taxe d’agrément d’un prestataire de service pour les études, la conception, le conseil, la surveillance et le contrôle, la maintenance, l’extension, la mise en normes, la rénovation sur l’installation de production, de transport, de distribution et de commercialisation de l’électricité ou de l’eau de consommation</t>
  </si>
  <si>
    <t>Taxe sur l'autorisation d'importation, de commercialisation et de stockage de carbure de calcium</t>
  </si>
  <si>
    <t>Autres recettes à caractère fiscal</t>
  </si>
  <si>
    <t>Taxe sur l'autorisation d'importation, de commercialisation et de stockage des gaz autres que les hydrocarbures (gaz comprimés, liquéfiés ou dissous; gaz naturels; gaz rares et gaz frigorifiques non polluants)</t>
  </si>
  <si>
    <t>Taxe sur l’octroi du certificat de conformité de tout ou partie des ouvrages et installations de production, de transport, de distribution et commercialisation de l’énergie électrique d’intérêt national </t>
  </si>
  <si>
    <t>Taxe sur l’octroi du certificat de conformité de tout ou partie des ouvrages et installations de production, de transport, de distribution et commercialisation des eaux naturelles de surface ou souterraines, thermales, des lacs ou du fleuve et de ses affluents</t>
  </si>
  <si>
    <t>Taxe sur l'approbation d'une étude, d'un shéma et d'un plan des infrastructures de production et de transport d'eau et d'electricité</t>
  </si>
  <si>
    <t>Taxe sur l’octroi ou la modification des concessions et/ou des licences de production de l’énergie électrique pour les projets d’intérêt national</t>
  </si>
  <si>
    <t>Taxe sur l’octroi ou la modification des concessions et/ou des licences de transport de l’électricité ou de l’eau naturelle de surface ou souterraine, thermale, des fleuves, des lacs, et de leurs affluents </t>
  </si>
  <si>
    <t>Taxe sur l’octroi ou la modification des concessions et/ou des licences d’exploitation des eaux naturelles de surface ou souterraines, thermales, des fleuves, des lacs et de leurs affluents </t>
  </si>
  <si>
    <t>Taxe sur l’octroi ou la modification des concessions et/ou des licences de commercialisation, d’importation et d’exportation de l’électricité </t>
  </si>
  <si>
    <t> 27426550</t>
  </si>
  <si>
    <t>Taxe sur l’octroi ou la modification des concessions et/ou des licences d’implantation des postes de transformation d’électricité</t>
  </si>
  <si>
    <t>Taxe sur l’octroi ou la modification des contrats de délégation de gestion d’un ouvrage ou d’une installation de production et/ou de transport appartenant à l’Etat</t>
  </si>
  <si>
    <t>Taxe d’homologation d’un permis des personnes physiques et morales, prestataires des services ou des travaux, non établies en République Démocratique du Congo</t>
  </si>
  <si>
    <t>Redevance sur l’exercice d’une activité ou le service public de production, de transport, d’importation, d’exportation ou de commercialisation de l'énergie électrique et d'eau</t>
  </si>
  <si>
    <t>Redevance sur l’utilisation de la ressource énergétique par les infrastructures de production de l'electricité d’intérêt national</t>
  </si>
  <si>
    <t>Redevance sur l’exploitation des eaux naturelles de surface ou souterraines, thermales, des lacs ou du fleuve et de ses affluents</t>
  </si>
  <si>
    <t>Redevance sur la consommation de l’électricité par les usagers finaux</t>
  </si>
  <si>
    <t>Frais d’instruction des dossiers des requérants, d’arbitrage, de rémunération des services de l’Autorité de Régulation du secteur de l’Electricité (ARE) </t>
  </si>
  <si>
    <t>Frais d’instruction des dossiers des requérants, d’arbitrage, de rémunération des services de l’Autorité de Régulation du secteur de l’eau </t>
  </si>
  <si>
    <t>Frais d’instruction des dossiers des requérants, d’arbitrage, de rémunération des services de l’Autorité de Régulation des services attitrés</t>
  </si>
  <si>
    <t>Droit de vente des publications du ministère de l'Energie et ressources hydrauliques</t>
  </si>
  <si>
    <t>Taxe sur l'accès ou le raccordement aux réseaux de transport de l'électricité, des eaux naturelles de surface ou souterraines, thermales, des fleuves, des lacs et de leurs affluents, pour immeuble à usage non résidentiel et celui résidentiel de plus de deux étages</t>
  </si>
  <si>
    <t xml:space="preserve"> Amendes Transactionnelles </t>
  </si>
  <si>
    <t xml:space="preserve">TRANSPORTS, VOIES DE COMMUNICATION ET DESENCLAVEMENT </t>
  </si>
  <si>
    <t>Taxe sur autorisation d'extraction de sable dans le lit mineur  ou majeur d'une voie navigable et ses abords</t>
  </si>
  <si>
    <t>Taxe de delivrance d'une licence d'exploitation des services aériens de transport public</t>
  </si>
  <si>
    <t>Droits sur la delivrance de la patente de pilote et du role d'équipage</t>
  </si>
  <si>
    <t>Taxe d'agrément des services publics et professions auxiliaires de transport terrestre (transporteur public routier, transporteur public ferroviaire)</t>
  </si>
  <si>
    <t xml:space="preserve">Taxe d'agrément d'un service ou d'une profession lié(e) à l'aéronautique </t>
  </si>
  <si>
    <t>Taxe d'agrément et d'autorisation de construction d'un bateau ou d'une embarcation</t>
  </si>
  <si>
    <t xml:space="preserve">Taxe sur l'autorisation d'installation d'une balise d'approche sur une piste privée d'aviation </t>
  </si>
  <si>
    <t>Taxe sur l'autorisation d’exécuter un ouvrage d'art d'accostage ou d'opérer une fouille</t>
  </si>
  <si>
    <t>Taxe d'homologation d'un port ou beach</t>
  </si>
  <si>
    <t>Taxe sur l'autorisation  d’importation d’un aéronef</t>
  </si>
  <si>
    <t>Droits  de circulation au-dessus du territoire national aux aéronefs immatriculés à l'étranger</t>
  </si>
  <si>
    <t>Taxe sur l'autorisation de sortie d'aéronefs, immatriculés  à l'étranger, basés sur le territoire national</t>
  </si>
  <si>
    <t>Droit de delivrance d'un permis de conduire national et international ou son duplicata</t>
  </si>
  <si>
    <t>Taxe sur le permis de naviguer ou son duplicata</t>
  </si>
  <si>
    <r>
      <t>Taxe sur permis de sortie des bateaux et  ou son renouvellement</t>
    </r>
    <r>
      <rPr>
        <sz val="48"/>
        <rFont val="Arial Narrow"/>
        <family val="2"/>
      </rPr>
      <t xml:space="preserve">  </t>
    </r>
  </si>
  <si>
    <t>Taxe sur délivrance d'une lettre de mer ou son renouvellement</t>
  </si>
  <si>
    <t>Taxe d’octroi d'une fréquence aéronautique</t>
  </si>
  <si>
    <t>Droits du livret matricule et du carnet de paie ou de son duplicata</t>
  </si>
  <si>
    <t>Droit de visite annuelle d'un port ou d'un beach</t>
  </si>
  <si>
    <t>Droit de contrôle technique des aéronefs</t>
  </si>
  <si>
    <t xml:space="preserve">Droits de jaugeage d'un bateau </t>
  </si>
  <si>
    <t xml:space="preserve">Redevance de surveillance des véhicules de transport routier </t>
  </si>
  <si>
    <t>Frais de surveillance des véhicules de transport ferroviaire</t>
  </si>
  <si>
    <t>Taxe sur la délivrance de certificat de navigabilité ou son duplicata</t>
  </si>
  <si>
    <t xml:space="preserve">Taxe d'homologation des installations pétrolières d'aviation </t>
  </si>
  <si>
    <t>Taxe de délivrance du certificat de radiation d'un aéronef</t>
  </si>
  <si>
    <t>Droits sur la delivrance des titres de sécurité des navires et bateaux</t>
  </si>
  <si>
    <t>Droits d'inscription d'un aéronef au matricule aéronautique de la RDC</t>
  </si>
  <si>
    <t>Droits de delivrance ou validation d'une licence ou autres documents liés à l'aéronautique civile</t>
  </si>
  <si>
    <t>Droits fixes de police fluviale et lacustre pour le transport des marchandises et des personnes</t>
  </si>
  <si>
    <t>Droit fixe de police maritime</t>
  </si>
  <si>
    <t>Ventes résiduelles de service des établissements non marchands</t>
  </si>
  <si>
    <t>Droit d'admission aux examens en vue d'obtention d ’une licence ou d'un certificat pour certains métiers de l’aéronautique.</t>
  </si>
  <si>
    <t>Droit d'enregistrement d'un aéronef étranger basé en R.D.C.</t>
  </si>
  <si>
    <t>Amendes transactionnelles</t>
  </si>
  <si>
    <t>AUTORITÉ DE RÉGULATION DES PTT / ARPTC</t>
  </si>
  <si>
    <t>Taxes sur des services déterminés</t>
  </si>
  <si>
    <t>Taxe de numérotation</t>
  </si>
  <si>
    <t>Taxe de régulation des télécommunications</t>
  </si>
  <si>
    <t>POSTES, TÉLÉCOMMUNICATIONS ET NOUVELLES TECHNOLOGIES DE L'INFORMATION ET DE LA COMMUNICATION (PT-NTIC)</t>
  </si>
  <si>
    <t>Impôts et taxes sur les biens et services</t>
  </si>
  <si>
    <r>
      <t>Droits sur la déclaration d'autorisation d'exploitation d'un réseau indépendant d'Internet (Intranet</t>
    </r>
    <r>
      <rPr>
        <sz val="48"/>
        <rFont val="Arial Narrow"/>
        <family val="2"/>
      </rPr>
      <t>)</t>
    </r>
  </si>
  <si>
    <t>Taxe sur l'autorisation d'exploitation, de commercialisation des matériels spécifiques de la poste</t>
  </si>
  <si>
    <t>Taxe sur l'autorisation d'exploitation des concessions des cabines publiques ou télé centre</t>
  </si>
  <si>
    <t>Taxe d'homologation des équipements de télécommunication à fabriquer, importer ou commercialiser sur le territoire national</t>
  </si>
  <si>
    <t>Taxe sur l'autorisation de détention, d'installation et d'exploitation des stations radio électriques privées de toute catégorie</t>
  </si>
  <si>
    <t>Taxe sur l’autorisation de détention, d'installation et d'exploitation des faisceaux hertziens</t>
  </si>
  <si>
    <t>Taxe sur l’autorisation de détention, d’installation et d’exploitation de stations terriennes de toute catégorie ou terminal satellitaire </t>
  </si>
  <si>
    <t>Taxe sur l'autorisation d'exploitation des chaînes de radiodiffusion sonore et télévisuelle commerciale</t>
  </si>
  <si>
    <t>Taxe sur l'autorisation d'exploitation de cabine radiophonique (phonie à usage public)</t>
  </si>
  <si>
    <t>Taxe sur l’autorisation d’exploitation de service support</t>
  </si>
  <si>
    <t>Taxe sur l'autorisation d'exploitation du service courrier professionnel, amateur ou social</t>
  </si>
  <si>
    <t>Taxe sur l’autorisation d’exploitation de messagerie financière ou transfert des fonds</t>
  </si>
  <si>
    <t>Taxe sur l’autorisation d’exploitation de courriers et transactions électroniques ou activité promotionnelle à valeur ajoutée en ligne </t>
  </si>
  <si>
    <t>Taxe sur l'autorisation de detention d'installation et d'exploitation du système trunking ou paging</t>
  </si>
  <si>
    <t xml:space="preserve">Taxe sur l’autorisation d’installation et d’exploitation d’un réseau VSAT  </t>
  </si>
  <si>
    <t>Taxe sur l'autorisation d'installation, d'établissement , de fourniture et/ou d'exploitation d'un reseau à fibre optique ou d'une autre infrastricture à haut débit</t>
  </si>
  <si>
    <t>Taxe sur l’autorisation d’implémentation d’une variante de génération technologique</t>
  </si>
  <si>
    <t>Taxe sur la concession ou le contrat d'exploitation de service public des télécommunications (Licence) ou son renouvellement</t>
  </si>
  <si>
    <t>Taxe sur l'autorisation de concession de gestion du country code (cc 243)</t>
  </si>
  <si>
    <t>Taxe sur l'autorisation de concession de gestion de nom du domaine (.cd)</t>
  </si>
  <si>
    <t xml:space="preserve">Taxe sur l'autorisation de fourniture des services  publics ou accès Internet </t>
  </si>
  <si>
    <t xml:space="preserve">Taxe sur l'autorisation de télédistribution des signaux de radio et/ou de télévision par cable, onde radio ou satellite </t>
  </si>
  <si>
    <t>Redevance annuelle sur la concession et/ou contrat d’exploitation de Téléphonie (chiffre d’affaires et fréquences)</t>
  </si>
  <si>
    <t>Redevance annuelle sur la concession et/ou contrat d’exploitation d’Internet (chiffre d’affaires et fréquences)</t>
  </si>
  <si>
    <t>Redevance annuelle sur la concession et/ou contrat d’exploitation de télédistribution (chiffre d’affaires et fréquences)</t>
  </si>
  <si>
    <t>Redevance annuelle sur la concession et/ou contrat d’exploitation de gestion du country code (au prorata du traffic écoulé)</t>
  </si>
  <si>
    <t>Redevance annuelle sur la concession et/ou contrat d’exploitation de gestion de nom du domaine (au prorata des enregistrements)</t>
  </si>
  <si>
    <t>Droits sur la déclaration de distribution des signaux audio et/ou vidéo dans un hôtel ou un bâtiment d'utilité publique</t>
  </si>
  <si>
    <t>Droits sur la déclaration semestrielle d'équipements de télécommunications établis à bord des navires ou bateaux étrangers accostés dans les ports nationaux ou en rade dans les eaux territoriales nationales</t>
  </si>
  <si>
    <t>Taxe de renouvelement ou de modification d'un titre obtenu de télécommunications ou de service postal</t>
  </si>
  <si>
    <t>Redevance annuelle sur l'exploitation du service courrier professionnel, amateur ou social</t>
  </si>
  <si>
    <t>Redevance annuelle sur l'exploitation du système TRUNKING</t>
  </si>
  <si>
    <t>Redevance annuelle sur l’exploitation de service support</t>
  </si>
  <si>
    <t>Redevance annuelle sur l'exploitation de messagerie financière ou transfert de fonds</t>
  </si>
  <si>
    <t>Redevance annuelle sur l’exploitation de courriers et transactions électroniques ou activité promotionnelle à valeur ajoutée en ligne</t>
  </si>
  <si>
    <t>Redevance annuelle sur l’exploitation de commercialisation de matériels spécifiques à la poste</t>
  </si>
  <si>
    <t>Redevance annuelle sur la collecte ou distribution des colis </t>
  </si>
  <si>
    <t>Redevance annuelle sur l’implémentation d’une variante de génération technologique </t>
  </si>
  <si>
    <t>Redevance annuelle sur l’installation, établissement, fourniture et/ou exploitation d’un réseau à fibre optique ou autre infrastructure à haut débit </t>
  </si>
  <si>
    <t>Redevance annuelle sur l’installation et exploitation d’un réseau VSAT</t>
  </si>
  <si>
    <t>Redevance annuelle d'exploitation de concession des cabines publiques ou télécentres</t>
  </si>
  <si>
    <t>Redevance annuelle sur la detention, l'installation et l'exploitation des stations terriennes de toute catégorie ou terminal stellitaire</t>
  </si>
  <si>
    <t>Redevance annuelle sur la detention, l'installation et l'exploitation des faisceaux hertziens</t>
  </si>
  <si>
    <t>Redevance annuelle sur la detention, l'installation et l'exploitation des radios électriques privées de toute catégorie</t>
  </si>
  <si>
    <t>Redevance annuelle sur la déclaration de distribution des signaux audio et/ou vidéo dans un hôtel ou un bâtiment d'utilité publique</t>
  </si>
  <si>
    <t>Redevance annuelle sur la déclaration d’exploitation d’un réseau indépendant (intranet, téléphonie et multimédia interne)</t>
  </si>
  <si>
    <t>Redevance annuelle sur la déclaration de detention, intallation et exploitation d'un commutateur (PABX, serveur), service des contenus et applications mobiles, agrégation et intégration des applications</t>
  </si>
  <si>
    <t>Redevance annuelle sur l'exploitation des chaînes de radiodiffusion sonore ou télévisuelle commerciale</t>
  </si>
  <si>
    <t>Droits sur la déclaration de détention, d'installation et d'exploitation d'un commutateur (PABX,serveurs), service des contenus et application mobiles, agrégation et intégration des applications</t>
  </si>
  <si>
    <t>Redevance annuelle sur la déclaration d'agrement de fabricant, monteur de réseau, d'équipements de télécommunications, de fourreaux de conduite allégées, enrobées et aériennes, de pylônes ou mâts d'antennes</t>
  </si>
  <si>
    <t>Droit sur la déclaration d'agrement des vendeur, installateur, dépanneur d'équipements et matériels de télécommunications</t>
  </si>
  <si>
    <t>Droit sur la déclaration d'agrement de fabricant, monteur de réseau, d'équipements de télécommunications, de fourreaux de conduite allégées, enrobées et aériennes, de pylônes ou mâts d'antennes</t>
  </si>
  <si>
    <t>Redevance annuelle sur la déclaration d'agrement de vendeur, installateur, dépanneur d'équipements et matériels de télécommunications</t>
  </si>
  <si>
    <t>Redevance annuelle sur la déclaration d'installateur d'équipements mutualisés et/ou de gestion et de partage d'infrastructures des télécommunications</t>
  </si>
  <si>
    <t>Déclaration d'agrément d'importateur, d'exportateur d'équipement et matériels de télécomunications</t>
  </si>
  <si>
    <t>Droits sur la déclaration d’agrément d’installateur d’équipements mutualisés et/ou de gestion et de partage d’infrastructures de télécommunications</t>
  </si>
  <si>
    <t>Redevance sur la déclaration d'importateur, d'exportateur d'équipement et matériels de télécomunications</t>
  </si>
  <si>
    <t>Ventes résiduelles des établissements non marchands</t>
  </si>
  <si>
    <t>Droit de délivrance du duplicata de titre obtenu de télécommunication ou de service postal</t>
  </si>
  <si>
    <t>Droits sur la diffusion de la publicité dans la presse</t>
  </si>
  <si>
    <t>Droit sur la déclaration préalable d'ouverture d'une maison de presse écrite (journal, texte périodique ou agence)</t>
  </si>
  <si>
    <t>Droit d'accréditation d'un journaliste étranger</t>
  </si>
  <si>
    <t>Droit sur la déclaration préalable d'exploitation d'une station privée de radio ou d'une chaine de télévision pour une radio ou une télévision à caractère non commercial(confessionnel, associatif ou communautaire)</t>
  </si>
  <si>
    <t>Droit sur la déclaration préalable d'exploitation d'une station privée de radio ou d'une chaine de télévision pour une radio ou une télévision à caractère commercial</t>
  </si>
  <si>
    <t>Recettes  diverses</t>
  </si>
  <si>
    <t>Redevance de contrôle de conformité d'une radio ou télévision privée</t>
  </si>
  <si>
    <t xml:space="preserve"> Amendes transactionnelles</t>
  </si>
  <si>
    <t>AFFAIRES FONCIÈRES</t>
  </si>
  <si>
    <t>Impôts réels et impôts sur les transactions financières et en capital</t>
  </si>
  <si>
    <t>Droits fixes d'enregistrement</t>
  </si>
  <si>
    <t xml:space="preserve">Nouveau certificat </t>
  </si>
  <si>
    <t>Remplacement d’un ancien certificat</t>
  </si>
  <si>
    <t>Page supplémentaire</t>
  </si>
  <si>
    <t>Changement dénomination</t>
  </si>
  <si>
    <t>Insertion d’une mention substantielle</t>
  </si>
  <si>
    <t>Annulation d’un certificat d’enregistrement</t>
  </si>
  <si>
    <t>Droits proportionnels d'enregistrement</t>
  </si>
  <si>
    <t xml:space="preserve">Mutation </t>
  </si>
  <si>
    <t>Inscription hypothécaire sur concession ordinaire</t>
  </si>
  <si>
    <t>Réinscription hypothécaire sur concession ordinaire</t>
  </si>
  <si>
    <t>Radiation hypothécaire sur concession ordinaire</t>
  </si>
  <si>
    <t>Contrat de location de plus de 9 ans</t>
  </si>
  <si>
    <t>Taxe spéciale sur le transfert des contrats de location</t>
  </si>
  <si>
    <t>Annotation</t>
  </si>
  <si>
    <t>Cession de bail</t>
  </si>
  <si>
    <t>Transfert des contrats de location</t>
  </si>
  <si>
    <t>Redevances sur concession ordinaire (par les étrangers, les personnes morales et physiques ainsi que les associations détenteurs d'un titre foncier ou immobilier</t>
  </si>
  <si>
    <t xml:space="preserve">Droits administratifs </t>
  </si>
  <si>
    <t>Frais de mesurage et de bornage de parcelle</t>
  </si>
  <si>
    <t>Parcelle de 4400 m ou plus de périmètre</t>
  </si>
  <si>
    <t>Parcelle de moins de 4400 m de périmètre</t>
  </si>
  <si>
    <t>Parcelle à usage agricole</t>
  </si>
  <si>
    <t>Placement des bornes</t>
  </si>
  <si>
    <t>Reconstitution des limites</t>
  </si>
  <si>
    <t>Frais d'enqûete et de constat en matières foncières</t>
  </si>
  <si>
    <t>Journée perte de temps</t>
  </si>
  <si>
    <t>Journée indivisible</t>
  </si>
  <si>
    <t>P.V. d’enquête</t>
  </si>
  <si>
    <t>P.V. de mesurage et de bornage</t>
  </si>
  <si>
    <t>P.V. d’audition en cas de conflit</t>
  </si>
  <si>
    <t>P.V. de constat de lieu</t>
  </si>
  <si>
    <t>P.V. de constat de mise en valeur</t>
  </si>
  <si>
    <t>Droits de consultation registres fonciers, immobiliers et cadastraux</t>
  </si>
  <si>
    <t>Droits d’ établissement des contrats en matière foncière  (concession ordinaire)</t>
  </si>
  <si>
    <t>Droits sur la vente des biens privés, immobiliers, abandonnés (sans maîtres)</t>
  </si>
  <si>
    <t>ENVIRONNEMENT ET DEVELOPPEMENT DURABLE</t>
  </si>
  <si>
    <t>Taxe sur le certificat de légitime détention des produits de la chasse (animaux totalement ou partiellement protégés, autres animaux, trophées)</t>
  </si>
  <si>
    <t>Taxe sur le permis d'exploitation des produits et sous -produits de la faune sauvage (capture, abattage, importation, exportation ou réexportation) et de la flore sauvage (recolte, exportation d'espèces végétales ligneuses et non ligneuses grumes et bois sciés)</t>
  </si>
  <si>
    <t>Redevance sur la superficie concédée</t>
  </si>
  <si>
    <t>Quotité du Trésor public sur la taxe de déboisement</t>
  </si>
  <si>
    <t>Permis de coupe de bois industrielle</t>
  </si>
  <si>
    <t>Quotité du Trésor public sur le droit d'exploitation ou la vente du crédit carbone</t>
  </si>
  <si>
    <t>Taxe d'inventaire et de reconnaissance forestière</t>
  </si>
  <si>
    <t>Taxe d'homologation d'une O.N.G nationale ou Internationale</t>
  </si>
  <si>
    <t>Taxe sur la délivrance d'une autorisations d'achat, de vente ou d'exportation de bois d'œuvre</t>
  </si>
  <si>
    <t xml:space="preserve">Taxe rémunératoire annuelle </t>
  </si>
  <si>
    <t xml:space="preserve">Taxe d'implantation </t>
  </si>
  <si>
    <t>Taxe de pollution</t>
  </si>
  <si>
    <t xml:space="preserve">Taxe à l'exportation sur delivrance d'un certificat phytosanitaire </t>
  </si>
  <si>
    <t>Taxe à l'exportation sur délivrance d'un certificat d'origine</t>
  </si>
  <si>
    <t>Amendes transactionnelles en matière de chasse</t>
  </si>
  <si>
    <t>Amendes transactionnelles en matière des installations classées</t>
  </si>
  <si>
    <t>Amendes transactionnelles en matière de législation forestière</t>
  </si>
  <si>
    <t>TOURISME</t>
  </si>
  <si>
    <t>Redevance sur les billets de voyage</t>
  </si>
  <si>
    <t>Redevance sur les nuitées (hôtel à partir de 2 étoiles)</t>
  </si>
  <si>
    <t>Redevance sur les repas et boissons (restaurant à partir de 2 fourchettes)</t>
  </si>
  <si>
    <t>Redevance sur les billets d’avion du réseau domestique</t>
  </si>
  <si>
    <t>Redevance sur les billets d'avion du réseau international</t>
  </si>
  <si>
    <t>Redevance sur les voyages ferroviaires Dépassant les frontières d'une province</t>
  </si>
  <si>
    <t>Redevance sur les billets d’un voyage lacustre ou maritime dépassant les frontières d’une province</t>
  </si>
  <si>
    <t>Taxes sur l'autorisation  d'exercer une activité de production, de traitement, d'extraction, de recherche, d'exploitation professionnel et d'agrément</t>
  </si>
  <si>
    <t>Taxe sur la licence d'exploitation pour hôtel (à partir de deux étoiles)</t>
  </si>
  <si>
    <t xml:space="preserve">Taxe sur la licence d'exploitation pour restaurant (à partir de deux fourchettes) </t>
  </si>
  <si>
    <t>Taxe sur la licence d'exploitation pour agence de voyage ou similaire (catégorie A et B)</t>
  </si>
  <si>
    <t>Taxe sur le permis d'exploitation d'un site touristique appartenant à l'Etat</t>
  </si>
  <si>
    <t xml:space="preserve">Taxe d’homologation pour hôtel (à partir de 2 étoiles), restaurant (à partir de 2 fourchettes) et agence de voyage  et similaire (catégorie A et B) </t>
  </si>
  <si>
    <t xml:space="preserve">Taxe d'agrément d'un hôtel </t>
  </si>
  <si>
    <t>Taxe d'agrément d'un restaurant</t>
  </si>
  <si>
    <t>Taxe d'agrément d'une agence de voyage</t>
  </si>
  <si>
    <t>Taxe d'agrément d'une association touristique</t>
  </si>
  <si>
    <t>Autres recettes non fiscales</t>
  </si>
  <si>
    <t>CULTURE ET ARTS</t>
  </si>
  <si>
    <t>Taxes sur l'autorisation d'exercer une activité d'explotation ou professionnelle et d'agrément</t>
  </si>
  <si>
    <t>Taxe sur l'autorisation annuelle d’exercer une activité cinématographique</t>
  </si>
  <si>
    <t>Taxe sur autorisation d’exportation d'oeuvre d’art et d’artisanat</t>
  </si>
  <si>
    <t>Taxe sur la propriété intellectuelle</t>
  </si>
  <si>
    <t>Taxe sur les revenus des œuvres des artistes</t>
  </si>
  <si>
    <t>Taxe sur la délivrance de la carte nationale pour artiste, écrivain ou autre professionnel de la culture et des arts</t>
  </si>
  <si>
    <t>Droits sur le produit de vente de billet, de reservantion ou de frais de participation dans une manifestation culturelle à caractère national ou international</t>
  </si>
  <si>
    <t>Impôts professionnels des personnes physiques</t>
  </si>
  <si>
    <t>Taxe ad valorem sur les gains des joueurs des jeux de hasard, loterie, concours de pronostic ou pari et activités similaires, par tous les (en dur, à travers les voies de télécommunication et des technologies de l'information et de la communication)</t>
  </si>
  <si>
    <t>Taxe sur la publicité dans un stade national</t>
  </si>
  <si>
    <t>Droits sur le transfert international d'athlète</t>
  </si>
  <si>
    <t>Taxe sur l’autorisation d’exploitation d’une entreprise de jeux du hasard ou d'une loterie</t>
  </si>
  <si>
    <t>Taxe d'agrément d'un établissement de loisir</t>
  </si>
  <si>
    <t>Taxe sur la détention ou l'utilisation des biens et services</t>
  </si>
  <si>
    <t>Taxe sur le droit de retransmission radio télévisée d'une rencontre sportive à caracère national ou international</t>
  </si>
  <si>
    <r>
      <t>Droits de location d'un complexe sportif (</t>
    </r>
    <r>
      <rPr>
        <i/>
        <sz val="48"/>
        <rFont val="Arial Narrow"/>
        <family val="2"/>
      </rPr>
      <t>aire de jeux, tribune, local et autres espaces</t>
    </r>
    <r>
      <rPr>
        <sz val="48"/>
        <rFont val="Arial Narrow"/>
        <family val="2"/>
      </rPr>
      <t>)</t>
    </r>
  </si>
  <si>
    <t>Quotité du Trésor Public sur la vente de billets d'accès à une manifestation de loisir dans une installation sportive à caratère national</t>
  </si>
  <si>
    <r>
      <t>Quotité du trésor public sur le produit d'une rencontre sportive (</t>
    </r>
    <r>
      <rPr>
        <i/>
        <sz val="46"/>
        <rFont val="Arial Narrow"/>
        <family val="2"/>
      </rPr>
      <t>nationale ou internationale )</t>
    </r>
  </si>
  <si>
    <t xml:space="preserve">EMPLOI ET TRAVAIL </t>
  </si>
  <si>
    <t>Droits d'octroi de la carte de travail pour étrangers</t>
  </si>
  <si>
    <t>Droits sur la vente d'une revue de travail et de la prevoyance sociale</t>
  </si>
  <si>
    <t>Droits d'enregistrement d'une organisation syndicale</t>
  </si>
  <si>
    <t>Agrément ou autorisation d'un service de santé et sécurité au travail à titre préventif ou médicale</t>
  </si>
  <si>
    <t xml:space="preserve">Visa d'inspection du travail </t>
  </si>
  <si>
    <t>Droit d’enregistrement d'une mutuelle</t>
  </si>
  <si>
    <t xml:space="preserve"> PRÉVOYANCE SOCIALE</t>
  </si>
  <si>
    <t xml:space="preserve"> Amendes Transactionnelles administratives</t>
  </si>
  <si>
    <t>Taxes sur l'utilisation ou l'autorisation d'utiliser des biens ou d'exercer des activités</t>
  </si>
  <si>
    <t>Taxe d'agrément d'un service d'action sociale ou d'un centre privé à vocation sociale</t>
  </si>
  <si>
    <t>PÊCHE ET ÉLEVAGE</t>
  </si>
  <si>
    <r>
      <t>Taxe pour l'octroi de Permis de pêche (industriel, semi-industriel</t>
    </r>
    <r>
      <rPr>
        <sz val="48"/>
        <rFont val="Arial Narrow"/>
        <family val="2"/>
      </rPr>
      <t>)</t>
    </r>
  </si>
  <si>
    <t>Taxe sur le permis d'exploitation du matériel de pêche placé dans les engins et embarcations (ligne en main, de traine, palangre, filet, senne,chalut,…)</t>
  </si>
  <si>
    <t>Taxe sur l’autorisation d’ouverture d’une officine de vente de produits(médicaments) vétérinaires,  d’élevage ou de pêche ou de produits vétérinaires</t>
  </si>
  <si>
    <t>Autorisation d'exploitation des poissons d'aquarium</t>
  </si>
  <si>
    <t>Taxe sur l'agrément de professionnel privé en santé animale pour exercer une mission de service officiel (nationaux et étrangers)</t>
  </si>
  <si>
    <t>Taxe sur l'autorisation d'importation d'animaux, de produits d'origine animale ou halieutique (alimentaire ou non alimentaire)</t>
  </si>
  <si>
    <t>Taxe sur l’autorisation d’exportation  d’animaux, de produits d’origine animale ou halieutique (alimentaire ou non alimentaire)</t>
  </si>
  <si>
    <t>Taxe sur l'autorisation d'exportation de produits vétérinaire et d'intrats d'élevage ou de pèche</t>
  </si>
  <si>
    <t>Taxe sur l’inspection sanitaire aux postes frontaliers d’ animaux, produits d’origine animale ou halieutique (alimentaire ou non alimentaire)</t>
  </si>
  <si>
    <t>Taxe sur l’inspection sanitaire aux postes frontaliers de boissons (alcoolique ou non alcoolique)</t>
  </si>
  <si>
    <t>Taxe sur l’inspection sanitaire aux postes frontaliers de denrées alimentaires d’origine minérale</t>
  </si>
  <si>
    <t>Taxe sur l’inspection sanitaire aux postes frontaliers de produits vétérinaires, d’intrants d’élevage ou de pèche</t>
  </si>
  <si>
    <t>Taxe sur la mise en quarantaine aux postes frontaliers des animaux</t>
  </si>
  <si>
    <t>Taxes de gardiennage par la Police Nationale Congolaise (personne physique et morale)</t>
  </si>
  <si>
    <t>Droits de délivrance d'une attestation de perte de pièces de bord</t>
  </si>
  <si>
    <t xml:space="preserve">Droits d'octroi du casier judiciaire </t>
  </si>
  <si>
    <t>Amendes de police</t>
  </si>
  <si>
    <t>Amendes transactionnelles de police territoriale</t>
  </si>
  <si>
    <t>Amendes transactionnelles de police spéciale de roulage</t>
  </si>
  <si>
    <t>Amendes transactionnelles de police judiciare</t>
  </si>
  <si>
    <t>DIRECTION GÉNÉRALE DES MIGRATIONS (DGM)</t>
  </si>
  <si>
    <t>Droits de délivances de laissez - passer individuel</t>
  </si>
  <si>
    <t>Droits de délivrance de visa d'établissement</t>
  </si>
  <si>
    <t>Droits de délivrance de visa d'établissement spécial, permanent, ordinaire ou de travail</t>
  </si>
  <si>
    <t>Droits de délivrance du visa d'établissement de travail spécifique</t>
  </si>
  <si>
    <t xml:space="preserve">Droits de transposition visa d'établissement </t>
  </si>
  <si>
    <t>Droits de délivrance de visa de voyage</t>
  </si>
  <si>
    <t>Droits de délivrance de visa de voyage ou de transit</t>
  </si>
  <si>
    <t>Droits de délivrance de visa pour mineur ou étudiant</t>
  </si>
  <si>
    <r>
      <t>Droits de délivrance de visa de sortie ou de retour  (</t>
    </r>
    <r>
      <rPr>
        <i/>
        <sz val="48"/>
        <rFont val="Arial Narrow"/>
        <family val="2"/>
      </rPr>
      <t>un ou plusieurs voyages</t>
    </r>
    <r>
      <rPr>
        <sz val="48"/>
        <rFont val="Arial Narrow"/>
        <family val="2"/>
      </rPr>
      <t>)</t>
    </r>
  </si>
  <si>
    <t>Droits de delivrance de visa de portuaire ou aéroportuaire</t>
  </si>
  <si>
    <r>
      <t>Visa de voyage (</t>
    </r>
    <r>
      <rPr>
        <i/>
        <sz val="48"/>
        <color indexed="10"/>
        <rFont val="Arial Narrow"/>
        <family val="2"/>
      </rPr>
      <t>une ou plusieurs entrées pour un, deux, trois ou six mois</t>
    </r>
    <r>
      <rPr>
        <sz val="48"/>
        <color indexed="10"/>
        <rFont val="Arial Narrow"/>
        <family val="2"/>
      </rPr>
      <t>)</t>
    </r>
  </si>
  <si>
    <t>Frais de prorogation de séjour des étrangers porteurs de laissez-passer des pays limitrophes</t>
  </si>
  <si>
    <t>Droits de transposition visa d'établissement</t>
  </si>
  <si>
    <t>Droits de validation de prise en charge</t>
  </si>
  <si>
    <t>Droits de délivrance de visa de voyage ou de transit, portuaire et aéroportuaire</t>
  </si>
  <si>
    <t>Visa et prorogation de visa avec un ou plusieurs mois</t>
  </si>
  <si>
    <t>Autres droits de chancellerie/VTS</t>
  </si>
  <si>
    <t>COURS, TRIBUNAUX ET PARQUETS</t>
  </si>
  <si>
    <t>Autres recettes fiscales à la charge des sociétés et autres entreprises</t>
  </si>
  <si>
    <t>Droits proportionnels sur société anonyme</t>
  </si>
  <si>
    <t>Autres droits administratifs</t>
  </si>
  <si>
    <t>Frais de justice</t>
  </si>
  <si>
    <t>Redevance d'inscription au nouveau registre de commerce et crédit mobilier RCCM</t>
  </si>
  <si>
    <t>Cautions</t>
  </si>
  <si>
    <t>Caution de mise en liberté provisoire</t>
  </si>
  <si>
    <t>Autres recettes diverses non classées ailleurs</t>
  </si>
  <si>
    <t>Droits sur le produit de ventes publiques</t>
  </si>
  <si>
    <t>Droits proportionnels sur les sommes accordées en cas d'exécution forcée</t>
  </si>
  <si>
    <t>Droits sur les sommes allouées aux parties civiles</t>
  </si>
  <si>
    <t>PORTEFEUILLE (Secrétariat Général)</t>
  </si>
  <si>
    <t>ENTREPRISES</t>
  </si>
  <si>
    <t>Dividendes</t>
  </si>
  <si>
    <t>Dividendes d'une entreprise du portefeuille</t>
  </si>
  <si>
    <t xml:space="preserve">Dividendes des sociétés commerciales </t>
  </si>
  <si>
    <t>CHEMIN DE FER DE L'UELE (CFU)</t>
  </si>
  <si>
    <t>AFRIDEX</t>
  </si>
  <si>
    <t>SOSIDER</t>
  </si>
  <si>
    <t>Dividendes des sociétés d'économie mixte</t>
  </si>
  <si>
    <t>Excédent de gestion d’un établissement public</t>
  </si>
  <si>
    <t>Boni de liquidation d’une entreprise du portefeuille</t>
  </si>
  <si>
    <t>S/TOTAL DGRAD HORS PETROLIERS PRODUCTEURS</t>
  </si>
  <si>
    <t>PETROLIERS PRODUCTEURS</t>
  </si>
  <si>
    <t>ON SHORE</t>
  </si>
  <si>
    <t>OFF SHORE</t>
  </si>
  <si>
    <t>PETROLIERS HYDROCARBURES</t>
  </si>
  <si>
    <t>MARGE DISTRIBUABLE</t>
  </si>
  <si>
    <t>ROYALTIESDES SOCIETES PETROLIERES</t>
  </si>
  <si>
    <t>TOTAL RECETTES NON FISCALES</t>
  </si>
  <si>
    <t>ENTITES</t>
  </si>
  <si>
    <t>JANVIER</t>
  </si>
  <si>
    <t>FEVRIER</t>
  </si>
  <si>
    <t>MARS</t>
  </si>
  <si>
    <t>AVRIL</t>
  </si>
  <si>
    <t>MAI</t>
  </si>
  <si>
    <t>JUIN</t>
  </si>
  <si>
    <t>ADM  CENTRALE</t>
  </si>
  <si>
    <t>PETRO. PORTEF</t>
  </si>
  <si>
    <t>PETRO.HYDRO</t>
  </si>
  <si>
    <t>DUKE</t>
  </si>
  <si>
    <t>DUKO</t>
  </si>
  <si>
    <t>TOTAL KINSHASA</t>
  </si>
  <si>
    <t>KATANGA</t>
  </si>
  <si>
    <t>RED MINIERE</t>
  </si>
  <si>
    <t>KONGO CENTRAL</t>
  </si>
  <si>
    <t>BANDUNDU</t>
  </si>
  <si>
    <t>KASAÏ ORIENTAL</t>
  </si>
  <si>
    <t>KASAÏ OCC</t>
  </si>
  <si>
    <t>PROV ORIENTALE</t>
  </si>
  <si>
    <t>EQUATEUR</t>
  </si>
  <si>
    <t>SUD KIVU</t>
  </si>
  <si>
    <t>MANIEMA</t>
  </si>
  <si>
    <t>NORD KIVU</t>
  </si>
  <si>
    <t>TABLEAU  DES REALISATIONS AU 1 er SEMESTRE,PAR SERVICES D'ASSIETTE</t>
  </si>
  <si>
    <t>DGRAD</t>
  </si>
  <si>
    <t>RECETTES RECOUVREES PAR ACTES GENBERATEURS 2021</t>
  </si>
  <si>
    <t>REALISATIONS</t>
  </si>
  <si>
    <t>Recettes de représentations diplomatiques et consulaires</t>
  </si>
  <si>
    <t>Droits de légalisation pour acte de transaction immobilère</t>
  </si>
  <si>
    <t xml:space="preserve">Droits de délivrance des Visas de transit </t>
  </si>
  <si>
    <t>Visa de transit (aller simple ou aller–retour)</t>
  </si>
  <si>
    <r>
      <t>Visa de transit d'un mois (une ou plusieurs entrées</t>
    </r>
    <r>
      <rPr>
        <sz val="48"/>
        <rFont val="Arial Narrow"/>
        <family val="2"/>
      </rPr>
      <t>)</t>
    </r>
  </si>
  <si>
    <t>Visa de transit de deux mois (une ou plusieurs entrées)</t>
  </si>
  <si>
    <r>
      <t>Visa de transit de trois mois (une ou plusieurs entrées</t>
    </r>
    <r>
      <rPr>
        <sz val="48"/>
        <rFont val="Arial Narrow"/>
        <family val="2"/>
      </rPr>
      <t>)</t>
    </r>
  </si>
  <si>
    <r>
      <t>Visa de transit de six mois (une ou plusieurs entrées</t>
    </r>
    <r>
      <rPr>
        <sz val="48"/>
        <rFont val="Arial Narrow"/>
        <family val="2"/>
      </rPr>
      <t>)</t>
    </r>
  </si>
  <si>
    <t>(Droits de délivrance du Formulaire de demande de passeport)</t>
  </si>
  <si>
    <t xml:space="preserve">(Droits de délivrance ou de renouvellement de Permis de port d'armes d'autodéfense, de chasse ou de sport) </t>
  </si>
  <si>
    <t>Permis de séjour des étrangers dans les zones minières</t>
  </si>
  <si>
    <t xml:space="preserve">(Taxe sur l'autorisation spéciale de fabrication artisanale, d'importation et/ou de vente d'armes de chasse ou d'autodéfense) </t>
  </si>
  <si>
    <t>Restitution au trésor public</t>
  </si>
  <si>
    <t>Vente du bulletin des Finances</t>
  </si>
  <si>
    <t xml:space="preserve">(Astreintes pour non dépôt et  dépôt tardif des tableaux de synthèse) </t>
  </si>
  <si>
    <t>Vente du bulletin "indicateurs économiques"</t>
  </si>
  <si>
    <t xml:space="preserve">Droits d'abonnement au service de la documentations et d'études </t>
  </si>
  <si>
    <t>Délivrance,vente, authentification d'autres documents</t>
  </si>
  <si>
    <t>Droits d'utilisation main d'œuvre pénitentiaire</t>
  </si>
  <si>
    <t>DDVR</t>
  </si>
  <si>
    <t>Quarantaine de produits toxique QPT (GU)</t>
  </si>
  <si>
    <t>Autorisation d'ouverture des pharmacies</t>
  </si>
  <si>
    <t>Agrément d’un institut technique médical</t>
  </si>
  <si>
    <t>Autorisation d’ouverture des établissements sanitaires (Hôp., cliniq., cab.médical, etc.)</t>
  </si>
  <si>
    <t xml:space="preserve">Taxe de Contrôle sanitaire aux postes frontaliers des produits d'origine toxique, soporifique et stupéfiante </t>
  </si>
  <si>
    <t>Taxe de destruction des médicaments périmés</t>
  </si>
  <si>
    <t>Quotité sur minerval des ITM publics et privés</t>
  </si>
  <si>
    <t>ENSEIGNEMENT PRIMAIRE, SECONDAIRE ET PROFESSIONNEL (EPSP)</t>
  </si>
  <si>
    <t xml:space="preserve">Quotité du trésor sur les frais académiques du secteur de l'enseignement supérieur et universitaire privé   </t>
  </si>
  <si>
    <t>Quotité du trésor sur les frais académiques du secteur de l'enseignement supérieur et universitaire public</t>
  </si>
  <si>
    <t>Autorisation de fonctionnement</t>
  </si>
  <si>
    <t>Agrément des entreprises d'aménagement intérieur</t>
  </si>
  <si>
    <t>Enregistrement des indépendants dans le secteur de construction et d'aménagement intérieur</t>
  </si>
  <si>
    <t>Taxe sur la construction et l'implantation sur la voie publique des panneaux, enseignes et appareils destinés à recevoir une publicité graphique quelconque</t>
  </si>
  <si>
    <t>Autorisation de raccordement en eau et électricité pour les immeubles à étages</t>
  </si>
  <si>
    <t>Taxe sur autorisation de mise en vente des produits biologiques et médicaments vétérinaires</t>
  </si>
  <si>
    <t>Autorisation d'ouverture labo de recherche et d’analyse, de dispensaire, de clinique et de pharmacie vétérinaires</t>
  </si>
  <si>
    <t>Laboratoire de recherche et d’analyse vétérinaire</t>
  </si>
  <si>
    <t>Dispensaire vétérinaire</t>
  </si>
  <si>
    <t>Clinique vétérinaire</t>
  </si>
  <si>
    <t>Pharmacie vétérinaire</t>
  </si>
  <si>
    <t>Taxe d'agrement des professionnels privés en santé animal</t>
  </si>
  <si>
    <t>Taxe sur l'autorisation d'importation ou d'exportation d'animaux, de produits d'origine animale ou halieutique (alimentaire ou non alimentaire)</t>
  </si>
  <si>
    <t>Taxe sur l'autorisation d'importation ou d'exportation de boissons (alcoolique ou non alcoolique)</t>
  </si>
  <si>
    <t>Taxe sur l'autorisation d' importation de nouvelles espèces de poissons</t>
  </si>
  <si>
    <t>Taxe sur l'autorisation d'exportation des poissons d'aquarium</t>
  </si>
  <si>
    <t>Taxe à l'exportation sur la délivrance du certificat phytosanitaire ou d'origine</t>
  </si>
  <si>
    <t>Taxe sur la délivrance du certificat vétérinaire international</t>
  </si>
  <si>
    <t>Taxe sur l'inspection sanitaire aux poste frontaliers de végétaux, produits végétaux, produits d'origine végétale, produits phytosanitaire ou intrants agricoles</t>
  </si>
  <si>
    <t>Taxe sur l'inspection sanitaire aux poste frontaliers d'animaux, produits d'origine animale ou halieutique (alimentaire ou non alimentaire), de boissons (alicoolique ou non alicoolique), de denrées alimentaires d'origine minerale, de produits vétéri-naires, d'intrants d'élevage ou de pêche</t>
  </si>
  <si>
    <t>Taxe sur la délivrance du certificat d'origine des végétaux</t>
  </si>
  <si>
    <t>Taxe sur la délivrance du certificat d'inspection des denrées</t>
  </si>
  <si>
    <t xml:space="preserve">Taxe sur la délivrance de certificat d'inspection phytosanitaire </t>
  </si>
  <si>
    <t>Inspection vétérinaire des animaux</t>
  </si>
  <si>
    <t>Certificat de vérification des poissons d'aquarium</t>
  </si>
  <si>
    <t>inspection sanitaire aux postes frontaliers d'animaux,produits d'origine</t>
  </si>
  <si>
    <t>Participation aux soins dans les cliniques, dispensaires et laboratoires vétérinaires</t>
  </si>
  <si>
    <t>Désinfection des engins ayant servi au transport des animaux</t>
  </si>
  <si>
    <t>Destruction des animaux</t>
  </si>
  <si>
    <t>Taxe sur la déstruction en dehors des frontières des végétaux, des produits d'origine végétale</t>
  </si>
  <si>
    <t>Taxe sur la mise en quarantaine aux postes frontaliers des végétaux,  produits végétaux, produits d'origine végétale</t>
  </si>
  <si>
    <t>Taxe sur la mise en quarantaine aux postes frontaliers d'animaux</t>
  </si>
  <si>
    <t>Permis d'achat et vente de mitrailles</t>
  </si>
  <si>
    <t>Taxe sur l'utlisation des droits intellectuels</t>
  </si>
  <si>
    <t>Dépôt brevet et marque</t>
  </si>
  <si>
    <t>Demande de modification</t>
  </si>
  <si>
    <t>Taxe concernant le registre national des marques</t>
  </si>
  <si>
    <t>Taxe de dépôt et d'enregistrement d'une indication géographique</t>
  </si>
  <si>
    <t>Demande de revendication, inscription, cession ou transmission</t>
  </si>
  <si>
    <t>Demande de restauration de bervet</t>
  </si>
  <si>
    <t>Demande d'agrément de brevet et marque</t>
  </si>
  <si>
    <t>Taxe de dépôt et d'enregistrement d'une dénomination commerciale ou d'une enseigne</t>
  </si>
  <si>
    <t>Demande de maintien en vigueur d'un brevet</t>
  </si>
  <si>
    <t>Autres recettes relatives à la propriété</t>
  </si>
  <si>
    <t>Taxe sur la marque de conformité aux normes nationales</t>
  </si>
  <si>
    <t>Taxe sur le transfert de royqlties; le savoir fqire d'enreprise ou</t>
  </si>
  <si>
    <t>Taxe de dépôt et d'enregistrement d'une enseigne</t>
  </si>
  <si>
    <t>Taxe d'inscription sur le registre spécial de brevet ou de certificat d'encouragement</t>
  </si>
  <si>
    <t>Taxe de modification du nom ou de l'adresse du mandataire de brevet ou de certificat d'enregistrement</t>
  </si>
  <si>
    <t>Taxe de dépôt d'un dessin ou d(un modèle industriel</t>
  </si>
  <si>
    <t>Taxe de dépôt d'une marque collective</t>
  </si>
  <si>
    <t>Taxe de retablissement des droits liés à une marque de produits de service ou collective</t>
  </si>
  <si>
    <t xml:space="preserve">Taxe pour l'obtention des renseignements en matière industrielle </t>
  </si>
  <si>
    <t>Autorisation présidentielle d'exercer le commerce ( personnes physiques/personnes morales)</t>
  </si>
  <si>
    <t>Taxe (non douanière) sur les opérations d'importation</t>
  </si>
  <si>
    <t xml:space="preserve">Vente bulletin " mercuriale prix à l'exportation" </t>
  </si>
  <si>
    <t>Vente de la revue de commerce</t>
  </si>
  <si>
    <t>Taxe sur l'autorisation de minage temporaire</t>
  </si>
  <si>
    <t>Autorisation transformation des produits d'exploitation</t>
  </si>
  <si>
    <t>Extension permis de recherche à d’autres substances</t>
  </si>
  <si>
    <t>Transformation d’un permis de recherche initiale</t>
  </si>
  <si>
    <t>Produits du Centre d’Expertise, d’Evaluation et de Certification</t>
  </si>
  <si>
    <t>Produit du SAESSCAM</t>
  </si>
  <si>
    <t>Droits d'octroi de carte d’exploitation artisanale des substances précieuses et semi-précieuses</t>
  </si>
  <si>
    <t xml:space="preserve">Droits de vente des cahiers de charge (DAO) </t>
  </si>
  <si>
    <t>Caution pour agrément au titre d'entité de traitement et / ou de transformation de toutes catégories et taillerie</t>
  </si>
  <si>
    <t>Caution de réhabilitation de site par le titulaire des sûretés financières</t>
  </si>
  <si>
    <t>Caution pour bureau d'études Géologique</t>
  </si>
  <si>
    <t>Autorisation d'importation, d'achat, transport et emmagasinnage des produits explosifs/ mines</t>
  </si>
  <si>
    <t>Autorisation d'importation, d'achat, transport et emmagasinnage des produits explosifs/ carrières</t>
  </si>
  <si>
    <t>Frais de dépôt pour dépôt d'agrément de laboratoire d'analyse des produits miniers marchands</t>
  </si>
  <si>
    <t>Frais de dépôt pour agrément de l'acheteur de tout comptoir de l'Or et du diamant</t>
  </si>
  <si>
    <t>Frais de dépôt comptoire Diamants</t>
  </si>
  <si>
    <t>Frais de dépôt pour agrement d'entités de traitement et/ou de transformation de toutes catégories et tailleries</t>
  </si>
  <si>
    <t>1. DROITS ADMINISTRATIFS</t>
  </si>
  <si>
    <t>Redevances superficiaires sur concession pipeline</t>
  </si>
  <si>
    <t xml:space="preserve">Bonus de signature des conventions pétrolières d'exploration-production </t>
  </si>
  <si>
    <t>Bonus de signature des conventions de pipe line</t>
  </si>
  <si>
    <t>Bonus de signature à l'avenant</t>
  </si>
  <si>
    <t>Bonus de renouvellement des contrats de fourniture des huiles de base</t>
  </si>
  <si>
    <t>Droits de vente des rapports, cartes géologiques résultats de recherches géologiques, pétrolières et gazières</t>
  </si>
  <si>
    <t>Redevances sur les carburants terrestres et sur la consommation des huiles moteurs, des huiles de frein, des huiles hydrauliques et des graisses</t>
  </si>
  <si>
    <t>Redevances sur les carburants terrestres</t>
  </si>
  <si>
    <t>Redevance sur la consommation des huiles de moteur, des huiles de freins, des huiles hydrauliques et des graisses</t>
  </si>
  <si>
    <t>Redevance sur les auto-producteurs des eaux naturelles, minérales et thermales</t>
  </si>
  <si>
    <t>Redevance sur les eaux minérales et minéralisés, commercialisées ainsi que  les eaux thermales</t>
  </si>
  <si>
    <t>Autorisation de construction d'un barrage, d'une centrale ou d’une micro-centrale hydroélectrique</t>
  </si>
  <si>
    <r>
      <t>Autorisation de construction des fours à charbon de bois (type traditionnel et amélioré</t>
    </r>
    <r>
      <rPr>
        <sz val="48"/>
        <color indexed="10"/>
        <rFont val="Arial Narrow"/>
        <family val="2"/>
      </rPr>
      <t>)</t>
    </r>
  </si>
  <si>
    <t>Autorisation d'exercer une activité de production de traitement…..</t>
  </si>
  <si>
    <t xml:space="preserve">Taxe sur l’autorisation d'importation, de commercialisation et de stockage de carbure de calcium </t>
  </si>
  <si>
    <t>Ressources souteraines d'eau</t>
  </si>
  <si>
    <t>Autorisation de recherche des eaux naturelles, minérales et thermales</t>
  </si>
  <si>
    <t>Taxe de renouvellement de l'autorisation d'exploitation des eaux naturelles de surface ou souterraines</t>
  </si>
  <si>
    <t>Taxe annuelle de renouvellement d'agrément des entreprises de services d'électrification</t>
  </si>
  <si>
    <t>Taxe sur la validation des shémas hydroliques et captages à l'exploitation</t>
  </si>
  <si>
    <t>Autorisation d'exploitation des eaux naturelles des fleuves et des lacs</t>
  </si>
  <si>
    <t>Redevance sur l'exploitation des eaux naturelles surface souterraines, thermales, des lacs ou du fleuve et  de ses affluents</t>
  </si>
  <si>
    <t>Frais d’instruction des dossiers des requérants, d’arbitrage, de rémunération des services de l’Autorité de Régulation</t>
  </si>
  <si>
    <t>Taxe d'agrément du secteur de l'Energie (Electricité et Eau)</t>
  </si>
  <si>
    <t>Agrément Bureaux d'études du secteur de l'électricité</t>
  </si>
  <si>
    <t>Agrément des bureaux d'études du secteur de l'eau</t>
  </si>
  <si>
    <t>Agrément des entreprises du secteur eau</t>
  </si>
  <si>
    <t>Agrément des entreprises des services d'électrification</t>
  </si>
  <si>
    <t>Taxe annuelle de renouvellement des titre d'agrement</t>
  </si>
  <si>
    <t>Agrément des électriciens indépendants</t>
  </si>
  <si>
    <t>Taxe annuelle de renouvellement d'agrément des électriciens indépendants</t>
  </si>
  <si>
    <t>Taxe sur la validation des schémas hydrauliques et captage</t>
  </si>
  <si>
    <t>Agrément d’un électricien indépendant</t>
  </si>
  <si>
    <t>Taxe annuelle de renouvellement d'agrement d'électricien</t>
  </si>
  <si>
    <t>Immatriculation véhicules routiers, ferroviaires et de navigation</t>
  </si>
  <si>
    <t>Immatriculation véhicules routiers et de navigation</t>
  </si>
  <si>
    <t>Immatriculation des véhicules ferroviaires</t>
  </si>
  <si>
    <t xml:space="preserve">Duplicata certificat d’immatriculation </t>
  </si>
  <si>
    <t>Modification aux mentions d’un certificat d’immatriculation d’un aéronef congolais</t>
  </si>
  <si>
    <t>Droits d'immatriculation ou radiation d'un bâtiment</t>
  </si>
  <si>
    <t>Taxe d'agrément des services publics et professions auxiliaires de transport maritime, fluvial et lacustre</t>
  </si>
  <si>
    <t xml:space="preserve">Taxe d'agrément d’un chantier ou atelier naval </t>
  </si>
  <si>
    <t>Taxe d'agrément d'engin d'assistance au sol</t>
  </si>
  <si>
    <t>Taxe d'agrément d'un service spécialisé pour l'entretien, la transformation, la réparation ou la révision du matériel volant</t>
  </si>
  <si>
    <t>Taxe d'octroi d'une fréquence aéronautique</t>
  </si>
  <si>
    <t>droit sur la déclaration semestrielle des équipements établies à bord de navires et bateaux étrangers</t>
  </si>
  <si>
    <t>Taxe de partance et renouvellement</t>
  </si>
  <si>
    <t>Droits de remise du livret de marin ou de son duplicata</t>
  </si>
  <si>
    <t>Droits sur le registre de recensement en matière maritime et par voies navigables</t>
  </si>
  <si>
    <t>Taxe de modification aux mentions d'un certificat d'enregistrement d'un aéronef étranger basé en RDC</t>
  </si>
  <si>
    <t xml:space="preserve">Taxe sur la délivrance des qualifications </t>
  </si>
  <si>
    <t>Délivrance d'une autorisation de transport d'inflammables ou d'explosifs par bateaux</t>
  </si>
  <si>
    <t>Taxe de renouvellement médical licence du personnel navigant et technique au sol</t>
  </si>
  <si>
    <t xml:space="preserve">Taxe de validation de licence étrangère du personnel navigant </t>
  </si>
  <si>
    <t>Droits pour enrôlement ou licenciement d'hommes d'équipage</t>
  </si>
  <si>
    <t>Droits pour mise d'un navire, bateau ou embarcation à la chaîne</t>
  </si>
  <si>
    <t>Droits pour mise d'un navire à la chaîne</t>
  </si>
  <si>
    <t>Droits pour toute copie d'acte ou de document autre que le rôle d'équipage, l'état de service ou le P.V. de disparition en mer qui serait requis par les parties intéressées</t>
  </si>
  <si>
    <t>Droits sur rôle d'équipage</t>
  </si>
  <si>
    <r>
      <t>Droits pour prestations particulières effectuées à la demande du capitaine, du consul, du conducteur ou d’autres personnes intéressées (Police fluviale et lacustre</t>
    </r>
    <r>
      <rPr>
        <sz val="48"/>
        <rFont val="Arial Narrow"/>
        <family val="2"/>
      </rPr>
      <t>)</t>
    </r>
  </si>
  <si>
    <t xml:space="preserve">Redevance annuelle télésurveillance </t>
  </si>
  <si>
    <t>Autorisation télésurveillance</t>
  </si>
  <si>
    <t>Réseau fibre optique à usage privé</t>
  </si>
  <si>
    <t>MVNO</t>
  </si>
  <si>
    <t>Triple play</t>
  </si>
  <si>
    <t>Implémentation des variantes</t>
  </si>
  <si>
    <t xml:space="preserve">Télédistribution payante  </t>
  </si>
  <si>
    <t>Télédistribution payante en province</t>
  </si>
  <si>
    <t>Télédistribution non payante</t>
  </si>
  <si>
    <t>Télédistribution non payante en milieu rural</t>
  </si>
  <si>
    <t>Taxe sur l'autorisation de collecte et de vente des timbres postes pour la philatélie</t>
  </si>
  <si>
    <t>Taxe sur l'autorisation de détention, d'installation et d'exploitation des stations terriennes de toute catégorie ou terminale satelitaire</t>
  </si>
  <si>
    <t>Autorisation d'installation et d'exploitation d'un reseau  VSAT</t>
  </si>
  <si>
    <t>Taxe sur l'autorisation de détention, d'installation et d'exploitation des faisceaux hertziens</t>
  </si>
  <si>
    <t xml:space="preserve">Taxe sur l'autorisation de detention d'installation et d'exploitation </t>
  </si>
  <si>
    <t>Taxe sur l'autorisation du service courrier amateur ou social à l'intérieur du territoire national</t>
  </si>
  <si>
    <t>Taxe sur l'autorisation d'exploitation du service courrier social sur le territoire national</t>
  </si>
  <si>
    <t>Taxe sur l'autorisation d'exploitation du système trunking</t>
  </si>
  <si>
    <t>Déclaration d'agrement des vente et instal/équipement et matériel de télécommunication</t>
  </si>
  <si>
    <t>Droit sur la déclaration d'agrement des vendeur, installateur, dépanneur de'équipements et matériels de télécommunications</t>
  </si>
  <si>
    <t>Redevance annuelle sur la fourniture des services d'Internet au public</t>
  </si>
  <si>
    <t>Droits de délivrance du duplicata des titres obtenus de télécommunication et du service courrier</t>
  </si>
  <si>
    <t>Redevance annuelle sur l'exploitation du service courrier amateur</t>
  </si>
  <si>
    <t>Redevance annuelle sur l'exploitation du service courrier social</t>
  </si>
  <si>
    <t>Redevance sur concessions fréquences GSM et Internet</t>
  </si>
  <si>
    <t>Redevance annuelle sur l'exploitation de la distribution par réseau</t>
  </si>
  <si>
    <t>Déclaration d'exploitation de publiphone (cabine publique) ou cybercafé</t>
  </si>
  <si>
    <t>Droits sur la déclaration d'agrément des dépanneurs des équipements et matériels de télécommunications</t>
  </si>
  <si>
    <t>Redevance annuelle télésurveillance</t>
  </si>
  <si>
    <t>Redevance audiovisuelle</t>
  </si>
  <si>
    <t>Conversion des titres immobiliers</t>
  </si>
  <si>
    <t>Opération de conversion des livrets de logeur</t>
  </si>
  <si>
    <t>Opération de conversion d’autres titres</t>
  </si>
  <si>
    <t>Droits sur les concessions perpétuelles</t>
  </si>
  <si>
    <t>Frais d’ établissement des contrats en matière foncière</t>
  </si>
  <si>
    <t>Frais de préparation et vérification des actes</t>
  </si>
  <si>
    <t>Copies documents fonciers, immobiliers et cadastraux</t>
  </si>
  <si>
    <t>Permis de chasse</t>
  </si>
  <si>
    <t>Taxe de superficie sur concessions forestières</t>
  </si>
  <si>
    <t>Taxe d'abattage</t>
  </si>
  <si>
    <t>Taxe de reboisement</t>
  </si>
  <si>
    <t>Redevance sur les voyages lacustres</t>
  </si>
  <si>
    <t>Redevance sur les voyages ferroviaires</t>
  </si>
  <si>
    <t>Autorisation d'exercer le métier de guide de Tourisme</t>
  </si>
  <si>
    <t>Impôt sur les ventes des cassettes vidéo, des disques, des plans des architectures et des oeuvres d’arts des sculpteurs, des billets des établissements de cinéma</t>
  </si>
  <si>
    <t>Redevance ad valorem sur les recettes brutes des papeteries, filmothèques, des spectacles</t>
  </si>
  <si>
    <t>Droits sur la production des orchestres et groupes culturels à l'extérieur du pays</t>
  </si>
  <si>
    <t>Autorisation de vente des services et biens artistiques</t>
  </si>
  <si>
    <t>Autorisation de production ou d’exécution d’œuvres d’art et culturelles anonymes pour les unités culturelles</t>
  </si>
  <si>
    <t>Autorisation de filmage dans le lieu autre que touristique</t>
  </si>
  <si>
    <t>Taxe sur la réalisation d'une oeuvre publicitaire</t>
  </si>
  <si>
    <t>Taxe sur l'enregistrement d’une publication  scientifique et littéraire en RDC</t>
  </si>
  <si>
    <t>Autorisation de dépôt des affiches et panneaux publicitaires dans les lieux publics</t>
  </si>
  <si>
    <t>Taxe sur l'autorisation de production des orchestres et groupes culturels à l'extérieur du pays</t>
  </si>
  <si>
    <t>Taxe sur la délivrance d’une autorisation de sortie pour orchestre moderne, troupe théâtrale , artiste,chanteurs et danseurs</t>
  </si>
  <si>
    <t>Autorisation d' organiser une exposition des œuvres d' arts ou une manifestation culturelle</t>
  </si>
  <si>
    <t>Droit sur la décoration des immeubles publics ou privés</t>
  </si>
  <si>
    <t>Délivrance du document de recensement annuel des professionnels de l’art et de la culture</t>
  </si>
  <si>
    <t>Délivrance du certificat de recensement d’une association culturelle</t>
  </si>
  <si>
    <t>Location des parkings des stades</t>
  </si>
  <si>
    <r>
      <t>Autorisation de loisirs (</t>
    </r>
    <r>
      <rPr>
        <i/>
        <sz val="48"/>
        <rFont val="Arial Narrow"/>
        <family val="2"/>
      </rPr>
      <t>carnavals motorisés, concerts populaires dans les stades, concours de miss</t>
    </r>
    <r>
      <rPr>
        <sz val="48"/>
        <rFont val="Arial Narrow"/>
        <family val="2"/>
      </rPr>
      <t>)</t>
    </r>
  </si>
  <si>
    <t>Enregistrement annuel des établissements de loisirs</t>
  </si>
  <si>
    <r>
      <t>Quotité du trésor public sur le produit d'une rencontre sportive (</t>
    </r>
    <r>
      <rPr>
        <i/>
        <sz val="48"/>
        <rFont val="Arial Narrow"/>
        <family val="2"/>
      </rPr>
      <t>nationale ou internationale )</t>
    </r>
  </si>
  <si>
    <r>
      <t>Visa de voyage (</t>
    </r>
    <r>
      <rPr>
        <i/>
        <sz val="48"/>
        <rFont val="Arial Narrow"/>
        <family val="2"/>
      </rPr>
      <t>une ou plusieurs entrées pour un, deux, trois ou six mois</t>
    </r>
    <r>
      <rPr>
        <sz val="48"/>
        <rFont val="Arial Narrow"/>
        <family val="2"/>
      </rPr>
      <t>)</t>
    </r>
  </si>
  <si>
    <t>Droits d'octroi de l'extrait du casier judiciaire (pour nationaux et étrangers)</t>
  </si>
  <si>
    <t>Sommes indûment perçues dans le cadre de la législation sur les prix</t>
  </si>
  <si>
    <t>Produit financiers des placements de l'Etat</t>
  </si>
  <si>
    <t>COBIL</t>
  </si>
  <si>
    <t>GRELKA</t>
  </si>
  <si>
    <t>Fait à kinshasa, le</t>
  </si>
  <si>
    <t>Receveur Principal</t>
  </si>
  <si>
    <t>Alexis LUSANGI BITETE</t>
  </si>
  <si>
    <t>EXECUTION DES BUDGETS DES RECETTES NON FISCALES,PAR SERVICES D'ASSIETTES, DE 2018 A 2020</t>
  </si>
  <si>
    <t>BUDGET 2018</t>
  </si>
  <si>
    <t>BUDGET 2021</t>
  </si>
  <si>
    <t xml:space="preserve">REALISATIONS </t>
  </si>
  <si>
    <t>TAUX DE REAL%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</si>
  <si>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</si>
  <si>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</si>
  <si>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</si>
  <si>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</si>
  <si>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</si>
  <si>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</si>
  <si>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</si>
  <si>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</si>
  <si>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</si>
  <si>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</si>
  <si>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</si>
  <si>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</si>
  <si>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</si>
  <si>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</si>
  <si>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</si>
  <si>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</si>
  <si>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</si>
  <si>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</si>
  <si>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</si>
  <si>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</si>
  <si>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</si>
  <si>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</si>
  <si>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</si>
  <si>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</si>
  <si>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</si>
  <si>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</si>
  <si>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</si>
  <si>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ROYALTIES DES SOCIETES PETROLIERES</t>
  </si>
  <si>
    <t xml:space="preserve">SOUS T OTAL </t>
  </si>
  <si>
    <t>DIVIDENDES ON SHORE</t>
  </si>
  <si>
    <t>PARTICIPATIONS OFF SHORE</t>
  </si>
  <si>
    <t>!Droits administratifs</t>
  </si>
  <si>
    <t>Recettes diverses</t>
  </si>
  <si>
    <t>Taxe sur l'autorisation d'exercer une activité de production, de traitement, d'extraction, de recherche, d'exploitation, professionnelle et agrément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</si>
</sst>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0"/>
    <numFmt numFmtId="166" formatCode="_-* #,##0.00\ _F_-;\-* #,##0.00\ _F_-;_-* &quot;-&quot;??\ _F_-;_-@_-"/>
  </numFmts>
  <fonts count="80"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u/>
      <sz val="8"/>
      <color theme="1"/>
      <name val="Calibri"/>
      <family val="2"/>
      <scheme val="minor"/>
    </font>
    <font>
      <sz val="10"/>
      <name val="Arial"/>
      <family val="2"/>
    </font>
    <font>
      <b/>
      <sz val="48"/>
      <name val="Arial"/>
      <family val="2"/>
    </font>
    <font>
      <sz val="28"/>
      <color indexed="8"/>
      <name val="Arial"/>
      <family val="2"/>
    </font>
    <font>
      <b/>
      <sz val="12"/>
      <name val="Arial"/>
      <family val="2"/>
    </font>
    <font>
      <b/>
      <sz val="72"/>
      <name val="Arial"/>
      <family val="2"/>
    </font>
    <font>
      <b/>
      <sz val="28"/>
      <color indexed="8"/>
      <name val="Arial Narrow"/>
      <family val="2"/>
    </font>
    <font>
      <b/>
      <sz val="48"/>
      <color indexed="8"/>
      <name val="Arial Narrow"/>
      <family val="2"/>
    </font>
    <font>
      <sz val="28"/>
      <color indexed="8"/>
      <name val="Arial Narrow"/>
      <family val="2"/>
    </font>
    <font>
      <sz val="36"/>
      <color indexed="8"/>
      <name val="Arial Narrow"/>
      <family val="2"/>
    </font>
    <font>
      <sz val="48"/>
      <color indexed="8"/>
      <name val="Arial Narrow"/>
      <family val="2"/>
    </font>
    <font>
      <b/>
      <sz val="72"/>
      <name val="Arial Narrow"/>
      <family val="2"/>
    </font>
    <font>
      <b/>
      <sz val="69"/>
      <name val="Arial Narrow"/>
      <family val="2"/>
    </font>
    <font>
      <b/>
      <sz val="48"/>
      <name val="Arial Narrow"/>
      <family val="2"/>
    </font>
    <font>
      <u/>
      <sz val="28"/>
      <name val="Arial"/>
      <family val="2"/>
    </font>
    <font>
      <b/>
      <sz val="28"/>
      <color indexed="8"/>
      <name val="Arial"/>
      <family val="2"/>
    </font>
    <font>
      <sz val="48"/>
      <name val="Arial Narrow"/>
      <family val="2"/>
    </font>
    <font>
      <i/>
      <sz val="48"/>
      <name val="Arial Narrow"/>
      <family val="2"/>
    </font>
    <font>
      <sz val="48"/>
      <color theme="1"/>
      <name val="Arial Narrow"/>
      <family val="2"/>
    </font>
    <font>
      <sz val="48"/>
      <color indexed="10"/>
      <name val="Arial Narrow"/>
      <family val="2"/>
    </font>
    <font>
      <sz val="28"/>
      <color indexed="10"/>
      <name val="Arial"/>
      <family val="2"/>
    </font>
    <font>
      <i/>
      <sz val="48"/>
      <color indexed="8"/>
      <name val="Arial Narrow"/>
      <family val="2"/>
    </font>
    <font>
      <sz val="48"/>
      <color rgb="FF00B050"/>
      <name val="Arial Narrow"/>
      <family val="2"/>
    </font>
    <font>
      <sz val="50"/>
      <name val="Arial Narrow"/>
      <family val="2"/>
    </font>
    <font>
      <i/>
      <sz val="28"/>
      <color indexed="8"/>
      <name val="Arial"/>
      <family val="2"/>
    </font>
    <font>
      <sz val="28"/>
      <name val="Arial"/>
      <family val="2"/>
    </font>
    <font>
      <i/>
      <sz val="48"/>
      <color rgb="FFFF0000"/>
      <name val="Arial Narrow"/>
      <family val="2"/>
    </font>
    <font>
      <b/>
      <sz val="28"/>
      <name val="Arial"/>
      <family val="2"/>
    </font>
    <font>
      <sz val="28"/>
      <color rgb="FFFF0000"/>
      <name val="Arial"/>
      <family val="2"/>
    </font>
    <font>
      <sz val="28"/>
      <color theme="1"/>
      <name val="Arial"/>
      <family val="2"/>
    </font>
    <font>
      <i/>
      <sz val="46"/>
      <name val="Arial Narrow"/>
      <family val="2"/>
    </font>
    <font>
      <b/>
      <i/>
      <sz val="48"/>
      <name val="Arial Narrow"/>
      <family val="2"/>
    </font>
    <font>
      <sz val="48"/>
      <color rgb="FF0070C0"/>
      <name val="Arial Narrow"/>
      <family val="2"/>
    </font>
    <font>
      <sz val="48"/>
      <color rgb="FFFF0000"/>
      <name val="Arial Narrow"/>
      <family val="2"/>
    </font>
    <font>
      <b/>
      <i/>
      <sz val="48"/>
      <color indexed="8"/>
      <name val="Arial Narrow"/>
      <family val="2"/>
    </font>
    <font>
      <sz val="48"/>
      <color rgb="FF00B0F0"/>
      <name val="Arial Narrow"/>
      <family val="2"/>
    </font>
    <font>
      <sz val="36"/>
      <color indexed="8"/>
      <name val="Arial"/>
      <family val="2"/>
    </font>
    <font>
      <sz val="48"/>
      <color rgb="FF000000"/>
      <name val="Arial Narrow"/>
      <family val="2"/>
    </font>
    <font>
      <u/>
      <sz val="28"/>
      <color indexed="8"/>
      <name val="Arial"/>
      <family val="2"/>
    </font>
    <font>
      <i/>
      <u/>
      <sz val="28"/>
      <color indexed="8"/>
      <name val="Arial Narrow"/>
      <family val="2"/>
    </font>
    <font>
      <i/>
      <sz val="48"/>
      <color rgb="FF00B050"/>
      <name val="Arial Narrow"/>
      <family val="2"/>
    </font>
    <font>
      <i/>
      <u/>
      <sz val="48"/>
      <color indexed="8"/>
      <name val="Arial Narrow"/>
      <family val="2"/>
    </font>
    <font>
      <u/>
      <sz val="28"/>
      <color indexed="8"/>
      <name val="Arial Narrow"/>
      <family val="2"/>
    </font>
    <font>
      <i/>
      <u/>
      <sz val="48"/>
      <name val="Arial Narrow"/>
      <family val="2"/>
    </font>
    <font>
      <sz val="28"/>
      <name val="Arial Narrow"/>
      <family val="2"/>
    </font>
    <font>
      <sz val="46"/>
      <name val="Arial Narrow"/>
      <family val="2"/>
    </font>
    <font>
      <b/>
      <sz val="46"/>
      <color indexed="8"/>
      <name val="Arial Narrow"/>
      <family val="2"/>
    </font>
    <font>
      <i/>
      <sz val="48"/>
      <color rgb="FFC00000"/>
      <name val="Arial Narrow"/>
      <family val="2"/>
    </font>
    <font>
      <i/>
      <sz val="48"/>
      <color indexed="10"/>
      <name val="Arial Narrow"/>
      <family val="2"/>
    </font>
    <font>
      <b/>
      <sz val="48"/>
      <color rgb="FFFF0000"/>
      <name val="Arial Narrow"/>
      <family val="2"/>
    </font>
    <font>
      <sz val="36"/>
      <name val="Arial Narrow"/>
      <family val="2"/>
    </font>
    <font>
      <sz val="36"/>
      <name val="Arial"/>
      <family val="2"/>
    </font>
    <font>
      <sz val="48"/>
      <name val="Arial"/>
      <family val="2"/>
    </font>
    <font>
      <b/>
      <sz val="20"/>
      <color indexed="81"/>
      <name val="Tahoma"/>
      <family val="2"/>
    </font>
    <font>
      <b/>
      <sz val="9"/>
      <color indexed="81"/>
      <name val="Tahoma"/>
      <family val="2"/>
    </font>
    <font>
      <sz val="9"/>
      <color indexed="81"/>
      <name val="Tahoma"/>
      <family val="2"/>
    </font>
    <font>
      <sz val="18"/>
      <color indexed="81"/>
      <name val="Tahoma"/>
      <family val="2"/>
    </font>
    <font>
      <sz val="10"/>
      <name val="Arial"/>
      <family val="2"/>
    </font>
    <font>
      <b/>
      <u/>
      <sz val="90"/>
      <color indexed="8"/>
      <name val="Arial Narrow"/>
      <family val="2"/>
    </font>
    <font>
      <b/>
      <u/>
      <sz val="72"/>
      <color indexed="8"/>
      <name val="Arial Narrow"/>
      <family val="2"/>
    </font>
    <font>
      <u/>
      <sz val="48"/>
      <name val="Arial Narrow"/>
      <family val="2"/>
    </font>
    <font>
      <b/>
      <sz val="28"/>
      <color rgb="FFFF0000"/>
      <name val="Arial"/>
      <family val="2"/>
    </font>
    <font>
      <u/>
      <sz val="48"/>
      <color rgb="FFFF0000"/>
      <name val="Arial Narrow"/>
      <family val="2"/>
    </font>
    <font>
      <b/>
      <i/>
      <sz val="48"/>
      <color rgb="FF00B050"/>
      <name val="Arial Narrow"/>
      <family val="2"/>
    </font>
    <font>
      <b/>
      <i/>
      <u/>
      <sz val="48"/>
      <color indexed="8"/>
      <name val="Arial Narrow"/>
      <family val="2"/>
    </font>
    <font>
      <b/>
      <u/>
      <sz val="28"/>
      <color indexed="8"/>
      <name val="Arial Narrow"/>
      <family val="2"/>
    </font>
    <font>
      <b/>
      <i/>
      <u/>
      <sz val="48"/>
      <color rgb="FF00B050"/>
      <name val="Arial Narrow"/>
      <family val="2"/>
    </font>
    <font>
      <b/>
      <i/>
      <u/>
      <sz val="48"/>
      <name val="Arial Narrow"/>
      <family val="2"/>
    </font>
    <font>
      <b/>
      <u/>
      <sz val="48"/>
      <name val="Arial Narrow"/>
      <family val="2"/>
    </font>
    <font>
      <b/>
      <sz val="60"/>
      <color rgb="FFFF0000"/>
      <name val="Arial Narrow"/>
      <family val="2"/>
    </font>
    <font>
      <b/>
      <sz val="60"/>
      <name val="Arial Narrow"/>
      <family val="2"/>
    </font>
    <font>
      <b/>
      <sz val="48"/>
      <color theme="0" tint="-0.14999847407452621"/>
      <name val="Arial Narrow"/>
      <family val="2"/>
    </font>
    <font>
      <b/>
      <sz val="70"/>
      <color rgb="FFFF0000"/>
      <name val="Arial Narrow"/>
      <family val="2"/>
    </font>
    <font>
      <b/>
      <sz val="14"/>
      <color theme="1"/>
      <name val="Calibri"/>
      <family val="2"/>
      <scheme val="minor"/>
    </font>
  </fonts>
  <fills count="8">
    <fill>
      <patternFill patternType="none"/>
    </fill>
    <fill>
      <patternFill patternType="gray125"/>
    </fill>
    <fill>
      <patternFill patternType="solid">
        <fgColor indexed="23"/>
        <bgColor indexed="64"/>
      </patternFill>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499984740745262"/>
        <bgColor indexed="64"/>
      </patternFill>
    </fill>
  </fills>
  <borders count="10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ck">
        <color indexed="64"/>
      </left>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top style="dotted">
        <color indexed="64"/>
      </top>
      <bottom style="dotted">
        <color indexed="64"/>
      </bottom>
      <diagonal/>
    </border>
    <border>
      <left/>
      <right/>
      <top/>
      <bottom style="medium">
        <color indexed="64"/>
      </bottom>
      <diagonal/>
    </border>
    <border>
      <left style="medium">
        <color indexed="64"/>
      </left>
      <right/>
      <top style="dotted">
        <color indexed="64"/>
      </top>
      <bottom style="medium">
        <color indexed="64"/>
      </bottom>
      <diagonal/>
    </border>
    <border>
      <left style="medium">
        <color indexed="64"/>
      </left>
      <right style="medium">
        <color indexed="64"/>
      </right>
      <top style="dotted">
        <color indexed="64"/>
      </top>
      <bottom style="medium">
        <color indexed="64"/>
      </bottom>
      <diagonal/>
    </border>
    <border>
      <left/>
      <right/>
      <top style="dotted">
        <color indexed="64"/>
      </top>
      <bottom style="medium">
        <color indexed="64"/>
      </bottom>
      <diagonal/>
    </border>
    <border>
      <left style="medium">
        <color indexed="64"/>
      </left>
      <right/>
      <top style="medium">
        <color indexed="64"/>
      </top>
      <bottom style="dotted">
        <color indexed="64"/>
      </bottom>
      <diagonal/>
    </border>
    <border>
      <left style="medium">
        <color indexed="64"/>
      </left>
      <right style="medium">
        <color indexed="64"/>
      </right>
      <top style="medium">
        <color indexed="64"/>
      </top>
      <bottom style="dotted">
        <color indexed="64"/>
      </bottom>
      <diagonal/>
    </border>
    <border>
      <left/>
      <right/>
      <top style="medium">
        <color indexed="64"/>
      </top>
      <bottom style="dotted">
        <color indexed="64"/>
      </bottom>
      <diagonal/>
    </border>
    <border>
      <left style="medium">
        <color indexed="64"/>
      </left>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right/>
      <top style="medium">
        <color indexed="64"/>
      </top>
      <bottom style="dashed">
        <color indexed="64"/>
      </bottom>
      <diagonal/>
    </border>
    <border>
      <left style="medium">
        <color indexed="64"/>
      </left>
      <right/>
      <top style="dashed">
        <color indexed="64"/>
      </top>
      <bottom/>
      <diagonal/>
    </border>
    <border>
      <left style="medium">
        <color indexed="64"/>
      </left>
      <right style="medium">
        <color indexed="64"/>
      </right>
      <top style="dashed">
        <color indexed="64"/>
      </top>
      <bottom/>
      <diagonal/>
    </border>
    <border>
      <left/>
      <right/>
      <top style="dashed">
        <color indexed="64"/>
      </top>
      <bottom/>
      <diagonal/>
    </border>
    <border>
      <left style="medium">
        <color indexed="64"/>
      </left>
      <right/>
      <top style="dotted">
        <color indexed="64"/>
      </top>
      <bottom/>
      <diagonal/>
    </border>
    <border>
      <left style="medium">
        <color indexed="64"/>
      </left>
      <right style="medium">
        <color indexed="64"/>
      </right>
      <top style="dotted">
        <color indexed="64"/>
      </top>
      <bottom/>
      <diagonal/>
    </border>
    <border>
      <left/>
      <right/>
      <top style="dotted">
        <color indexed="64"/>
      </top>
      <bottom/>
      <diagonal/>
    </border>
    <border>
      <left style="medium">
        <color indexed="64"/>
      </left>
      <right/>
      <top/>
      <bottom style="dashed">
        <color indexed="64"/>
      </bottom>
      <diagonal/>
    </border>
    <border>
      <left style="medium">
        <color indexed="64"/>
      </left>
      <right style="medium">
        <color indexed="64"/>
      </right>
      <top/>
      <bottom style="dashed">
        <color indexed="64"/>
      </bottom>
      <diagonal/>
    </border>
    <border>
      <left/>
      <right/>
      <top/>
      <bottom style="dashed">
        <color indexed="64"/>
      </bottom>
      <diagonal/>
    </border>
    <border>
      <left style="medium">
        <color indexed="64"/>
      </left>
      <right style="medium">
        <color indexed="64"/>
      </right>
      <top/>
      <bottom/>
      <diagonal/>
    </border>
    <border>
      <left style="medium">
        <color indexed="64"/>
      </left>
      <right style="medium">
        <color indexed="64"/>
      </right>
      <top style="dashed">
        <color indexed="64"/>
      </top>
      <bottom style="dotted">
        <color indexed="64"/>
      </bottom>
      <diagonal/>
    </border>
    <border>
      <left style="medium">
        <color indexed="64"/>
      </left>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style="dashed">
        <color indexed="64"/>
      </top>
      <bottom style="medium">
        <color indexed="64"/>
      </bottom>
      <diagonal/>
    </border>
    <border>
      <left/>
      <right/>
      <top style="dashed">
        <color indexed="64"/>
      </top>
      <bottom style="medium">
        <color indexed="64"/>
      </bottom>
      <diagonal/>
    </border>
    <border>
      <left style="medium">
        <color indexed="64"/>
      </left>
      <right style="medium">
        <color indexed="64"/>
      </right>
      <top style="dotted">
        <color indexed="64"/>
      </top>
      <bottom style="dashed">
        <color indexed="64"/>
      </bottom>
      <diagonal/>
    </border>
    <border>
      <left/>
      <right/>
      <top style="dotted">
        <color indexed="64"/>
      </top>
      <bottom style="dashed">
        <color indexed="64"/>
      </bottom>
      <diagonal/>
    </border>
    <border>
      <left/>
      <right/>
      <top style="dashed">
        <color indexed="64"/>
      </top>
      <bottom style="dotted">
        <color indexed="64"/>
      </bottom>
      <diagonal/>
    </border>
    <border>
      <left/>
      <right/>
      <top style="medium">
        <color indexed="64"/>
      </top>
      <bottom/>
      <diagonal/>
    </border>
    <border>
      <left/>
      <right style="medium">
        <color indexed="64"/>
      </right>
      <top style="dashed">
        <color indexed="64"/>
      </top>
      <bottom style="dotted">
        <color indexed="64"/>
      </bottom>
      <diagonal/>
    </border>
    <border>
      <left style="medium">
        <color indexed="64"/>
      </left>
      <right/>
      <top/>
      <bottom/>
      <diagonal/>
    </border>
    <border>
      <left style="medium">
        <color indexed="64"/>
      </left>
      <right/>
      <top style="dashed">
        <color indexed="64"/>
      </top>
      <bottom style="dotted">
        <color indexed="64"/>
      </bottom>
      <diagonal/>
    </border>
    <border>
      <left style="medium">
        <color indexed="64"/>
      </left>
      <right/>
      <top style="dotted">
        <color indexed="64"/>
      </top>
      <bottom style="dashed">
        <color indexed="64"/>
      </bottom>
      <diagonal/>
    </border>
    <border>
      <left style="medium">
        <color indexed="64"/>
      </left>
      <right style="medium">
        <color indexed="64"/>
      </right>
      <top/>
      <bottom style="dotted">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bottom style="dotted">
        <color indexed="64"/>
      </bottom>
      <diagonal/>
    </border>
    <border>
      <left style="medium">
        <color indexed="64"/>
      </left>
      <right/>
      <top style="dashed">
        <color indexed="64"/>
      </top>
      <bottom style="thick">
        <color indexed="64"/>
      </bottom>
      <diagonal/>
    </border>
    <border>
      <left style="medium">
        <color indexed="64"/>
      </left>
      <right style="medium">
        <color indexed="64"/>
      </right>
      <top style="dashed">
        <color indexed="64"/>
      </top>
      <bottom style="thick">
        <color indexed="64"/>
      </bottom>
      <diagonal/>
    </border>
    <border>
      <left/>
      <right/>
      <top style="dashed">
        <color indexed="64"/>
      </top>
      <bottom style="thick">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style="medium">
        <color indexed="64"/>
      </right>
      <top/>
      <bottom style="dashed">
        <color indexed="64"/>
      </bottom>
      <diagonal/>
    </border>
    <border>
      <left style="medium">
        <color indexed="64"/>
      </left>
      <right style="medium">
        <color indexed="64"/>
      </right>
      <top style="thin">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diagonal/>
    </border>
    <border>
      <left style="medium">
        <color indexed="64"/>
      </left>
      <right style="medium">
        <color indexed="64"/>
      </right>
      <top style="dashed">
        <color indexed="64"/>
      </top>
      <bottom style="thin">
        <color indexed="64"/>
      </bottom>
      <diagonal/>
    </border>
    <border>
      <left style="medium">
        <color indexed="64"/>
      </left>
      <right/>
      <top style="thin">
        <color indexed="64"/>
      </top>
      <bottom style="dashed">
        <color indexed="64"/>
      </bottom>
      <diagonal/>
    </border>
    <border>
      <left/>
      <right style="medium">
        <color indexed="64"/>
      </right>
      <top style="thin">
        <color indexed="64"/>
      </top>
      <bottom style="dashed">
        <color indexed="64"/>
      </bottom>
      <diagonal/>
    </border>
    <border>
      <left style="medium">
        <color indexed="64"/>
      </left>
      <right/>
      <top style="dotted">
        <color indexed="64"/>
      </top>
      <bottom style="thick">
        <color indexed="64"/>
      </bottom>
      <diagonal/>
    </border>
    <border>
      <left/>
      <right style="medium">
        <color indexed="64"/>
      </right>
      <top style="dotted">
        <color indexed="64"/>
      </top>
      <bottom style="thick">
        <color indexed="64"/>
      </bottom>
      <diagonal/>
    </border>
    <border>
      <left style="medium">
        <color indexed="64"/>
      </left>
      <right style="medium">
        <color indexed="64"/>
      </right>
      <top style="dotted">
        <color indexed="64"/>
      </top>
      <bottom style="thick">
        <color indexed="64"/>
      </bottom>
      <diagonal/>
    </border>
    <border>
      <left style="medium">
        <color indexed="64"/>
      </left>
      <right/>
      <top style="dashed">
        <color indexed="64"/>
      </top>
      <bottom style="thin">
        <color indexed="64"/>
      </bottom>
      <diagonal/>
    </border>
    <border>
      <left/>
      <right style="medium">
        <color indexed="64"/>
      </right>
      <top style="dotted">
        <color indexed="64"/>
      </top>
      <bottom style="dotted">
        <color indexed="64"/>
      </bottom>
      <diagonal/>
    </border>
    <border>
      <left style="medium">
        <color indexed="64"/>
      </left>
      <right/>
      <top/>
      <bottom style="dotted">
        <color indexed="64"/>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style="dashed">
        <color indexed="64"/>
      </top>
      <bottom style="thin">
        <color indexed="64"/>
      </bottom>
      <diagonal/>
    </border>
    <border>
      <left style="medium">
        <color indexed="64"/>
      </left>
      <right/>
      <top style="medium">
        <color indexed="64"/>
      </top>
      <bottom style="thin">
        <color indexed="64"/>
      </bottom>
      <diagonal/>
    </border>
    <border>
      <left/>
      <right/>
      <top style="thin">
        <color indexed="64"/>
      </top>
      <bottom style="dashed">
        <color indexed="64"/>
      </bottom>
      <diagonal/>
    </border>
    <border>
      <left/>
      <right/>
      <top style="dotted">
        <color indexed="64"/>
      </top>
      <bottom style="thick">
        <color indexed="64"/>
      </bottom>
      <diagonal/>
    </border>
  </borders>
  <cellStyleXfs count="6">
    <xf numFmtId="0" fontId="0" fillId="0" borderId="0"/>
    <xf numFmtId="9" fontId="1" fillId="0" borderId="0" applyFont="0" applyFill="0" applyBorder="0" applyAlignment="0" applyProtection="0"/>
    <xf numFmtId="0" fontId="7" fillId="0" borderId="0"/>
    <xf numFmtId="0" fontId="7" fillId="0" borderId="0"/>
    <xf numFmtId="166" fontId="7" fillId="0" borderId="0" applyFont="0" applyFill="0" applyBorder="0" applyAlignment="0" applyProtection="0"/>
    <xf numFmtId="0" fontId="63" fillId="0" borderId="0"/>
  </cellStyleXfs>
  <cellXfs count="1050">
    <xf numFmtId="0" fontId="0" fillId="0" borderId="0" xfId="0"/>
    <xf numFmtId="0" fontId="5" fillId="0" borderId="9" xfId="0" applyFont="1" applyBorder="1"/>
    <xf numFmtId="0" fontId="5" fillId="0" borderId="10" xfId="0" applyFont="1" applyBorder="1"/>
    <xf numFmtId="0" fontId="5" fillId="0" borderId="0" xfId="0" applyFont="1"/>
    <xf numFmtId="0" fontId="4" fillId="0" borderId="11" xfId="0" applyFont="1" applyBorder="1"/>
    <xf numFmtId="0" fontId="4" fillId="0" borderId="0" xfId="0" applyFont="1"/>
    <xf numFmtId="0" fontId="4" fillId="0" borderId="6" xfId="0" quotePrefix="1" applyFont="1" applyBorder="1"/>
    <xf numFmtId="0" fontId="4" fillId="0" borderId="6" xfId="0" applyFont="1" applyBorder="1"/>
    <xf numFmtId="4" fontId="4" fillId="0" borderId="6" xfId="0" applyNumberFormat="1" applyFont="1" applyBorder="1"/>
    <xf numFmtId="10" fontId="4" fillId="0" borderId="6" xfId="1" applyNumberFormat="1" applyFont="1" applyBorder="1"/>
    <xf numFmtId="0" fontId="5" fillId="0" borderId="6" xfId="0" applyFont="1" applyBorder="1"/>
    <xf numFmtId="4" fontId="5" fillId="0" borderId="6" xfId="0" applyNumberFormat="1" applyFont="1" applyBorder="1"/>
    <xf numFmtId="10" fontId="5" fillId="0" borderId="6" xfId="1" applyNumberFormat="1" applyFont="1" applyBorder="1"/>
    <xf numFmtId="0" fontId="4" fillId="0" borderId="10" xfId="0" applyFont="1" applyBorder="1"/>
    <xf numFmtId="0" fontId="5" fillId="0" borderId="3" xfId="0" applyFont="1" applyBorder="1"/>
    <xf numFmtId="0" fontId="5" fillId="0" borderId="4" xfId="0" applyFont="1" applyBorder="1"/>
    <xf numFmtId="0" fontId="4" fillId="0" borderId="12" xfId="0" applyFont="1" applyBorder="1"/>
    <xf numFmtId="0" fontId="5" fillId="0" borderId="2" xfId="0" applyFont="1" applyBorder="1"/>
    <xf numFmtId="0" fontId="4" fillId="0" borderId="8" xfId="0" quotePrefix="1" applyFont="1" applyBorder="1"/>
    <xf numFmtId="0" fontId="4" fillId="0" borderId="2" xfId="0" applyFont="1" applyBorder="1"/>
    <xf numFmtId="0" fontId="4" fillId="0" borderId="8" xfId="0" applyFont="1" applyBorder="1"/>
    <xf numFmtId="4" fontId="5" fillId="0" borderId="11" xfId="0" applyNumberFormat="1" applyFont="1" applyBorder="1"/>
    <xf numFmtId="0" fontId="6" fillId="0" borderId="6" xfId="0" applyFont="1" applyBorder="1"/>
    <xf numFmtId="3" fontId="9" fillId="0" borderId="0" xfId="2" applyNumberFormat="1" applyFont="1" applyAlignment="1">
      <alignment vertical="center"/>
    </xf>
    <xf numFmtId="3" fontId="12" fillId="0" borderId="13" xfId="2" applyNumberFormat="1" applyFont="1" applyBorder="1" applyAlignment="1">
      <alignment horizontal="center" vertical="center" wrapText="1"/>
    </xf>
    <xf numFmtId="3" fontId="13" fillId="0" borderId="0" xfId="2" applyNumberFormat="1" applyFont="1" applyAlignment="1">
      <alignment horizontal="right" vertical="center" wrapText="1"/>
    </xf>
    <xf numFmtId="3" fontId="12" fillId="0" borderId="0" xfId="2" applyNumberFormat="1" applyFont="1" applyAlignment="1">
      <alignment horizontal="center" vertical="center" wrapText="1"/>
    </xf>
    <xf numFmtId="164" fontId="14" fillId="0" borderId="0" xfId="2" applyNumberFormat="1" applyFont="1" applyAlignment="1">
      <alignment vertical="center"/>
    </xf>
    <xf numFmtId="3" fontId="12" fillId="0" borderId="13" xfId="2" applyNumberFormat="1" applyFont="1" applyBorder="1" applyAlignment="1">
      <alignment horizontal="center" vertical="center" textRotation="90"/>
    </xf>
    <xf numFmtId="3" fontId="13" fillId="0" borderId="0" xfId="2" applyNumberFormat="1" applyFont="1" applyAlignment="1">
      <alignment horizontal="right" vertical="center" textRotation="90"/>
    </xf>
    <xf numFmtId="3" fontId="12" fillId="0" borderId="0" xfId="2" applyNumberFormat="1" applyFont="1" applyAlignment="1">
      <alignment horizontal="right" vertical="center" textRotation="90" wrapText="1"/>
    </xf>
    <xf numFmtId="3" fontId="15" fillId="2" borderId="14" xfId="2" applyNumberFormat="1" applyFont="1" applyFill="1" applyBorder="1" applyAlignment="1">
      <alignment vertical="center"/>
    </xf>
    <xf numFmtId="3" fontId="16" fillId="2" borderId="15" xfId="2" applyNumberFormat="1" applyFont="1" applyFill="1" applyBorder="1" applyAlignment="1">
      <alignment horizontal="right" vertical="center"/>
    </xf>
    <xf numFmtId="165" fontId="15" fillId="2" borderId="15" xfId="2" applyNumberFormat="1" applyFont="1" applyFill="1" applyBorder="1" applyAlignment="1">
      <alignment horizontal="right" vertical="center" wrapText="1"/>
    </xf>
    <xf numFmtId="164" fontId="15" fillId="2" borderId="15" xfId="2" applyNumberFormat="1" applyFont="1" applyFill="1" applyBorder="1" applyAlignment="1">
      <alignment vertical="center"/>
    </xf>
    <xf numFmtId="3" fontId="13" fillId="0" borderId="23" xfId="2" applyNumberFormat="1" applyFont="1" applyBorder="1" applyAlignment="1">
      <alignment horizontal="center" vertical="center" wrapText="1"/>
    </xf>
    <xf numFmtId="3" fontId="14" fillId="0" borderId="0" xfId="2" applyNumberFormat="1" applyFont="1" applyAlignment="1">
      <alignment vertical="center"/>
    </xf>
    <xf numFmtId="0" fontId="19" fillId="3" borderId="19" xfId="2" applyFont="1" applyFill="1" applyBorder="1" applyAlignment="1">
      <alignment horizontal="center" vertical="center"/>
    </xf>
    <xf numFmtId="4" fontId="19" fillId="3" borderId="23" xfId="2" applyNumberFormat="1" applyFont="1" applyFill="1" applyBorder="1" applyAlignment="1">
      <alignment vertical="center"/>
    </xf>
    <xf numFmtId="3" fontId="20" fillId="0" borderId="0" xfId="2" applyNumberFormat="1" applyFont="1" applyAlignment="1">
      <alignment vertical="center"/>
    </xf>
    <xf numFmtId="3" fontId="20" fillId="3" borderId="0" xfId="2" applyNumberFormat="1" applyFont="1" applyFill="1" applyAlignment="1">
      <alignment vertical="center"/>
    </xf>
    <xf numFmtId="3" fontId="13" fillId="0" borderId="19" xfId="2" applyNumberFormat="1" applyFont="1" applyBorder="1" applyAlignment="1">
      <alignment vertical="center"/>
    </xf>
    <xf numFmtId="3" fontId="13" fillId="0" borderId="23" xfId="2" applyNumberFormat="1" applyFont="1" applyBorder="1" applyAlignment="1">
      <alignment horizontal="right" vertical="center" shrinkToFit="1"/>
    </xf>
    <xf numFmtId="3" fontId="13" fillId="0" borderId="15" xfId="2" applyNumberFormat="1" applyFont="1" applyBorder="1" applyAlignment="1">
      <alignment vertical="center" wrapText="1"/>
    </xf>
    <xf numFmtId="4" fontId="13" fillId="0" borderId="23" xfId="2" applyNumberFormat="1" applyFont="1" applyBorder="1" applyAlignment="1">
      <alignment vertical="center"/>
    </xf>
    <xf numFmtId="3" fontId="21" fillId="0" borderId="0" xfId="2" applyNumberFormat="1" applyFont="1" applyAlignment="1">
      <alignment vertical="center"/>
    </xf>
    <xf numFmtId="3" fontId="16" fillId="0" borderId="25" xfId="2" applyNumberFormat="1" applyFont="1" applyBorder="1" applyAlignment="1">
      <alignment vertical="center"/>
    </xf>
    <xf numFmtId="3" fontId="22" fillId="0" borderId="26" xfId="2" applyNumberFormat="1" applyFont="1" applyBorder="1" applyAlignment="1">
      <alignment horizontal="right" vertical="center"/>
    </xf>
    <xf numFmtId="165" fontId="23" fillId="0" borderId="27" xfId="2" applyNumberFormat="1" applyFont="1" applyBorder="1" applyAlignment="1">
      <alignment vertical="center" wrapText="1"/>
    </xf>
    <xf numFmtId="3" fontId="16" fillId="0" borderId="26" xfId="2" applyNumberFormat="1" applyFont="1" applyBorder="1" applyAlignment="1">
      <alignment vertical="center"/>
    </xf>
    <xf numFmtId="4" fontId="16" fillId="0" borderId="26" xfId="2" applyNumberFormat="1" applyFont="1" applyBorder="1" applyAlignment="1">
      <alignment vertical="center"/>
    </xf>
    <xf numFmtId="3" fontId="16" fillId="0" borderId="21" xfId="2" applyNumberFormat="1" applyFont="1" applyBorder="1" applyAlignment="1">
      <alignment vertical="center"/>
    </xf>
    <xf numFmtId="3" fontId="22" fillId="0" borderId="20" xfId="2" applyNumberFormat="1" applyFont="1" applyBorder="1" applyAlignment="1">
      <alignment horizontal="right" vertical="center"/>
    </xf>
    <xf numFmtId="165" fontId="23" fillId="0" borderId="28" xfId="2" applyNumberFormat="1" applyFont="1" applyBorder="1" applyAlignment="1">
      <alignment vertical="center" wrapText="1"/>
    </xf>
    <xf numFmtId="4" fontId="16" fillId="0" borderId="20" xfId="2" applyNumberFormat="1" applyFont="1" applyBorder="1" applyAlignment="1">
      <alignment vertical="center"/>
    </xf>
    <xf numFmtId="3" fontId="19" fillId="0" borderId="23" xfId="2" applyNumberFormat="1" applyFont="1" applyBorder="1" applyAlignment="1">
      <alignment horizontal="right" vertical="center"/>
    </xf>
    <xf numFmtId="165" fontId="13" fillId="0" borderId="15" xfId="2" applyNumberFormat="1" applyFont="1" applyBorder="1" applyAlignment="1">
      <alignment vertical="center" wrapText="1"/>
    </xf>
    <xf numFmtId="3" fontId="16" fillId="0" borderId="26" xfId="2" applyNumberFormat="1" applyFont="1" applyBorder="1" applyAlignment="1">
      <alignment horizontal="right" vertical="center"/>
    </xf>
    <xf numFmtId="4" fontId="16" fillId="0" borderId="26" xfId="2" applyNumberFormat="1" applyFont="1" applyBorder="1" applyAlignment="1">
      <alignment horizontal="right" vertical="center"/>
    </xf>
    <xf numFmtId="3" fontId="16" fillId="0" borderId="29" xfId="2" applyNumberFormat="1" applyFont="1" applyBorder="1" applyAlignment="1">
      <alignment vertical="center"/>
    </xf>
    <xf numFmtId="3" fontId="22" fillId="0" borderId="30" xfId="2" applyNumberFormat="1" applyFont="1" applyBorder="1" applyAlignment="1">
      <alignment horizontal="right" vertical="center"/>
    </xf>
    <xf numFmtId="165" fontId="23" fillId="0" borderId="31" xfId="2" applyNumberFormat="1" applyFont="1" applyBorder="1" applyAlignment="1">
      <alignment vertical="center" wrapText="1"/>
    </xf>
    <xf numFmtId="3" fontId="16" fillId="0" borderId="30" xfId="2" applyNumberFormat="1" applyFont="1" applyBorder="1" applyAlignment="1">
      <alignment horizontal="right" vertical="center"/>
    </xf>
    <xf numFmtId="4" fontId="16" fillId="0" borderId="30" xfId="2" applyNumberFormat="1" applyFont="1" applyBorder="1" applyAlignment="1">
      <alignment horizontal="right" vertical="center"/>
    </xf>
    <xf numFmtId="3" fontId="13" fillId="0" borderId="23" xfId="2" applyNumberFormat="1" applyFont="1" applyBorder="1" applyAlignment="1">
      <alignment horizontal="right" vertical="center"/>
    </xf>
    <xf numFmtId="0" fontId="22" fillId="0" borderId="32" xfId="2" applyFont="1" applyBorder="1" applyAlignment="1">
      <alignment vertical="center"/>
    </xf>
    <xf numFmtId="3" fontId="22" fillId="0" borderId="33" xfId="2" applyNumberFormat="1" applyFont="1" applyBorder="1" applyAlignment="1">
      <alignment horizontal="right" vertical="center"/>
    </xf>
    <xf numFmtId="165" fontId="23" fillId="0" borderId="34" xfId="2" applyNumberFormat="1" applyFont="1" applyBorder="1" applyAlignment="1">
      <alignment vertical="center" wrapText="1"/>
    </xf>
    <xf numFmtId="4" fontId="22" fillId="0" borderId="33" xfId="2" applyNumberFormat="1" applyFont="1" applyBorder="1" applyAlignment="1">
      <alignment vertical="center"/>
    </xf>
    <xf numFmtId="3" fontId="22" fillId="0" borderId="19" xfId="2" applyNumberFormat="1" applyFont="1" applyBorder="1" applyAlignment="1">
      <alignment vertical="center"/>
    </xf>
    <xf numFmtId="4" fontId="16" fillId="0" borderId="33" xfId="2" applyNumberFormat="1" applyFont="1" applyBorder="1" applyAlignment="1">
      <alignment horizontal="right" vertical="center"/>
    </xf>
    <xf numFmtId="0" fontId="22" fillId="0" borderId="19" xfId="2" applyFont="1" applyBorder="1" applyAlignment="1">
      <alignment vertical="center"/>
    </xf>
    <xf numFmtId="0" fontId="22" fillId="0" borderId="35" xfId="2" applyFont="1" applyBorder="1" applyAlignment="1">
      <alignment vertical="center"/>
    </xf>
    <xf numFmtId="3" fontId="22" fillId="0" borderId="36" xfId="2" applyNumberFormat="1" applyFont="1" applyBorder="1" applyAlignment="1">
      <alignment horizontal="right" vertical="center"/>
    </xf>
    <xf numFmtId="165" fontId="22" fillId="0" borderId="37" xfId="2" applyNumberFormat="1" applyFont="1" applyBorder="1" applyAlignment="1">
      <alignment vertical="center" wrapText="1"/>
    </xf>
    <xf numFmtId="0" fontId="22" fillId="0" borderId="38" xfId="2" applyFont="1" applyBorder="1" applyAlignment="1">
      <alignment vertical="center"/>
    </xf>
    <xf numFmtId="3" fontId="22" fillId="0" borderId="39" xfId="2" applyNumberFormat="1" applyFont="1" applyBorder="1" applyAlignment="1">
      <alignment horizontal="right" vertical="center"/>
    </xf>
    <xf numFmtId="165" fontId="23" fillId="0" borderId="40" xfId="2" applyNumberFormat="1" applyFont="1" applyBorder="1" applyAlignment="1">
      <alignment vertical="center" wrapText="1"/>
    </xf>
    <xf numFmtId="3" fontId="16" fillId="0" borderId="39" xfId="2" applyNumberFormat="1" applyFont="1" applyBorder="1" applyAlignment="1">
      <alignment vertical="center"/>
    </xf>
    <xf numFmtId="4" fontId="16" fillId="0" borderId="39" xfId="2" applyNumberFormat="1" applyFont="1" applyBorder="1" applyAlignment="1">
      <alignment vertical="center"/>
    </xf>
    <xf numFmtId="0" fontId="22" fillId="0" borderId="41" xfId="2" applyFont="1" applyBorder="1" applyAlignment="1">
      <alignment vertical="center"/>
    </xf>
    <xf numFmtId="3" fontId="22" fillId="0" borderId="42" xfId="2" applyNumberFormat="1" applyFont="1" applyBorder="1" applyAlignment="1">
      <alignment horizontal="right" vertical="center"/>
    </xf>
    <xf numFmtId="165" fontId="23" fillId="0" borderId="43" xfId="2" applyNumberFormat="1" applyFont="1" applyBorder="1" applyAlignment="1">
      <alignment vertical="center" wrapText="1"/>
    </xf>
    <xf numFmtId="3" fontId="16" fillId="0" borderId="42" xfId="2" applyNumberFormat="1" applyFont="1" applyBorder="1" applyAlignment="1">
      <alignment vertical="center"/>
    </xf>
    <xf numFmtId="4" fontId="16" fillId="0" borderId="42" xfId="2" applyNumberFormat="1" applyFont="1" applyBorder="1" applyAlignment="1">
      <alignment vertical="center"/>
    </xf>
    <xf numFmtId="3" fontId="19" fillId="0" borderId="15" xfId="2" applyNumberFormat="1" applyFont="1" applyBorder="1" applyAlignment="1">
      <alignment vertical="center" wrapText="1"/>
    </xf>
    <xf numFmtId="3" fontId="16" fillId="0" borderId="44" xfId="2" applyNumberFormat="1" applyFont="1" applyBorder="1" applyAlignment="1">
      <alignment vertical="center"/>
    </xf>
    <xf numFmtId="3" fontId="22" fillId="0" borderId="45" xfId="2" applyNumberFormat="1" applyFont="1" applyBorder="1" applyAlignment="1">
      <alignment horizontal="right" vertical="center"/>
    </xf>
    <xf numFmtId="165" fontId="23" fillId="0" borderId="46" xfId="2" applyNumberFormat="1" applyFont="1" applyBorder="1" applyAlignment="1">
      <alignment vertical="center" wrapText="1"/>
    </xf>
    <xf numFmtId="3" fontId="16" fillId="0" borderId="47" xfId="2" applyNumberFormat="1" applyFont="1" applyBorder="1" applyAlignment="1">
      <alignment vertical="center"/>
    </xf>
    <xf numFmtId="4" fontId="16" fillId="0" borderId="47" xfId="2" applyNumberFormat="1" applyFont="1" applyBorder="1" applyAlignment="1">
      <alignment vertical="center"/>
    </xf>
    <xf numFmtId="0" fontId="22" fillId="0" borderId="29" xfId="2" applyFont="1" applyBorder="1" applyAlignment="1">
      <alignment vertical="center"/>
    </xf>
    <xf numFmtId="3" fontId="22" fillId="0" borderId="48" xfId="2" applyNumberFormat="1" applyFont="1" applyBorder="1" applyAlignment="1">
      <alignment horizontal="right" vertical="center"/>
    </xf>
    <xf numFmtId="4" fontId="24" fillId="0" borderId="20" xfId="2" applyNumberFormat="1" applyFont="1" applyBorder="1" applyAlignment="1">
      <alignment horizontal="center" vertical="center"/>
    </xf>
    <xf numFmtId="3" fontId="19" fillId="4" borderId="23" xfId="2" applyNumberFormat="1" applyFont="1" applyFill="1" applyBorder="1" applyAlignment="1">
      <alignment horizontal="left" vertical="center"/>
    </xf>
    <xf numFmtId="0" fontId="19" fillId="3" borderId="15" xfId="2" applyFont="1" applyFill="1" applyBorder="1" applyAlignment="1">
      <alignment vertical="center" wrapText="1"/>
    </xf>
    <xf numFmtId="165" fontId="19" fillId="0" borderId="15" xfId="2" applyNumberFormat="1" applyFont="1" applyBorder="1" applyAlignment="1">
      <alignment vertical="center" wrapText="1"/>
    </xf>
    <xf numFmtId="0" fontId="22" fillId="0" borderId="25" xfId="2" applyFont="1" applyBorder="1" applyAlignment="1">
      <alignment vertical="center"/>
    </xf>
    <xf numFmtId="0" fontId="22" fillId="0" borderId="27" xfId="2" applyFont="1" applyBorder="1" applyAlignment="1">
      <alignment vertical="center" wrapText="1"/>
    </xf>
    <xf numFmtId="3" fontId="22" fillId="0" borderId="26" xfId="2" applyNumberFormat="1" applyFont="1" applyBorder="1" applyAlignment="1">
      <alignment vertical="center"/>
    </xf>
    <xf numFmtId="4" fontId="22" fillId="0" borderId="26" xfId="2" applyNumberFormat="1" applyFont="1" applyBorder="1" applyAlignment="1">
      <alignment vertical="center"/>
    </xf>
    <xf numFmtId="0" fontId="22" fillId="0" borderId="21" xfId="2" applyFont="1" applyBorder="1" applyAlignment="1">
      <alignment vertical="center"/>
    </xf>
    <xf numFmtId="3" fontId="16" fillId="0" borderId="20" xfId="2" applyNumberFormat="1" applyFont="1" applyBorder="1" applyAlignment="1">
      <alignment horizontal="right" vertical="center"/>
    </xf>
    <xf numFmtId="0" fontId="22" fillId="0" borderId="28" xfId="2" applyFont="1" applyBorder="1" applyAlignment="1">
      <alignment vertical="center" wrapText="1"/>
    </xf>
    <xf numFmtId="165" fontId="13" fillId="0" borderId="21" xfId="2" applyNumberFormat="1" applyFont="1" applyBorder="1" applyAlignment="1">
      <alignment horizontal="left" vertical="center"/>
    </xf>
    <xf numFmtId="3" fontId="13" fillId="0" borderId="20" xfId="2" applyNumberFormat="1" applyFont="1" applyBorder="1" applyAlignment="1">
      <alignment horizontal="right" vertical="center"/>
    </xf>
    <xf numFmtId="165" fontId="13" fillId="0" borderId="28" xfId="2" applyNumberFormat="1" applyFont="1" applyBorder="1" applyAlignment="1">
      <alignment vertical="center" wrapText="1"/>
    </xf>
    <xf numFmtId="4" fontId="13" fillId="0" borderId="20" xfId="2" applyNumberFormat="1" applyFont="1" applyBorder="1" applyAlignment="1">
      <alignment vertical="center"/>
    </xf>
    <xf numFmtId="0" fontId="25" fillId="0" borderId="25" xfId="2" applyFont="1" applyBorder="1" applyAlignment="1">
      <alignment vertical="center"/>
    </xf>
    <xf numFmtId="3" fontId="26" fillId="0" borderId="0" xfId="2" applyNumberFormat="1" applyFont="1" applyAlignment="1">
      <alignment vertical="center"/>
    </xf>
    <xf numFmtId="4" fontId="22" fillId="0" borderId="26" xfId="2" applyNumberFormat="1" applyFont="1" applyBorder="1" applyAlignment="1">
      <alignment horizontal="right" vertical="center"/>
    </xf>
    <xf numFmtId="0" fontId="25" fillId="5" borderId="25" xfId="2" applyFont="1" applyFill="1" applyBorder="1" applyAlignment="1">
      <alignment vertical="center"/>
    </xf>
    <xf numFmtId="4" fontId="16" fillId="5" borderId="26" xfId="2" applyNumberFormat="1" applyFont="1" applyFill="1" applyBorder="1" applyAlignment="1">
      <alignment vertical="center"/>
    </xf>
    <xf numFmtId="3" fontId="26" fillId="5" borderId="0" xfId="2" applyNumberFormat="1" applyFont="1" applyFill="1" applyAlignment="1">
      <alignment vertical="center"/>
    </xf>
    <xf numFmtId="3" fontId="13" fillId="0" borderId="21" xfId="2" applyNumberFormat="1" applyFont="1" applyBorder="1" applyAlignment="1">
      <alignment vertical="center"/>
    </xf>
    <xf numFmtId="4" fontId="16" fillId="0" borderId="26" xfId="3" applyNumberFormat="1" applyFont="1" applyBorder="1" applyAlignment="1">
      <alignment vertical="center"/>
    </xf>
    <xf numFmtId="3" fontId="16" fillId="0" borderId="41" xfId="2" applyNumberFormat="1" applyFont="1" applyBorder="1" applyAlignment="1">
      <alignment vertical="center"/>
    </xf>
    <xf numFmtId="0" fontId="22" fillId="0" borderId="15" xfId="2" applyFont="1" applyBorder="1" applyAlignment="1">
      <alignment vertical="center" wrapText="1"/>
    </xf>
    <xf numFmtId="4" fontId="22" fillId="0" borderId="47" xfId="3" applyNumberFormat="1" applyFont="1" applyBorder="1" applyAlignment="1">
      <alignment vertical="center"/>
    </xf>
    <xf numFmtId="165" fontId="27" fillId="0" borderId="31" xfId="2" applyNumberFormat="1" applyFont="1" applyBorder="1" applyAlignment="1">
      <alignment vertical="center" wrapText="1"/>
    </xf>
    <xf numFmtId="4" fontId="22" fillId="0" borderId="20" xfId="2" applyNumberFormat="1" applyFont="1" applyBorder="1" applyAlignment="1">
      <alignment vertical="center"/>
    </xf>
    <xf numFmtId="4" fontId="19" fillId="0" borderId="23" xfId="2" applyNumberFormat="1" applyFont="1" applyBorder="1" applyAlignment="1">
      <alignment horizontal="right" vertical="center"/>
    </xf>
    <xf numFmtId="3" fontId="16" fillId="0" borderId="49" xfId="2" applyNumberFormat="1" applyFont="1" applyBorder="1" applyAlignment="1">
      <alignment vertical="center"/>
    </xf>
    <xf numFmtId="3" fontId="22" fillId="0" borderId="50" xfId="2" applyNumberFormat="1" applyFont="1" applyBorder="1" applyAlignment="1">
      <alignment horizontal="right" vertical="center"/>
    </xf>
    <xf numFmtId="165" fontId="23" fillId="0" borderId="51" xfId="2" applyNumberFormat="1" applyFont="1" applyBorder="1" applyAlignment="1">
      <alignment vertical="center" wrapText="1"/>
    </xf>
    <xf numFmtId="4" fontId="16" fillId="0" borderId="50" xfId="3" applyNumberFormat="1" applyFont="1" applyBorder="1" applyAlignment="1">
      <alignment vertical="center"/>
    </xf>
    <xf numFmtId="0" fontId="22" fillId="0" borderId="51" xfId="2" applyFont="1" applyBorder="1" applyAlignment="1">
      <alignment vertical="center" wrapText="1"/>
    </xf>
    <xf numFmtId="3" fontId="22" fillId="0" borderId="23" xfId="2" applyNumberFormat="1" applyFont="1" applyBorder="1" applyAlignment="1">
      <alignment horizontal="right" vertical="center"/>
    </xf>
    <xf numFmtId="165" fontId="23" fillId="0" borderId="37" xfId="2" applyNumberFormat="1" applyFont="1" applyBorder="1" applyAlignment="1">
      <alignment vertical="center" wrapText="1"/>
    </xf>
    <xf numFmtId="3" fontId="16" fillId="0" borderId="36" xfId="2" applyNumberFormat="1" applyFont="1" applyBorder="1" applyAlignment="1">
      <alignment horizontal="right" vertical="center"/>
    </xf>
    <xf numFmtId="4" fontId="16" fillId="0" borderId="36" xfId="2" applyNumberFormat="1" applyFont="1" applyBorder="1" applyAlignment="1">
      <alignment horizontal="right" vertical="center"/>
    </xf>
    <xf numFmtId="3" fontId="16" fillId="0" borderId="50" xfId="2" applyNumberFormat="1" applyFont="1" applyBorder="1" applyAlignment="1">
      <alignment horizontal="right" vertical="center"/>
    </xf>
    <xf numFmtId="4" fontId="16" fillId="0" borderId="50" xfId="2" applyNumberFormat="1" applyFont="1" applyBorder="1" applyAlignment="1">
      <alignment horizontal="right" vertical="center"/>
    </xf>
    <xf numFmtId="3" fontId="16" fillId="0" borderId="52" xfId="2" applyNumberFormat="1" applyFont="1" applyBorder="1" applyAlignment="1">
      <alignment vertical="center"/>
    </xf>
    <xf numFmtId="3" fontId="22" fillId="0" borderId="53" xfId="2" applyNumberFormat="1" applyFont="1" applyBorder="1" applyAlignment="1">
      <alignment horizontal="right" vertical="center"/>
    </xf>
    <xf numFmtId="165" fontId="23" fillId="0" borderId="54" xfId="2" applyNumberFormat="1" applyFont="1" applyBorder="1" applyAlignment="1">
      <alignment vertical="center" wrapText="1"/>
    </xf>
    <xf numFmtId="4" fontId="16" fillId="0" borderId="53" xfId="2" applyNumberFormat="1" applyFont="1" applyBorder="1" applyAlignment="1">
      <alignment horizontal="right" vertical="center"/>
    </xf>
    <xf numFmtId="3" fontId="28" fillId="0" borderId="50" xfId="2" applyNumberFormat="1" applyFont="1" applyBorder="1" applyAlignment="1">
      <alignment horizontal="right" vertical="center"/>
    </xf>
    <xf numFmtId="3" fontId="16" fillId="0" borderId="55" xfId="2" applyNumberFormat="1" applyFont="1" applyBorder="1" applyAlignment="1">
      <alignment vertical="center"/>
    </xf>
    <xf numFmtId="4" fontId="16" fillId="0" borderId="55" xfId="2" applyNumberFormat="1" applyFont="1" applyBorder="1" applyAlignment="1">
      <alignment vertical="center"/>
    </xf>
    <xf numFmtId="0" fontId="22" fillId="0" borderId="52" xfId="2" applyFont="1" applyBorder="1" applyAlignment="1">
      <alignment vertical="center"/>
    </xf>
    <xf numFmtId="0" fontId="29" fillId="0" borderId="54" xfId="2" applyFont="1" applyBorder="1" applyAlignment="1">
      <alignment vertical="center" wrapText="1"/>
    </xf>
    <xf numFmtId="4" fontId="16" fillId="0" borderId="53" xfId="3" applyNumberFormat="1" applyFont="1" applyBorder="1" applyAlignment="1">
      <alignment vertical="center"/>
    </xf>
    <xf numFmtId="0" fontId="22" fillId="0" borderId="44" xfId="2" applyFont="1" applyBorder="1" applyAlignment="1">
      <alignment vertical="center"/>
    </xf>
    <xf numFmtId="3" fontId="22" fillId="0" borderId="55" xfId="2" applyNumberFormat="1" applyFont="1" applyBorder="1" applyAlignment="1">
      <alignment horizontal="right" vertical="center"/>
    </xf>
    <xf numFmtId="165" fontId="23" fillId="0" borderId="56" xfId="2" applyNumberFormat="1" applyFont="1" applyBorder="1" applyAlignment="1">
      <alignment vertical="center" wrapText="1"/>
    </xf>
    <xf numFmtId="4" fontId="22" fillId="0" borderId="55" xfId="3" applyNumberFormat="1" applyFont="1" applyBorder="1" applyAlignment="1">
      <alignment vertical="center"/>
    </xf>
    <xf numFmtId="0" fontId="22" fillId="0" borderId="49" xfId="2" applyFont="1" applyBorder="1" applyAlignment="1">
      <alignment vertical="center"/>
    </xf>
    <xf numFmtId="4" fontId="22" fillId="0" borderId="45" xfId="3" applyNumberFormat="1" applyFont="1" applyBorder="1" applyAlignment="1">
      <alignment vertical="center"/>
    </xf>
    <xf numFmtId="165" fontId="23" fillId="0" borderId="57" xfId="2" applyNumberFormat="1" applyFont="1" applyBorder="1" applyAlignment="1">
      <alignment vertical="center" wrapText="1"/>
    </xf>
    <xf numFmtId="4" fontId="22" fillId="0" borderId="47" xfId="3" applyNumberFormat="1" applyFont="1" applyBorder="1" applyAlignment="1">
      <alignment vertical="center" shrinkToFit="1"/>
    </xf>
    <xf numFmtId="4" fontId="19" fillId="0" borderId="23" xfId="2" applyNumberFormat="1" applyFont="1" applyBorder="1" applyAlignment="1">
      <alignment vertical="center"/>
    </xf>
    <xf numFmtId="4" fontId="22" fillId="0" borderId="50" xfId="3" applyNumberFormat="1" applyFont="1" applyBorder="1" applyAlignment="1">
      <alignment vertical="center"/>
    </xf>
    <xf numFmtId="3" fontId="22" fillId="0" borderId="16" xfId="2" applyNumberFormat="1" applyFont="1" applyBorder="1" applyAlignment="1">
      <alignment horizontal="right" vertical="center"/>
    </xf>
    <xf numFmtId="165" fontId="23" fillId="0" borderId="58" xfId="2" applyNumberFormat="1" applyFont="1" applyBorder="1" applyAlignment="1">
      <alignment vertical="center" wrapText="1"/>
    </xf>
    <xf numFmtId="4" fontId="22" fillId="0" borderId="36" xfId="3" applyNumberFormat="1" applyFont="1" applyBorder="1" applyAlignment="1">
      <alignment vertical="center"/>
    </xf>
    <xf numFmtId="0" fontId="22" fillId="0" borderId="48" xfId="2" applyFont="1" applyBorder="1" applyAlignment="1">
      <alignment vertical="center"/>
    </xf>
    <xf numFmtId="165" fontId="23" fillId="0" borderId="26" xfId="2" applyNumberFormat="1" applyFont="1" applyBorder="1" applyAlignment="1">
      <alignment vertical="center" wrapText="1"/>
    </xf>
    <xf numFmtId="4" fontId="22" fillId="0" borderId="59" xfId="3" applyNumberFormat="1" applyFont="1" applyBorder="1" applyAlignment="1">
      <alignment vertical="center"/>
    </xf>
    <xf numFmtId="0" fontId="22" fillId="0" borderId="60" xfId="2" applyFont="1" applyBorder="1" applyAlignment="1">
      <alignment vertical="center"/>
    </xf>
    <xf numFmtId="4" fontId="16" fillId="0" borderId="47" xfId="3" applyNumberFormat="1" applyFont="1" applyBorder="1" applyAlignment="1">
      <alignment vertical="center"/>
    </xf>
    <xf numFmtId="4" fontId="13" fillId="0" borderId="33" xfId="2" applyNumberFormat="1" applyFont="1" applyBorder="1" applyAlignment="1">
      <alignment vertical="center"/>
    </xf>
    <xf numFmtId="3" fontId="16" fillId="0" borderId="61" xfId="2" applyNumberFormat="1" applyFont="1" applyBorder="1" applyAlignment="1">
      <alignment vertical="center"/>
    </xf>
    <xf numFmtId="4" fontId="16" fillId="0" borderId="20" xfId="3" applyNumberFormat="1" applyFont="1" applyBorder="1" applyAlignment="1">
      <alignment vertical="center"/>
    </xf>
    <xf numFmtId="3" fontId="16" fillId="0" borderId="62" xfId="2" applyNumberFormat="1" applyFont="1" applyBorder="1" applyAlignment="1">
      <alignment vertical="center"/>
    </xf>
    <xf numFmtId="165" fontId="23" fillId="0" borderId="59" xfId="2" applyNumberFormat="1" applyFont="1" applyBorder="1" applyAlignment="1">
      <alignment vertical="center" wrapText="1"/>
    </xf>
    <xf numFmtId="3" fontId="30" fillId="0" borderId="0" xfId="2" applyNumberFormat="1" applyFont="1" applyAlignment="1">
      <alignment vertical="center"/>
    </xf>
    <xf numFmtId="3" fontId="22" fillId="0" borderId="47" xfId="2" applyNumberFormat="1" applyFont="1" applyBorder="1" applyAlignment="1">
      <alignment horizontal="right" vertical="center"/>
    </xf>
    <xf numFmtId="165" fontId="23" fillId="0" borderId="0" xfId="2" applyNumberFormat="1" applyFont="1" applyAlignment="1">
      <alignment vertical="center" wrapText="1"/>
    </xf>
    <xf numFmtId="0" fontId="31" fillId="0" borderId="0" xfId="2" applyFont="1" applyAlignment="1">
      <alignment vertical="center"/>
    </xf>
    <xf numFmtId="4" fontId="22" fillId="0" borderId="26" xfId="3" applyNumberFormat="1" applyFont="1" applyBorder="1" applyAlignment="1">
      <alignment vertical="center"/>
    </xf>
    <xf numFmtId="3" fontId="16" fillId="0" borderId="19" xfId="2" applyNumberFormat="1" applyFont="1" applyBorder="1" applyAlignment="1">
      <alignment vertical="center"/>
    </xf>
    <xf numFmtId="4" fontId="16" fillId="0" borderId="55" xfId="3" applyNumberFormat="1" applyFont="1" applyBorder="1" applyAlignment="1">
      <alignment vertical="center"/>
    </xf>
    <xf numFmtId="4" fontId="16" fillId="0" borderId="45" xfId="3" applyNumberFormat="1" applyFont="1" applyBorder="1" applyAlignment="1">
      <alignment vertical="center"/>
    </xf>
    <xf numFmtId="3" fontId="22" fillId="0" borderId="60" xfId="2" applyNumberFormat="1" applyFont="1" applyBorder="1" applyAlignment="1">
      <alignment vertical="center"/>
    </xf>
    <xf numFmtId="165" fontId="27" fillId="0" borderId="56" xfId="2" applyNumberFormat="1" applyFont="1" applyBorder="1" applyAlignment="1">
      <alignment vertical="center" wrapText="1"/>
    </xf>
    <xf numFmtId="4" fontId="16" fillId="0" borderId="45" xfId="2" applyNumberFormat="1" applyFont="1" applyBorder="1" applyAlignment="1">
      <alignment vertical="center"/>
    </xf>
    <xf numFmtId="3" fontId="13" fillId="0" borderId="17" xfId="2" applyNumberFormat="1" applyFont="1" applyBorder="1" applyAlignment="1">
      <alignment vertical="center"/>
    </xf>
    <xf numFmtId="165" fontId="13" fillId="0" borderId="58" xfId="2" applyNumberFormat="1" applyFont="1" applyBorder="1" applyAlignment="1">
      <alignment vertical="center" wrapText="1"/>
    </xf>
    <xf numFmtId="4" fontId="13" fillId="0" borderId="16" xfId="2" applyNumberFormat="1" applyFont="1" applyBorder="1" applyAlignment="1">
      <alignment vertical="center"/>
    </xf>
    <xf numFmtId="165" fontId="27" fillId="0" borderId="15" xfId="2" applyNumberFormat="1" applyFont="1" applyBorder="1" applyAlignment="1">
      <alignment vertical="center" wrapText="1"/>
    </xf>
    <xf numFmtId="3" fontId="16" fillId="0" borderId="48" xfId="2" applyNumberFormat="1" applyFont="1" applyBorder="1" applyAlignment="1">
      <alignment vertical="center"/>
    </xf>
    <xf numFmtId="4" fontId="16" fillId="0" borderId="48" xfId="2" applyNumberFormat="1" applyFont="1" applyBorder="1" applyAlignment="1">
      <alignment vertical="center"/>
    </xf>
    <xf numFmtId="4" fontId="16" fillId="0" borderId="20" xfId="2" applyNumberFormat="1" applyFont="1" applyBorder="1" applyAlignment="1">
      <alignment horizontal="right" vertical="center"/>
    </xf>
    <xf numFmtId="3" fontId="19" fillId="0" borderId="20" xfId="2" applyNumberFormat="1" applyFont="1" applyBorder="1" applyAlignment="1">
      <alignment horizontal="right" vertical="center"/>
    </xf>
    <xf numFmtId="165" fontId="19" fillId="0" borderId="28" xfId="2" applyNumberFormat="1" applyFont="1" applyBorder="1" applyAlignment="1">
      <alignment vertical="center" wrapText="1"/>
    </xf>
    <xf numFmtId="165" fontId="32" fillId="0" borderId="27" xfId="2" applyNumberFormat="1" applyFont="1" applyBorder="1" applyAlignment="1">
      <alignment vertical="center" wrapText="1"/>
    </xf>
    <xf numFmtId="4" fontId="22" fillId="0" borderId="47" xfId="2" applyNumberFormat="1" applyFont="1" applyBorder="1" applyAlignment="1">
      <alignment vertical="center"/>
    </xf>
    <xf numFmtId="3" fontId="19" fillId="0" borderId="19" xfId="2" applyNumberFormat="1" applyFont="1" applyBorder="1" applyAlignment="1">
      <alignment vertical="center"/>
    </xf>
    <xf numFmtId="3" fontId="33" fillId="0" borderId="0" xfId="2" applyNumberFormat="1" applyFont="1" applyAlignment="1">
      <alignment vertical="center"/>
    </xf>
    <xf numFmtId="3" fontId="22" fillId="0" borderId="32" xfId="2" applyNumberFormat="1" applyFont="1" applyBorder="1" applyAlignment="1">
      <alignment vertical="center"/>
    </xf>
    <xf numFmtId="4" fontId="22" fillId="0" borderId="33" xfId="3" applyNumberFormat="1" applyFont="1" applyBorder="1" applyAlignment="1">
      <alignment vertical="center"/>
    </xf>
    <xf numFmtId="3" fontId="34" fillId="0" borderId="0" xfId="2" applyNumberFormat="1" applyFont="1" applyAlignment="1">
      <alignment vertical="center"/>
    </xf>
    <xf numFmtId="3" fontId="22" fillId="0" borderId="44" xfId="2" applyNumberFormat="1" applyFont="1" applyBorder="1" applyAlignment="1">
      <alignment vertical="center"/>
    </xf>
    <xf numFmtId="4" fontId="22" fillId="0" borderId="42" xfId="3" applyNumberFormat="1" applyFont="1" applyBorder="1" applyAlignment="1">
      <alignment vertical="center"/>
    </xf>
    <xf numFmtId="0" fontId="22" fillId="0" borderId="46" xfId="2" applyFont="1" applyBorder="1" applyAlignment="1">
      <alignment vertical="center" wrapText="1"/>
    </xf>
    <xf numFmtId="4" fontId="22" fillId="0" borderId="63" xfId="3" applyNumberFormat="1" applyFont="1" applyBorder="1" applyAlignment="1">
      <alignment vertical="center"/>
    </xf>
    <xf numFmtId="4" fontId="22" fillId="0" borderId="30" xfId="2" applyNumberFormat="1" applyFont="1" applyBorder="1" applyAlignment="1">
      <alignment horizontal="right" vertical="center"/>
    </xf>
    <xf numFmtId="3" fontId="22" fillId="0" borderId="45" xfId="2" applyNumberFormat="1" applyFont="1" applyBorder="1" applyAlignment="1">
      <alignment horizontal="right" vertical="center" wrapText="1"/>
    </xf>
    <xf numFmtId="3" fontId="22" fillId="0" borderId="50" xfId="2" applyNumberFormat="1" applyFont="1" applyBorder="1" applyAlignment="1">
      <alignment horizontal="right" vertical="center" wrapText="1"/>
    </xf>
    <xf numFmtId="3" fontId="24" fillId="0" borderId="38" xfId="2" applyNumberFormat="1" applyFont="1" applyBorder="1" applyAlignment="1">
      <alignment vertical="center"/>
    </xf>
    <xf numFmtId="3" fontId="22" fillId="0" borderId="39" xfId="2" applyNumberFormat="1" applyFont="1" applyBorder="1" applyAlignment="1">
      <alignment horizontal="right" vertical="center" wrapText="1"/>
    </xf>
    <xf numFmtId="4" fontId="24" fillId="0" borderId="39" xfId="3" applyNumberFormat="1" applyFont="1" applyBorder="1" applyAlignment="1">
      <alignment vertical="center"/>
    </xf>
    <xf numFmtId="3" fontId="35" fillId="0" borderId="0" xfId="2" applyNumberFormat="1" applyFont="1" applyAlignment="1">
      <alignment vertical="center"/>
    </xf>
    <xf numFmtId="0" fontId="19" fillId="0" borderId="15" xfId="2" applyFont="1" applyBorder="1" applyAlignment="1">
      <alignment vertical="center" wrapText="1"/>
    </xf>
    <xf numFmtId="3" fontId="16" fillId="0" borderId="60" xfId="2" applyNumberFormat="1" applyFont="1" applyBorder="1" applyAlignment="1">
      <alignment vertical="center"/>
    </xf>
    <xf numFmtId="4" fontId="16" fillId="0" borderId="30" xfId="3" applyNumberFormat="1" applyFont="1" applyBorder="1" applyAlignment="1">
      <alignment vertical="center"/>
    </xf>
    <xf numFmtId="165" fontId="23" fillId="0" borderId="48" xfId="2" applyNumberFormat="1" applyFont="1" applyBorder="1" applyAlignment="1">
      <alignment vertical="center" wrapText="1"/>
    </xf>
    <xf numFmtId="3" fontId="28" fillId="0" borderId="33" xfId="2" applyNumberFormat="1" applyFont="1" applyBorder="1" applyAlignment="1">
      <alignment horizontal="right" vertical="center"/>
    </xf>
    <xf numFmtId="4" fontId="16" fillId="0" borderId="33" xfId="2" applyNumberFormat="1" applyFont="1" applyBorder="1" applyAlignment="1">
      <alignment vertical="center"/>
    </xf>
    <xf numFmtId="164" fontId="16" fillId="0" borderId="45" xfId="2" applyNumberFormat="1" applyFont="1" applyBorder="1" applyAlignment="1">
      <alignment horizontal="center" vertical="center" shrinkToFit="1"/>
    </xf>
    <xf numFmtId="164" fontId="16" fillId="0" borderId="50" xfId="2" applyNumberFormat="1" applyFont="1" applyBorder="1" applyAlignment="1">
      <alignment horizontal="center" vertical="center"/>
    </xf>
    <xf numFmtId="164" fontId="16" fillId="0" borderId="60" xfId="2" applyNumberFormat="1" applyFont="1" applyBorder="1" applyAlignment="1">
      <alignment horizontal="center" vertical="center"/>
    </xf>
    <xf numFmtId="4" fontId="16" fillId="0" borderId="39" xfId="3" applyNumberFormat="1" applyFont="1" applyBorder="1" applyAlignment="1">
      <alignment vertical="center"/>
    </xf>
    <xf numFmtId="3" fontId="16" fillId="0" borderId="23" xfId="2" applyNumberFormat="1" applyFont="1" applyBorder="1" applyAlignment="1">
      <alignment horizontal="right" vertical="center"/>
    </xf>
    <xf numFmtId="165" fontId="16" fillId="0" borderId="15" xfId="2" applyNumberFormat="1" applyFont="1" applyBorder="1" applyAlignment="1">
      <alignment vertical="center" wrapText="1"/>
    </xf>
    <xf numFmtId="4" fontId="16" fillId="0" borderId="23" xfId="3" applyNumberFormat="1" applyFont="1" applyBorder="1" applyAlignment="1">
      <alignment vertical="center"/>
    </xf>
    <xf numFmtId="3" fontId="22" fillId="0" borderId="36" xfId="2" applyNumberFormat="1" applyFont="1" applyBorder="1" applyAlignment="1">
      <alignment vertical="center"/>
    </xf>
    <xf numFmtId="4" fontId="22" fillId="0" borderId="36" xfId="2" applyNumberFormat="1" applyFont="1" applyBorder="1" applyAlignment="1">
      <alignment vertical="center"/>
    </xf>
    <xf numFmtId="3" fontId="22" fillId="0" borderId="50" xfId="2" applyNumberFormat="1" applyFont="1" applyBorder="1" applyAlignment="1">
      <alignment vertical="center"/>
    </xf>
    <xf numFmtId="4" fontId="22" fillId="0" borderId="50" xfId="2" applyNumberFormat="1" applyFont="1" applyBorder="1" applyAlignment="1">
      <alignment vertical="center"/>
    </xf>
    <xf numFmtId="3" fontId="22" fillId="5" borderId="50" xfId="2" applyNumberFormat="1" applyFont="1" applyFill="1" applyBorder="1" applyAlignment="1">
      <alignment horizontal="right" vertical="center"/>
    </xf>
    <xf numFmtId="165" fontId="23" fillId="5" borderId="51" xfId="2" applyNumberFormat="1" applyFont="1" applyFill="1" applyBorder="1" applyAlignment="1">
      <alignment vertical="center" wrapText="1"/>
    </xf>
    <xf numFmtId="4" fontId="22" fillId="6" borderId="50" xfId="2" applyNumberFormat="1" applyFont="1" applyFill="1" applyBorder="1" applyAlignment="1">
      <alignment vertical="center"/>
    </xf>
    <xf numFmtId="3" fontId="19" fillId="0" borderId="23" xfId="2" applyNumberFormat="1" applyFont="1" applyBorder="1" applyAlignment="1">
      <alignment horizontal="right" vertical="center" shrinkToFit="1"/>
    </xf>
    <xf numFmtId="0" fontId="23" fillId="0" borderId="19" xfId="2" applyFont="1" applyBorder="1" applyAlignment="1">
      <alignment vertical="center"/>
    </xf>
    <xf numFmtId="3" fontId="23" fillId="0" borderId="23" xfId="2" applyNumberFormat="1" applyFont="1" applyBorder="1" applyAlignment="1">
      <alignment horizontal="right" vertical="center"/>
    </xf>
    <xf numFmtId="0" fontId="23" fillId="0" borderId="64" xfId="2" applyFont="1" applyBorder="1" applyAlignment="1">
      <alignment vertical="center" wrapText="1"/>
    </xf>
    <xf numFmtId="4" fontId="23" fillId="0" borderId="65" xfId="2" applyNumberFormat="1" applyFont="1" applyBorder="1" applyAlignment="1">
      <alignment vertical="center"/>
    </xf>
    <xf numFmtId="4" fontId="22" fillId="0" borderId="53" xfId="2" applyNumberFormat="1" applyFont="1" applyBorder="1" applyAlignment="1">
      <alignment vertical="center"/>
    </xf>
    <xf numFmtId="165" fontId="23" fillId="0" borderId="66" xfId="2" applyNumberFormat="1" applyFont="1" applyBorder="1" applyAlignment="1">
      <alignment vertical="center" wrapText="1"/>
    </xf>
    <xf numFmtId="3" fontId="16" fillId="0" borderId="42" xfId="2" applyNumberFormat="1" applyFont="1" applyBorder="1" applyAlignment="1">
      <alignment horizontal="right" vertical="center"/>
    </xf>
    <xf numFmtId="165" fontId="27" fillId="0" borderId="43" xfId="2" applyNumberFormat="1" applyFont="1" applyBorder="1" applyAlignment="1">
      <alignment vertical="center" wrapText="1"/>
    </xf>
    <xf numFmtId="3" fontId="16" fillId="0" borderId="30" xfId="2" applyNumberFormat="1" applyFont="1" applyBorder="1" applyAlignment="1">
      <alignment vertical="center"/>
    </xf>
    <xf numFmtId="165" fontId="23" fillId="0" borderId="30" xfId="2" applyNumberFormat="1" applyFont="1" applyBorder="1" applyAlignment="1">
      <alignment vertical="center" wrapText="1"/>
    </xf>
    <xf numFmtId="4" fontId="16" fillId="0" borderId="42" xfId="3" applyNumberFormat="1" applyFont="1" applyBorder="1" applyAlignment="1">
      <alignment vertical="center"/>
    </xf>
    <xf numFmtId="165" fontId="36" fillId="0" borderId="56" xfId="2" applyNumberFormat="1" applyFont="1" applyBorder="1" applyAlignment="1">
      <alignment vertical="center" wrapText="1"/>
    </xf>
    <xf numFmtId="4" fontId="19" fillId="4" borderId="23" xfId="2" applyNumberFormat="1" applyFont="1" applyFill="1" applyBorder="1" applyAlignment="1">
      <alignment vertical="center" shrinkToFit="1"/>
    </xf>
    <xf numFmtId="165" fontId="23" fillId="0" borderId="23" xfId="2" applyNumberFormat="1" applyFont="1" applyBorder="1" applyAlignment="1">
      <alignment vertical="center" wrapText="1"/>
    </xf>
    <xf numFmtId="4" fontId="28" fillId="0" borderId="56" xfId="4" applyNumberFormat="1" applyFont="1" applyFill="1" applyBorder="1" applyAlignment="1">
      <alignment horizontal="right" vertical="center" wrapText="1"/>
    </xf>
    <xf numFmtId="4" fontId="16" fillId="0" borderId="50" xfId="2" applyNumberFormat="1" applyFont="1" applyBorder="1" applyAlignment="1">
      <alignment vertical="center"/>
    </xf>
    <xf numFmtId="3" fontId="16" fillId="0" borderId="50" xfId="2" applyNumberFormat="1" applyFont="1" applyBorder="1" applyAlignment="1">
      <alignment vertical="center"/>
    </xf>
    <xf numFmtId="3" fontId="16" fillId="0" borderId="47" xfId="2" applyNumberFormat="1" applyFont="1" applyBorder="1" applyAlignment="1">
      <alignment horizontal="right" vertical="center"/>
    </xf>
    <xf numFmtId="4" fontId="16" fillId="0" borderId="47" xfId="2" applyNumberFormat="1" applyFont="1" applyBorder="1" applyAlignment="1">
      <alignment horizontal="right" vertical="center"/>
    </xf>
    <xf numFmtId="165" fontId="13" fillId="0" borderId="17" xfId="2" applyNumberFormat="1" applyFont="1" applyBorder="1" applyAlignment="1">
      <alignment horizontal="left" vertical="center"/>
    </xf>
    <xf numFmtId="3" fontId="13" fillId="0" borderId="16" xfId="2" applyNumberFormat="1" applyFont="1" applyBorder="1" applyAlignment="1">
      <alignment horizontal="right" vertical="center"/>
    </xf>
    <xf numFmtId="0" fontId="22" fillId="0" borderId="17" xfId="2" applyFont="1" applyBorder="1" applyAlignment="1">
      <alignment vertical="center"/>
    </xf>
    <xf numFmtId="0" fontId="22" fillId="0" borderId="67" xfId="2" applyFont="1" applyBorder="1" applyAlignment="1">
      <alignment vertical="center"/>
    </xf>
    <xf numFmtId="3" fontId="22" fillId="0" borderId="68" xfId="2" applyNumberFormat="1" applyFont="1" applyBorder="1" applyAlignment="1">
      <alignment horizontal="right" vertical="center"/>
    </xf>
    <xf numFmtId="165" fontId="23" fillId="0" borderId="69" xfId="2" applyNumberFormat="1" applyFont="1" applyBorder="1" applyAlignment="1">
      <alignment vertical="center" wrapText="1"/>
    </xf>
    <xf numFmtId="4" fontId="16" fillId="0" borderId="68" xfId="2" applyNumberFormat="1" applyFont="1" applyBorder="1" applyAlignment="1">
      <alignment vertical="center"/>
    </xf>
    <xf numFmtId="165" fontId="23" fillId="0" borderId="15" xfId="2" applyNumberFormat="1" applyFont="1" applyBorder="1" applyAlignment="1">
      <alignment vertical="center" wrapText="1"/>
    </xf>
    <xf numFmtId="3" fontId="16" fillId="0" borderId="23" xfId="2" applyNumberFormat="1" applyFont="1" applyBorder="1" applyAlignment="1">
      <alignment vertical="center"/>
    </xf>
    <xf numFmtId="4" fontId="16" fillId="0" borderId="23" xfId="2" applyNumberFormat="1" applyFont="1" applyBorder="1" applyAlignment="1">
      <alignment vertical="center"/>
    </xf>
    <xf numFmtId="4" fontId="22" fillId="0" borderId="50" xfId="2" applyNumberFormat="1" applyFont="1" applyBorder="1" applyAlignment="1">
      <alignment horizontal="right" vertical="center"/>
    </xf>
    <xf numFmtId="4" fontId="22" fillId="0" borderId="39" xfId="2" applyNumberFormat="1" applyFont="1" applyBorder="1" applyAlignment="1">
      <alignment horizontal="right" vertical="center"/>
    </xf>
    <xf numFmtId="4" fontId="22" fillId="0" borderId="47" xfId="2" applyNumberFormat="1" applyFont="1" applyBorder="1" applyAlignment="1">
      <alignment horizontal="right" vertical="center"/>
    </xf>
    <xf numFmtId="0" fontId="37" fillId="0" borderId="70" xfId="2" applyFont="1" applyBorder="1" applyAlignment="1">
      <alignment vertical="center"/>
    </xf>
    <xf numFmtId="3" fontId="37" fillId="0" borderId="71" xfId="2" applyNumberFormat="1" applyFont="1" applyBorder="1" applyAlignment="1">
      <alignment vertical="center"/>
    </xf>
    <xf numFmtId="0" fontId="37" fillId="0" borderId="4" xfId="2" applyFont="1" applyBorder="1" applyAlignment="1">
      <alignment vertical="center" wrapText="1"/>
    </xf>
    <xf numFmtId="4" fontId="37" fillId="0" borderId="71" xfId="2" applyNumberFormat="1" applyFont="1" applyBorder="1" applyAlignment="1">
      <alignment vertical="center"/>
    </xf>
    <xf numFmtId="165" fontId="13" fillId="0" borderId="19" xfId="2" applyNumberFormat="1" applyFont="1" applyBorder="1" applyAlignment="1">
      <alignment horizontal="left" vertical="center"/>
    </xf>
    <xf numFmtId="4" fontId="22" fillId="0" borderId="55" xfId="2" applyNumberFormat="1" applyFont="1" applyBorder="1" applyAlignment="1">
      <alignment vertical="center"/>
    </xf>
    <xf numFmtId="4" fontId="22" fillId="0" borderId="45" xfId="2" applyNumberFormat="1" applyFont="1" applyBorder="1" applyAlignment="1">
      <alignment vertical="center"/>
    </xf>
    <xf numFmtId="0" fontId="22" fillId="0" borderId="40" xfId="2" applyFont="1" applyBorder="1" applyAlignment="1">
      <alignment vertical="center" wrapText="1"/>
    </xf>
    <xf numFmtId="3" fontId="22" fillId="0" borderId="47" xfId="2" applyNumberFormat="1" applyFont="1" applyBorder="1" applyAlignment="1">
      <alignment vertical="center"/>
    </xf>
    <xf numFmtId="4" fontId="22" fillId="0" borderId="23" xfId="2" applyNumberFormat="1" applyFont="1" applyBorder="1" applyAlignment="1">
      <alignment vertical="center"/>
    </xf>
    <xf numFmtId="0" fontId="22" fillId="0" borderId="33" xfId="2" applyFont="1" applyBorder="1" applyAlignment="1">
      <alignment vertical="center"/>
    </xf>
    <xf numFmtId="0" fontId="22" fillId="0" borderId="33" xfId="2" applyFont="1" applyBorder="1" applyAlignment="1">
      <alignment vertical="center" wrapText="1"/>
    </xf>
    <xf numFmtId="3" fontId="22" fillId="0" borderId="33" xfId="2" applyNumberFormat="1" applyFont="1" applyBorder="1" applyAlignment="1">
      <alignment vertical="center"/>
    </xf>
    <xf numFmtId="0" fontId="22" fillId="0" borderId="30" xfId="2" applyFont="1" applyBorder="1" applyAlignment="1">
      <alignment vertical="center"/>
    </xf>
    <xf numFmtId="0" fontId="22" fillId="0" borderId="30" xfId="2" applyFont="1" applyBorder="1" applyAlignment="1">
      <alignment vertical="center" wrapText="1"/>
    </xf>
    <xf numFmtId="4" fontId="22" fillId="0" borderId="30" xfId="2" applyNumberFormat="1" applyFont="1" applyBorder="1" applyAlignment="1">
      <alignment vertical="center"/>
    </xf>
    <xf numFmtId="0" fontId="22" fillId="0" borderId="37" xfId="2" applyFont="1" applyBorder="1" applyAlignment="1">
      <alignment vertical="center" wrapText="1"/>
    </xf>
    <xf numFmtId="3" fontId="16" fillId="0" borderId="39" xfId="2" applyNumberFormat="1" applyFont="1" applyBorder="1" applyAlignment="1">
      <alignment horizontal="right" vertical="center"/>
    </xf>
    <xf numFmtId="165" fontId="27" fillId="0" borderId="40" xfId="2" applyNumberFormat="1" applyFont="1" applyBorder="1" applyAlignment="1">
      <alignment vertical="center" wrapText="1"/>
    </xf>
    <xf numFmtId="3" fontId="22" fillId="0" borderId="39" xfId="2" applyNumberFormat="1" applyFont="1" applyBorder="1" applyAlignment="1">
      <alignment vertical="center"/>
    </xf>
    <xf numFmtId="4" fontId="22" fillId="0" borderId="39" xfId="2" applyNumberFormat="1" applyFont="1" applyBorder="1" applyAlignment="1">
      <alignment vertical="center"/>
    </xf>
    <xf numFmtId="3" fontId="22" fillId="0" borderId="42" xfId="2" applyNumberFormat="1" applyFont="1" applyBorder="1" applyAlignment="1">
      <alignment vertical="center"/>
    </xf>
    <xf numFmtId="4" fontId="22" fillId="0" borderId="42" xfId="2" applyNumberFormat="1" applyFont="1" applyBorder="1" applyAlignment="1">
      <alignment vertical="center"/>
    </xf>
    <xf numFmtId="0" fontId="28" fillId="0" borderId="51" xfId="2" applyFont="1" applyBorder="1" applyAlignment="1">
      <alignment vertical="center" wrapText="1"/>
    </xf>
    <xf numFmtId="4" fontId="38" fillId="0" borderId="45" xfId="2" applyNumberFormat="1" applyFont="1" applyBorder="1" applyAlignment="1">
      <alignment horizontal="right" vertical="center"/>
    </xf>
    <xf numFmtId="0" fontId="28" fillId="0" borderId="46" xfId="2" applyFont="1" applyBorder="1" applyAlignment="1">
      <alignment vertical="center" wrapText="1"/>
    </xf>
    <xf numFmtId="0" fontId="39" fillId="0" borderId="51" xfId="2" applyFont="1" applyBorder="1" applyAlignment="1">
      <alignment vertical="center" wrapText="1"/>
    </xf>
    <xf numFmtId="4" fontId="22" fillId="0" borderId="45" xfId="2" applyNumberFormat="1" applyFont="1" applyBorder="1" applyAlignment="1">
      <alignment horizontal="right" vertical="center"/>
    </xf>
    <xf numFmtId="3" fontId="40" fillId="0" borderId="19" xfId="2" applyNumberFormat="1" applyFont="1" applyBorder="1" applyAlignment="1">
      <alignment vertical="center"/>
    </xf>
    <xf numFmtId="3" fontId="16" fillId="0" borderId="17" xfId="2" applyNumberFormat="1" applyFont="1" applyBorder="1" applyAlignment="1">
      <alignment vertical="center"/>
    </xf>
    <xf numFmtId="3" fontId="13" fillId="0" borderId="60" xfId="2" applyNumberFormat="1" applyFont="1" applyBorder="1" applyAlignment="1">
      <alignment vertical="center"/>
    </xf>
    <xf numFmtId="3" fontId="16" fillId="6" borderId="25" xfId="2" applyNumberFormat="1" applyFont="1" applyFill="1" applyBorder="1" applyAlignment="1">
      <alignment vertical="center"/>
    </xf>
    <xf numFmtId="3" fontId="16" fillId="6" borderId="62" xfId="2" applyNumberFormat="1" applyFont="1" applyFill="1" applyBorder="1" applyAlignment="1">
      <alignment vertical="center"/>
    </xf>
    <xf numFmtId="3" fontId="16" fillId="6" borderId="44" xfId="2" applyNumberFormat="1" applyFont="1" applyFill="1" applyBorder="1" applyAlignment="1">
      <alignment vertical="center"/>
    </xf>
    <xf numFmtId="4" fontId="41" fillId="0" borderId="47" xfId="2" applyNumberFormat="1" applyFont="1" applyBorder="1" applyAlignment="1">
      <alignment vertical="center"/>
    </xf>
    <xf numFmtId="3" fontId="16" fillId="6" borderId="49" xfId="2" applyNumberFormat="1" applyFont="1" applyFill="1" applyBorder="1" applyAlignment="1">
      <alignment vertical="center"/>
    </xf>
    <xf numFmtId="3" fontId="42" fillId="0" borderId="0" xfId="2" applyNumberFormat="1" applyFont="1" applyAlignment="1">
      <alignment vertical="center"/>
    </xf>
    <xf numFmtId="165" fontId="27" fillId="0" borderId="51" xfId="2" applyNumberFormat="1" applyFont="1" applyBorder="1" applyAlignment="1">
      <alignment vertical="center" wrapText="1"/>
    </xf>
    <xf numFmtId="3" fontId="16" fillId="6" borderId="60" xfId="2" applyNumberFormat="1" applyFont="1" applyFill="1" applyBorder="1" applyAlignment="1">
      <alignment vertical="center"/>
    </xf>
    <xf numFmtId="3" fontId="16" fillId="0" borderId="53" xfId="2" applyNumberFormat="1" applyFont="1" applyBorder="1" applyAlignment="1">
      <alignment vertical="center"/>
    </xf>
    <xf numFmtId="3" fontId="16" fillId="6" borderId="32" xfId="2" applyNumberFormat="1" applyFont="1" applyFill="1" applyBorder="1" applyAlignment="1">
      <alignment vertical="center"/>
    </xf>
    <xf numFmtId="3" fontId="16" fillId="6" borderId="29" xfId="2" applyNumberFormat="1" applyFont="1" applyFill="1" applyBorder="1" applyAlignment="1">
      <alignment vertical="center"/>
    </xf>
    <xf numFmtId="4" fontId="16" fillId="0" borderId="30" xfId="2" applyNumberFormat="1" applyFont="1" applyBorder="1" applyAlignment="1">
      <alignment vertical="center"/>
    </xf>
    <xf numFmtId="3" fontId="16" fillId="6" borderId="26" xfId="2" applyNumberFormat="1" applyFont="1" applyFill="1" applyBorder="1" applyAlignment="1">
      <alignment vertical="center"/>
    </xf>
    <xf numFmtId="3" fontId="16" fillId="6" borderId="35" xfId="2" applyNumberFormat="1" applyFont="1" applyFill="1" applyBorder="1" applyAlignment="1">
      <alignment vertical="center"/>
    </xf>
    <xf numFmtId="3" fontId="16" fillId="0" borderId="36" xfId="2" applyNumberFormat="1" applyFont="1" applyBorder="1" applyAlignment="1">
      <alignment vertical="center"/>
    </xf>
    <xf numFmtId="4" fontId="16" fillId="0" borderId="36" xfId="2" applyNumberFormat="1" applyFont="1" applyBorder="1" applyAlignment="1">
      <alignment vertical="center"/>
    </xf>
    <xf numFmtId="3" fontId="16" fillId="6" borderId="52" xfId="2" applyNumberFormat="1" applyFont="1" applyFill="1" applyBorder="1" applyAlignment="1">
      <alignment vertical="center"/>
    </xf>
    <xf numFmtId="165" fontId="22" fillId="0" borderId="54" xfId="2" applyNumberFormat="1" applyFont="1" applyBorder="1" applyAlignment="1">
      <alignment vertical="center" wrapText="1"/>
    </xf>
    <xf numFmtId="4" fontId="16" fillId="0" borderId="53" xfId="2" applyNumberFormat="1" applyFont="1" applyBorder="1" applyAlignment="1">
      <alignment vertical="center"/>
    </xf>
    <xf numFmtId="3" fontId="13" fillId="0" borderId="32" xfId="2" applyNumberFormat="1" applyFont="1" applyBorder="1" applyAlignment="1">
      <alignment vertical="center"/>
    </xf>
    <xf numFmtId="4" fontId="22" fillId="0" borderId="63" xfId="2" applyNumberFormat="1" applyFont="1" applyBorder="1" applyAlignment="1">
      <alignment vertical="center"/>
    </xf>
    <xf numFmtId="0" fontId="19" fillId="0" borderId="41" xfId="2" applyFont="1" applyBorder="1" applyAlignment="1">
      <alignment vertical="center"/>
    </xf>
    <xf numFmtId="165" fontId="27" fillId="0" borderId="27" xfId="2" applyNumberFormat="1" applyFont="1" applyBorder="1" applyAlignment="1">
      <alignment vertical="center" wrapText="1"/>
    </xf>
    <xf numFmtId="165" fontId="27" fillId="0" borderId="0" xfId="2" applyNumberFormat="1" applyFont="1" applyAlignment="1">
      <alignment vertical="center" wrapText="1"/>
    </xf>
    <xf numFmtId="3" fontId="22" fillId="6" borderId="50" xfId="2" applyNumberFormat="1" applyFont="1" applyFill="1" applyBorder="1" applyAlignment="1">
      <alignment horizontal="right" vertical="center"/>
    </xf>
    <xf numFmtId="3" fontId="16" fillId="0" borderId="67" xfId="2" applyNumberFormat="1" applyFont="1" applyBorder="1" applyAlignment="1">
      <alignment vertical="center"/>
    </xf>
    <xf numFmtId="0" fontId="22" fillId="0" borderId="69" xfId="2" applyFont="1" applyBorder="1" applyAlignment="1">
      <alignment vertical="center" wrapText="1"/>
    </xf>
    <xf numFmtId="165" fontId="22" fillId="0" borderId="31" xfId="2" applyNumberFormat="1" applyFont="1" applyBorder="1" applyAlignment="1">
      <alignment vertical="center" wrapText="1"/>
    </xf>
    <xf numFmtId="3" fontId="44" fillId="0" borderId="0" xfId="2" applyNumberFormat="1" applyFont="1" applyAlignment="1">
      <alignment vertical="center"/>
    </xf>
    <xf numFmtId="3" fontId="16" fillId="0" borderId="35" xfId="2" applyNumberFormat="1" applyFont="1" applyBorder="1" applyAlignment="1">
      <alignment vertical="center"/>
    </xf>
    <xf numFmtId="3" fontId="16" fillId="0" borderId="38" xfId="2" applyNumberFormat="1" applyFont="1" applyBorder="1" applyAlignment="1">
      <alignment vertical="center"/>
    </xf>
    <xf numFmtId="0" fontId="22" fillId="0" borderId="54" xfId="2" applyFont="1" applyBorder="1" applyAlignment="1">
      <alignment vertical="center" wrapText="1"/>
    </xf>
    <xf numFmtId="3" fontId="22" fillId="0" borderId="55" xfId="2" applyNumberFormat="1" applyFont="1" applyBorder="1" applyAlignment="1">
      <alignment horizontal="right" vertical="center" shrinkToFit="1"/>
    </xf>
    <xf numFmtId="3" fontId="22" fillId="0" borderId="47" xfId="2" applyNumberFormat="1" applyFont="1" applyBorder="1" applyAlignment="1">
      <alignment horizontal="right" vertical="center" shrinkToFit="1"/>
    </xf>
    <xf numFmtId="3" fontId="14" fillId="0" borderId="49" xfId="2" applyNumberFormat="1" applyFont="1" applyBorder="1" applyAlignment="1">
      <alignment vertical="center"/>
    </xf>
    <xf numFmtId="3" fontId="14" fillId="0" borderId="62" xfId="2" applyNumberFormat="1" applyFont="1" applyBorder="1" applyAlignment="1">
      <alignment vertical="center"/>
    </xf>
    <xf numFmtId="3" fontId="22" fillId="0" borderId="42" xfId="2" applyNumberFormat="1" applyFont="1" applyBorder="1" applyAlignment="1">
      <alignment horizontal="right" vertical="center" shrinkToFit="1"/>
    </xf>
    <xf numFmtId="0" fontId="19" fillId="0" borderId="19" xfId="2" applyFont="1" applyBorder="1" applyAlignment="1">
      <alignment vertical="center"/>
    </xf>
    <xf numFmtId="0" fontId="22" fillId="0" borderId="61" xfId="2" applyFont="1" applyBorder="1" applyAlignment="1">
      <alignment vertical="center"/>
    </xf>
    <xf numFmtId="4" fontId="16" fillId="0" borderId="48" xfId="3" applyNumberFormat="1" applyFont="1" applyBorder="1" applyAlignment="1">
      <alignment vertical="center"/>
    </xf>
    <xf numFmtId="3" fontId="13" fillId="0" borderId="16" xfId="2" applyNumberFormat="1" applyFont="1" applyBorder="1" applyAlignment="1">
      <alignment horizontal="right" vertical="center" shrinkToFit="1"/>
    </xf>
    <xf numFmtId="0" fontId="37" fillId="0" borderId="19" xfId="2" applyFont="1" applyBorder="1" applyAlignment="1">
      <alignment vertical="center"/>
    </xf>
    <xf numFmtId="3" fontId="37" fillId="0" borderId="23" xfId="2" applyNumberFormat="1" applyFont="1" applyBorder="1" applyAlignment="1">
      <alignment horizontal="right" vertical="center"/>
    </xf>
    <xf numFmtId="0" fontId="37" fillId="0" borderId="15" xfId="2" applyFont="1" applyBorder="1" applyAlignment="1">
      <alignment vertical="center" wrapText="1"/>
    </xf>
    <xf numFmtId="4" fontId="37" fillId="0" borderId="23" xfId="2" applyNumberFormat="1" applyFont="1" applyBorder="1" applyAlignment="1">
      <alignment vertical="center"/>
    </xf>
    <xf numFmtId="3" fontId="45" fillId="0" borderId="0" xfId="2" applyNumberFormat="1" applyFont="1" applyAlignment="1">
      <alignment vertical="center"/>
    </xf>
    <xf numFmtId="3" fontId="23" fillId="0" borderId="45" xfId="2" applyNumberFormat="1" applyFont="1" applyBorder="1" applyAlignment="1">
      <alignment horizontal="right" vertical="center"/>
    </xf>
    <xf numFmtId="0" fontId="22" fillId="0" borderId="74" xfId="2" applyFont="1" applyBorder="1" applyAlignment="1">
      <alignment vertical="center" wrapText="1"/>
    </xf>
    <xf numFmtId="4" fontId="23" fillId="0" borderId="45" xfId="3" applyNumberFormat="1" applyFont="1" applyBorder="1" applyAlignment="1">
      <alignment vertical="center"/>
    </xf>
    <xf numFmtId="3" fontId="23" fillId="0" borderId="50" xfId="2" applyNumberFormat="1" applyFont="1" applyBorder="1" applyAlignment="1">
      <alignment horizontal="right" vertical="center"/>
    </xf>
    <xf numFmtId="0" fontId="22" fillId="0" borderId="76" xfId="2" applyFont="1" applyBorder="1" applyAlignment="1">
      <alignment vertical="center" wrapText="1"/>
    </xf>
    <xf numFmtId="4" fontId="23" fillId="0" borderId="50" xfId="3" applyNumberFormat="1" applyFont="1" applyBorder="1" applyAlignment="1">
      <alignment vertical="center"/>
    </xf>
    <xf numFmtId="3" fontId="23" fillId="0" borderId="39" xfId="2" applyNumberFormat="1" applyFont="1" applyBorder="1" applyAlignment="1">
      <alignment horizontal="right" vertical="center"/>
    </xf>
    <xf numFmtId="0" fontId="22" fillId="0" borderId="77" xfId="2" applyFont="1" applyBorder="1" applyAlignment="1">
      <alignment vertical="center" wrapText="1"/>
    </xf>
    <xf numFmtId="4" fontId="23" fillId="0" borderId="39" xfId="3" applyNumberFormat="1" applyFont="1" applyBorder="1" applyAlignment="1">
      <alignment vertical="center"/>
    </xf>
    <xf numFmtId="4" fontId="22" fillId="0" borderId="39" xfId="3" applyNumberFormat="1" applyFont="1" applyBorder="1" applyAlignment="1">
      <alignment vertical="center"/>
    </xf>
    <xf numFmtId="3" fontId="37" fillId="0" borderId="71" xfId="2" applyNumberFormat="1" applyFont="1" applyBorder="1" applyAlignment="1">
      <alignment horizontal="right" vertical="center"/>
    </xf>
    <xf numFmtId="3" fontId="16" fillId="0" borderId="79" xfId="2" applyNumberFormat="1" applyFont="1" applyBorder="1" applyAlignment="1">
      <alignment vertical="center"/>
    </xf>
    <xf numFmtId="0" fontId="22" fillId="0" borderId="80" xfId="2" applyFont="1" applyBorder="1" applyAlignment="1">
      <alignment vertical="center" wrapText="1"/>
    </xf>
    <xf numFmtId="4" fontId="16" fillId="0" borderId="75" xfId="3" applyNumberFormat="1" applyFont="1" applyBorder="1" applyAlignment="1">
      <alignment vertical="center"/>
    </xf>
    <xf numFmtId="0" fontId="22" fillId="0" borderId="59" xfId="2" applyFont="1" applyBorder="1" applyAlignment="1">
      <alignment vertical="center" wrapText="1"/>
    </xf>
    <xf numFmtId="0" fontId="22" fillId="0" borderId="81" xfId="2" applyFont="1" applyBorder="1" applyAlignment="1">
      <alignment vertical="center"/>
    </xf>
    <xf numFmtId="0" fontId="22" fillId="0" borderId="82" xfId="2" applyFont="1" applyBorder="1" applyAlignment="1">
      <alignment vertical="center" wrapText="1"/>
    </xf>
    <xf numFmtId="4" fontId="16" fillId="0" borderId="83" xfId="3" applyNumberFormat="1" applyFont="1" applyBorder="1" applyAlignment="1">
      <alignment vertical="center"/>
    </xf>
    <xf numFmtId="3" fontId="46" fillId="0" borderId="50" xfId="2" applyNumberFormat="1" applyFont="1" applyBorder="1" applyAlignment="1">
      <alignment horizontal="right" vertical="center"/>
    </xf>
    <xf numFmtId="4" fontId="47" fillId="0" borderId="50" xfId="3" applyNumberFormat="1" applyFont="1" applyBorder="1" applyAlignment="1">
      <alignment vertical="center"/>
    </xf>
    <xf numFmtId="3" fontId="48" fillId="0" borderId="0" xfId="2" applyNumberFormat="1" applyFont="1" applyAlignment="1">
      <alignment vertical="center"/>
    </xf>
    <xf numFmtId="4" fontId="49" fillId="0" borderId="50" xfId="3" applyNumberFormat="1" applyFont="1" applyBorder="1" applyAlignment="1">
      <alignment vertical="center"/>
    </xf>
    <xf numFmtId="4" fontId="27" fillId="0" borderId="50" xfId="3" applyNumberFormat="1" applyFont="1" applyBorder="1" applyAlignment="1">
      <alignment vertical="center"/>
    </xf>
    <xf numFmtId="0" fontId="23" fillId="0" borderId="60" xfId="2" applyFont="1" applyBorder="1" applyAlignment="1">
      <alignment vertical="center"/>
    </xf>
    <xf numFmtId="3" fontId="23" fillId="0" borderId="47" xfId="2" applyNumberFormat="1" applyFont="1" applyBorder="1" applyAlignment="1">
      <alignment horizontal="right" vertical="center"/>
    </xf>
    <xf numFmtId="0" fontId="23" fillId="0" borderId="0" xfId="2" applyFont="1" applyAlignment="1">
      <alignment vertical="center" wrapText="1"/>
    </xf>
    <xf numFmtId="4" fontId="23" fillId="0" borderId="47" xfId="3" applyNumberFormat="1" applyFont="1" applyBorder="1" applyAlignment="1">
      <alignment vertical="center"/>
    </xf>
    <xf numFmtId="0" fontId="19" fillId="3" borderId="19" xfId="0" applyFont="1" applyFill="1" applyBorder="1" applyAlignment="1">
      <alignment horizontal="center" vertical="center"/>
    </xf>
    <xf numFmtId="4" fontId="19" fillId="3" borderId="23" xfId="0" applyNumberFormat="1" applyFont="1" applyFill="1" applyBorder="1" applyAlignment="1">
      <alignment vertical="center"/>
    </xf>
    <xf numFmtId="0" fontId="37" fillId="0" borderId="60" xfId="2" applyFont="1" applyBorder="1" applyAlignment="1">
      <alignment vertical="center"/>
    </xf>
    <xf numFmtId="0" fontId="23" fillId="0" borderId="33" xfId="2" applyFont="1" applyBorder="1" applyAlignment="1">
      <alignment vertical="center" wrapText="1"/>
    </xf>
    <xf numFmtId="0" fontId="37" fillId="0" borderId="61" xfId="2" applyFont="1" applyBorder="1" applyAlignment="1">
      <alignment vertical="center"/>
    </xf>
    <xf numFmtId="3" fontId="23" fillId="0" borderId="48" xfId="2" applyNumberFormat="1" applyFont="1" applyBorder="1" applyAlignment="1">
      <alignment horizontal="right" vertical="center"/>
    </xf>
    <xf numFmtId="0" fontId="23" fillId="0" borderId="66" xfId="2" applyFont="1" applyBorder="1" applyAlignment="1">
      <alignment vertical="center" wrapText="1"/>
    </xf>
    <xf numFmtId="4" fontId="23" fillId="0" borderId="48" xfId="3" applyNumberFormat="1" applyFont="1" applyBorder="1" applyAlignment="1">
      <alignment vertical="center"/>
    </xf>
    <xf numFmtId="165" fontId="13" fillId="0" borderId="15" xfId="2" applyNumberFormat="1" applyFont="1" applyBorder="1" applyAlignment="1">
      <alignment horizontal="left" vertical="center" wrapText="1"/>
    </xf>
    <xf numFmtId="0" fontId="37" fillId="0" borderId="84" xfId="2" applyFont="1" applyBorder="1" applyAlignment="1">
      <alignment vertical="center"/>
    </xf>
    <xf numFmtId="3" fontId="23" fillId="0" borderId="78" xfId="2" applyNumberFormat="1" applyFont="1" applyBorder="1" applyAlignment="1">
      <alignment horizontal="right" vertical="center"/>
    </xf>
    <xf numFmtId="4" fontId="23" fillId="0" borderId="78" xfId="3" applyNumberFormat="1" applyFont="1" applyBorder="1" applyAlignment="1">
      <alignment vertical="center"/>
    </xf>
    <xf numFmtId="3" fontId="19" fillId="0" borderId="32" xfId="2" applyNumberFormat="1" applyFont="1" applyBorder="1" applyAlignment="1">
      <alignment vertical="center"/>
    </xf>
    <xf numFmtId="0" fontId="22" fillId="0" borderId="34" xfId="2" applyFont="1" applyBorder="1" applyAlignment="1">
      <alignment vertical="center" wrapText="1"/>
    </xf>
    <xf numFmtId="3" fontId="19" fillId="0" borderId="25" xfId="2" applyNumberFormat="1" applyFont="1" applyBorder="1" applyAlignment="1">
      <alignment vertical="center"/>
    </xf>
    <xf numFmtId="3" fontId="19" fillId="0" borderId="41" xfId="2" applyNumberFormat="1" applyFont="1" applyBorder="1" applyAlignment="1">
      <alignment vertical="center"/>
    </xf>
    <xf numFmtId="3" fontId="22" fillId="0" borderId="49" xfId="2" applyNumberFormat="1" applyFont="1" applyBorder="1" applyAlignment="1">
      <alignment vertical="center"/>
    </xf>
    <xf numFmtId="3" fontId="31" fillId="0" borderId="0" xfId="2" applyNumberFormat="1" applyFont="1" applyAlignment="1">
      <alignment vertical="center"/>
    </xf>
    <xf numFmtId="0" fontId="22" fillId="0" borderId="57" xfId="2" applyFont="1" applyBorder="1" applyAlignment="1">
      <alignment vertical="center" wrapText="1"/>
    </xf>
    <xf numFmtId="4" fontId="22" fillId="0" borderId="48" xfId="3" applyNumberFormat="1" applyFont="1" applyBorder="1" applyAlignment="1">
      <alignment vertical="center"/>
    </xf>
    <xf numFmtId="0" fontId="22" fillId="0" borderId="43" xfId="2" applyFont="1" applyBorder="1" applyAlignment="1">
      <alignment vertical="center" wrapText="1"/>
    </xf>
    <xf numFmtId="4" fontId="22" fillId="0" borderId="53" xfId="3" applyNumberFormat="1" applyFont="1" applyBorder="1" applyAlignment="1">
      <alignment vertical="center"/>
    </xf>
    <xf numFmtId="0" fontId="22" fillId="0" borderId="79" xfId="2" applyFont="1" applyBorder="1" applyAlignment="1">
      <alignment vertical="center"/>
    </xf>
    <xf numFmtId="3" fontId="22" fillId="6" borderId="75" xfId="2" applyNumberFormat="1" applyFont="1" applyFill="1" applyBorder="1" applyAlignment="1">
      <alignment horizontal="right" vertical="center"/>
    </xf>
    <xf numFmtId="4" fontId="22" fillId="0" borderId="75" xfId="3" applyNumberFormat="1" applyFont="1" applyBorder="1" applyAlignment="1">
      <alignment vertical="center"/>
    </xf>
    <xf numFmtId="0" fontId="50" fillId="0" borderId="0" xfId="2" applyFont="1" applyAlignment="1">
      <alignment vertical="center"/>
    </xf>
    <xf numFmtId="4" fontId="16" fillId="0" borderId="63" xfId="3" applyNumberFormat="1" applyFont="1" applyBorder="1" applyAlignment="1">
      <alignment vertical="center"/>
    </xf>
    <xf numFmtId="0" fontId="22" fillId="0" borderId="85" xfId="2" applyFont="1" applyBorder="1" applyAlignment="1">
      <alignment vertical="center" wrapText="1"/>
    </xf>
    <xf numFmtId="3" fontId="12" fillId="0" borderId="0" xfId="2" applyNumberFormat="1" applyFont="1" applyAlignment="1">
      <alignment vertical="center"/>
    </xf>
    <xf numFmtId="3" fontId="22" fillId="0" borderId="35" xfId="2" applyNumberFormat="1" applyFont="1" applyBorder="1" applyAlignment="1">
      <alignment vertical="center"/>
    </xf>
    <xf numFmtId="165" fontId="27" fillId="0" borderId="37" xfId="2" applyNumberFormat="1" applyFont="1" applyBorder="1" applyAlignment="1">
      <alignment vertical="center" wrapText="1"/>
    </xf>
    <xf numFmtId="4" fontId="16" fillId="0" borderId="36" xfId="3" applyNumberFormat="1" applyFont="1" applyBorder="1" applyAlignment="1">
      <alignment vertical="center"/>
    </xf>
    <xf numFmtId="3" fontId="13" fillId="0" borderId="49" xfId="2" applyNumberFormat="1" applyFont="1" applyBorder="1" applyAlignment="1">
      <alignment vertical="center"/>
    </xf>
    <xf numFmtId="3" fontId="13" fillId="0" borderId="50" xfId="2" applyNumberFormat="1" applyFont="1" applyBorder="1" applyAlignment="1">
      <alignment horizontal="right" vertical="center"/>
    </xf>
    <xf numFmtId="165" fontId="13" fillId="0" borderId="51" xfId="2" applyNumberFormat="1" applyFont="1" applyBorder="1" applyAlignment="1">
      <alignment horizontal="left" vertical="center" wrapText="1"/>
    </xf>
    <xf numFmtId="4" fontId="13" fillId="0" borderId="50" xfId="2" applyNumberFormat="1" applyFont="1" applyBorder="1" applyAlignment="1">
      <alignment vertical="center"/>
    </xf>
    <xf numFmtId="0" fontId="19" fillId="4" borderId="15" xfId="2" applyFont="1" applyFill="1" applyBorder="1" applyAlignment="1">
      <alignment vertical="center" wrapText="1"/>
    </xf>
    <xf numFmtId="3" fontId="16" fillId="0" borderId="70" xfId="2" applyNumberFormat="1" applyFont="1" applyBorder="1" applyAlignment="1">
      <alignment vertical="center"/>
    </xf>
    <xf numFmtId="3" fontId="22" fillId="0" borderId="71" xfId="2" applyNumberFormat="1" applyFont="1" applyBorder="1" applyAlignment="1">
      <alignment horizontal="right" vertical="center"/>
    </xf>
    <xf numFmtId="0" fontId="22" fillId="0" borderId="4" xfId="2" applyFont="1" applyBorder="1" applyAlignment="1">
      <alignment vertical="center" wrapText="1"/>
    </xf>
    <xf numFmtId="4" fontId="22" fillId="0" borderId="71" xfId="2" applyNumberFormat="1" applyFont="1" applyBorder="1" applyAlignment="1">
      <alignment vertical="center"/>
    </xf>
    <xf numFmtId="0" fontId="22" fillId="0" borderId="58" xfId="2" applyFont="1" applyBorder="1" applyAlignment="1">
      <alignment vertical="center" wrapText="1"/>
    </xf>
    <xf numFmtId="3" fontId="16" fillId="0" borderId="86" xfId="2" applyNumberFormat="1" applyFont="1" applyBorder="1" applyAlignment="1">
      <alignment vertical="center"/>
    </xf>
    <xf numFmtId="3" fontId="22" fillId="0" borderId="63" xfId="2" applyNumberFormat="1" applyFont="1" applyBorder="1" applyAlignment="1">
      <alignment horizontal="right" vertical="center"/>
    </xf>
    <xf numFmtId="3" fontId="22" fillId="0" borderId="25" xfId="2" applyNumberFormat="1" applyFont="1" applyBorder="1" applyAlignment="1">
      <alignment vertical="center"/>
    </xf>
    <xf numFmtId="0" fontId="51" fillId="0" borderId="46" xfId="2" applyFont="1" applyBorder="1" applyAlignment="1">
      <alignment vertical="center" wrapText="1"/>
    </xf>
    <xf numFmtId="0" fontId="51" fillId="0" borderId="54" xfId="2" applyFont="1" applyBorder="1" applyAlignment="1">
      <alignment vertical="center" wrapText="1"/>
    </xf>
    <xf numFmtId="165" fontId="52" fillId="0" borderId="15" xfId="2" applyNumberFormat="1" applyFont="1" applyBorder="1" applyAlignment="1">
      <alignment vertical="center" wrapText="1"/>
    </xf>
    <xf numFmtId="4" fontId="16" fillId="0" borderId="55" xfId="3" applyNumberFormat="1" applyFont="1" applyBorder="1" applyAlignment="1">
      <alignment horizontal="right" vertical="center"/>
    </xf>
    <xf numFmtId="3" fontId="22" fillId="0" borderId="26" xfId="2" applyNumberFormat="1" applyFont="1" applyBorder="1" applyAlignment="1">
      <alignment horizontal="left" vertical="center" wrapText="1"/>
    </xf>
    <xf numFmtId="165" fontId="16" fillId="0" borderId="31" xfId="2" applyNumberFormat="1" applyFont="1" applyBorder="1" applyAlignment="1">
      <alignment horizontal="right" vertical="center" wrapText="1"/>
    </xf>
    <xf numFmtId="165" fontId="16" fillId="0" borderId="27" xfId="2" applyNumberFormat="1" applyFont="1" applyBorder="1" applyAlignment="1">
      <alignment vertical="center" wrapText="1"/>
    </xf>
    <xf numFmtId="165" fontId="53" fillId="0" borderId="51" xfId="2" applyNumberFormat="1" applyFont="1" applyBorder="1" applyAlignment="1">
      <alignment vertical="center" wrapText="1"/>
    </xf>
    <xf numFmtId="3" fontId="16" fillId="2" borderId="19" xfId="2" applyNumberFormat="1" applyFont="1" applyFill="1" applyBorder="1" applyAlignment="1">
      <alignment vertical="center"/>
    </xf>
    <xf numFmtId="3" fontId="16" fillId="2" borderId="23" xfId="2" applyNumberFormat="1" applyFont="1" applyFill="1" applyBorder="1" applyAlignment="1">
      <alignment horizontal="right" vertical="center"/>
    </xf>
    <xf numFmtId="165" fontId="16" fillId="2" borderId="15" xfId="2" applyNumberFormat="1" applyFont="1" applyFill="1" applyBorder="1" applyAlignment="1">
      <alignment horizontal="right" vertical="center" wrapText="1"/>
    </xf>
    <xf numFmtId="4" fontId="16" fillId="2" borderId="23" xfId="2" applyNumberFormat="1" applyFont="1" applyFill="1" applyBorder="1" applyAlignment="1">
      <alignment vertical="center"/>
    </xf>
    <xf numFmtId="3" fontId="22" fillId="0" borderId="62" xfId="2" applyNumberFormat="1" applyFont="1" applyBorder="1" applyAlignment="1">
      <alignment vertical="center"/>
    </xf>
    <xf numFmtId="3" fontId="16" fillId="0" borderId="55" xfId="2" applyNumberFormat="1" applyFont="1" applyBorder="1" applyAlignment="1">
      <alignment horizontal="right" vertical="center"/>
    </xf>
    <xf numFmtId="165" fontId="22" fillId="0" borderId="27" xfId="2" applyNumberFormat="1" applyFont="1" applyBorder="1" applyAlignment="1">
      <alignment vertical="center" wrapText="1"/>
    </xf>
    <xf numFmtId="0" fontId="22" fillId="0" borderId="0" xfId="2" applyFont="1" applyAlignment="1">
      <alignment vertical="center" wrapText="1"/>
    </xf>
    <xf numFmtId="3" fontId="19" fillId="0" borderId="60" xfId="2" applyNumberFormat="1" applyFont="1" applyBorder="1" applyAlignment="1">
      <alignment vertical="center"/>
    </xf>
    <xf numFmtId="3" fontId="19" fillId="0" borderId="47" xfId="2" applyNumberFormat="1" applyFont="1" applyBorder="1" applyAlignment="1">
      <alignment horizontal="right" vertical="center"/>
    </xf>
    <xf numFmtId="0" fontId="19" fillId="0" borderId="0" xfId="2" applyFont="1" applyAlignment="1">
      <alignment vertical="center" wrapText="1"/>
    </xf>
    <xf numFmtId="4" fontId="19" fillId="0" borderId="47" xfId="2" applyNumberFormat="1" applyFont="1" applyBorder="1" applyAlignment="1">
      <alignment vertical="center"/>
    </xf>
    <xf numFmtId="3" fontId="50" fillId="0" borderId="0" xfId="2" applyNumberFormat="1" applyFont="1" applyAlignment="1">
      <alignment vertical="center"/>
    </xf>
    <xf numFmtId="3" fontId="16" fillId="0" borderId="50" xfId="2" applyNumberFormat="1" applyFont="1" applyBorder="1" applyAlignment="1">
      <alignment horizontal="center" vertical="center"/>
    </xf>
    <xf numFmtId="3" fontId="16" fillId="0" borderId="26" xfId="2" applyNumberFormat="1" applyFont="1" applyBorder="1" applyAlignment="1">
      <alignment horizontal="center" vertical="center"/>
    </xf>
    <xf numFmtId="3" fontId="22" fillId="0" borderId="53" xfId="2" applyNumberFormat="1" applyFont="1" applyBorder="1" applyAlignment="1">
      <alignment horizontal="center" vertical="center"/>
    </xf>
    <xf numFmtId="3" fontId="22" fillId="0" borderId="23" xfId="2" applyNumberFormat="1" applyFont="1" applyBorder="1" applyAlignment="1">
      <alignment horizontal="right" vertical="center" shrinkToFit="1"/>
    </xf>
    <xf numFmtId="3" fontId="29" fillId="0" borderId="15" xfId="2" applyNumberFormat="1" applyFont="1" applyBorder="1" applyAlignment="1">
      <alignment vertical="center" wrapText="1"/>
    </xf>
    <xf numFmtId="3" fontId="13" fillId="0" borderId="86" xfId="2" applyNumberFormat="1" applyFont="1" applyBorder="1" applyAlignment="1">
      <alignment vertical="center"/>
    </xf>
    <xf numFmtId="3" fontId="13" fillId="0" borderId="63" xfId="2" applyNumberFormat="1" applyFont="1" applyBorder="1" applyAlignment="1">
      <alignment horizontal="center" vertical="center"/>
    </xf>
    <xf numFmtId="0" fontId="19" fillId="0" borderId="66" xfId="2" applyFont="1" applyBorder="1" applyAlignment="1">
      <alignment vertical="center" wrapText="1"/>
    </xf>
    <xf numFmtId="4" fontId="13" fillId="0" borderId="63" xfId="3" applyNumberFormat="1" applyFont="1" applyBorder="1" applyAlignment="1">
      <alignment vertical="center"/>
    </xf>
    <xf numFmtId="4" fontId="55" fillId="0" borderId="47" xfId="3" applyNumberFormat="1" applyFont="1" applyBorder="1" applyAlignment="1">
      <alignment vertical="center"/>
    </xf>
    <xf numFmtId="4" fontId="13" fillId="0" borderId="47" xfId="3" applyNumberFormat="1" applyFont="1" applyBorder="1" applyAlignment="1">
      <alignment vertical="center"/>
    </xf>
    <xf numFmtId="0" fontId="56" fillId="2" borderId="87" xfId="2" applyFont="1" applyFill="1" applyBorder="1" applyAlignment="1">
      <alignment vertical="center"/>
    </xf>
    <xf numFmtId="3" fontId="22" fillId="2" borderId="88" xfId="2" applyNumberFormat="1" applyFont="1" applyFill="1" applyBorder="1" applyAlignment="1">
      <alignment horizontal="right" vertical="center"/>
    </xf>
    <xf numFmtId="0" fontId="56" fillId="2" borderId="89" xfId="2" applyFont="1" applyFill="1" applyBorder="1" applyAlignment="1">
      <alignment vertical="center" wrapText="1"/>
    </xf>
    <xf numFmtId="4" fontId="56" fillId="2" borderId="88" xfId="2" applyNumberFormat="1" applyFont="1" applyFill="1" applyBorder="1" applyAlignment="1">
      <alignment vertical="center"/>
    </xf>
    <xf numFmtId="0" fontId="56" fillId="2" borderId="21" xfId="2" applyFont="1" applyFill="1" applyBorder="1" applyAlignment="1">
      <alignment vertical="center"/>
    </xf>
    <xf numFmtId="3" fontId="22" fillId="7" borderId="20" xfId="2" applyNumberFormat="1" applyFont="1" applyFill="1" applyBorder="1" applyAlignment="1">
      <alignment horizontal="right" vertical="center"/>
    </xf>
    <xf numFmtId="0" fontId="56" fillId="2" borderId="28" xfId="2" applyFont="1" applyFill="1" applyBorder="1" applyAlignment="1">
      <alignment vertical="center" wrapText="1"/>
    </xf>
    <xf numFmtId="4" fontId="56" fillId="2" borderId="21" xfId="2" applyNumberFormat="1" applyFont="1" applyFill="1" applyBorder="1" applyAlignment="1">
      <alignment vertical="center"/>
    </xf>
    <xf numFmtId="0" fontId="57" fillId="2" borderId="0" xfId="2" applyFont="1" applyFill="1" applyAlignment="1">
      <alignment vertical="center"/>
    </xf>
    <xf numFmtId="3" fontId="58" fillId="2" borderId="0" xfId="2" applyNumberFormat="1" applyFont="1" applyFill="1" applyAlignment="1">
      <alignment horizontal="right" vertical="center"/>
    </xf>
    <xf numFmtId="0" fontId="56" fillId="2" borderId="0" xfId="2" applyFont="1" applyFill="1" applyAlignment="1">
      <alignment vertical="center" wrapText="1"/>
    </xf>
    <xf numFmtId="4" fontId="56" fillId="2" borderId="0" xfId="2" applyNumberFormat="1" applyFont="1" applyFill="1" applyAlignment="1">
      <alignment vertical="center"/>
    </xf>
    <xf numFmtId="3" fontId="58" fillId="0" borderId="0" xfId="2" applyNumberFormat="1" applyFont="1" applyAlignment="1">
      <alignment horizontal="right" vertical="center"/>
    </xf>
    <xf numFmtId="0" fontId="31" fillId="0" borderId="0" xfId="2" applyFont="1" applyAlignment="1">
      <alignment vertical="center" wrapText="1"/>
    </xf>
    <xf numFmtId="4" fontId="14" fillId="0" borderId="0" xfId="2" applyNumberFormat="1" applyFont="1" applyAlignment="1">
      <alignment vertical="center"/>
    </xf>
    <xf numFmtId="164" fontId="14" fillId="0" borderId="0" xfId="2" applyNumberFormat="1" applyFont="1" applyAlignment="1">
      <alignment horizontal="center" vertical="center"/>
    </xf>
    <xf numFmtId="0" fontId="2" fillId="0" borderId="90" xfId="0" applyFont="1" applyBorder="1" applyAlignment="1">
      <alignment horizontal="center" vertical="center"/>
    </xf>
    <xf numFmtId="0" fontId="2" fillId="0" borderId="91" xfId="0" applyFont="1" applyBorder="1" applyAlignment="1">
      <alignment horizontal="center" vertical="center"/>
    </xf>
    <xf numFmtId="0" fontId="0" fillId="0" borderId="92" xfId="0" applyBorder="1" applyAlignment="1">
      <alignment vertical="center"/>
    </xf>
    <xf numFmtId="4" fontId="0" fillId="0" borderId="6" xfId="0" applyNumberFormat="1" applyBorder="1" applyAlignment="1">
      <alignment vertical="center"/>
    </xf>
    <xf numFmtId="0" fontId="2" fillId="0" borderId="92" xfId="0" applyFont="1" applyBorder="1" applyAlignment="1">
      <alignment vertical="center"/>
    </xf>
    <xf numFmtId="0" fontId="2" fillId="0" borderId="93" xfId="0" applyFont="1" applyBorder="1" applyAlignment="1">
      <alignment vertical="center"/>
    </xf>
    <xf numFmtId="4" fontId="0" fillId="0" borderId="2" xfId="0" applyNumberFormat="1" applyBorder="1" applyAlignment="1">
      <alignment vertical="center"/>
    </xf>
    <xf numFmtId="0" fontId="0" fillId="0" borderId="93" xfId="0" applyBorder="1" applyAlignment="1">
      <alignment vertical="center"/>
    </xf>
    <xf numFmtId="0" fontId="2" fillId="0" borderId="94" xfId="0" applyFont="1" applyBorder="1" applyAlignment="1">
      <alignment vertical="center"/>
    </xf>
    <xf numFmtId="4" fontId="2" fillId="0" borderId="95" xfId="0" applyNumberFormat="1" applyFont="1" applyBorder="1" applyAlignment="1">
      <alignment vertical="center"/>
    </xf>
    <xf numFmtId="3" fontId="18" fillId="0" borderId="15" xfId="2" applyNumberFormat="1" applyFont="1" applyBorder="1" applyAlignment="1">
      <alignment horizontal="center" vertical="center" wrapText="1"/>
    </xf>
    <xf numFmtId="0" fontId="5" fillId="0" borderId="4" xfId="0" applyFont="1" applyBorder="1" applyAlignment="1">
      <alignment horizontal="center" vertical="center"/>
    </xf>
    <xf numFmtId="3" fontId="14" fillId="0" borderId="0" xfId="5" applyNumberFormat="1" applyFont="1" applyAlignment="1">
      <alignment vertical="center"/>
    </xf>
    <xf numFmtId="3" fontId="58" fillId="0" borderId="0" xfId="5" applyNumberFormat="1" applyFont="1" applyAlignment="1">
      <alignment horizontal="right" vertical="center"/>
    </xf>
    <xf numFmtId="0" fontId="31" fillId="0" borderId="0" xfId="5" applyFont="1" applyAlignment="1">
      <alignment vertical="center" wrapText="1"/>
    </xf>
    <xf numFmtId="164" fontId="14" fillId="0" borderId="0" xfId="5" applyNumberFormat="1" applyFont="1" applyAlignment="1">
      <alignment horizontal="center" vertical="center"/>
    </xf>
    <xf numFmtId="3" fontId="9" fillId="0" borderId="0" xfId="5" applyNumberFormat="1" applyFont="1" applyAlignment="1">
      <alignment vertical="center"/>
    </xf>
    <xf numFmtId="3" fontId="12" fillId="0" borderId="0" xfId="5" applyNumberFormat="1" applyFont="1" applyAlignment="1">
      <alignment horizontal="center" vertical="center" wrapText="1"/>
    </xf>
    <xf numFmtId="3" fontId="13" fillId="0" borderId="0" xfId="5" applyNumberFormat="1" applyFont="1" applyAlignment="1">
      <alignment horizontal="right" vertical="center" wrapText="1"/>
    </xf>
    <xf numFmtId="3" fontId="12" fillId="0" borderId="28" xfId="5" applyNumberFormat="1" applyFont="1" applyBorder="1" applyAlignment="1">
      <alignment horizontal="center" vertical="center" textRotation="90"/>
    </xf>
    <xf numFmtId="3" fontId="13" fillId="0" borderId="28" xfId="5" applyNumberFormat="1" applyFont="1" applyBorder="1" applyAlignment="1">
      <alignment horizontal="right" vertical="center" textRotation="90"/>
    </xf>
    <xf numFmtId="3" fontId="12" fillId="0" borderId="28" xfId="5" applyNumberFormat="1" applyFont="1" applyBorder="1" applyAlignment="1">
      <alignment horizontal="right" vertical="center" textRotation="90" wrapText="1"/>
    </xf>
    <xf numFmtId="164" fontId="14" fillId="0" borderId="28" xfId="5" applyNumberFormat="1" applyFont="1" applyBorder="1" applyAlignment="1">
      <alignment horizontal="center" vertical="center"/>
    </xf>
    <xf numFmtId="3" fontId="13" fillId="6" borderId="23" xfId="5" applyNumberFormat="1" applyFont="1" applyFill="1" applyBorder="1" applyAlignment="1">
      <alignment horizontal="center" vertical="center" wrapText="1"/>
    </xf>
    <xf numFmtId="0" fontId="19" fillId="3" borderId="19" xfId="5" applyFont="1" applyFill="1" applyBorder="1" applyAlignment="1">
      <alignment horizontal="center" vertical="center"/>
    </xf>
    <xf numFmtId="3" fontId="19" fillId="3" borderId="23" xfId="5" applyNumberFormat="1" applyFont="1" applyFill="1" applyBorder="1" applyAlignment="1">
      <alignment vertical="center"/>
    </xf>
    <xf numFmtId="4" fontId="19" fillId="3" borderId="23" xfId="5" applyNumberFormat="1" applyFont="1" applyFill="1" applyBorder="1" applyAlignment="1">
      <alignment vertical="center"/>
    </xf>
    <xf numFmtId="3" fontId="20" fillId="3" borderId="0" xfId="5" applyNumberFormat="1" applyFont="1" applyFill="1" applyAlignment="1">
      <alignment vertical="center"/>
    </xf>
    <xf numFmtId="3" fontId="20" fillId="0" borderId="0" xfId="5" applyNumberFormat="1" applyFont="1" applyAlignment="1">
      <alignment vertical="center"/>
    </xf>
    <xf numFmtId="3" fontId="13" fillId="0" borderId="19" xfId="5" applyNumberFormat="1" applyFont="1" applyBorder="1" applyAlignment="1">
      <alignment vertical="center"/>
    </xf>
    <xf numFmtId="3" fontId="13" fillId="0" borderId="23" xfId="5" applyNumberFormat="1" applyFont="1" applyBorder="1" applyAlignment="1">
      <alignment horizontal="right" vertical="center" shrinkToFit="1"/>
    </xf>
    <xf numFmtId="3" fontId="13" fillId="0" borderId="15" xfId="5" applyNumberFormat="1" applyFont="1" applyBorder="1" applyAlignment="1">
      <alignment vertical="center" wrapText="1"/>
    </xf>
    <xf numFmtId="3" fontId="13" fillId="0" borderId="23" xfId="5" applyNumberFormat="1" applyFont="1" applyBorder="1" applyAlignment="1">
      <alignment vertical="center"/>
    </xf>
    <xf numFmtId="4" fontId="13" fillId="0" borderId="23" xfId="5" applyNumberFormat="1" applyFont="1" applyBorder="1" applyAlignment="1">
      <alignment vertical="center"/>
    </xf>
    <xf numFmtId="3" fontId="21" fillId="0" borderId="0" xfId="5" applyNumberFormat="1" applyFont="1" applyAlignment="1">
      <alignment vertical="center"/>
    </xf>
    <xf numFmtId="3" fontId="16" fillId="0" borderId="25" xfId="5" applyNumberFormat="1" applyFont="1" applyBorder="1" applyAlignment="1">
      <alignment vertical="center"/>
    </xf>
    <xf numFmtId="3" fontId="22" fillId="0" borderId="26" xfId="5" applyNumberFormat="1" applyFont="1" applyBorder="1" applyAlignment="1">
      <alignment horizontal="right" vertical="center"/>
    </xf>
    <xf numFmtId="165" fontId="23" fillId="0" borderId="27" xfId="5" applyNumberFormat="1" applyFont="1" applyBorder="1" applyAlignment="1">
      <alignment vertical="center" wrapText="1"/>
    </xf>
    <xf numFmtId="3" fontId="16" fillId="0" borderId="26" xfId="5" applyNumberFormat="1" applyFont="1" applyBorder="1" applyAlignment="1">
      <alignment vertical="center"/>
    </xf>
    <xf numFmtId="4" fontId="16" fillId="0" borderId="26" xfId="5" applyNumberFormat="1" applyFont="1" applyBorder="1" applyAlignment="1">
      <alignment vertical="center"/>
    </xf>
    <xf numFmtId="3" fontId="16" fillId="0" borderId="60" xfId="5" applyNumberFormat="1" applyFont="1" applyBorder="1" applyAlignment="1">
      <alignment vertical="center"/>
    </xf>
    <xf numFmtId="3" fontId="22" fillId="0" borderId="47" xfId="5" applyNumberFormat="1" applyFont="1" applyBorder="1" applyAlignment="1">
      <alignment horizontal="right" vertical="center"/>
    </xf>
    <xf numFmtId="165" fontId="23" fillId="0" borderId="0" xfId="5" applyNumberFormat="1" applyFont="1" applyAlignment="1">
      <alignment vertical="center" wrapText="1"/>
    </xf>
    <xf numFmtId="4" fontId="16" fillId="0" borderId="47" xfId="5" applyNumberFormat="1" applyFont="1" applyBorder="1" applyAlignment="1">
      <alignment vertical="center"/>
    </xf>
    <xf numFmtId="3" fontId="39" fillId="0" borderId="60" xfId="5" applyNumberFormat="1" applyFont="1" applyBorder="1" applyAlignment="1">
      <alignment vertical="center"/>
    </xf>
    <xf numFmtId="3" fontId="34" fillId="0" borderId="0" xfId="5" applyNumberFormat="1" applyFont="1" applyAlignment="1">
      <alignment vertical="center"/>
    </xf>
    <xf numFmtId="3" fontId="16" fillId="0" borderId="19" xfId="5" applyNumberFormat="1" applyFont="1" applyBorder="1" applyAlignment="1">
      <alignment vertical="center"/>
    </xf>
    <xf numFmtId="3" fontId="22" fillId="0" borderId="23" xfId="5" applyNumberFormat="1" applyFont="1" applyBorder="1" applyAlignment="1">
      <alignment horizontal="right" vertical="center"/>
    </xf>
    <xf numFmtId="165" fontId="37" fillId="0" borderId="15" xfId="5" applyNumberFormat="1" applyFont="1" applyBorder="1" applyAlignment="1">
      <alignment vertical="center" wrapText="1"/>
    </xf>
    <xf numFmtId="3" fontId="16" fillId="0" borderId="86" xfId="5" applyNumberFormat="1" applyFont="1" applyBorder="1" applyAlignment="1">
      <alignment vertical="center"/>
    </xf>
    <xf numFmtId="3" fontId="22" fillId="0" borderId="63" xfId="5" applyNumberFormat="1" applyFont="1" applyBorder="1" applyAlignment="1">
      <alignment horizontal="right" vertical="center"/>
    </xf>
    <xf numFmtId="165" fontId="23" fillId="0" borderId="66" xfId="5" applyNumberFormat="1" applyFont="1" applyBorder="1" applyAlignment="1">
      <alignment vertical="center" wrapText="1"/>
    </xf>
    <xf numFmtId="3" fontId="16" fillId="0" borderId="63" xfId="5" applyNumberFormat="1" applyFont="1" applyBorder="1" applyAlignment="1">
      <alignment vertical="center"/>
    </xf>
    <xf numFmtId="4" fontId="16" fillId="0" borderId="63" xfId="5" applyNumberFormat="1" applyFont="1" applyBorder="1" applyAlignment="1">
      <alignment vertical="center"/>
    </xf>
    <xf numFmtId="0" fontId="22" fillId="0" borderId="27" xfId="5" applyFont="1" applyBorder="1" applyAlignment="1">
      <alignment vertical="center" wrapText="1"/>
    </xf>
    <xf numFmtId="3" fontId="19" fillId="0" borderId="23" xfId="5" applyNumberFormat="1" applyFont="1" applyBorder="1" applyAlignment="1">
      <alignment horizontal="right" vertical="center"/>
    </xf>
    <xf numFmtId="165" fontId="19" fillId="0" borderId="15" xfId="5" applyNumberFormat="1" applyFont="1" applyBorder="1" applyAlignment="1">
      <alignment vertical="center" wrapText="1"/>
    </xf>
    <xf numFmtId="3" fontId="16" fillId="0" borderId="29" xfId="5" applyNumberFormat="1" applyFont="1" applyBorder="1" applyAlignment="1">
      <alignment vertical="center"/>
    </xf>
    <xf numFmtId="3" fontId="22" fillId="0" borderId="30" xfId="5" applyNumberFormat="1" applyFont="1" applyBorder="1" applyAlignment="1">
      <alignment horizontal="right" vertical="center"/>
    </xf>
    <xf numFmtId="165" fontId="23" fillId="0" borderId="31" xfId="5" applyNumberFormat="1" applyFont="1" applyBorder="1" applyAlignment="1">
      <alignment vertical="center" wrapText="1"/>
    </xf>
    <xf numFmtId="4" fontId="16" fillId="0" borderId="42" xfId="5" applyNumberFormat="1" applyFont="1" applyBorder="1" applyAlignment="1">
      <alignment vertical="center"/>
    </xf>
    <xf numFmtId="0" fontId="22" fillId="0" borderId="32" xfId="5" applyFont="1" applyBorder="1" applyAlignment="1">
      <alignment vertical="center"/>
    </xf>
    <xf numFmtId="3" fontId="22" fillId="0" borderId="33" xfId="5" applyNumberFormat="1" applyFont="1" applyBorder="1" applyAlignment="1">
      <alignment horizontal="right" vertical="center"/>
    </xf>
    <xf numFmtId="165" fontId="23" fillId="0" borderId="34" xfId="5" applyNumberFormat="1" applyFont="1" applyBorder="1" applyAlignment="1">
      <alignment vertical="center" wrapText="1"/>
    </xf>
    <xf numFmtId="3" fontId="22" fillId="0" borderId="33" xfId="5" applyNumberFormat="1" applyFont="1" applyBorder="1" applyAlignment="1">
      <alignment vertical="center"/>
    </xf>
    <xf numFmtId="4" fontId="22" fillId="0" borderId="33" xfId="5" applyNumberFormat="1" applyFont="1" applyBorder="1" applyAlignment="1">
      <alignment vertical="center"/>
    </xf>
    <xf numFmtId="0" fontId="22" fillId="0" borderId="21" xfId="5" applyFont="1" applyBorder="1" applyAlignment="1">
      <alignment vertical="center"/>
    </xf>
    <xf numFmtId="3" fontId="22" fillId="0" borderId="20" xfId="5" applyNumberFormat="1" applyFont="1" applyBorder="1" applyAlignment="1">
      <alignment horizontal="right" vertical="center"/>
    </xf>
    <xf numFmtId="165" fontId="23" fillId="0" borderId="43" xfId="5" applyNumberFormat="1" applyFont="1" applyBorder="1" applyAlignment="1">
      <alignment vertical="center" wrapText="1"/>
    </xf>
    <xf numFmtId="3" fontId="22" fillId="0" borderId="20" xfId="5" applyNumberFormat="1" applyFont="1" applyBorder="1" applyAlignment="1">
      <alignment vertical="center"/>
    </xf>
    <xf numFmtId="4" fontId="22" fillId="0" borderId="20" xfId="5" applyNumberFormat="1" applyFont="1" applyBorder="1" applyAlignment="1">
      <alignment vertical="center"/>
    </xf>
    <xf numFmtId="165" fontId="23" fillId="0" borderId="30" xfId="5" applyNumberFormat="1" applyFont="1" applyBorder="1" applyAlignment="1">
      <alignment vertical="center" wrapText="1"/>
    </xf>
    <xf numFmtId="3" fontId="22" fillId="0" borderId="19" xfId="5" applyNumberFormat="1" applyFont="1" applyBorder="1" applyAlignment="1">
      <alignment vertical="center"/>
    </xf>
    <xf numFmtId="3" fontId="16" fillId="0" borderId="33" xfId="5" applyNumberFormat="1" applyFont="1" applyBorder="1" applyAlignment="1">
      <alignment horizontal="right" vertical="center"/>
    </xf>
    <xf numFmtId="4" fontId="16" fillId="0" borderId="33" xfId="5" applyNumberFormat="1" applyFont="1" applyBorder="1" applyAlignment="1">
      <alignment horizontal="right" vertical="center"/>
    </xf>
    <xf numFmtId="0" fontId="22" fillId="0" borderId="19" xfId="5" applyFont="1" applyBorder="1" applyAlignment="1">
      <alignment vertical="center"/>
    </xf>
    <xf numFmtId="0" fontId="22" fillId="0" borderId="35" xfId="5" applyFont="1" applyBorder="1" applyAlignment="1">
      <alignment vertical="center"/>
    </xf>
    <xf numFmtId="3" fontId="22" fillId="0" borderId="36" xfId="5" applyNumberFormat="1" applyFont="1" applyBorder="1" applyAlignment="1">
      <alignment horizontal="right" vertical="center"/>
    </xf>
    <xf numFmtId="165" fontId="22" fillId="0" borderId="37" xfId="5" applyNumberFormat="1" applyFont="1" applyBorder="1" applyAlignment="1">
      <alignment vertical="center" wrapText="1"/>
    </xf>
    <xf numFmtId="3" fontId="16" fillId="0" borderId="26" xfId="5" applyNumberFormat="1" applyFont="1" applyBorder="1" applyAlignment="1">
      <alignment horizontal="right" vertical="center"/>
    </xf>
    <xf numFmtId="4" fontId="16" fillId="0" borderId="26" xfId="5" applyNumberFormat="1" applyFont="1" applyBorder="1" applyAlignment="1">
      <alignment horizontal="right" vertical="center"/>
    </xf>
    <xf numFmtId="0" fontId="22" fillId="0" borderId="38" xfId="5" applyFont="1" applyBorder="1" applyAlignment="1">
      <alignment vertical="center"/>
    </xf>
    <xf numFmtId="3" fontId="22" fillId="0" borderId="39" xfId="5" applyNumberFormat="1" applyFont="1" applyBorder="1" applyAlignment="1">
      <alignment horizontal="right" vertical="center"/>
    </xf>
    <xf numFmtId="165" fontId="23" fillId="0" borderId="40" xfId="5" applyNumberFormat="1" applyFont="1" applyBorder="1" applyAlignment="1">
      <alignment vertical="center" wrapText="1"/>
    </xf>
    <xf numFmtId="3" fontId="16" fillId="0" borderId="48" xfId="5" applyNumberFormat="1" applyFont="1" applyBorder="1" applyAlignment="1">
      <alignment vertical="center"/>
    </xf>
    <xf numFmtId="4" fontId="16" fillId="0" borderId="48" xfId="5" applyNumberFormat="1" applyFont="1" applyBorder="1" applyAlignment="1">
      <alignment vertical="center"/>
    </xf>
    <xf numFmtId="3" fontId="19" fillId="0" borderId="15" xfId="5" applyNumberFormat="1" applyFont="1" applyBorder="1" applyAlignment="1">
      <alignment vertical="center" wrapText="1"/>
    </xf>
    <xf numFmtId="3" fontId="16" fillId="0" borderId="62" xfId="5" applyNumberFormat="1" applyFont="1" applyBorder="1" applyAlignment="1">
      <alignment vertical="center"/>
    </xf>
    <xf numFmtId="3" fontId="22" fillId="0" borderId="45" xfId="5" applyNumberFormat="1" applyFont="1" applyBorder="1" applyAlignment="1">
      <alignment horizontal="right" vertical="center"/>
    </xf>
    <xf numFmtId="165" fontId="23" fillId="0" borderId="46" xfId="5" applyNumberFormat="1" applyFont="1" applyBorder="1" applyAlignment="1">
      <alignment vertical="center" wrapText="1"/>
    </xf>
    <xf numFmtId="3" fontId="16" fillId="0" borderId="16" xfId="5" applyNumberFormat="1" applyFont="1" applyBorder="1" applyAlignment="1">
      <alignment vertical="center"/>
    </xf>
    <xf numFmtId="4" fontId="16" fillId="0" borderId="16" xfId="5" applyNumberFormat="1" applyFont="1" applyBorder="1" applyAlignment="1">
      <alignment vertical="center"/>
    </xf>
    <xf numFmtId="0" fontId="22" fillId="0" borderId="29" xfId="5" applyFont="1" applyBorder="1" applyAlignment="1">
      <alignment vertical="center"/>
    </xf>
    <xf numFmtId="3" fontId="22" fillId="0" borderId="48" xfId="5" applyNumberFormat="1" applyFont="1" applyBorder="1" applyAlignment="1">
      <alignment horizontal="right" vertical="center"/>
    </xf>
    <xf numFmtId="164" fontId="24" fillId="0" borderId="30" xfId="5" applyNumberFormat="1" applyFont="1" applyBorder="1" applyAlignment="1">
      <alignment horizontal="center" vertical="center"/>
    </xf>
    <xf numFmtId="4" fontId="24" fillId="0" borderId="30" xfId="5" applyNumberFormat="1" applyFont="1" applyBorder="1" applyAlignment="1">
      <alignment horizontal="center" vertical="center"/>
    </xf>
    <xf numFmtId="3" fontId="19" fillId="4" borderId="23" xfId="5" applyNumberFormat="1" applyFont="1" applyFill="1" applyBorder="1" applyAlignment="1">
      <alignment horizontal="left" vertical="center"/>
    </xf>
    <xf numFmtId="0" fontId="19" fillId="3" borderId="15" xfId="5" applyFont="1" applyFill="1" applyBorder="1" applyAlignment="1">
      <alignment vertical="center" wrapText="1"/>
    </xf>
    <xf numFmtId="0" fontId="22" fillId="0" borderId="25" xfId="5" applyFont="1" applyBorder="1" applyAlignment="1">
      <alignment vertical="center"/>
    </xf>
    <xf numFmtId="3" fontId="22" fillId="0" borderId="26" xfId="5" applyNumberFormat="1" applyFont="1" applyBorder="1" applyAlignment="1">
      <alignment vertical="center"/>
    </xf>
    <xf numFmtId="4" fontId="22" fillId="0" borderId="26" xfId="5" applyNumberFormat="1" applyFont="1" applyBorder="1" applyAlignment="1">
      <alignment vertical="center"/>
    </xf>
    <xf numFmtId="0" fontId="22" fillId="0" borderId="28" xfId="5" applyFont="1" applyBorder="1" applyAlignment="1">
      <alignment vertical="center" wrapText="1"/>
    </xf>
    <xf numFmtId="3" fontId="16" fillId="0" borderId="20" xfId="5" applyNumberFormat="1" applyFont="1" applyBorder="1" applyAlignment="1">
      <alignment vertical="center"/>
    </xf>
    <xf numFmtId="4" fontId="16" fillId="0" borderId="20" xfId="5" applyNumberFormat="1" applyFont="1" applyBorder="1" applyAlignment="1">
      <alignment vertical="center"/>
    </xf>
    <xf numFmtId="165" fontId="13" fillId="0" borderId="21" xfId="5" applyNumberFormat="1" applyFont="1" applyBorder="1" applyAlignment="1">
      <alignment horizontal="left" vertical="center"/>
    </xf>
    <xf numFmtId="3" fontId="19" fillId="0" borderId="20" xfId="5" applyNumberFormat="1" applyFont="1" applyBorder="1" applyAlignment="1">
      <alignment horizontal="right" vertical="center"/>
    </xf>
    <xf numFmtId="165" fontId="19" fillId="0" borderId="28" xfId="5" applyNumberFormat="1" applyFont="1" applyBorder="1" applyAlignment="1">
      <alignment vertical="center" wrapText="1"/>
    </xf>
    <xf numFmtId="3" fontId="13" fillId="0" borderId="20" xfId="5" applyNumberFormat="1" applyFont="1" applyBorder="1" applyAlignment="1">
      <alignment vertical="center"/>
    </xf>
    <xf numFmtId="4" fontId="13" fillId="0" borderId="20" xfId="5" applyNumberFormat="1" applyFont="1" applyBorder="1" applyAlignment="1">
      <alignment vertical="center"/>
    </xf>
    <xf numFmtId="0" fontId="25" fillId="0" borderId="25" xfId="5" applyFont="1" applyBorder="1" applyAlignment="1">
      <alignment vertical="center"/>
    </xf>
    <xf numFmtId="3" fontId="26" fillId="0" borderId="0" xfId="5" applyNumberFormat="1" applyFont="1" applyAlignment="1">
      <alignment vertical="center"/>
    </xf>
    <xf numFmtId="0" fontId="25" fillId="5" borderId="25" xfId="5" applyFont="1" applyFill="1" applyBorder="1" applyAlignment="1">
      <alignment vertical="center"/>
    </xf>
    <xf numFmtId="3" fontId="26" fillId="5" borderId="0" xfId="5" applyNumberFormat="1" applyFont="1" applyFill="1" applyAlignment="1">
      <alignment vertical="center"/>
    </xf>
    <xf numFmtId="3" fontId="13" fillId="0" borderId="21" xfId="5" applyNumberFormat="1" applyFont="1" applyBorder="1" applyAlignment="1">
      <alignment vertical="center"/>
    </xf>
    <xf numFmtId="3" fontId="16" fillId="0" borderId="41" xfId="5" applyNumberFormat="1" applyFont="1" applyBorder="1" applyAlignment="1">
      <alignment vertical="center"/>
    </xf>
    <xf numFmtId="3" fontId="22" fillId="0" borderId="42" xfId="5" applyNumberFormat="1" applyFont="1" applyBorder="1" applyAlignment="1">
      <alignment horizontal="right" vertical="center"/>
    </xf>
    <xf numFmtId="0" fontId="22" fillId="0" borderId="15" xfId="5" applyFont="1" applyBorder="1" applyAlignment="1">
      <alignment vertical="center" wrapText="1"/>
    </xf>
    <xf numFmtId="3" fontId="19" fillId="0" borderId="23" xfId="5" applyNumberFormat="1" applyFont="1" applyBorder="1" applyAlignment="1">
      <alignment horizontal="right" vertical="center" shrinkToFit="1"/>
    </xf>
    <xf numFmtId="0" fontId="22" fillId="0" borderId="60" xfId="5" applyFont="1" applyBorder="1" applyAlignment="1">
      <alignment vertical="center"/>
    </xf>
    <xf numFmtId="165" fontId="22" fillId="0" borderId="66" xfId="5" applyNumberFormat="1" applyFont="1" applyBorder="1" applyAlignment="1">
      <alignment horizontal="right" vertical="center" wrapText="1"/>
    </xf>
    <xf numFmtId="3" fontId="22" fillId="0" borderId="47" xfId="5" applyNumberFormat="1" applyFont="1" applyBorder="1" applyAlignment="1">
      <alignment vertical="center"/>
    </xf>
    <xf numFmtId="4" fontId="22" fillId="0" borderId="47" xfId="5" applyNumberFormat="1" applyFont="1" applyBorder="1" applyAlignment="1">
      <alignment vertical="center"/>
    </xf>
    <xf numFmtId="3" fontId="19" fillId="0" borderId="23" xfId="5" applyNumberFormat="1" applyFont="1" applyBorder="1" applyAlignment="1">
      <alignment vertical="center"/>
    </xf>
    <xf numFmtId="4" fontId="19" fillId="0" borderId="23" xfId="5" applyNumberFormat="1" applyFont="1" applyBorder="1" applyAlignment="1">
      <alignment vertical="center"/>
    </xf>
    <xf numFmtId="3" fontId="16" fillId="0" borderId="49" xfId="5" applyNumberFormat="1" applyFont="1" applyBorder="1" applyAlignment="1">
      <alignment vertical="center"/>
    </xf>
    <xf numFmtId="3" fontId="22" fillId="0" borderId="50" xfId="5" applyNumberFormat="1" applyFont="1" applyBorder="1" applyAlignment="1">
      <alignment horizontal="right" vertical="center"/>
    </xf>
    <xf numFmtId="165" fontId="23" fillId="0" borderId="51" xfId="5" applyNumberFormat="1" applyFont="1" applyBorder="1" applyAlignment="1">
      <alignment vertical="center" wrapText="1"/>
    </xf>
    <xf numFmtId="3" fontId="39" fillId="0" borderId="50" xfId="2" applyNumberFormat="1" applyFont="1" applyBorder="1" applyAlignment="1">
      <alignment vertical="center"/>
    </xf>
    <xf numFmtId="4" fontId="39" fillId="0" borderId="50" xfId="2" applyNumberFormat="1" applyFont="1" applyBorder="1" applyAlignment="1">
      <alignment vertical="center"/>
    </xf>
    <xf numFmtId="4" fontId="19" fillId="0" borderId="23" xfId="5" applyNumberFormat="1" applyFont="1" applyBorder="1" applyAlignment="1">
      <alignment horizontal="right" vertical="center"/>
    </xf>
    <xf numFmtId="0" fontId="22" fillId="0" borderId="51" xfId="5" applyFont="1" applyBorder="1" applyAlignment="1">
      <alignment vertical="center" wrapText="1"/>
    </xf>
    <xf numFmtId="3" fontId="22" fillId="0" borderId="51" xfId="5" applyNumberFormat="1" applyFont="1" applyBorder="1" applyAlignment="1">
      <alignment horizontal="right" vertical="center" wrapText="1"/>
    </xf>
    <xf numFmtId="165" fontId="22" fillId="0" borderId="40" xfId="5" applyNumberFormat="1" applyFont="1" applyBorder="1" applyAlignment="1">
      <alignment horizontal="right" vertical="center" wrapText="1"/>
    </xf>
    <xf numFmtId="165" fontId="23" fillId="0" borderId="37" xfId="5" applyNumberFormat="1" applyFont="1" applyBorder="1" applyAlignment="1">
      <alignment vertical="center" wrapText="1"/>
    </xf>
    <xf numFmtId="3" fontId="39" fillId="0" borderId="50" xfId="5" applyNumberFormat="1" applyFont="1" applyBorder="1" applyAlignment="1">
      <alignment horizontal="right" vertical="center"/>
    </xf>
    <xf numFmtId="4" fontId="39" fillId="0" borderId="50" xfId="5" applyNumberFormat="1" applyFont="1" applyBorder="1" applyAlignment="1">
      <alignment horizontal="right" vertical="center"/>
    </xf>
    <xf numFmtId="3" fontId="16" fillId="0" borderId="52" xfId="5" applyNumberFormat="1" applyFont="1" applyBorder="1" applyAlignment="1">
      <alignment vertical="center"/>
    </xf>
    <xf numFmtId="3" fontId="22" fillId="0" borderId="53" xfId="5" applyNumberFormat="1" applyFont="1" applyBorder="1" applyAlignment="1">
      <alignment horizontal="right" vertical="center"/>
    </xf>
    <xf numFmtId="165" fontId="23" fillId="0" borderId="54" xfId="5" applyNumberFormat="1" applyFont="1" applyBorder="1" applyAlignment="1">
      <alignment vertical="center" wrapText="1"/>
    </xf>
    <xf numFmtId="3" fontId="39" fillId="0" borderId="53" xfId="5" applyNumberFormat="1" applyFont="1" applyBorder="1" applyAlignment="1">
      <alignment horizontal="right" vertical="center"/>
    </xf>
    <xf numFmtId="4" fontId="39" fillId="0" borderId="53" xfId="5" applyNumberFormat="1" applyFont="1" applyBorder="1" applyAlignment="1">
      <alignment horizontal="right" vertical="center"/>
    </xf>
    <xf numFmtId="3" fontId="28" fillId="0" borderId="50" xfId="5" applyNumberFormat="1" applyFont="1" applyBorder="1" applyAlignment="1">
      <alignment horizontal="right" vertical="center"/>
    </xf>
    <xf numFmtId="3" fontId="16" fillId="0" borderId="55" xfId="5" applyNumberFormat="1" applyFont="1" applyBorder="1" applyAlignment="1">
      <alignment vertical="center"/>
    </xf>
    <xf numFmtId="4" fontId="16" fillId="0" borderId="55" xfId="5" applyNumberFormat="1" applyFont="1" applyBorder="1" applyAlignment="1">
      <alignment vertical="center"/>
    </xf>
    <xf numFmtId="0" fontId="22" fillId="0" borderId="49" xfId="5" applyFont="1" applyBorder="1" applyAlignment="1">
      <alignment vertical="center"/>
    </xf>
    <xf numFmtId="165" fontId="22" fillId="0" borderId="56" xfId="5" applyNumberFormat="1" applyFont="1" applyBorder="1" applyAlignment="1">
      <alignment horizontal="right" vertical="center" wrapText="1"/>
    </xf>
    <xf numFmtId="3" fontId="22" fillId="0" borderId="50" xfId="5" applyNumberFormat="1" applyFont="1" applyBorder="1" applyAlignment="1">
      <alignment vertical="center"/>
    </xf>
    <xf numFmtId="4" fontId="22" fillId="0" borderId="50" xfId="5" applyNumberFormat="1" applyFont="1" applyBorder="1" applyAlignment="1">
      <alignment vertical="center"/>
    </xf>
    <xf numFmtId="0" fontId="22" fillId="0" borderId="52" xfId="5" applyFont="1" applyBorder="1" applyAlignment="1">
      <alignment vertical="center"/>
    </xf>
    <xf numFmtId="165" fontId="22" fillId="0" borderId="54" xfId="5" applyNumberFormat="1" applyFont="1" applyBorder="1" applyAlignment="1">
      <alignment horizontal="right" vertical="center" wrapText="1"/>
    </xf>
    <xf numFmtId="3" fontId="16" fillId="0" borderId="53" xfId="5" applyNumberFormat="1" applyFont="1" applyBorder="1" applyAlignment="1">
      <alignment vertical="center"/>
    </xf>
    <xf numFmtId="4" fontId="16" fillId="0" borderId="53" xfId="5" applyNumberFormat="1" applyFont="1" applyBorder="1" applyAlignment="1">
      <alignment vertical="center"/>
    </xf>
    <xf numFmtId="0" fontId="22" fillId="0" borderId="54" xfId="5" applyFont="1" applyBorder="1" applyAlignment="1">
      <alignment vertical="center" wrapText="1"/>
    </xf>
    <xf numFmtId="3" fontId="22" fillId="0" borderId="53" xfId="2" applyNumberFormat="1" applyFont="1" applyBorder="1" applyAlignment="1">
      <alignment vertical="center"/>
    </xf>
    <xf numFmtId="0" fontId="22" fillId="0" borderId="44" xfId="5" applyFont="1" applyBorder="1" applyAlignment="1">
      <alignment vertical="center"/>
    </xf>
    <xf numFmtId="3" fontId="22" fillId="0" borderId="55" xfId="5" applyNumberFormat="1" applyFont="1" applyBorder="1" applyAlignment="1">
      <alignment horizontal="right" vertical="center"/>
    </xf>
    <xf numFmtId="165" fontId="23" fillId="0" borderId="56" xfId="5" applyNumberFormat="1" applyFont="1" applyBorder="1" applyAlignment="1">
      <alignment vertical="center" wrapText="1"/>
    </xf>
    <xf numFmtId="165" fontId="23" fillId="0" borderId="57" xfId="5" applyNumberFormat="1" applyFont="1" applyBorder="1" applyAlignment="1">
      <alignment vertical="center" wrapText="1"/>
    </xf>
    <xf numFmtId="3" fontId="16" fillId="0" borderId="61" xfId="5" applyNumberFormat="1" applyFont="1" applyBorder="1" applyAlignment="1">
      <alignment vertical="center"/>
    </xf>
    <xf numFmtId="165" fontId="23" fillId="0" borderId="15" xfId="5" applyNumberFormat="1" applyFont="1" applyBorder="1" applyAlignment="1">
      <alignment vertical="center" wrapText="1"/>
    </xf>
    <xf numFmtId="3" fontId="39" fillId="0" borderId="23" xfId="2" applyNumberFormat="1" applyFont="1" applyBorder="1" applyAlignment="1">
      <alignment vertical="center"/>
    </xf>
    <xf numFmtId="4" fontId="39" fillId="0" borderId="23" xfId="2" applyNumberFormat="1" applyFont="1" applyBorder="1" applyAlignment="1">
      <alignment vertical="center"/>
    </xf>
    <xf numFmtId="3" fontId="16" fillId="0" borderId="44" xfId="5" applyNumberFormat="1" applyFont="1" applyBorder="1" applyAlignment="1">
      <alignment vertical="center"/>
    </xf>
    <xf numFmtId="3" fontId="39" fillId="0" borderId="44" xfId="5" applyNumberFormat="1" applyFont="1" applyBorder="1" applyAlignment="1">
      <alignment vertical="center"/>
    </xf>
    <xf numFmtId="0" fontId="31" fillId="0" borderId="0" xfId="5" applyFont="1" applyAlignment="1">
      <alignment vertical="center"/>
    </xf>
    <xf numFmtId="3" fontId="22" fillId="0" borderId="78" xfId="5" applyNumberFormat="1" applyFont="1" applyBorder="1" applyAlignment="1">
      <alignment horizontal="right" vertical="center"/>
    </xf>
    <xf numFmtId="165" fontId="23" fillId="0" borderId="96" xfId="5" applyNumberFormat="1" applyFont="1" applyBorder="1" applyAlignment="1">
      <alignment vertical="center" wrapText="1"/>
    </xf>
    <xf numFmtId="3" fontId="30" fillId="0" borderId="0" xfId="5" applyNumberFormat="1" applyFont="1" applyAlignment="1">
      <alignment vertical="center"/>
    </xf>
    <xf numFmtId="0" fontId="22" fillId="0" borderId="40" xfId="5" applyFont="1" applyBorder="1" applyAlignment="1">
      <alignment vertical="center" wrapText="1"/>
    </xf>
    <xf numFmtId="3" fontId="39" fillId="0" borderId="39" xfId="2" applyNumberFormat="1" applyFont="1" applyBorder="1" applyAlignment="1">
      <alignment vertical="center"/>
    </xf>
    <xf numFmtId="4" fontId="39" fillId="0" borderId="39" xfId="2" applyNumberFormat="1" applyFont="1" applyBorder="1" applyAlignment="1">
      <alignment vertical="center"/>
    </xf>
    <xf numFmtId="3" fontId="22" fillId="0" borderId="60" xfId="5" applyNumberFormat="1" applyFont="1" applyBorder="1" applyAlignment="1">
      <alignment vertical="center"/>
    </xf>
    <xf numFmtId="4" fontId="39" fillId="0" borderId="47" xfId="2" applyNumberFormat="1" applyFont="1" applyBorder="1" applyAlignment="1">
      <alignment vertical="center"/>
    </xf>
    <xf numFmtId="0" fontId="19" fillId="0" borderId="19" xfId="5" applyFont="1" applyBorder="1" applyAlignment="1">
      <alignment horizontal="center" vertical="center"/>
    </xf>
    <xf numFmtId="0" fontId="19" fillId="0" borderId="15" xfId="5" applyFont="1" applyBorder="1" applyAlignment="1">
      <alignment vertical="center" wrapText="1"/>
    </xf>
    <xf numFmtId="3" fontId="16" fillId="2" borderId="19" xfId="5" applyNumberFormat="1" applyFont="1" applyFill="1" applyBorder="1" applyAlignment="1">
      <alignment vertical="center"/>
    </xf>
    <xf numFmtId="3" fontId="22" fillId="2" borderId="23" xfId="5" applyNumberFormat="1" applyFont="1" applyFill="1" applyBorder="1" applyAlignment="1">
      <alignment horizontal="right" vertical="center"/>
    </xf>
    <xf numFmtId="165" fontId="22" fillId="2" borderId="15" xfId="5" applyNumberFormat="1" applyFont="1" applyFill="1" applyBorder="1" applyAlignment="1">
      <alignment horizontal="right" vertical="center" wrapText="1"/>
    </xf>
    <xf numFmtId="3" fontId="16" fillId="2" borderId="23" xfId="5" applyNumberFormat="1" applyFont="1" applyFill="1" applyBorder="1" applyAlignment="1">
      <alignment vertical="center"/>
    </xf>
    <xf numFmtId="4" fontId="16" fillId="2" borderId="23" xfId="5" applyNumberFormat="1" applyFont="1" applyFill="1" applyBorder="1" applyAlignment="1">
      <alignment vertical="center"/>
    </xf>
    <xf numFmtId="0" fontId="22" fillId="0" borderId="60" xfId="5" applyFont="1" applyBorder="1" applyAlignment="1">
      <alignment horizontal="center" vertical="center"/>
    </xf>
    <xf numFmtId="0" fontId="22" fillId="0" borderId="0" xfId="5" applyFont="1" applyAlignment="1">
      <alignment horizontal="center" vertical="center" wrapText="1"/>
    </xf>
    <xf numFmtId="4" fontId="22" fillId="0" borderId="47" xfId="5" applyNumberFormat="1" applyFont="1" applyBorder="1" applyAlignment="1">
      <alignment horizontal="right" vertical="center"/>
    </xf>
    <xf numFmtId="0" fontId="22" fillId="0" borderId="0" xfId="5" applyFont="1" applyAlignment="1">
      <alignment vertical="center" wrapText="1"/>
    </xf>
    <xf numFmtId="3" fontId="16" fillId="0" borderId="53" xfId="5" applyNumberFormat="1" applyFont="1" applyBorder="1" applyAlignment="1">
      <alignment horizontal="right" vertical="center"/>
    </xf>
    <xf numFmtId="4" fontId="16" fillId="0" borderId="53" xfId="5" applyNumberFormat="1" applyFont="1" applyBorder="1" applyAlignment="1">
      <alignment horizontal="right" vertical="center"/>
    </xf>
    <xf numFmtId="0" fontId="22" fillId="0" borderId="46" xfId="5" applyFont="1" applyBorder="1" applyAlignment="1">
      <alignment vertical="center" wrapText="1"/>
    </xf>
    <xf numFmtId="3" fontId="22" fillId="0" borderId="45" xfId="5" applyNumberFormat="1" applyFont="1" applyBorder="1" applyAlignment="1">
      <alignment vertical="center"/>
    </xf>
    <xf numFmtId="4" fontId="22" fillId="0" borderId="45" xfId="5" applyNumberFormat="1" applyFont="1" applyBorder="1" applyAlignment="1">
      <alignment vertical="center"/>
    </xf>
    <xf numFmtId="3" fontId="22" fillId="0" borderId="54" xfId="5" applyNumberFormat="1" applyFont="1" applyBorder="1" applyAlignment="1">
      <alignment horizontal="right" vertical="center" wrapText="1"/>
    </xf>
    <xf numFmtId="4" fontId="16" fillId="0" borderId="45" xfId="5" applyNumberFormat="1" applyFont="1" applyBorder="1" applyAlignment="1">
      <alignment vertical="center"/>
    </xf>
    <xf numFmtId="3" fontId="13" fillId="0" borderId="17" xfId="5" applyNumberFormat="1" applyFont="1" applyBorder="1" applyAlignment="1">
      <alignment vertical="center"/>
    </xf>
    <xf numFmtId="165" fontId="19" fillId="0" borderId="58" xfId="5" applyNumberFormat="1" applyFont="1" applyBorder="1" applyAlignment="1">
      <alignment vertical="center" wrapText="1"/>
    </xf>
    <xf numFmtId="4" fontId="13" fillId="0" borderId="16" xfId="5" applyNumberFormat="1" applyFont="1" applyBorder="1" applyAlignment="1">
      <alignment vertical="center"/>
    </xf>
    <xf numFmtId="3" fontId="16" fillId="0" borderId="45" xfId="5" applyNumberFormat="1" applyFont="1" applyBorder="1" applyAlignment="1">
      <alignment vertical="center"/>
    </xf>
    <xf numFmtId="3" fontId="16" fillId="0" borderId="21" xfId="5" applyNumberFormat="1" applyFont="1" applyBorder="1" applyAlignment="1">
      <alignment vertical="center"/>
    </xf>
    <xf numFmtId="3" fontId="22" fillId="0" borderId="28" xfId="5" applyNumberFormat="1" applyFont="1" applyBorder="1" applyAlignment="1">
      <alignment horizontal="right" vertical="center" wrapText="1"/>
    </xf>
    <xf numFmtId="3" fontId="19" fillId="0" borderId="19" xfId="5" applyNumberFormat="1" applyFont="1" applyBorder="1" applyAlignment="1">
      <alignment vertical="center"/>
    </xf>
    <xf numFmtId="3" fontId="33" fillId="0" borderId="0" xfId="5" applyNumberFormat="1" applyFont="1" applyAlignment="1">
      <alignment vertical="center"/>
    </xf>
    <xf numFmtId="3" fontId="39" fillId="0" borderId="32" xfId="5" applyNumberFormat="1" applyFont="1" applyBorder="1" applyAlignment="1">
      <alignment vertical="center"/>
    </xf>
    <xf numFmtId="3" fontId="38" fillId="0" borderId="33" xfId="2" applyNumberFormat="1" applyFont="1" applyBorder="1" applyAlignment="1">
      <alignment vertical="center"/>
    </xf>
    <xf numFmtId="4" fontId="38" fillId="0" borderId="33" xfId="2" applyNumberFormat="1" applyFont="1" applyBorder="1" applyAlignment="1">
      <alignment vertical="center"/>
    </xf>
    <xf numFmtId="3" fontId="38" fillId="0" borderId="63" xfId="2" applyNumberFormat="1" applyFont="1" applyBorder="1" applyAlignment="1">
      <alignment vertical="center"/>
    </xf>
    <xf numFmtId="4" fontId="38" fillId="0" borderId="63" xfId="2" applyNumberFormat="1" applyFont="1" applyBorder="1" applyAlignment="1">
      <alignment vertical="center"/>
    </xf>
    <xf numFmtId="3" fontId="38" fillId="0" borderId="47" xfId="2" applyNumberFormat="1" applyFont="1" applyBorder="1" applyAlignment="1">
      <alignment vertical="center"/>
    </xf>
    <xf numFmtId="4" fontId="38" fillId="0" borderId="47" xfId="2" applyNumberFormat="1" applyFont="1" applyBorder="1" applyAlignment="1">
      <alignment vertical="center"/>
    </xf>
    <xf numFmtId="0" fontId="39" fillId="0" borderId="52" xfId="5" applyFont="1" applyBorder="1" applyAlignment="1">
      <alignment vertical="center"/>
    </xf>
    <xf numFmtId="3" fontId="39" fillId="0" borderId="30" xfId="2" applyNumberFormat="1" applyFont="1" applyBorder="1" applyAlignment="1">
      <alignment vertical="center"/>
    </xf>
    <xf numFmtId="4" fontId="39" fillId="0" borderId="42" xfId="2" applyNumberFormat="1" applyFont="1" applyBorder="1" applyAlignment="1">
      <alignment vertical="center"/>
    </xf>
    <xf numFmtId="3" fontId="39" fillId="0" borderId="26" xfId="2" applyNumberFormat="1" applyFont="1" applyBorder="1" applyAlignment="1">
      <alignment vertical="center"/>
    </xf>
    <xf numFmtId="4" fontId="39" fillId="0" borderId="26" xfId="2" applyNumberFormat="1" applyFont="1" applyBorder="1" applyAlignment="1">
      <alignment vertical="center"/>
    </xf>
    <xf numFmtId="3" fontId="16" fillId="0" borderId="30" xfId="5" applyNumberFormat="1" applyFont="1" applyBorder="1" applyAlignment="1">
      <alignment horizontal="right" vertical="center"/>
    </xf>
    <xf numFmtId="4" fontId="16" fillId="0" borderId="30" xfId="5" applyNumberFormat="1" applyFont="1" applyBorder="1" applyAlignment="1">
      <alignment horizontal="right" vertical="center"/>
    </xf>
    <xf numFmtId="3" fontId="22" fillId="0" borderId="45" xfId="5" applyNumberFormat="1" applyFont="1" applyBorder="1" applyAlignment="1">
      <alignment horizontal="right" vertical="center" wrapText="1"/>
    </xf>
    <xf numFmtId="3" fontId="22" fillId="0" borderId="45" xfId="2" applyNumberFormat="1" applyFont="1" applyBorder="1" applyAlignment="1">
      <alignment vertical="center"/>
    </xf>
    <xf numFmtId="3" fontId="22" fillId="0" borderId="50" xfId="5" applyNumberFormat="1" applyFont="1" applyBorder="1" applyAlignment="1">
      <alignment horizontal="right" vertical="center" wrapText="1"/>
    </xf>
    <xf numFmtId="3" fontId="24" fillId="0" borderId="38" xfId="5" applyNumberFormat="1" applyFont="1" applyBorder="1" applyAlignment="1">
      <alignment vertical="center"/>
    </xf>
    <xf numFmtId="3" fontId="22" fillId="0" borderId="39" xfId="5" applyNumberFormat="1" applyFont="1" applyBorder="1" applyAlignment="1">
      <alignment horizontal="right" vertical="center" wrapText="1"/>
    </xf>
    <xf numFmtId="3" fontId="35" fillId="0" borderId="0" xfId="5" applyNumberFormat="1" applyFont="1" applyAlignment="1">
      <alignment vertical="center"/>
    </xf>
    <xf numFmtId="3" fontId="39" fillId="0" borderId="36" xfId="5" applyNumberFormat="1" applyFont="1" applyBorder="1" applyAlignment="1">
      <alignment vertical="center"/>
    </xf>
    <xf numFmtId="4" fontId="39" fillId="0" borderId="36" xfId="5" applyNumberFormat="1" applyFont="1" applyBorder="1" applyAlignment="1">
      <alignment vertical="center"/>
    </xf>
    <xf numFmtId="3" fontId="39" fillId="0" borderId="50" xfId="5" applyNumberFormat="1" applyFont="1" applyBorder="1" applyAlignment="1">
      <alignment vertical="center"/>
    </xf>
    <xf numFmtId="4" fontId="39" fillId="0" borderId="50" xfId="5" applyNumberFormat="1" applyFont="1" applyBorder="1" applyAlignment="1">
      <alignment vertical="center"/>
    </xf>
    <xf numFmtId="3" fontId="66" fillId="0" borderId="50" xfId="5" applyNumberFormat="1" applyFont="1" applyBorder="1" applyAlignment="1">
      <alignment vertical="center"/>
    </xf>
    <xf numFmtId="4" fontId="66" fillId="0" borderId="50" xfId="5" applyNumberFormat="1" applyFont="1" applyBorder="1" applyAlignment="1">
      <alignment vertical="center"/>
    </xf>
    <xf numFmtId="165" fontId="23" fillId="0" borderId="48" xfId="5" applyNumberFormat="1" applyFont="1" applyBorder="1" applyAlignment="1">
      <alignment vertical="center" wrapText="1"/>
    </xf>
    <xf numFmtId="165" fontId="23" fillId="0" borderId="28" xfId="5" applyNumberFormat="1" applyFont="1" applyBorder="1" applyAlignment="1">
      <alignment vertical="center" wrapText="1"/>
    </xf>
    <xf numFmtId="3" fontId="28" fillId="0" borderId="33" xfId="5" applyNumberFormat="1" applyFont="1" applyBorder="1" applyAlignment="1">
      <alignment horizontal="right" vertical="center"/>
    </xf>
    <xf numFmtId="164" fontId="16" fillId="0" borderId="45" xfId="5" applyNumberFormat="1" applyFont="1" applyBorder="1" applyAlignment="1">
      <alignment horizontal="center" vertical="center" shrinkToFit="1"/>
    </xf>
    <xf numFmtId="164" fontId="16" fillId="0" borderId="50" xfId="5" applyNumberFormat="1" applyFont="1" applyBorder="1" applyAlignment="1">
      <alignment horizontal="center" vertical="center"/>
    </xf>
    <xf numFmtId="0" fontId="39" fillId="0" borderId="38" xfId="5" applyFont="1" applyBorder="1" applyAlignment="1">
      <alignment vertical="center"/>
    </xf>
    <xf numFmtId="0" fontId="22" fillId="0" borderId="61" xfId="5" applyFont="1" applyBorder="1" applyAlignment="1">
      <alignment vertical="center"/>
    </xf>
    <xf numFmtId="0" fontId="22" fillId="0" borderId="31" xfId="5" applyFont="1" applyBorder="1" applyAlignment="1">
      <alignment vertical="center" wrapText="1"/>
    </xf>
    <xf numFmtId="0" fontId="22" fillId="0" borderId="37" xfId="5" applyFont="1" applyBorder="1" applyAlignment="1">
      <alignment vertical="center" wrapText="1"/>
    </xf>
    <xf numFmtId="165" fontId="22" fillId="0" borderId="15" xfId="5" applyNumberFormat="1" applyFont="1" applyBorder="1" applyAlignment="1">
      <alignment vertical="center" wrapText="1"/>
    </xf>
    <xf numFmtId="3" fontId="16" fillId="0" borderId="36" xfId="5" applyNumberFormat="1" applyFont="1" applyBorder="1" applyAlignment="1">
      <alignment vertical="center"/>
    </xf>
    <xf numFmtId="4" fontId="16" fillId="0" borderId="36" xfId="5" applyNumberFormat="1" applyFont="1" applyBorder="1" applyAlignment="1">
      <alignment vertical="center"/>
    </xf>
    <xf numFmtId="3" fontId="16" fillId="0" borderId="50" xfId="5" applyNumberFormat="1" applyFont="1" applyBorder="1" applyAlignment="1">
      <alignment vertical="center"/>
    </xf>
    <xf numFmtId="4" fontId="16" fillId="0" borderId="50" xfId="5" applyNumberFormat="1" applyFont="1" applyBorder="1" applyAlignment="1">
      <alignment vertical="center"/>
    </xf>
    <xf numFmtId="3" fontId="22" fillId="6" borderId="50" xfId="5" applyNumberFormat="1" applyFont="1" applyFill="1" applyBorder="1" applyAlignment="1">
      <alignment horizontal="right" vertical="center"/>
    </xf>
    <xf numFmtId="165" fontId="23" fillId="5" borderId="51" xfId="5" applyNumberFormat="1" applyFont="1" applyFill="1" applyBorder="1" applyAlignment="1">
      <alignment vertical="center" wrapText="1"/>
    </xf>
    <xf numFmtId="3" fontId="22" fillId="6" borderId="50" xfId="5" applyNumberFormat="1" applyFont="1" applyFill="1" applyBorder="1" applyAlignment="1">
      <alignment vertical="center"/>
    </xf>
    <xf numFmtId="4" fontId="22" fillId="6" borderId="50" xfId="5" applyNumberFormat="1" applyFont="1" applyFill="1" applyBorder="1" applyAlignment="1">
      <alignment vertical="center"/>
    </xf>
    <xf numFmtId="0" fontId="23" fillId="0" borderId="97" xfId="5" applyFont="1" applyBorder="1" applyAlignment="1">
      <alignment vertical="center"/>
    </xf>
    <xf numFmtId="3" fontId="23" fillId="0" borderId="65" xfId="5" applyNumberFormat="1" applyFont="1" applyBorder="1" applyAlignment="1">
      <alignment horizontal="right" vertical="center"/>
    </xf>
    <xf numFmtId="0" fontId="23" fillId="0" borderId="64" xfId="5" applyFont="1" applyBorder="1" applyAlignment="1">
      <alignment vertical="center" wrapText="1"/>
    </xf>
    <xf numFmtId="3" fontId="23" fillId="0" borderId="65" xfId="5" applyNumberFormat="1" applyFont="1" applyBorder="1" applyAlignment="1">
      <alignment vertical="center"/>
    </xf>
    <xf numFmtId="4" fontId="23" fillId="0" borderId="65" xfId="5" applyNumberFormat="1" applyFont="1" applyBorder="1" applyAlignment="1">
      <alignment vertical="center"/>
    </xf>
    <xf numFmtId="0" fontId="23" fillId="0" borderId="60" xfId="5" applyFont="1" applyBorder="1" applyAlignment="1">
      <alignment vertical="center"/>
    </xf>
    <xf numFmtId="3" fontId="23" fillId="0" borderId="47" xfId="5" applyNumberFormat="1" applyFont="1" applyBorder="1" applyAlignment="1">
      <alignment horizontal="right" vertical="center"/>
    </xf>
    <xf numFmtId="0" fontId="23" fillId="0" borderId="0" xfId="5" applyFont="1" applyAlignment="1">
      <alignment vertical="center" wrapText="1"/>
    </xf>
    <xf numFmtId="3" fontId="23" fillId="0" borderId="47" xfId="5" applyNumberFormat="1" applyFont="1" applyBorder="1" applyAlignment="1">
      <alignment vertical="center"/>
    </xf>
    <xf numFmtId="4" fontId="23" fillId="0" borderId="47" xfId="5" applyNumberFormat="1" applyFont="1" applyBorder="1" applyAlignment="1">
      <alignment vertical="center"/>
    </xf>
    <xf numFmtId="0" fontId="22" fillId="0" borderId="79" xfId="5" applyFont="1" applyBorder="1" applyAlignment="1">
      <alignment vertical="center"/>
    </xf>
    <xf numFmtId="3" fontId="23" fillId="0" borderId="75" xfId="5" applyNumberFormat="1" applyFont="1" applyBorder="1" applyAlignment="1">
      <alignment horizontal="right" vertical="center"/>
    </xf>
    <xf numFmtId="165" fontId="23" fillId="0" borderId="98" xfId="5" applyNumberFormat="1" applyFont="1" applyBorder="1" applyAlignment="1">
      <alignment vertical="center" wrapText="1"/>
    </xf>
    <xf numFmtId="3" fontId="23" fillId="0" borderId="75" xfId="5" applyNumberFormat="1" applyFont="1" applyBorder="1" applyAlignment="1">
      <alignment vertical="center"/>
    </xf>
    <xf numFmtId="4" fontId="23" fillId="0" borderId="75" xfId="5" applyNumberFormat="1" applyFont="1" applyBorder="1" applyAlignment="1">
      <alignment vertical="center"/>
    </xf>
    <xf numFmtId="3" fontId="23" fillId="0" borderId="50" xfId="5" applyNumberFormat="1" applyFont="1" applyBorder="1" applyAlignment="1">
      <alignment horizontal="right" vertical="center"/>
    </xf>
    <xf numFmtId="3" fontId="23" fillId="0" borderId="50" xfId="5" applyNumberFormat="1" applyFont="1" applyBorder="1" applyAlignment="1">
      <alignment vertical="center"/>
    </xf>
    <xf numFmtId="4" fontId="23" fillId="0" borderId="50" xfId="5" applyNumberFormat="1" applyFont="1" applyBorder="1" applyAlignment="1">
      <alignment vertical="center"/>
    </xf>
    <xf numFmtId="165" fontId="22" fillId="0" borderId="51" xfId="5" applyNumberFormat="1" applyFont="1" applyBorder="1" applyAlignment="1">
      <alignment vertical="center" wrapText="1"/>
    </xf>
    <xf numFmtId="3" fontId="23" fillId="0" borderId="39" xfId="5" applyNumberFormat="1" applyFont="1" applyBorder="1" applyAlignment="1">
      <alignment horizontal="right" vertical="center"/>
    </xf>
    <xf numFmtId="3" fontId="23" fillId="0" borderId="39" xfId="5" applyNumberFormat="1" applyFont="1" applyBorder="1" applyAlignment="1">
      <alignment vertical="center"/>
    </xf>
    <xf numFmtId="4" fontId="23" fillId="0" borderId="39" xfId="5" applyNumberFormat="1" applyFont="1" applyBorder="1" applyAlignment="1">
      <alignment vertical="center"/>
    </xf>
    <xf numFmtId="3" fontId="22" fillId="0" borderId="53" xfId="5" applyNumberFormat="1" applyFont="1" applyBorder="1" applyAlignment="1">
      <alignment vertical="center"/>
    </xf>
    <xf numFmtId="4" fontId="22" fillId="0" borderId="53" xfId="5" applyNumberFormat="1" applyFont="1" applyBorder="1" applyAlignment="1">
      <alignment vertical="center"/>
    </xf>
    <xf numFmtId="3" fontId="16" fillId="0" borderId="42" xfId="5" applyNumberFormat="1" applyFont="1" applyBorder="1" applyAlignment="1">
      <alignment vertical="center"/>
    </xf>
    <xf numFmtId="3" fontId="55" fillId="0" borderId="60" xfId="5" applyNumberFormat="1" applyFont="1" applyBorder="1" applyAlignment="1">
      <alignment vertical="center"/>
    </xf>
    <xf numFmtId="165" fontId="22" fillId="0" borderId="0" xfId="5" applyNumberFormat="1" applyFont="1" applyAlignment="1">
      <alignment vertical="center" wrapText="1"/>
    </xf>
    <xf numFmtId="3" fontId="55" fillId="0" borderId="16" xfId="5" applyNumberFormat="1" applyFont="1" applyBorder="1" applyAlignment="1">
      <alignment vertical="center"/>
    </xf>
    <xf numFmtId="4" fontId="55" fillId="0" borderId="16" xfId="5" applyNumberFormat="1" applyFont="1" applyBorder="1" applyAlignment="1">
      <alignment vertical="center"/>
    </xf>
    <xf numFmtId="3" fontId="67" fillId="0" borderId="0" xfId="5" applyNumberFormat="1" applyFont="1" applyAlignment="1">
      <alignment vertical="center"/>
    </xf>
    <xf numFmtId="3" fontId="16" fillId="0" borderId="30" xfId="5" applyNumberFormat="1" applyFont="1" applyBorder="1" applyAlignment="1">
      <alignment vertical="center"/>
    </xf>
    <xf numFmtId="0" fontId="39" fillId="0" borderId="60" xfId="5" applyFont="1" applyBorder="1" applyAlignment="1">
      <alignment vertical="center"/>
    </xf>
    <xf numFmtId="3" fontId="39" fillId="0" borderId="47" xfId="2" applyNumberFormat="1" applyFont="1" applyBorder="1" applyAlignment="1">
      <alignment vertical="center"/>
    </xf>
    <xf numFmtId="3" fontId="55" fillId="0" borderId="19" xfId="5" applyNumberFormat="1" applyFont="1" applyBorder="1" applyAlignment="1">
      <alignment vertical="center"/>
    </xf>
    <xf numFmtId="3" fontId="55" fillId="0" borderId="23" xfId="5" applyNumberFormat="1" applyFont="1" applyBorder="1" applyAlignment="1">
      <alignment vertical="center"/>
    </xf>
    <xf numFmtId="4" fontId="55" fillId="0" borderId="23" xfId="5" applyNumberFormat="1" applyFont="1" applyBorder="1" applyAlignment="1">
      <alignment vertical="center"/>
    </xf>
    <xf numFmtId="3" fontId="39" fillId="0" borderId="36" xfId="5" applyNumberFormat="1" applyFont="1" applyBorder="1" applyAlignment="1">
      <alignment horizontal="right" vertical="center"/>
    </xf>
    <xf numFmtId="4" fontId="39" fillId="0" borderId="36" xfId="5" applyNumberFormat="1" applyFont="1" applyBorder="1" applyAlignment="1">
      <alignment horizontal="right" vertical="center"/>
    </xf>
    <xf numFmtId="3" fontId="39" fillId="0" borderId="48" xfId="5" applyNumberFormat="1" applyFont="1" applyBorder="1" applyAlignment="1">
      <alignment horizontal="right" vertical="center"/>
    </xf>
    <xf numFmtId="4" fontId="39" fillId="0" borderId="48" xfId="5" applyNumberFormat="1" applyFont="1" applyBorder="1" applyAlignment="1">
      <alignment horizontal="right" vertical="center"/>
    </xf>
    <xf numFmtId="3" fontId="19" fillId="4" borderId="23" xfId="5" applyNumberFormat="1" applyFont="1" applyFill="1" applyBorder="1" applyAlignment="1">
      <alignment vertical="center" shrinkToFit="1"/>
    </xf>
    <xf numFmtId="4" fontId="19" fillId="4" borderId="23" xfId="5" applyNumberFormat="1" applyFont="1" applyFill="1" applyBorder="1" applyAlignment="1">
      <alignment vertical="center" shrinkToFit="1"/>
    </xf>
    <xf numFmtId="3" fontId="22" fillId="0" borderId="55" xfId="5" applyNumberFormat="1" applyFont="1" applyBorder="1" applyAlignment="1">
      <alignment vertical="center"/>
    </xf>
    <xf numFmtId="4" fontId="22" fillId="0" borderId="55" xfId="5" applyNumberFormat="1" applyFont="1" applyBorder="1" applyAlignment="1">
      <alignment vertical="center"/>
    </xf>
    <xf numFmtId="165" fontId="13" fillId="0" borderId="17" xfId="5" applyNumberFormat="1" applyFont="1" applyBorder="1" applyAlignment="1">
      <alignment horizontal="left" vertical="center"/>
    </xf>
    <xf numFmtId="3" fontId="19" fillId="0" borderId="16" xfId="5" applyNumberFormat="1" applyFont="1" applyBorder="1" applyAlignment="1">
      <alignment horizontal="right" vertical="center"/>
    </xf>
    <xf numFmtId="0" fontId="22" fillId="0" borderId="17" xfId="5" applyFont="1" applyBorder="1" applyAlignment="1">
      <alignment vertical="center"/>
    </xf>
    <xf numFmtId="0" fontId="22" fillId="0" borderId="67" xfId="5" applyFont="1" applyBorder="1" applyAlignment="1">
      <alignment vertical="center"/>
    </xf>
    <xf numFmtId="3" fontId="22" fillId="0" borderId="68" xfId="5" applyNumberFormat="1" applyFont="1" applyBorder="1" applyAlignment="1">
      <alignment horizontal="right" vertical="center"/>
    </xf>
    <xf numFmtId="165" fontId="23" fillId="0" borderId="69" xfId="5" applyNumberFormat="1" applyFont="1" applyBorder="1" applyAlignment="1">
      <alignment vertical="center" wrapText="1"/>
    </xf>
    <xf numFmtId="3" fontId="16" fillId="0" borderId="39" xfId="5" applyNumberFormat="1" applyFont="1" applyBorder="1" applyAlignment="1">
      <alignment vertical="center"/>
    </xf>
    <xf numFmtId="4" fontId="16" fillId="0" borderId="39" xfId="5" applyNumberFormat="1" applyFont="1" applyBorder="1" applyAlignment="1">
      <alignment vertical="center"/>
    </xf>
    <xf numFmtId="0" fontId="37" fillId="0" borderId="70" xfId="5" applyFont="1" applyBorder="1" applyAlignment="1">
      <alignment vertical="center"/>
    </xf>
    <xf numFmtId="3" fontId="37" fillId="0" borderId="71" xfId="5" applyNumberFormat="1" applyFont="1" applyBorder="1" applyAlignment="1">
      <alignment vertical="center"/>
    </xf>
    <xf numFmtId="0" fontId="37" fillId="0" borderId="4" xfId="5" applyFont="1" applyBorder="1" applyAlignment="1">
      <alignment vertical="center" wrapText="1"/>
    </xf>
    <xf numFmtId="4" fontId="37" fillId="0" borderId="71" xfId="5" applyNumberFormat="1" applyFont="1" applyBorder="1" applyAlignment="1">
      <alignment vertical="center"/>
    </xf>
    <xf numFmtId="0" fontId="22" fillId="0" borderId="69" xfId="5" applyFont="1" applyBorder="1" applyAlignment="1">
      <alignment vertical="center" wrapText="1"/>
    </xf>
    <xf numFmtId="165" fontId="13" fillId="0" borderId="19" xfId="5" applyNumberFormat="1" applyFont="1" applyBorder="1" applyAlignment="1">
      <alignment horizontal="left" vertical="center"/>
    </xf>
    <xf numFmtId="0" fontId="39" fillId="0" borderId="49" xfId="5" applyFont="1" applyBorder="1" applyAlignment="1">
      <alignment vertical="center"/>
    </xf>
    <xf numFmtId="0" fontId="25" fillId="0" borderId="32" xfId="5" applyFont="1" applyBorder="1" applyAlignment="1">
      <alignment vertical="center"/>
    </xf>
    <xf numFmtId="0" fontId="22" fillId="0" borderId="34" xfId="5" applyFont="1" applyBorder="1" applyAlignment="1">
      <alignment vertical="center" wrapText="1"/>
    </xf>
    <xf numFmtId="0" fontId="25" fillId="0" borderId="62" xfId="5" applyFont="1" applyBorder="1" applyAlignment="1">
      <alignment vertical="center"/>
    </xf>
    <xf numFmtId="0" fontId="22" fillId="0" borderId="56" xfId="5" applyFont="1" applyBorder="1" applyAlignment="1">
      <alignment vertical="center" wrapText="1"/>
    </xf>
    <xf numFmtId="3" fontId="16" fillId="0" borderId="47" xfId="5" applyNumberFormat="1" applyFont="1" applyBorder="1" applyAlignment="1">
      <alignment horizontal="right" vertical="center"/>
    </xf>
    <xf numFmtId="4" fontId="16" fillId="0" borderId="47" xfId="5" applyNumberFormat="1" applyFont="1" applyBorder="1" applyAlignment="1">
      <alignment horizontal="right" vertical="center"/>
    </xf>
    <xf numFmtId="3" fontId="40" fillId="0" borderId="86" xfId="5" applyNumberFormat="1" applyFont="1" applyBorder="1" applyAlignment="1">
      <alignment vertical="center"/>
    </xf>
    <xf numFmtId="3" fontId="19" fillId="0" borderId="47" xfId="5" applyNumberFormat="1" applyFont="1" applyBorder="1" applyAlignment="1">
      <alignment horizontal="left" vertical="center"/>
    </xf>
    <xf numFmtId="3" fontId="19" fillId="0" borderId="47" xfId="5" applyNumberFormat="1" applyFont="1" applyBorder="1" applyAlignment="1">
      <alignment vertical="center"/>
    </xf>
    <xf numFmtId="4" fontId="19" fillId="0" borderId="47" xfId="5" applyNumberFormat="1" applyFont="1" applyBorder="1" applyAlignment="1">
      <alignment vertical="center"/>
    </xf>
    <xf numFmtId="3" fontId="16" fillId="6" borderId="25" xfId="5" applyNumberFormat="1" applyFont="1" applyFill="1" applyBorder="1" applyAlignment="1">
      <alignment vertical="center"/>
    </xf>
    <xf numFmtId="3" fontId="16" fillId="6" borderId="62" xfId="5" applyNumberFormat="1" applyFont="1" applyFill="1" applyBorder="1" applyAlignment="1">
      <alignment vertical="center"/>
    </xf>
    <xf numFmtId="3" fontId="16" fillId="6" borderId="44" xfId="5" applyNumberFormat="1" applyFont="1" applyFill="1" applyBorder="1" applyAlignment="1">
      <alignment vertical="center"/>
    </xf>
    <xf numFmtId="3" fontId="16" fillId="6" borderId="49" xfId="5" applyNumberFormat="1" applyFont="1" applyFill="1" applyBorder="1" applyAlignment="1">
      <alignment vertical="center"/>
    </xf>
    <xf numFmtId="3" fontId="16" fillId="6" borderId="41" xfId="5" applyNumberFormat="1" applyFont="1" applyFill="1" applyBorder="1" applyAlignment="1">
      <alignment vertical="center"/>
    </xf>
    <xf numFmtId="165" fontId="23" fillId="0" borderId="99" xfId="5" applyNumberFormat="1" applyFont="1" applyBorder="1" applyAlignment="1">
      <alignment vertical="center" wrapText="1"/>
    </xf>
    <xf numFmtId="3" fontId="16" fillId="6" borderId="35" xfId="5" applyNumberFormat="1" applyFont="1" applyFill="1" applyBorder="1" applyAlignment="1">
      <alignment vertical="center"/>
    </xf>
    <xf numFmtId="3" fontId="16" fillId="6" borderId="52" xfId="5" applyNumberFormat="1" applyFont="1" applyFill="1" applyBorder="1" applyAlignment="1">
      <alignment vertical="center"/>
    </xf>
    <xf numFmtId="165" fontId="22" fillId="0" borderId="54" xfId="5" applyNumberFormat="1" applyFont="1" applyBorder="1" applyAlignment="1">
      <alignment vertical="center" wrapText="1"/>
    </xf>
    <xf numFmtId="3" fontId="13" fillId="0" borderId="23" xfId="5" applyNumberFormat="1" applyFont="1" applyBorder="1" applyAlignment="1">
      <alignment horizontal="right" vertical="center"/>
    </xf>
    <xf numFmtId="165" fontId="13" fillId="0" borderId="15" xfId="5" applyNumberFormat="1" applyFont="1" applyBorder="1" applyAlignment="1">
      <alignment vertical="center" wrapText="1"/>
    </xf>
    <xf numFmtId="0" fontId="39" fillId="0" borderId="37" xfId="5" applyFont="1" applyBorder="1" applyAlignment="1">
      <alignment vertical="center" wrapText="1"/>
    </xf>
    <xf numFmtId="3" fontId="66" fillId="0" borderId="36" xfId="5" applyNumberFormat="1" applyFont="1" applyBorder="1" applyAlignment="1">
      <alignment vertical="center"/>
    </xf>
    <xf numFmtId="4" fontId="66" fillId="0" borderId="36" xfId="5" applyNumberFormat="1" applyFont="1" applyBorder="1" applyAlignment="1">
      <alignment vertical="center"/>
    </xf>
    <xf numFmtId="0" fontId="39" fillId="0" borderId="51" xfId="5" applyFont="1" applyBorder="1" applyAlignment="1">
      <alignment vertical="center" wrapText="1"/>
    </xf>
    <xf numFmtId="3" fontId="27" fillId="0" borderId="50" xfId="5" applyNumberFormat="1" applyFont="1" applyBorder="1" applyAlignment="1">
      <alignment vertical="center"/>
    </xf>
    <xf numFmtId="4" fontId="27" fillId="0" borderId="50" xfId="5" applyNumberFormat="1" applyFont="1" applyBorder="1" applyAlignment="1">
      <alignment vertical="center"/>
    </xf>
    <xf numFmtId="3" fontId="16" fillId="0" borderId="50" xfId="5" applyNumberFormat="1" applyFont="1" applyBorder="1" applyAlignment="1">
      <alignment horizontal="right" vertical="center"/>
    </xf>
    <xf numFmtId="165" fontId="32" fillId="0" borderId="51" xfId="5" applyNumberFormat="1" applyFont="1" applyBorder="1" applyAlignment="1">
      <alignment vertical="center" wrapText="1"/>
    </xf>
    <xf numFmtId="3" fontId="32" fillId="0" borderId="50" xfId="5" applyNumberFormat="1" applyFont="1" applyBorder="1" applyAlignment="1">
      <alignment vertical="center"/>
    </xf>
    <xf numFmtId="4" fontId="32" fillId="0" borderId="50" xfId="5" applyNumberFormat="1" applyFont="1" applyBorder="1" applyAlignment="1">
      <alignment vertical="center"/>
    </xf>
    <xf numFmtId="3" fontId="39" fillId="0" borderId="49" xfId="5" applyNumberFormat="1" applyFont="1" applyBorder="1" applyAlignment="1">
      <alignment vertical="center"/>
    </xf>
    <xf numFmtId="3" fontId="39" fillId="0" borderId="47" xfId="5" applyNumberFormat="1" applyFont="1" applyBorder="1" applyAlignment="1">
      <alignment horizontal="right" vertical="center"/>
    </xf>
    <xf numFmtId="165" fontId="32" fillId="0" borderId="0" xfId="5" applyNumberFormat="1" applyFont="1" applyAlignment="1">
      <alignment vertical="center" wrapText="1"/>
    </xf>
    <xf numFmtId="3" fontId="13" fillId="0" borderId="32" xfId="5" applyNumberFormat="1" applyFont="1" applyBorder="1" applyAlignment="1">
      <alignment vertical="center"/>
    </xf>
    <xf numFmtId="0" fontId="22" fillId="0" borderId="57" xfId="5" applyFont="1" applyBorder="1" applyAlignment="1">
      <alignment vertical="center" wrapText="1"/>
    </xf>
    <xf numFmtId="0" fontId="19" fillId="0" borderId="41" xfId="5" applyFont="1" applyBorder="1" applyAlignment="1">
      <alignment vertical="center"/>
    </xf>
    <xf numFmtId="0" fontId="55" fillId="0" borderId="42" xfId="5" applyFont="1" applyBorder="1" applyAlignment="1">
      <alignment vertical="center"/>
    </xf>
    <xf numFmtId="0" fontId="22" fillId="0" borderId="42" xfId="5" applyFont="1" applyBorder="1" applyAlignment="1">
      <alignment vertical="center" wrapText="1"/>
    </xf>
    <xf numFmtId="3" fontId="39" fillId="0" borderId="42" xfId="5" applyNumberFormat="1" applyFont="1" applyBorder="1" applyAlignment="1">
      <alignment vertical="center"/>
    </xf>
    <xf numFmtId="4" fontId="39" fillId="0" borderId="42" xfId="5" applyNumberFormat="1" applyFont="1" applyBorder="1" applyAlignment="1">
      <alignment vertical="center"/>
    </xf>
    <xf numFmtId="0" fontId="22" fillId="0" borderId="30" xfId="5" applyFont="1" applyBorder="1" applyAlignment="1">
      <alignment vertical="center" wrapText="1"/>
    </xf>
    <xf numFmtId="3" fontId="39" fillId="0" borderId="26" xfId="5" applyNumberFormat="1" applyFont="1" applyBorder="1" applyAlignment="1">
      <alignment vertical="center"/>
    </xf>
    <xf numFmtId="0" fontId="55" fillId="0" borderId="30" xfId="5" applyFont="1" applyBorder="1" applyAlignment="1">
      <alignment vertical="center"/>
    </xf>
    <xf numFmtId="3" fontId="39" fillId="0" borderId="30" xfId="5" applyNumberFormat="1" applyFont="1" applyBorder="1" applyAlignment="1">
      <alignment vertical="center"/>
    </xf>
    <xf numFmtId="4" fontId="39" fillId="0" borderId="30" xfId="5" applyNumberFormat="1" applyFont="1" applyBorder="1" applyAlignment="1">
      <alignment vertical="center"/>
    </xf>
    <xf numFmtId="3" fontId="22" fillId="0" borderId="42" xfId="5" applyNumberFormat="1" applyFont="1" applyBorder="1" applyAlignment="1">
      <alignment vertical="center"/>
    </xf>
    <xf numFmtId="4" fontId="22" fillId="0" borderId="42" xfId="5" applyNumberFormat="1" applyFont="1" applyBorder="1" applyAlignment="1">
      <alignment vertical="center"/>
    </xf>
    <xf numFmtId="4" fontId="39" fillId="0" borderId="47" xfId="5" applyNumberFormat="1" applyFont="1" applyBorder="1" applyAlignment="1">
      <alignment vertical="center"/>
    </xf>
    <xf numFmtId="3" fontId="68" fillId="0" borderId="50" xfId="5" applyNumberFormat="1" applyFont="1" applyBorder="1" applyAlignment="1">
      <alignment vertical="center"/>
    </xf>
    <xf numFmtId="4" fontId="68" fillId="0" borderId="45" xfId="5" applyNumberFormat="1" applyFont="1" applyBorder="1" applyAlignment="1">
      <alignment vertical="center"/>
    </xf>
    <xf numFmtId="165" fontId="22" fillId="0" borderId="46" xfId="5" applyNumberFormat="1" applyFont="1" applyBorder="1" applyAlignment="1">
      <alignment vertical="center" wrapText="1"/>
    </xf>
    <xf numFmtId="4" fontId="39" fillId="0" borderId="45" xfId="5" applyNumberFormat="1" applyFont="1" applyBorder="1" applyAlignment="1">
      <alignment vertical="center"/>
    </xf>
    <xf numFmtId="3" fontId="16" fillId="0" borderId="67" xfId="5" applyNumberFormat="1" applyFont="1" applyBorder="1" applyAlignment="1">
      <alignment vertical="center"/>
    </xf>
    <xf numFmtId="165" fontId="22" fillId="0" borderId="31" xfId="5" applyNumberFormat="1" applyFont="1" applyBorder="1" applyAlignment="1">
      <alignment vertical="center" wrapText="1"/>
    </xf>
    <xf numFmtId="4" fontId="22" fillId="0" borderId="39" xfId="5" applyNumberFormat="1" applyFont="1" applyBorder="1" applyAlignment="1">
      <alignment vertical="center"/>
    </xf>
    <xf numFmtId="3" fontId="44" fillId="0" borderId="0" xfId="5" applyNumberFormat="1" applyFont="1" applyAlignment="1">
      <alignment vertical="center"/>
    </xf>
    <xf numFmtId="3" fontId="16" fillId="0" borderId="35" xfId="5" applyNumberFormat="1" applyFont="1" applyBorder="1" applyAlignment="1">
      <alignment vertical="center"/>
    </xf>
    <xf numFmtId="3" fontId="16" fillId="0" borderId="38" xfId="5" applyNumberFormat="1" applyFont="1" applyBorder="1" applyAlignment="1">
      <alignment vertical="center"/>
    </xf>
    <xf numFmtId="3" fontId="22" fillId="0" borderId="50" xfId="5" applyNumberFormat="1" applyFont="1" applyBorder="1" applyAlignment="1">
      <alignment horizontal="right" vertical="center" shrinkToFit="1"/>
    </xf>
    <xf numFmtId="3" fontId="22" fillId="0" borderId="55" xfId="5" applyNumberFormat="1" applyFont="1" applyBorder="1" applyAlignment="1">
      <alignment horizontal="right" vertical="center" shrinkToFit="1"/>
    </xf>
    <xf numFmtId="3" fontId="39" fillId="0" borderId="38" xfId="5" applyNumberFormat="1" applyFont="1" applyBorder="1" applyAlignment="1">
      <alignment vertical="center"/>
    </xf>
    <xf numFmtId="3" fontId="22" fillId="0" borderId="42" xfId="5" applyNumberFormat="1" applyFont="1" applyBorder="1" applyAlignment="1">
      <alignment horizontal="right" vertical="center" shrinkToFit="1"/>
    </xf>
    <xf numFmtId="3" fontId="22" fillId="0" borderId="47" xfId="5" applyNumberFormat="1" applyFont="1" applyBorder="1" applyAlignment="1">
      <alignment horizontal="right" vertical="center" shrinkToFit="1"/>
    </xf>
    <xf numFmtId="0" fontId="39" fillId="0" borderId="29" xfId="5" applyFont="1" applyBorder="1" applyAlignment="1">
      <alignment vertical="center"/>
    </xf>
    <xf numFmtId="0" fontId="34" fillId="0" borderId="0" xfId="5" applyFont="1" applyAlignment="1">
      <alignment vertical="center"/>
    </xf>
    <xf numFmtId="0" fontId="19" fillId="0" borderId="19" xfId="5" applyFont="1" applyBorder="1" applyAlignment="1">
      <alignment vertical="center"/>
    </xf>
    <xf numFmtId="3" fontId="16" fillId="0" borderId="23" xfId="5" applyNumberFormat="1" applyFont="1" applyBorder="1" applyAlignment="1">
      <alignment vertical="center"/>
    </xf>
    <xf numFmtId="4" fontId="16" fillId="0" borderId="23" xfId="5" applyNumberFormat="1" applyFont="1" applyBorder="1" applyAlignment="1">
      <alignment vertical="center"/>
    </xf>
    <xf numFmtId="3" fontId="19" fillId="0" borderId="16" xfId="5" applyNumberFormat="1" applyFont="1" applyBorder="1" applyAlignment="1">
      <alignment horizontal="right" vertical="center" shrinkToFit="1"/>
    </xf>
    <xf numFmtId="3" fontId="13" fillId="0" borderId="16" xfId="5" applyNumberFormat="1" applyFont="1" applyBorder="1" applyAlignment="1">
      <alignment vertical="center"/>
    </xf>
    <xf numFmtId="0" fontId="37" fillId="0" borderId="19" xfId="5" applyFont="1" applyBorder="1" applyAlignment="1">
      <alignment vertical="center"/>
    </xf>
    <xf numFmtId="3" fontId="37" fillId="0" borderId="23" xfId="5" applyNumberFormat="1" applyFont="1" applyBorder="1" applyAlignment="1">
      <alignment horizontal="right" vertical="center"/>
    </xf>
    <xf numFmtId="0" fontId="37" fillId="0" borderId="15" xfId="5" applyFont="1" applyBorder="1" applyAlignment="1">
      <alignment vertical="center" wrapText="1"/>
    </xf>
    <xf numFmtId="3" fontId="37" fillId="0" borderId="23" xfId="5" applyNumberFormat="1" applyFont="1" applyBorder="1" applyAlignment="1">
      <alignment vertical="center"/>
    </xf>
    <xf numFmtId="4" fontId="37" fillId="0" borderId="23" xfId="5" applyNumberFormat="1" applyFont="1" applyBorder="1" applyAlignment="1">
      <alignment vertical="center"/>
    </xf>
    <xf numFmtId="3" fontId="45" fillId="0" borderId="0" xfId="5" applyNumberFormat="1" applyFont="1" applyAlignment="1">
      <alignment vertical="center"/>
    </xf>
    <xf numFmtId="3" fontId="22" fillId="0" borderId="44" xfId="5" applyNumberFormat="1" applyFont="1" applyBorder="1" applyAlignment="1">
      <alignment vertical="center"/>
    </xf>
    <xf numFmtId="3" fontId="23" fillId="0" borderId="45" xfId="5" applyNumberFormat="1" applyFont="1" applyBorder="1" applyAlignment="1">
      <alignment horizontal="right" vertical="center"/>
    </xf>
    <xf numFmtId="0" fontId="22" fillId="0" borderId="74" xfId="5" applyFont="1" applyBorder="1" applyAlignment="1">
      <alignment vertical="center" wrapText="1"/>
    </xf>
    <xf numFmtId="3" fontId="27" fillId="0" borderId="45" xfId="2" applyNumberFormat="1" applyFont="1" applyBorder="1" applyAlignment="1">
      <alignment vertical="center"/>
    </xf>
    <xf numFmtId="4" fontId="27" fillId="0" borderId="45" xfId="2" applyNumberFormat="1" applyFont="1" applyBorder="1" applyAlignment="1">
      <alignment vertical="center"/>
    </xf>
    <xf numFmtId="0" fontId="22" fillId="0" borderId="77" xfId="5" applyFont="1" applyBorder="1" applyAlignment="1">
      <alignment vertical="center" wrapText="1"/>
    </xf>
    <xf numFmtId="3" fontId="27" fillId="0" borderId="78" xfId="2" applyNumberFormat="1" applyFont="1" applyBorder="1" applyAlignment="1">
      <alignment vertical="center"/>
    </xf>
    <xf numFmtId="4" fontId="27" fillId="0" borderId="78" xfId="2" applyNumberFormat="1" applyFont="1" applyBorder="1" applyAlignment="1">
      <alignment vertical="center"/>
    </xf>
    <xf numFmtId="3" fontId="27" fillId="0" borderId="75" xfId="2" applyNumberFormat="1" applyFont="1" applyBorder="1" applyAlignment="1">
      <alignment vertical="center"/>
    </xf>
    <xf numFmtId="4" fontId="27" fillId="0" borderId="75" xfId="2" applyNumberFormat="1" applyFont="1" applyBorder="1" applyAlignment="1">
      <alignment vertical="center"/>
    </xf>
    <xf numFmtId="0" fontId="22" fillId="0" borderId="76" xfId="5" applyFont="1" applyBorder="1" applyAlignment="1">
      <alignment vertical="center" wrapText="1"/>
    </xf>
    <xf numFmtId="3" fontId="23" fillId="0" borderId="50" xfId="2" applyNumberFormat="1" applyFont="1" applyBorder="1" applyAlignment="1">
      <alignment vertical="center"/>
    </xf>
    <xf numFmtId="4" fontId="23" fillId="0" borderId="50" xfId="2" applyNumberFormat="1" applyFont="1" applyBorder="1" applyAlignment="1">
      <alignment vertical="center"/>
    </xf>
    <xf numFmtId="3" fontId="27" fillId="0" borderId="50" xfId="2" applyNumberFormat="1" applyFont="1" applyBorder="1" applyAlignment="1">
      <alignment vertical="center"/>
    </xf>
    <xf numFmtId="4" fontId="27" fillId="0" borderId="50" xfId="2" applyNumberFormat="1" applyFont="1" applyBorder="1" applyAlignment="1">
      <alignment vertical="center"/>
    </xf>
    <xf numFmtId="3" fontId="37" fillId="0" borderId="71" xfId="5" applyNumberFormat="1" applyFont="1" applyBorder="1" applyAlignment="1">
      <alignment horizontal="right" vertical="center"/>
    </xf>
    <xf numFmtId="3" fontId="16" fillId="0" borderId="79" xfId="5" applyNumberFormat="1" applyFont="1" applyBorder="1" applyAlignment="1">
      <alignment vertical="center"/>
    </xf>
    <xf numFmtId="3" fontId="22" fillId="0" borderId="75" xfId="5" applyNumberFormat="1" applyFont="1" applyBorder="1" applyAlignment="1">
      <alignment horizontal="right" vertical="center"/>
    </xf>
    <xf numFmtId="0" fontId="22" fillId="0" borderId="80" xfId="5" applyFont="1" applyBorder="1" applyAlignment="1">
      <alignment vertical="center" wrapText="1"/>
    </xf>
    <xf numFmtId="3" fontId="16" fillId="0" borderId="75" xfId="2" applyNumberFormat="1" applyFont="1" applyBorder="1" applyAlignment="1">
      <alignment vertical="center"/>
    </xf>
    <xf numFmtId="4" fontId="16" fillId="0" borderId="75" xfId="2" applyNumberFormat="1" applyFont="1" applyBorder="1" applyAlignment="1">
      <alignment vertical="center"/>
    </xf>
    <xf numFmtId="0" fontId="22" fillId="0" borderId="59" xfId="5" applyFont="1" applyBorder="1" applyAlignment="1">
      <alignment vertical="center" wrapText="1"/>
    </xf>
    <xf numFmtId="0" fontId="22" fillId="0" borderId="81" xfId="5" applyFont="1" applyBorder="1" applyAlignment="1">
      <alignment vertical="center"/>
    </xf>
    <xf numFmtId="3" fontId="22" fillId="0" borderId="83" xfId="5" applyNumberFormat="1" applyFont="1" applyBorder="1" applyAlignment="1">
      <alignment horizontal="right" vertical="center"/>
    </xf>
    <xf numFmtId="0" fontId="22" fillId="0" borderId="82" xfId="5" applyFont="1" applyBorder="1" applyAlignment="1">
      <alignment vertical="center" wrapText="1"/>
    </xf>
    <xf numFmtId="3" fontId="16" fillId="0" borderId="83" xfId="2" applyNumberFormat="1" applyFont="1" applyBorder="1" applyAlignment="1">
      <alignment vertical="center"/>
    </xf>
    <xf numFmtId="4" fontId="16" fillId="0" borderId="83" xfId="2" applyNumberFormat="1" applyFont="1" applyBorder="1" applyAlignment="1">
      <alignment vertical="center"/>
    </xf>
    <xf numFmtId="3" fontId="69" fillId="0" borderId="50" xfId="5" applyNumberFormat="1" applyFont="1" applyBorder="1" applyAlignment="1">
      <alignment horizontal="right" vertical="center"/>
    </xf>
    <xf numFmtId="3" fontId="37" fillId="0" borderId="50" xfId="5" applyNumberFormat="1" applyFont="1" applyBorder="1" applyAlignment="1">
      <alignment horizontal="right" vertical="center"/>
    </xf>
    <xf numFmtId="0" fontId="19" fillId="0" borderId="76" xfId="5" applyFont="1" applyBorder="1" applyAlignment="1">
      <alignment vertical="center" wrapText="1"/>
    </xf>
    <xf numFmtId="3" fontId="40" fillId="0" borderId="50" xfId="2" applyNumberFormat="1" applyFont="1" applyBorder="1" applyAlignment="1">
      <alignment vertical="center"/>
    </xf>
    <xf numFmtId="4" fontId="70" fillId="0" borderId="50" xfId="2" applyNumberFormat="1" applyFont="1" applyBorder="1" applyAlignment="1">
      <alignment vertical="center"/>
    </xf>
    <xf numFmtId="3" fontId="71" fillId="0" borderId="0" xfId="5" applyNumberFormat="1" applyFont="1" applyAlignment="1">
      <alignment vertical="center"/>
    </xf>
    <xf numFmtId="3" fontId="46" fillId="0" borderId="50" xfId="5" applyNumberFormat="1" applyFont="1" applyBorder="1" applyAlignment="1">
      <alignment horizontal="right" vertical="center"/>
    </xf>
    <xf numFmtId="3" fontId="32" fillId="0" borderId="50" xfId="2" applyNumberFormat="1" applyFont="1" applyBorder="1" applyAlignment="1">
      <alignment vertical="center"/>
    </xf>
    <xf numFmtId="4" fontId="32" fillId="0" borderId="50" xfId="2" applyNumberFormat="1" applyFont="1" applyBorder="1" applyAlignment="1">
      <alignment vertical="center"/>
    </xf>
    <xf numFmtId="3" fontId="72" fillId="0" borderId="50" xfId="5" applyNumberFormat="1" applyFont="1" applyBorder="1" applyAlignment="1">
      <alignment horizontal="right" vertical="center"/>
    </xf>
    <xf numFmtId="3" fontId="73" fillId="0" borderId="50" xfId="5" applyNumberFormat="1" applyFont="1" applyBorder="1" applyAlignment="1">
      <alignment horizontal="right" vertical="center"/>
    </xf>
    <xf numFmtId="0" fontId="74" fillId="0" borderId="76" xfId="5" applyFont="1" applyBorder="1" applyAlignment="1">
      <alignment vertical="center" wrapText="1"/>
    </xf>
    <xf numFmtId="3" fontId="70" fillId="0" borderId="50" xfId="2" applyNumberFormat="1" applyFont="1" applyBorder="1" applyAlignment="1">
      <alignment vertical="center"/>
    </xf>
    <xf numFmtId="3" fontId="48" fillId="0" borderId="0" xfId="5" applyNumberFormat="1" applyFont="1" applyAlignment="1">
      <alignment vertical="center"/>
    </xf>
    <xf numFmtId="3" fontId="23" fillId="0" borderId="47" xfId="2" applyNumberFormat="1" applyFont="1" applyBorder="1" applyAlignment="1">
      <alignment vertical="center"/>
    </xf>
    <xf numFmtId="4" fontId="23" fillId="0" borderId="47" xfId="2" applyNumberFormat="1" applyFont="1" applyBorder="1" applyAlignment="1">
      <alignment vertical="center"/>
    </xf>
    <xf numFmtId="0" fontId="23" fillId="0" borderId="29" xfId="5" applyFont="1" applyBorder="1" applyAlignment="1">
      <alignment vertical="center"/>
    </xf>
    <xf numFmtId="3" fontId="23" fillId="0" borderId="30" xfId="5" applyNumberFormat="1" applyFont="1" applyBorder="1" applyAlignment="1">
      <alignment horizontal="right" vertical="center"/>
    </xf>
    <xf numFmtId="0" fontId="23" fillId="0" borderId="31" xfId="5" applyFont="1" applyBorder="1" applyAlignment="1">
      <alignment vertical="center" wrapText="1"/>
    </xf>
    <xf numFmtId="3" fontId="23" fillId="0" borderId="30" xfId="2" applyNumberFormat="1" applyFont="1" applyBorder="1" applyAlignment="1">
      <alignment vertical="center"/>
    </xf>
    <xf numFmtId="4" fontId="23" fillId="0" borderId="30" xfId="2" applyNumberFormat="1" applyFont="1" applyBorder="1" applyAlignment="1">
      <alignment vertical="center"/>
    </xf>
    <xf numFmtId="0" fontId="37" fillId="0" borderId="60" xfId="5" applyFont="1" applyBorder="1" applyAlignment="1">
      <alignment vertical="center"/>
    </xf>
    <xf numFmtId="0" fontId="23" fillId="0" borderId="33" xfId="5" applyFont="1" applyBorder="1" applyAlignment="1">
      <alignment vertical="center" wrapText="1"/>
    </xf>
    <xf numFmtId="0" fontId="37" fillId="0" borderId="61" xfId="5" applyFont="1" applyBorder="1" applyAlignment="1">
      <alignment vertical="center"/>
    </xf>
    <xf numFmtId="3" fontId="23" fillId="0" borderId="48" xfId="5" applyNumberFormat="1" applyFont="1" applyBorder="1" applyAlignment="1">
      <alignment horizontal="right" vertical="center"/>
    </xf>
    <xf numFmtId="0" fontId="23" fillId="0" borderId="66" xfId="5" applyFont="1" applyBorder="1" applyAlignment="1">
      <alignment vertical="center" wrapText="1"/>
    </xf>
    <xf numFmtId="3" fontId="23" fillId="0" borderId="48" xfId="2" applyNumberFormat="1" applyFont="1" applyBorder="1" applyAlignment="1">
      <alignment vertical="center"/>
    </xf>
    <xf numFmtId="4" fontId="23" fillId="0" borderId="48" xfId="2" applyNumberFormat="1" applyFont="1" applyBorder="1" applyAlignment="1">
      <alignment vertical="center"/>
    </xf>
    <xf numFmtId="165" fontId="19" fillId="0" borderId="15" xfId="5" applyNumberFormat="1" applyFont="1" applyBorder="1" applyAlignment="1">
      <alignment horizontal="left" vertical="center" wrapText="1"/>
    </xf>
    <xf numFmtId="3" fontId="39" fillId="0" borderId="45" xfId="2" applyNumberFormat="1" applyFont="1" applyBorder="1" applyAlignment="1">
      <alignment vertical="center"/>
    </xf>
    <xf numFmtId="4" fontId="39" fillId="0" borderId="45" xfId="2" applyNumberFormat="1" applyFont="1" applyBorder="1" applyAlignment="1">
      <alignment vertical="center"/>
    </xf>
    <xf numFmtId="3" fontId="22" fillId="0" borderId="39" xfId="5" applyNumberFormat="1" applyFont="1" applyBorder="1" applyAlignment="1">
      <alignment vertical="center"/>
    </xf>
    <xf numFmtId="0" fontId="37" fillId="0" borderId="84" xfId="5" applyFont="1" applyBorder="1" applyAlignment="1">
      <alignment vertical="center"/>
    </xf>
    <xf numFmtId="3" fontId="23" fillId="0" borderId="78" xfId="5" applyNumberFormat="1" applyFont="1" applyBorder="1" applyAlignment="1">
      <alignment horizontal="right" vertical="center"/>
    </xf>
    <xf numFmtId="3" fontId="23" fillId="0" borderId="78" xfId="2" applyNumberFormat="1" applyFont="1" applyBorder="1" applyAlignment="1">
      <alignment vertical="center"/>
    </xf>
    <xf numFmtId="4" fontId="23" fillId="0" borderId="78" xfId="2" applyNumberFormat="1" applyFont="1" applyBorder="1" applyAlignment="1">
      <alignment vertical="center"/>
    </xf>
    <xf numFmtId="3" fontId="13" fillId="0" borderId="25" xfId="5" applyNumberFormat="1" applyFont="1" applyBorder="1" applyAlignment="1">
      <alignment vertical="center"/>
    </xf>
    <xf numFmtId="3" fontId="13" fillId="0" borderId="41" xfId="5" applyNumberFormat="1" applyFont="1" applyBorder="1" applyAlignment="1">
      <alignment vertical="center"/>
    </xf>
    <xf numFmtId="3" fontId="22" fillId="0" borderId="49" xfId="5" applyNumberFormat="1" applyFont="1" applyBorder="1" applyAlignment="1">
      <alignment vertical="center"/>
    </xf>
    <xf numFmtId="3" fontId="31" fillId="0" borderId="0" xfId="5" applyNumberFormat="1" applyFont="1" applyAlignment="1">
      <alignment vertical="center"/>
    </xf>
    <xf numFmtId="0" fontId="22" fillId="0" borderId="41" xfId="5" applyFont="1" applyBorder="1" applyAlignment="1">
      <alignment vertical="center"/>
    </xf>
    <xf numFmtId="0" fontId="22" fillId="0" borderId="43" xfId="5" applyFont="1" applyBorder="1" applyAlignment="1">
      <alignment vertical="center" wrapText="1"/>
    </xf>
    <xf numFmtId="3" fontId="22" fillId="6" borderId="75" xfId="5" applyNumberFormat="1" applyFont="1" applyFill="1" applyBorder="1" applyAlignment="1">
      <alignment horizontal="right" vertical="center"/>
    </xf>
    <xf numFmtId="3" fontId="39" fillId="0" borderId="75" xfId="2" applyNumberFormat="1" applyFont="1" applyBorder="1" applyAlignment="1">
      <alignment vertical="center"/>
    </xf>
    <xf numFmtId="4" fontId="39" fillId="0" borderId="75" xfId="2" applyNumberFormat="1" applyFont="1" applyBorder="1" applyAlignment="1">
      <alignment vertical="center"/>
    </xf>
    <xf numFmtId="0" fontId="50" fillId="0" borderId="0" xfId="5" applyFont="1" applyAlignment="1">
      <alignment vertical="center"/>
    </xf>
    <xf numFmtId="0" fontId="22" fillId="0" borderId="85" xfId="5" applyFont="1" applyBorder="1" applyAlignment="1">
      <alignment vertical="center" wrapText="1"/>
    </xf>
    <xf numFmtId="3" fontId="12" fillId="0" borderId="0" xfId="5" applyNumberFormat="1" applyFont="1" applyAlignment="1">
      <alignment vertical="center"/>
    </xf>
    <xf numFmtId="3" fontId="13" fillId="0" borderId="49" xfId="5" applyNumberFormat="1" applyFont="1" applyBorder="1" applyAlignment="1">
      <alignment vertical="center"/>
    </xf>
    <xf numFmtId="3" fontId="19" fillId="0" borderId="50" xfId="5" applyNumberFormat="1" applyFont="1" applyBorder="1" applyAlignment="1">
      <alignment horizontal="right" vertical="center"/>
    </xf>
    <xf numFmtId="165" fontId="19" fillId="0" borderId="51" xfId="5" applyNumberFormat="1" applyFont="1" applyBorder="1" applyAlignment="1">
      <alignment horizontal="left" vertical="center" wrapText="1"/>
    </xf>
    <xf numFmtId="3" fontId="13" fillId="0" borderId="50" xfId="5" applyNumberFormat="1" applyFont="1" applyBorder="1" applyAlignment="1">
      <alignment vertical="center"/>
    </xf>
    <xf numFmtId="4" fontId="13" fillId="0" borderId="50" xfId="5" applyNumberFormat="1" applyFont="1" applyBorder="1" applyAlignment="1">
      <alignment vertical="center"/>
    </xf>
    <xf numFmtId="0" fontId="19" fillId="4" borderId="15" xfId="5" applyFont="1" applyFill="1" applyBorder="1" applyAlignment="1">
      <alignment vertical="center" wrapText="1"/>
    </xf>
    <xf numFmtId="3" fontId="22" fillId="0" borderId="52" xfId="5" applyNumberFormat="1" applyFont="1" applyBorder="1" applyAlignment="1">
      <alignment vertical="center"/>
    </xf>
    <xf numFmtId="3" fontId="16" fillId="0" borderId="70" xfId="5" applyNumberFormat="1" applyFont="1" applyBorder="1" applyAlignment="1">
      <alignment vertical="center"/>
    </xf>
    <xf numFmtId="3" fontId="22" fillId="0" borderId="71" xfId="5" applyNumberFormat="1" applyFont="1" applyBorder="1" applyAlignment="1">
      <alignment horizontal="right" vertical="center"/>
    </xf>
    <xf numFmtId="0" fontId="22" fillId="0" borderId="4" xfId="5" applyFont="1" applyBorder="1" applyAlignment="1">
      <alignment vertical="center" wrapText="1"/>
    </xf>
    <xf numFmtId="3" fontId="22" fillId="0" borderId="71" xfId="5" applyNumberFormat="1" applyFont="1" applyBorder="1" applyAlignment="1">
      <alignment vertical="center"/>
    </xf>
    <xf numFmtId="4" fontId="22" fillId="0" borderId="71" xfId="5" applyNumberFormat="1" applyFont="1" applyBorder="1" applyAlignment="1">
      <alignment vertical="center"/>
    </xf>
    <xf numFmtId="0" fontId="22" fillId="0" borderId="58" xfId="5" applyFont="1" applyBorder="1" applyAlignment="1">
      <alignment vertical="center" wrapText="1"/>
    </xf>
    <xf numFmtId="0" fontId="22" fillId="0" borderId="55" xfId="5" applyFont="1" applyBorder="1" applyAlignment="1">
      <alignment vertical="center" wrapText="1"/>
    </xf>
    <xf numFmtId="0" fontId="22" fillId="0" borderId="33" xfId="5" applyFont="1" applyBorder="1" applyAlignment="1">
      <alignment vertical="center" wrapText="1"/>
    </xf>
    <xf numFmtId="4" fontId="16" fillId="0" borderId="55" xfId="2" applyNumberFormat="1" applyFont="1" applyBorder="1" applyAlignment="1">
      <alignment horizontal="right" vertical="center"/>
    </xf>
    <xf numFmtId="3" fontId="22" fillId="0" borderId="26" xfId="5" applyNumberFormat="1" applyFont="1" applyBorder="1" applyAlignment="1">
      <alignment horizontal="left" vertical="center" wrapText="1"/>
    </xf>
    <xf numFmtId="165" fontId="22" fillId="0" borderId="31" xfId="5" applyNumberFormat="1" applyFont="1" applyBorder="1" applyAlignment="1">
      <alignment horizontal="right" vertical="center" wrapText="1"/>
    </xf>
    <xf numFmtId="4" fontId="16" fillId="0" borderId="30" xfId="5" applyNumberFormat="1" applyFont="1" applyBorder="1" applyAlignment="1">
      <alignment vertical="center"/>
    </xf>
    <xf numFmtId="165" fontId="22" fillId="0" borderId="27" xfId="5" applyNumberFormat="1" applyFont="1" applyBorder="1" applyAlignment="1">
      <alignment vertical="center" wrapText="1"/>
    </xf>
    <xf numFmtId="3" fontId="39" fillId="0" borderId="55" xfId="2" applyNumberFormat="1" applyFont="1" applyBorder="1" applyAlignment="1">
      <alignment vertical="center"/>
    </xf>
    <xf numFmtId="4" fontId="39" fillId="0" borderId="55" xfId="2" applyNumberFormat="1" applyFont="1" applyBorder="1" applyAlignment="1">
      <alignment vertical="center"/>
    </xf>
    <xf numFmtId="3" fontId="13" fillId="0" borderId="60" xfId="5" applyNumberFormat="1" applyFont="1" applyBorder="1" applyAlignment="1">
      <alignment vertical="center"/>
    </xf>
    <xf numFmtId="3" fontId="19" fillId="0" borderId="47" xfId="5" applyNumberFormat="1" applyFont="1" applyBorder="1" applyAlignment="1">
      <alignment horizontal="right" vertical="center"/>
    </xf>
    <xf numFmtId="0" fontId="19" fillId="0" borderId="0" xfId="5" applyFont="1" applyAlignment="1">
      <alignment vertical="center" wrapText="1"/>
    </xf>
    <xf numFmtId="3" fontId="22" fillId="0" borderId="50" xfId="5" applyNumberFormat="1" applyFont="1" applyBorder="1" applyAlignment="1">
      <alignment horizontal="center" vertical="center"/>
    </xf>
    <xf numFmtId="3" fontId="16" fillId="0" borderId="63" xfId="2" applyNumberFormat="1" applyFont="1" applyBorder="1" applyAlignment="1">
      <alignment vertical="center"/>
    </xf>
    <xf numFmtId="4" fontId="16" fillId="0" borderId="63" xfId="2" applyNumberFormat="1" applyFont="1" applyBorder="1" applyAlignment="1">
      <alignment vertical="center"/>
    </xf>
    <xf numFmtId="3" fontId="75" fillId="3" borderId="23" xfId="5" applyNumberFormat="1" applyFont="1" applyFill="1" applyBorder="1" applyAlignment="1">
      <alignment vertical="center"/>
    </xf>
    <xf numFmtId="4" fontId="75" fillId="3" borderId="23" xfId="5" applyNumberFormat="1" applyFont="1" applyFill="1" applyBorder="1" applyAlignment="1">
      <alignment vertical="center"/>
    </xf>
    <xf numFmtId="3" fontId="76" fillId="3" borderId="23" xfId="5" applyNumberFormat="1" applyFont="1" applyFill="1" applyBorder="1" applyAlignment="1">
      <alignment vertical="center"/>
    </xf>
    <xf numFmtId="4" fontId="76" fillId="3" borderId="23" xfId="5" applyNumberFormat="1" applyFont="1" applyFill="1" applyBorder="1" applyAlignment="1">
      <alignment vertical="center"/>
    </xf>
    <xf numFmtId="0" fontId="19" fillId="0" borderId="17" xfId="5" applyFont="1" applyBorder="1" applyAlignment="1">
      <alignment vertical="center"/>
    </xf>
    <xf numFmtId="0" fontId="19" fillId="0" borderId="58" xfId="5" applyFont="1" applyBorder="1" applyAlignment="1">
      <alignment vertical="center" wrapText="1"/>
    </xf>
    <xf numFmtId="3" fontId="19" fillId="0" borderId="16" xfId="5" applyNumberFormat="1" applyFont="1" applyBorder="1" applyAlignment="1">
      <alignment vertical="center"/>
    </xf>
    <xf numFmtId="4" fontId="19" fillId="0" borderId="16" xfId="5" applyNumberFormat="1" applyFont="1" applyBorder="1" applyAlignment="1">
      <alignment vertical="center"/>
    </xf>
    <xf numFmtId="3" fontId="13" fillId="0" borderId="6" xfId="5" applyNumberFormat="1" applyFont="1" applyBorder="1" applyAlignment="1">
      <alignment vertical="center"/>
    </xf>
    <xf numFmtId="3" fontId="19" fillId="0" borderId="6" xfId="5" applyNumberFormat="1" applyFont="1" applyBorder="1" applyAlignment="1">
      <alignment horizontal="right" vertical="center"/>
    </xf>
    <xf numFmtId="0" fontId="19" fillId="0" borderId="6" xfId="5" applyFont="1" applyBorder="1" applyAlignment="1">
      <alignment vertical="center" wrapText="1"/>
    </xf>
    <xf numFmtId="3" fontId="19" fillId="0" borderId="6" xfId="5" applyNumberFormat="1" applyFont="1" applyBorder="1" applyAlignment="1">
      <alignment vertical="center"/>
    </xf>
    <xf numFmtId="4" fontId="19" fillId="0" borderId="6" xfId="5" applyNumberFormat="1" applyFont="1" applyBorder="1" applyAlignment="1">
      <alignment vertical="center"/>
    </xf>
    <xf numFmtId="3" fontId="75" fillId="0" borderId="6" xfId="5" applyNumberFormat="1" applyFont="1" applyBorder="1" applyAlignment="1">
      <alignment vertical="center"/>
    </xf>
    <xf numFmtId="4" fontId="75" fillId="0" borderId="6" xfId="5" applyNumberFormat="1" applyFont="1" applyBorder="1" applyAlignment="1">
      <alignment vertical="center"/>
    </xf>
    <xf numFmtId="3" fontId="19" fillId="0" borderId="58" xfId="5" applyNumberFormat="1" applyFont="1" applyBorder="1" applyAlignment="1">
      <alignment horizontal="center" vertical="center"/>
    </xf>
    <xf numFmtId="3" fontId="75" fillId="0" borderId="0" xfId="5" applyNumberFormat="1" applyFont="1" applyAlignment="1">
      <alignment vertical="center"/>
    </xf>
    <xf numFmtId="3" fontId="19" fillId="0" borderId="0" xfId="5" applyNumberFormat="1" applyFont="1" applyAlignment="1">
      <alignment horizontal="center" vertical="center"/>
    </xf>
    <xf numFmtId="3" fontId="75" fillId="6" borderId="0" xfId="5" applyNumberFormat="1" applyFont="1" applyFill="1" applyAlignment="1">
      <alignment vertical="center"/>
    </xf>
    <xf numFmtId="3" fontId="19" fillId="0" borderId="0" xfId="5" applyNumberFormat="1" applyFont="1" applyAlignment="1">
      <alignment vertical="center"/>
    </xf>
    <xf numFmtId="0" fontId="22" fillId="0" borderId="0" xfId="5" applyFont="1" applyAlignment="1">
      <alignment vertical="center"/>
    </xf>
    <xf numFmtId="3" fontId="78" fillId="0" borderId="0" xfId="5" applyNumberFormat="1" applyFont="1" applyAlignment="1">
      <alignment vertical="center" shrinkToFit="1"/>
    </xf>
    <xf numFmtId="3" fontId="16" fillId="0" borderId="0" xfId="5" applyNumberFormat="1" applyFont="1" applyAlignment="1">
      <alignment vertical="center"/>
    </xf>
    <xf numFmtId="3" fontId="22" fillId="0" borderId="0" xfId="5" applyNumberFormat="1" applyFont="1" applyAlignment="1">
      <alignment horizontal="right" vertical="center"/>
    </xf>
    <xf numFmtId="164" fontId="16" fillId="0" borderId="0" xfId="5" applyNumberFormat="1" applyFont="1" applyAlignment="1">
      <alignment horizontal="center" vertical="center"/>
    </xf>
    <xf numFmtId="4" fontId="4" fillId="0" borderId="3" xfId="0" applyNumberFormat="1" applyFont="1" applyBorder="1"/>
    <xf numFmtId="4" fontId="4" fillId="0" borderId="0" xfId="0" applyNumberFormat="1" applyFont="1"/>
    <xf numFmtId="4" fontId="5" fillId="0" borderId="10" xfId="0" applyNumberFormat="1" applyFont="1" applyBorder="1"/>
    <xf numFmtId="10" fontId="5" fillId="0" borderId="10" xfId="1" applyNumberFormat="1" applyFont="1" applyBorder="1"/>
    <xf numFmtId="4" fontId="4" fillId="0" borderId="4" xfId="0" applyNumberFormat="1" applyFont="1" applyBorder="1"/>
    <xf numFmtId="10" fontId="4" fillId="0" borderId="4" xfId="1" applyNumberFormat="1" applyFont="1" applyBorder="1"/>
    <xf numFmtId="4" fontId="5" fillId="0" borderId="2" xfId="0" applyNumberFormat="1" applyFont="1" applyBorder="1"/>
    <xf numFmtId="10" fontId="5" fillId="0" borderId="2" xfId="1" applyNumberFormat="1" applyFont="1" applyBorder="1"/>
    <xf numFmtId="4" fontId="4" fillId="0" borderId="8" xfId="0" applyNumberFormat="1" applyFont="1" applyBorder="1"/>
    <xf numFmtId="10" fontId="4" fillId="0" borderId="8" xfId="1" applyNumberFormat="1" applyFont="1" applyBorder="1"/>
    <xf numFmtId="4" fontId="5" fillId="0" borderId="0" xfId="0" applyNumberFormat="1" applyFont="1"/>
    <xf numFmtId="10" fontId="5" fillId="0" borderId="0" xfId="1" applyNumberFormat="1" applyFont="1" applyBorder="1"/>
    <xf numFmtId="0" fontId="4" fillId="0" borderId="6" xfId="0" applyFont="1" applyBorder="1" applyAlignment="1">
      <alignment horizontal="center"/>
    </xf>
    <xf numFmtId="0" fontId="5" fillId="0" borderId="3" xfId="0" applyFont="1" applyBorder="1" applyAlignment="1">
      <alignment horizontal="center"/>
    </xf>
    <xf numFmtId="0" fontId="2" fillId="0" borderId="0" xfId="0" applyFont="1"/>
    <xf numFmtId="0" fontId="2" fillId="0" borderId="0" xfId="0" applyFont="1" applyAlignment="1">
      <alignment horizontal="center"/>
    </xf>
    <xf numFmtId="3" fontId="19" fillId="4" borderId="19" xfId="2" applyNumberFormat="1" applyFont="1" applyFill="1" applyBorder="1" applyAlignment="1">
      <alignment horizontal="left" vertical="center"/>
    </xf>
    <xf numFmtId="3" fontId="19" fillId="4" borderId="24" xfId="2" applyNumberFormat="1" applyFont="1" applyFill="1" applyBorder="1" applyAlignment="1">
      <alignment horizontal="left" vertical="center"/>
    </xf>
    <xf numFmtId="0" fontId="8" fillId="0" borderId="0" xfId="2" applyFont="1" applyAlignment="1">
      <alignment horizontal="center" vertical="center" wrapText="1"/>
    </xf>
    <xf numFmtId="0" fontId="8" fillId="0" borderId="0" xfId="2" applyFont="1" applyAlignment="1">
      <alignment horizontal="center" vertical="center"/>
    </xf>
    <xf numFmtId="0" fontId="10" fillId="0" borderId="0" xfId="2" applyFont="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xf>
    <xf numFmtId="0" fontId="17" fillId="0" borderId="16" xfId="2" applyFont="1" applyBorder="1" applyAlignment="1">
      <alignment horizontal="center" vertical="center"/>
    </xf>
    <xf numFmtId="0" fontId="17" fillId="0" borderId="20" xfId="2" applyFont="1" applyBorder="1" applyAlignment="1">
      <alignment horizontal="center" vertical="center"/>
    </xf>
    <xf numFmtId="0" fontId="17" fillId="0" borderId="17" xfId="2" applyFont="1" applyBorder="1" applyAlignment="1">
      <alignment horizontal="center" vertical="center"/>
    </xf>
    <xf numFmtId="0" fontId="17" fillId="0" borderId="18" xfId="2" applyFont="1" applyBorder="1" applyAlignment="1">
      <alignment horizontal="center" vertical="center"/>
    </xf>
    <xf numFmtId="0" fontId="17" fillId="0" borderId="21" xfId="2" applyFont="1" applyBorder="1" applyAlignment="1">
      <alignment horizontal="center" vertical="center"/>
    </xf>
    <xf numFmtId="0" fontId="17" fillId="0" borderId="22" xfId="2" applyFont="1" applyBorder="1" applyAlignment="1">
      <alignment horizontal="center" vertical="center"/>
    </xf>
    <xf numFmtId="3" fontId="19" fillId="4" borderId="19" xfId="0" applyNumberFormat="1" applyFont="1" applyFill="1" applyBorder="1" applyAlignment="1">
      <alignment horizontal="left" vertical="center"/>
    </xf>
    <xf numFmtId="3" fontId="19" fillId="4" borderId="24" xfId="0" applyNumberFormat="1" applyFont="1" applyFill="1" applyBorder="1" applyAlignment="1">
      <alignment horizontal="left" vertical="center"/>
    </xf>
    <xf numFmtId="3" fontId="19" fillId="4" borderId="19" xfId="2" applyNumberFormat="1" applyFont="1" applyFill="1" applyBorder="1" applyAlignment="1">
      <alignment horizontal="left" vertical="center" wrapText="1"/>
    </xf>
    <xf numFmtId="3" fontId="19" fillId="4" borderId="24" xfId="2" applyNumberFormat="1" applyFont="1" applyFill="1" applyBorder="1" applyAlignment="1">
      <alignment horizontal="left" vertical="center" wrapText="1"/>
    </xf>
    <xf numFmtId="3" fontId="19" fillId="4" borderId="72" xfId="2" applyNumberFormat="1" applyFont="1" applyFill="1" applyBorder="1" applyAlignment="1">
      <alignment horizontal="left" vertical="center" wrapText="1"/>
    </xf>
    <xf numFmtId="3" fontId="19" fillId="4" borderId="73" xfId="2" applyNumberFormat="1" applyFont="1" applyFill="1" applyBorder="1" applyAlignment="1">
      <alignment horizontal="left" vertical="center" wrapText="1"/>
    </xf>
    <xf numFmtId="0" fontId="19" fillId="0" borderId="19" xfId="2" applyFont="1" applyBorder="1" applyAlignment="1">
      <alignment horizontal="center" vertical="center"/>
    </xf>
    <xf numFmtId="0" fontId="19" fillId="0" borderId="15" xfId="2" applyFont="1" applyBorder="1" applyAlignment="1">
      <alignment horizontal="center" vertical="center"/>
    </xf>
    <xf numFmtId="0" fontId="19" fillId="0" borderId="24" xfId="2" applyFont="1" applyBorder="1" applyAlignment="1">
      <alignment horizontal="center" vertical="center"/>
    </xf>
    <xf numFmtId="3" fontId="19" fillId="4" borderId="19" xfId="2" applyNumberFormat="1" applyFont="1" applyFill="1" applyBorder="1" applyAlignment="1">
      <alignment horizontal="center" vertical="center"/>
    </xf>
    <xf numFmtId="3" fontId="19" fillId="4" borderId="24" xfId="2" applyNumberFormat="1" applyFont="1" applyFill="1" applyBorder="1" applyAlignment="1">
      <alignment horizontal="center" vertical="center"/>
    </xf>
    <xf numFmtId="0" fontId="19" fillId="0" borderId="21" xfId="2" applyFont="1" applyBorder="1" applyAlignment="1">
      <alignment horizontal="center" vertical="center" wrapText="1"/>
    </xf>
    <xf numFmtId="0" fontId="19" fillId="0" borderId="28" xfId="2" applyFont="1" applyBorder="1" applyAlignment="1">
      <alignment horizontal="center" vertical="center" wrapText="1"/>
    </xf>
    <xf numFmtId="0" fontId="19" fillId="0" borderId="22" xfId="2" applyFont="1" applyBorder="1" applyAlignment="1">
      <alignment horizontal="center" vertical="center" wrapText="1"/>
    </xf>
    <xf numFmtId="0" fontId="19" fillId="0" borderId="19" xfId="2" applyFont="1" applyBorder="1" applyAlignment="1">
      <alignment horizontal="center" vertical="center" wrapText="1"/>
    </xf>
    <xf numFmtId="0" fontId="19" fillId="0" borderId="15" xfId="2" applyFont="1" applyBorder="1" applyAlignment="1">
      <alignment horizontal="center" vertical="center" wrapText="1"/>
    </xf>
    <xf numFmtId="0" fontId="19" fillId="0" borderId="24" xfId="2" applyFont="1" applyBorder="1" applyAlignment="1">
      <alignment horizontal="center" vertical="center" wrapText="1"/>
    </xf>
    <xf numFmtId="0" fontId="3" fillId="0" borderId="1" xfId="0" applyFont="1" applyBorder="1" applyAlignment="1">
      <alignment horizont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6" xfId="0" applyFont="1" applyBorder="1" applyAlignment="1">
      <alignment horizontal="center" vertical="center" wrapText="1"/>
    </xf>
    <xf numFmtId="3" fontId="19" fillId="4" borderId="19" xfId="5" applyNumberFormat="1" applyFont="1" applyFill="1" applyBorder="1" applyAlignment="1">
      <alignment horizontal="left" vertical="center" wrapText="1"/>
    </xf>
    <xf numFmtId="3" fontId="19" fillId="4" borderId="24" xfId="5" applyNumberFormat="1" applyFont="1" applyFill="1" applyBorder="1" applyAlignment="1">
      <alignment horizontal="left" vertical="center" wrapText="1"/>
    </xf>
    <xf numFmtId="3" fontId="64" fillId="0" borderId="0" xfId="5" applyNumberFormat="1" applyFont="1" applyAlignment="1">
      <alignment horizontal="center" vertical="center" wrapText="1"/>
    </xf>
    <xf numFmtId="3" fontId="65" fillId="0" borderId="0" xfId="5" applyNumberFormat="1" applyFont="1" applyAlignment="1">
      <alignment horizontal="center" vertical="center"/>
    </xf>
    <xf numFmtId="0" fontId="17" fillId="0" borderId="16" xfId="5" applyFont="1" applyBorder="1" applyAlignment="1">
      <alignment horizontal="center" vertical="center"/>
    </xf>
    <xf numFmtId="0" fontId="17" fillId="0" borderId="20" xfId="5" applyFont="1" applyBorder="1" applyAlignment="1">
      <alignment horizontal="center" vertical="center"/>
    </xf>
    <xf numFmtId="0" fontId="17" fillId="0" borderId="17" xfId="5" applyFont="1" applyBorder="1" applyAlignment="1">
      <alignment horizontal="center" vertical="center"/>
    </xf>
    <xf numFmtId="0" fontId="17" fillId="0" borderId="18" xfId="5" applyFont="1" applyBorder="1" applyAlignment="1">
      <alignment horizontal="center" vertical="center"/>
    </xf>
    <xf numFmtId="0" fontId="17" fillId="0" borderId="21" xfId="5" applyFont="1" applyBorder="1" applyAlignment="1">
      <alignment horizontal="center" vertical="center"/>
    </xf>
    <xf numFmtId="0" fontId="17" fillId="0" borderId="22" xfId="5" applyFont="1" applyBorder="1" applyAlignment="1">
      <alignment horizontal="center" vertical="center"/>
    </xf>
    <xf numFmtId="3" fontId="17" fillId="0" borderId="19" xfId="5" applyNumberFormat="1" applyFont="1" applyBorder="1" applyAlignment="1">
      <alignment horizontal="center" vertical="center"/>
    </xf>
    <xf numFmtId="3" fontId="17" fillId="0" borderId="15" xfId="5" applyNumberFormat="1" applyFont="1" applyBorder="1" applyAlignment="1">
      <alignment horizontal="center" vertical="center"/>
    </xf>
    <xf numFmtId="3" fontId="19" fillId="4" borderId="19" xfId="5" applyNumberFormat="1" applyFont="1" applyFill="1" applyBorder="1" applyAlignment="1">
      <alignment horizontal="left" vertical="center"/>
    </xf>
    <xf numFmtId="3" fontId="19" fillId="4" borderId="24" xfId="5" applyNumberFormat="1" applyFont="1" applyFill="1" applyBorder="1" applyAlignment="1">
      <alignment horizontal="left" vertical="center"/>
    </xf>
    <xf numFmtId="3" fontId="19" fillId="4" borderId="72" xfId="5" applyNumberFormat="1" applyFont="1" applyFill="1" applyBorder="1" applyAlignment="1">
      <alignment horizontal="left" vertical="center" wrapText="1"/>
    </xf>
    <xf numFmtId="3" fontId="19" fillId="4" borderId="73" xfId="5" applyNumberFormat="1" applyFont="1" applyFill="1" applyBorder="1" applyAlignment="1">
      <alignment horizontal="left" vertical="center" wrapText="1"/>
    </xf>
    <xf numFmtId="3" fontId="19" fillId="0" borderId="21" xfId="5" applyNumberFormat="1" applyFont="1" applyBorder="1" applyAlignment="1">
      <alignment horizontal="center" vertical="center"/>
    </xf>
    <xf numFmtId="3" fontId="19" fillId="0" borderId="28" xfId="5" applyNumberFormat="1" applyFont="1" applyBorder="1" applyAlignment="1">
      <alignment horizontal="center" vertical="center"/>
    </xf>
    <xf numFmtId="3" fontId="19" fillId="0" borderId="0" xfId="5" applyNumberFormat="1" applyFont="1" applyAlignment="1">
      <alignment horizontal="center" vertical="center"/>
    </xf>
    <xf numFmtId="3" fontId="77" fillId="6" borderId="0" xfId="5" applyNumberFormat="1" applyFont="1" applyFill="1" applyAlignment="1">
      <alignment horizontal="center" vertical="center"/>
    </xf>
    <xf numFmtId="3" fontId="19" fillId="4" borderId="19" xfId="5" applyNumberFormat="1" applyFont="1" applyFill="1" applyBorder="1" applyAlignment="1">
      <alignment horizontal="center" vertical="center"/>
    </xf>
    <xf numFmtId="3" fontId="19" fillId="4" borderId="24" xfId="5" applyNumberFormat="1" applyFont="1" applyFill="1" applyBorder="1" applyAlignment="1">
      <alignment horizontal="center" vertical="center"/>
    </xf>
    <xf numFmtId="0" fontId="19" fillId="0" borderId="19" xfId="5" applyFont="1" applyBorder="1" applyAlignment="1">
      <alignment horizontal="center" vertical="center" wrapText="1"/>
    </xf>
    <xf numFmtId="0" fontId="19" fillId="0" borderId="15" xfId="5" applyFont="1" applyBorder="1" applyAlignment="1">
      <alignment horizontal="center" vertical="center" wrapText="1"/>
    </xf>
    <xf numFmtId="0" fontId="19" fillId="0" borderId="24" xfId="5" applyFont="1" applyBorder="1" applyAlignment="1">
      <alignment horizontal="center" vertical="center" wrapText="1"/>
    </xf>
    <xf numFmtId="0" fontId="19" fillId="0" borderId="19" xfId="5" applyFont="1" applyBorder="1" applyAlignment="1">
      <alignment horizontal="center" vertical="center"/>
    </xf>
    <xf numFmtId="0" fontId="19" fillId="0" borderId="15" xfId="5" applyFont="1" applyBorder="1" applyAlignment="1">
      <alignment horizontal="center" vertical="center"/>
    </xf>
    <xf numFmtId="0" fontId="19" fillId="0" borderId="24" xfId="5" applyFont="1" applyBorder="1" applyAlignment="1">
      <alignment horizontal="center" vertical="center"/>
    </xf>
    <xf numFmtId="0" fontId="5" fillId="0" borderId="2" xfId="0" applyFont="1" applyBorder="1" applyAlignment="1">
      <alignment horizontal="center" vertical="center" wrapText="1"/>
    </xf>
    <xf numFmtId="0" fontId="5" fillId="0" borderId="8" xfId="0" applyFont="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79" fillId="0" borderId="1" xfId="0" applyFont="1" applyBorder="1" applyAlignment="1">
      <alignment horizontal="center"/>
    </xf>
    <xf numFmtId="0" fontId="2" fillId="0" borderId="0" xfId="0" applyFont="1" applyAlignment="1">
      <alignment horizontal="left"/>
    </xf>
  </cellXfs>
  <cellStyles count="6">
    <cellStyle name="Milliers 2" xfId="4" xr:uid="{00000000-0005-0000-0000-000000000000}"/>
    <cellStyle name="Normal" xfId="0" builtinId="0"/>
    <cellStyle name="Normal 2" xfId="2" xr:uid="{00000000-0005-0000-0000-000002000000}"/>
    <cellStyle name="Normal 2 2" xfId="3" xr:uid="{00000000-0005-0000-0000-000003000000}"/>
    <cellStyle name="Normal 3" xfId="5" xr:uid="{00000000-0005-0000-0000-00000400000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171450</xdr:colOff>
      <xdr:row>1</xdr:row>
      <xdr:rowOff>146050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l="-1911" t="-2362" r="52221" b="16074"/>
        <a:stretch>
          <a:fillRect/>
        </a:stretch>
      </xdr:blipFill>
      <xdr:spPr bwMode="auto">
        <a:xfrm>
          <a:off x="0" y="0"/>
          <a:ext cx="409575" cy="336550"/>
        </a:xfrm>
        <a:prstGeom prst="rect">
          <a:avLst/>
        </a:prstGeom>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171450</xdr:colOff>
      <xdr:row>1</xdr:row>
      <xdr:rowOff>146050</xdr:rowOff>
    </xdr:to>
    <xdr:pic>
      <xdr:nvPicPr>
        <xdr:cNvPr id="2" name="Imag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l="-1911" t="-2362" r="52221" b="16074"/>
        <a:stretch>
          <a:fillRect/>
        </a:stretch>
      </xdr:blipFill>
      <xdr:spPr bwMode="auto">
        <a:xfrm>
          <a:off x="0" y="0"/>
          <a:ext cx="409575" cy="336550"/>
        </a:xfrm>
        <a:prstGeom prst="rect">
          <a:avLst/>
        </a:prstGeom>
        <a:ln>
          <a:noFill/>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psb06/BUDGET%202006/Budget%20Am&#233;nag&#233;%202006%20Canevas%20des%20Recet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DATA/COD/Current/COD-FIS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psb06/BUDGET%202004/BUDGET%202005/BUDGET%202004/TABLEAUX%20SYNTHESES%20PROJET%20BUDGET%202004%20derni&#232;re%20vers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psb06/BUDGET%202004/TABLEAUX%20SYNTHESES%20PROJET%20BUDGET%202004%20version%20d&#233;fini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AM CANEVAS RECETTES 200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F Tools TOC"/>
      <sheetName val="Workbook_Flowchart"/>
      <sheetName val="Workbook Health"/>
      <sheetName val="TOC"/>
      <sheetName val="IN-FISC"/>
      <sheetName val="Bud-D"/>
      <sheetName val="Bud-F"/>
      <sheetName val="TOFE"/>
      <sheetName val="Pét"/>
      <sheetName val="BCC"/>
      <sheetName val="Bud-R"/>
      <sheetName val="Mineral revenue 2014-18"/>
      <sheetName val="mineral revenue 2018-24"/>
      <sheetName val="Rev"/>
      <sheetName val="Dép"/>
      <sheetName val="Fin"/>
      <sheetName val="An"/>
      <sheetName val="Mens"/>
      <sheetName val="PTR"/>
      <sheetName val="Trim"/>
      <sheetName val="arrears table"/>
      <sheetName val="YTD 2017"/>
      <sheetName val="T2b"/>
      <sheetName val="T2a"/>
      <sheetName val="OUT-FISC DMX_M"/>
      <sheetName val="OUT-FISC DMX_Q"/>
      <sheetName val="OUT-FISC DMX_A"/>
      <sheetName val="Situation monétaire_BCC"/>
      <sheetName val="Dette Publique"/>
      <sheetName val="Etats_Suivi_Budgétaire_Annuels"/>
      <sheetName val="Etats_Suivi_Budgetaire_Mensuels"/>
    </sheetNames>
    <sheetDataSet>
      <sheetData sheetId="0"/>
      <sheetData sheetId="1"/>
      <sheetData sheetId="2"/>
      <sheetData sheetId="3">
        <row r="31">
          <cell r="C31" t="str">
            <v>Q:\DATA\COD\Current\COD.dmx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3. Recap DGRA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3. Recap DGRAD"/>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7"/>
  <sheetViews>
    <sheetView tabSelected="1" workbookViewId="0">
      <selection activeCell="A40" sqref="A40"/>
    </sheetView>
  </sheetViews>
  <sheetFormatPr baseColWidth="10" defaultColWidth="11.5" defaultRowHeight="15" x14ac:dyDescent="0.2"/>
  <cols>
    <col min="1" max="1" width="9.1640625" bestFit="1" customWidth="1"/>
    <col min="2" max="2" width="118.6640625" bestFit="1" customWidth="1"/>
  </cols>
  <sheetData>
    <row r="1" spans="1:12" x14ac:dyDescent="0.2">
      <c r="A1" s="1049">
        <v>27420000</v>
      </c>
      <c r="B1" s="1049" t="s">
        <v>69</v>
      </c>
      <c r="C1" s="975"/>
      <c r="D1" s="975"/>
      <c r="E1" s="975"/>
      <c r="F1" s="975"/>
      <c r="G1" s="975"/>
      <c r="H1" s="975"/>
      <c r="I1" s="975"/>
      <c r="J1" s="975"/>
      <c r="K1" s="975"/>
      <c r="L1" s="975"/>
    </row>
    <row r="2" spans="1:12" x14ac:dyDescent="0.2">
      <c r="A2" s="1049">
        <v>27012000</v>
      </c>
      <c r="B2" s="1049" t="s">
        <v>75</v>
      </c>
      <c r="C2" s="975"/>
      <c r="D2" s="975"/>
      <c r="E2" s="975"/>
      <c r="F2" s="975"/>
      <c r="G2" s="975"/>
      <c r="H2" s="975"/>
      <c r="I2" s="975"/>
      <c r="J2" s="975"/>
      <c r="K2" s="975"/>
      <c r="L2" s="975"/>
    </row>
    <row r="3" spans="1:12" x14ac:dyDescent="0.2">
      <c r="A3" s="1049">
        <v>17134000</v>
      </c>
      <c r="B3" s="1049" t="s">
        <v>80</v>
      </c>
      <c r="C3" s="975"/>
      <c r="D3" s="975"/>
      <c r="E3" s="975"/>
      <c r="F3" s="975"/>
      <c r="G3" s="975"/>
      <c r="H3" s="975"/>
      <c r="I3" s="975"/>
      <c r="J3" s="975"/>
      <c r="K3" s="975"/>
      <c r="L3" s="975"/>
    </row>
    <row r="4" spans="1:12" x14ac:dyDescent="0.2">
      <c r="A4" s="1049">
        <v>17136000</v>
      </c>
      <c r="B4" s="1049" t="s">
        <v>82</v>
      </c>
      <c r="C4" s="975"/>
      <c r="D4" s="975"/>
      <c r="E4" s="975"/>
      <c r="F4" s="975"/>
      <c r="G4" s="975"/>
      <c r="H4" s="975"/>
      <c r="I4" s="975"/>
      <c r="J4" s="975"/>
      <c r="K4" s="975"/>
      <c r="L4" s="975"/>
    </row>
    <row r="5" spans="1:12" x14ac:dyDescent="0.2">
      <c r="A5" s="1049">
        <v>27426000</v>
      </c>
      <c r="B5" s="1049" t="s">
        <v>84</v>
      </c>
      <c r="C5" s="975"/>
      <c r="D5" s="975"/>
      <c r="E5" s="975"/>
      <c r="F5" s="975"/>
      <c r="G5" s="975"/>
      <c r="H5" s="975"/>
      <c r="I5" s="975"/>
      <c r="J5" s="975"/>
      <c r="K5" s="975"/>
      <c r="L5" s="975"/>
    </row>
    <row r="6" spans="1:12" x14ac:dyDescent="0.2">
      <c r="A6" s="1049">
        <v>27420000</v>
      </c>
      <c r="B6" s="1049" t="s">
        <v>69</v>
      </c>
      <c r="C6" s="975"/>
      <c r="D6" s="975"/>
      <c r="E6" s="975"/>
      <c r="F6" s="975"/>
      <c r="G6" s="975"/>
      <c r="H6" s="975"/>
      <c r="I6" s="975"/>
      <c r="J6" s="975"/>
      <c r="K6" s="975"/>
      <c r="L6" s="975"/>
    </row>
    <row r="7" spans="1:12" x14ac:dyDescent="0.2">
      <c r="A7" s="1049">
        <v>17181000</v>
      </c>
      <c r="B7" s="1049" t="s">
        <v>88</v>
      </c>
      <c r="C7" s="975"/>
      <c r="D7" s="975"/>
      <c r="E7" s="975"/>
      <c r="F7" s="975"/>
      <c r="G7" s="975"/>
      <c r="H7" s="975"/>
      <c r="I7" s="975"/>
      <c r="J7" s="975"/>
      <c r="K7" s="975"/>
      <c r="L7" s="975"/>
    </row>
    <row r="8" spans="1:12" x14ac:dyDescent="0.2">
      <c r="A8" s="1049">
        <v>27022300</v>
      </c>
      <c r="B8" s="1049" t="s">
        <v>93</v>
      </c>
      <c r="C8" s="975"/>
      <c r="D8" s="975"/>
      <c r="E8" s="975"/>
      <c r="F8" s="975"/>
      <c r="G8" s="975"/>
      <c r="H8" s="975"/>
      <c r="I8" s="975"/>
      <c r="J8" s="975"/>
      <c r="K8" s="975"/>
      <c r="L8" s="975"/>
    </row>
    <row r="9" spans="1:12" x14ac:dyDescent="0.2">
      <c r="A9" s="1049">
        <v>37440000</v>
      </c>
      <c r="B9" s="1049" t="s">
        <v>397</v>
      </c>
      <c r="C9" s="976"/>
      <c r="D9" s="975"/>
      <c r="E9" s="975"/>
      <c r="F9" s="975"/>
      <c r="G9" s="975"/>
      <c r="H9" s="975"/>
      <c r="I9" s="975"/>
      <c r="J9" s="975"/>
      <c r="K9" s="975"/>
      <c r="L9" s="975"/>
    </row>
    <row r="10" spans="1:12" x14ac:dyDescent="0.2">
      <c r="A10" s="1049">
        <v>17135000</v>
      </c>
      <c r="B10" s="1049" t="s">
        <v>98</v>
      </c>
      <c r="C10" s="976"/>
      <c r="D10" s="976"/>
      <c r="E10" s="976"/>
      <c r="F10" s="976"/>
      <c r="G10" s="976"/>
      <c r="H10" s="976"/>
      <c r="I10" s="975"/>
      <c r="J10" s="975"/>
      <c r="K10" s="975"/>
      <c r="L10" s="975"/>
    </row>
    <row r="11" spans="1:12" x14ac:dyDescent="0.2">
      <c r="A11" s="1049">
        <v>17135000</v>
      </c>
      <c r="B11" s="1049" t="s">
        <v>98</v>
      </c>
      <c r="C11" s="976"/>
      <c r="D11" s="976"/>
      <c r="E11" s="976"/>
      <c r="F11" s="976"/>
      <c r="G11" s="976"/>
      <c r="H11" s="976"/>
      <c r="I11" s="975"/>
      <c r="J11" s="975"/>
      <c r="K11" s="975"/>
      <c r="L11" s="975"/>
    </row>
    <row r="12" spans="1:12" x14ac:dyDescent="0.2">
      <c r="A12" s="1049">
        <v>27012000</v>
      </c>
      <c r="B12" s="1049" t="s">
        <v>105</v>
      </c>
      <c r="C12" s="976"/>
      <c r="D12" s="976"/>
      <c r="E12" s="976"/>
      <c r="F12" s="976"/>
      <c r="G12" s="975"/>
      <c r="H12" s="975"/>
      <c r="I12" s="975"/>
      <c r="J12" s="975"/>
      <c r="K12" s="975"/>
      <c r="L12" s="975"/>
    </row>
    <row r="13" spans="1:12" x14ac:dyDescent="0.2">
      <c r="A13" s="1049">
        <v>37440000</v>
      </c>
      <c r="B13" s="1049" t="s">
        <v>397</v>
      </c>
      <c r="C13" s="976"/>
      <c r="D13" s="975"/>
      <c r="E13" s="975"/>
      <c r="F13" s="975"/>
      <c r="G13" s="975"/>
      <c r="H13" s="975"/>
      <c r="I13" s="975"/>
      <c r="J13" s="975"/>
      <c r="K13" s="975"/>
      <c r="L13" s="975"/>
    </row>
    <row r="14" spans="1:12" x14ac:dyDescent="0.2">
      <c r="A14" s="1049">
        <v>37440000</v>
      </c>
      <c r="B14" s="1049" t="s">
        <v>397</v>
      </c>
      <c r="C14" s="976"/>
      <c r="D14" s="975"/>
      <c r="E14" s="975"/>
      <c r="F14" s="975"/>
      <c r="G14" s="975"/>
      <c r="H14" s="975"/>
      <c r="I14" s="975"/>
      <c r="J14" s="975"/>
      <c r="K14" s="975"/>
      <c r="L14" s="975"/>
    </row>
    <row r="15" spans="1:12" x14ac:dyDescent="0.2">
      <c r="A15" s="1049">
        <v>27012000</v>
      </c>
      <c r="B15" s="1049" t="s">
        <v>105</v>
      </c>
      <c r="C15" s="976"/>
      <c r="D15" s="976"/>
      <c r="E15" s="976"/>
      <c r="F15" s="976"/>
      <c r="G15" s="975"/>
      <c r="H15" s="975"/>
      <c r="I15" s="975"/>
      <c r="J15" s="975"/>
      <c r="K15" s="975"/>
      <c r="L15" s="975"/>
    </row>
    <row r="16" spans="1:12" x14ac:dyDescent="0.2">
      <c r="A16" s="1049">
        <v>17136300</v>
      </c>
      <c r="B16" s="1049" t="s">
        <v>118</v>
      </c>
      <c r="C16" s="976"/>
      <c r="D16" s="975"/>
      <c r="E16" s="975"/>
      <c r="F16" s="975"/>
      <c r="G16" s="975"/>
      <c r="H16" s="975"/>
      <c r="I16" s="975"/>
      <c r="J16" s="975"/>
      <c r="K16" s="975"/>
      <c r="L16" s="975"/>
    </row>
    <row r="17" spans="1:12" x14ac:dyDescent="0.2">
      <c r="A17" s="1049">
        <v>27420000</v>
      </c>
      <c r="B17" s="1049" t="s">
        <v>69</v>
      </c>
      <c r="C17" s="975"/>
      <c r="D17" s="975"/>
      <c r="E17" s="975"/>
      <c r="F17" s="975"/>
      <c r="G17" s="975"/>
      <c r="H17" s="975"/>
      <c r="I17" s="975"/>
      <c r="J17" s="975"/>
      <c r="K17" s="975"/>
      <c r="L17" s="975"/>
    </row>
    <row r="18" spans="1:12" x14ac:dyDescent="0.2">
      <c r="A18" s="1049">
        <v>37440000</v>
      </c>
      <c r="B18" s="1049" t="s">
        <v>397</v>
      </c>
      <c r="C18" s="976"/>
      <c r="D18" s="975"/>
      <c r="E18" s="975"/>
      <c r="F18" s="975"/>
      <c r="G18" s="975"/>
      <c r="H18" s="975"/>
      <c r="I18" s="975"/>
      <c r="J18" s="975"/>
      <c r="K18" s="975"/>
      <c r="L18" s="975"/>
    </row>
    <row r="19" spans="1:12" x14ac:dyDescent="0.2">
      <c r="A19" s="1049">
        <v>27012000</v>
      </c>
      <c r="B19" s="1049" t="s">
        <v>105</v>
      </c>
      <c r="C19" s="975"/>
      <c r="D19" s="975"/>
      <c r="E19" s="975"/>
      <c r="F19" s="975"/>
      <c r="G19" s="975"/>
      <c r="H19" s="975"/>
      <c r="I19" s="975"/>
      <c r="J19" s="975"/>
      <c r="K19" s="975"/>
      <c r="L19" s="975"/>
    </row>
    <row r="20" spans="1:12" x14ac:dyDescent="0.2">
      <c r="A20" s="1049">
        <v>27022000</v>
      </c>
      <c r="B20" s="1049" t="s">
        <v>127</v>
      </c>
      <c r="C20" s="976"/>
      <c r="D20" s="976"/>
      <c r="E20" s="976"/>
      <c r="F20" s="976"/>
      <c r="G20" s="975"/>
      <c r="H20" s="975"/>
      <c r="I20" s="975"/>
      <c r="J20" s="975"/>
      <c r="K20" s="975"/>
      <c r="L20" s="975"/>
    </row>
    <row r="21" spans="1:12" x14ac:dyDescent="0.2">
      <c r="A21" s="1049">
        <v>27484000</v>
      </c>
      <c r="B21" s="1049" t="s">
        <v>948</v>
      </c>
      <c r="C21" s="976"/>
      <c r="D21" s="975"/>
      <c r="E21" s="975"/>
      <c r="F21" s="975"/>
      <c r="G21" s="975"/>
      <c r="H21" s="975"/>
      <c r="I21" s="975"/>
      <c r="J21" s="975"/>
      <c r="K21" s="975"/>
      <c r="L21" s="975"/>
    </row>
    <row r="22" spans="1:12" x14ac:dyDescent="0.2">
      <c r="A22" s="1049">
        <v>37440000</v>
      </c>
      <c r="B22" s="1049" t="s">
        <v>96</v>
      </c>
      <c r="C22" s="976"/>
      <c r="D22" s="975"/>
      <c r="E22" s="975"/>
      <c r="F22" s="975"/>
      <c r="G22" s="975"/>
      <c r="H22" s="975"/>
      <c r="I22" s="975"/>
      <c r="J22" s="975"/>
      <c r="K22" s="975"/>
      <c r="L22" s="975"/>
    </row>
    <row r="23" spans="1:12" x14ac:dyDescent="0.2">
      <c r="A23" s="1049">
        <v>17135000</v>
      </c>
      <c r="B23" s="1049" t="s">
        <v>98</v>
      </c>
      <c r="C23" s="976"/>
      <c r="D23" s="976"/>
      <c r="E23" s="976"/>
      <c r="F23" s="976"/>
      <c r="G23" s="976"/>
      <c r="H23" s="976"/>
      <c r="I23" s="975"/>
      <c r="J23" s="975"/>
      <c r="K23" s="975"/>
      <c r="L23" s="975"/>
    </row>
    <row r="24" spans="1:12" x14ac:dyDescent="0.2">
      <c r="A24" s="1049">
        <v>17153000</v>
      </c>
      <c r="B24" s="1049" t="s">
        <v>144</v>
      </c>
      <c r="C24" s="976"/>
      <c r="D24" s="976"/>
      <c r="E24" s="976"/>
      <c r="F24" s="976"/>
      <c r="G24" s="975"/>
      <c r="H24" s="975"/>
      <c r="I24" s="975"/>
      <c r="J24" s="975"/>
      <c r="K24" s="975"/>
      <c r="L24" s="975"/>
    </row>
    <row r="25" spans="1:12" x14ac:dyDescent="0.2">
      <c r="A25" s="1049">
        <v>27420000</v>
      </c>
      <c r="B25" s="1049" t="s">
        <v>69</v>
      </c>
      <c r="C25" s="976"/>
      <c r="D25" s="975"/>
      <c r="E25" s="975"/>
      <c r="F25" s="975"/>
      <c r="G25" s="975"/>
      <c r="H25" s="975"/>
      <c r="I25" s="975"/>
      <c r="J25" s="975"/>
      <c r="K25" s="975"/>
      <c r="L25" s="975"/>
    </row>
    <row r="26" spans="1:12" x14ac:dyDescent="0.2">
      <c r="A26" s="1049">
        <v>27022000</v>
      </c>
      <c r="B26" s="1049" t="s">
        <v>151</v>
      </c>
      <c r="C26" s="976"/>
      <c r="D26" s="976"/>
      <c r="E26" s="976"/>
      <c r="F26" s="976"/>
      <c r="G26" s="975"/>
      <c r="H26" s="975"/>
      <c r="I26" s="975"/>
      <c r="J26" s="975"/>
      <c r="K26" s="975"/>
      <c r="L26" s="975"/>
    </row>
    <row r="27" spans="1:12" x14ac:dyDescent="0.2">
      <c r="A27" s="1049">
        <v>37440000</v>
      </c>
      <c r="B27" s="1049" t="s">
        <v>397</v>
      </c>
      <c r="C27" s="976"/>
      <c r="D27" s="975"/>
      <c r="E27" s="975"/>
      <c r="F27" s="975"/>
      <c r="G27" s="975"/>
      <c r="H27" s="975"/>
      <c r="I27" s="975"/>
      <c r="J27" s="975"/>
      <c r="K27" s="975"/>
      <c r="L27" s="975"/>
    </row>
    <row r="28" spans="1:12" x14ac:dyDescent="0.2">
      <c r="A28" s="1049">
        <v>17136300</v>
      </c>
      <c r="B28" s="1049" t="s">
        <v>118</v>
      </c>
      <c r="C28" s="976"/>
      <c r="D28" s="975"/>
      <c r="E28" s="975"/>
      <c r="F28" s="975"/>
      <c r="G28" s="975"/>
      <c r="H28" s="975"/>
      <c r="I28" s="975"/>
      <c r="J28" s="975"/>
      <c r="K28" s="975"/>
      <c r="L28" s="975"/>
    </row>
    <row r="29" spans="1:12" x14ac:dyDescent="0.2">
      <c r="A29" s="1049">
        <v>27022000</v>
      </c>
      <c r="B29" s="1049" t="s">
        <v>151</v>
      </c>
      <c r="C29" s="976"/>
      <c r="D29" s="976"/>
      <c r="E29" s="976"/>
      <c r="F29" s="976"/>
      <c r="G29" s="975"/>
      <c r="H29" s="975"/>
      <c r="I29" s="975"/>
      <c r="J29" s="975"/>
      <c r="K29" s="975"/>
      <c r="L29" s="975"/>
    </row>
    <row r="30" spans="1:12" x14ac:dyDescent="0.2">
      <c r="A30" s="1049">
        <v>37440000</v>
      </c>
      <c r="B30" s="1049" t="s">
        <v>397</v>
      </c>
      <c r="C30" s="976"/>
      <c r="D30" s="975"/>
      <c r="E30" s="975"/>
      <c r="F30" s="975"/>
      <c r="G30" s="975"/>
      <c r="H30" s="975"/>
      <c r="I30" s="975"/>
      <c r="J30" s="975"/>
      <c r="K30" s="975"/>
      <c r="L30" s="975"/>
    </row>
    <row r="31" spans="1:12" x14ac:dyDescent="0.2">
      <c r="A31" s="1049">
        <v>17136000</v>
      </c>
      <c r="B31" s="1049" t="s">
        <v>165</v>
      </c>
      <c r="C31" s="976"/>
      <c r="D31" s="976"/>
      <c r="E31" s="976"/>
      <c r="F31" s="976"/>
      <c r="G31" s="976"/>
      <c r="H31" s="976"/>
      <c r="I31" s="976"/>
      <c r="J31" s="976"/>
      <c r="K31" s="976"/>
      <c r="L31" s="976"/>
    </row>
    <row r="32" spans="1:12" x14ac:dyDescent="0.2">
      <c r="A32" s="1049">
        <v>27416000</v>
      </c>
      <c r="B32" s="1049" t="s">
        <v>168</v>
      </c>
      <c r="C32" s="976"/>
      <c r="D32" s="976"/>
      <c r="E32" s="976"/>
      <c r="F32" s="976"/>
      <c r="G32" s="975"/>
      <c r="H32" s="975"/>
      <c r="I32" s="975"/>
      <c r="J32" s="975"/>
      <c r="K32" s="975"/>
      <c r="L32" s="975"/>
    </row>
    <row r="33" spans="1:12" x14ac:dyDescent="0.2">
      <c r="A33" s="1049">
        <v>27420000</v>
      </c>
      <c r="B33" s="1049" t="s">
        <v>69</v>
      </c>
      <c r="C33" s="976"/>
      <c r="D33" s="975"/>
      <c r="E33" s="975"/>
      <c r="F33" s="975"/>
      <c r="G33" s="975"/>
      <c r="H33" s="975"/>
      <c r="I33" s="975"/>
      <c r="J33" s="975"/>
      <c r="K33" s="975"/>
      <c r="L33" s="975"/>
    </row>
    <row r="34" spans="1:12" x14ac:dyDescent="0.2">
      <c r="A34" s="1049">
        <v>37440000</v>
      </c>
      <c r="B34" s="1049" t="s">
        <v>397</v>
      </c>
      <c r="C34" s="976"/>
      <c r="D34" s="975"/>
      <c r="E34" s="975"/>
      <c r="F34" s="975"/>
      <c r="G34" s="975"/>
      <c r="H34" s="975"/>
      <c r="I34" s="975"/>
      <c r="J34" s="975"/>
      <c r="K34" s="975"/>
      <c r="L34" s="975"/>
    </row>
    <row r="35" spans="1:12" x14ac:dyDescent="0.2">
      <c r="A35" s="1049">
        <v>17134800</v>
      </c>
      <c r="B35" s="1049" t="s">
        <v>173</v>
      </c>
      <c r="C35" s="976"/>
      <c r="D35" s="976"/>
      <c r="E35" s="976"/>
      <c r="F35" s="976"/>
      <c r="G35" s="975"/>
      <c r="H35" s="975"/>
      <c r="I35" s="975"/>
      <c r="J35" s="975"/>
      <c r="K35" s="975"/>
      <c r="L35" s="975"/>
    </row>
    <row r="36" spans="1:12" x14ac:dyDescent="0.2">
      <c r="A36" s="1049">
        <v>17136300</v>
      </c>
      <c r="B36" s="1049" t="s">
        <v>118</v>
      </c>
      <c r="C36" s="976"/>
      <c r="D36" s="975"/>
      <c r="E36" s="975"/>
      <c r="F36" s="975"/>
      <c r="G36" s="975"/>
      <c r="H36" s="975"/>
      <c r="I36" s="975"/>
      <c r="J36" s="975"/>
      <c r="K36" s="975"/>
      <c r="L36" s="975"/>
    </row>
    <row r="37" spans="1:12" x14ac:dyDescent="0.2">
      <c r="A37" s="1049">
        <v>27021000</v>
      </c>
      <c r="B37" s="1049" t="s">
        <v>177</v>
      </c>
      <c r="C37" s="976"/>
      <c r="D37" s="976"/>
      <c r="E37" s="976"/>
      <c r="F37" s="975"/>
      <c r="G37" s="975"/>
      <c r="H37" s="975"/>
      <c r="I37" s="975"/>
      <c r="J37" s="975"/>
      <c r="K37" s="975"/>
      <c r="L37" s="975"/>
    </row>
    <row r="38" spans="1:12" x14ac:dyDescent="0.2">
      <c r="A38" s="1049">
        <v>37440000</v>
      </c>
      <c r="B38" s="1049" t="s">
        <v>397</v>
      </c>
      <c r="C38" s="976"/>
      <c r="D38" s="975"/>
      <c r="E38" s="975"/>
      <c r="F38" s="975"/>
      <c r="G38" s="975"/>
      <c r="H38" s="975"/>
      <c r="I38" s="975"/>
      <c r="J38" s="975"/>
      <c r="K38" s="975"/>
      <c r="L38" s="975"/>
    </row>
    <row r="39" spans="1:12" x14ac:dyDescent="0.2">
      <c r="A39" s="1049">
        <v>17136100</v>
      </c>
      <c r="B39" s="1049" t="s">
        <v>182</v>
      </c>
      <c r="C39" s="976"/>
      <c r="D39" s="976"/>
      <c r="E39" s="976"/>
      <c r="F39" s="976"/>
      <c r="G39" s="976"/>
      <c r="H39" s="976"/>
      <c r="I39" s="976"/>
      <c r="J39" s="975"/>
      <c r="K39" s="975"/>
      <c r="L39" s="975"/>
    </row>
    <row r="40" spans="1:12" x14ac:dyDescent="0.2">
      <c r="A40" s="1049">
        <v>7162</v>
      </c>
      <c r="B40" s="1049" t="s">
        <v>194</v>
      </c>
      <c r="C40" s="976"/>
      <c r="D40" s="976"/>
      <c r="E40" s="976"/>
      <c r="F40" s="976"/>
      <c r="G40" s="976"/>
      <c r="H40" s="975"/>
      <c r="I40" s="975"/>
      <c r="J40" s="975"/>
      <c r="K40" s="975"/>
      <c r="L40" s="975"/>
    </row>
    <row r="41" spans="1:12" x14ac:dyDescent="0.2">
      <c r="A41" s="1049">
        <v>27415100</v>
      </c>
      <c r="B41" s="1049" t="s">
        <v>196</v>
      </c>
      <c r="C41" s="975"/>
      <c r="D41" s="975"/>
      <c r="E41" s="975"/>
      <c r="F41" s="975"/>
      <c r="G41" s="975"/>
      <c r="H41" s="975"/>
      <c r="I41" s="975"/>
      <c r="J41" s="975"/>
      <c r="K41" s="975"/>
      <c r="L41" s="975"/>
    </row>
    <row r="42" spans="1:12" x14ac:dyDescent="0.2">
      <c r="A42" s="1049">
        <v>37440000</v>
      </c>
      <c r="B42" s="1049" t="s">
        <v>397</v>
      </c>
      <c r="C42" s="976"/>
      <c r="D42" s="975"/>
      <c r="E42" s="975"/>
      <c r="F42" s="975"/>
      <c r="G42" s="975"/>
      <c r="H42" s="975"/>
      <c r="I42" s="975"/>
      <c r="J42" s="975"/>
      <c r="K42" s="975"/>
      <c r="L42" s="975"/>
    </row>
    <row r="43" spans="1:12" x14ac:dyDescent="0.2">
      <c r="A43" s="1049">
        <v>17134000</v>
      </c>
      <c r="B43" s="1049" t="s">
        <v>200</v>
      </c>
      <c r="C43" s="976"/>
      <c r="D43" s="976"/>
      <c r="E43" s="976"/>
      <c r="F43" s="975"/>
      <c r="G43" s="975"/>
      <c r="H43" s="975"/>
      <c r="I43" s="975"/>
      <c r="J43" s="975"/>
      <c r="K43" s="975"/>
      <c r="L43" s="975"/>
    </row>
    <row r="44" spans="1:12" x14ac:dyDescent="0.2">
      <c r="A44" s="1049">
        <v>27423000</v>
      </c>
      <c r="B44" s="1049" t="s">
        <v>202</v>
      </c>
      <c r="C44" s="976"/>
      <c r="D44" s="976"/>
      <c r="E44" s="976"/>
      <c r="F44" s="976"/>
      <c r="G44" s="976"/>
      <c r="H44" s="976"/>
      <c r="I44" s="976"/>
      <c r="J44" s="975"/>
      <c r="K44" s="975"/>
      <c r="L44" s="975"/>
    </row>
    <row r="45" spans="1:12" x14ac:dyDescent="0.2">
      <c r="A45" s="1049">
        <v>27420000</v>
      </c>
      <c r="B45" s="1049" t="s">
        <v>69</v>
      </c>
      <c r="C45" s="976"/>
      <c r="D45" s="975"/>
      <c r="E45" s="975"/>
      <c r="F45" s="975"/>
      <c r="G45" s="975"/>
      <c r="H45" s="975"/>
      <c r="I45" s="975"/>
      <c r="J45" s="975"/>
      <c r="K45" s="975"/>
      <c r="L45" s="975"/>
    </row>
    <row r="46" spans="1:12" x14ac:dyDescent="0.2">
      <c r="A46" s="1049">
        <v>27022400</v>
      </c>
      <c r="B46" s="1049" t="s">
        <v>211</v>
      </c>
      <c r="C46" s="976"/>
      <c r="D46" s="976"/>
      <c r="E46" s="976"/>
      <c r="F46" s="975"/>
      <c r="G46" s="975"/>
      <c r="H46" s="975"/>
      <c r="I46" s="975"/>
      <c r="J46" s="975"/>
      <c r="K46" s="975"/>
      <c r="L46" s="975"/>
    </row>
    <row r="47" spans="1:12" x14ac:dyDescent="0.2">
      <c r="A47" s="1049">
        <v>37440000</v>
      </c>
      <c r="B47" s="1049" t="s">
        <v>397</v>
      </c>
      <c r="C47" s="976"/>
      <c r="D47" s="975"/>
      <c r="E47" s="975"/>
      <c r="F47" s="975"/>
      <c r="G47" s="975"/>
      <c r="H47" s="975"/>
      <c r="I47" s="975"/>
      <c r="J47" s="975"/>
      <c r="K47" s="975"/>
      <c r="L47" s="975"/>
    </row>
    <row r="48" spans="1:12" x14ac:dyDescent="0.2">
      <c r="A48" s="1049">
        <v>17134500</v>
      </c>
      <c r="B48" s="1049" t="s">
        <v>214</v>
      </c>
      <c r="C48" s="976"/>
      <c r="D48" s="976"/>
      <c r="E48" s="975"/>
      <c r="F48" s="975"/>
      <c r="G48" s="975"/>
      <c r="H48" s="975"/>
      <c r="I48" s="975"/>
      <c r="J48" s="975"/>
      <c r="K48" s="975"/>
      <c r="L48" s="975"/>
    </row>
    <row r="49" spans="1:12" x14ac:dyDescent="0.2">
      <c r="A49" s="1049">
        <v>27416000</v>
      </c>
      <c r="B49" s="1049" t="s">
        <v>224</v>
      </c>
      <c r="C49" s="976"/>
      <c r="D49" s="976"/>
      <c r="E49" s="976"/>
      <c r="F49" s="976"/>
      <c r="G49" s="975"/>
      <c r="H49" s="975"/>
      <c r="I49" s="975"/>
      <c r="J49" s="975"/>
      <c r="K49" s="975"/>
      <c r="L49" s="975"/>
    </row>
    <row r="50" spans="1:12" x14ac:dyDescent="0.2">
      <c r="A50" s="1049">
        <v>27428000</v>
      </c>
      <c r="B50" s="1049" t="s">
        <v>618</v>
      </c>
      <c r="C50" s="976"/>
      <c r="D50" s="975"/>
      <c r="E50" s="975"/>
      <c r="F50" s="975"/>
      <c r="G50" s="975"/>
      <c r="H50" s="975"/>
      <c r="I50" s="975"/>
      <c r="J50" s="975"/>
      <c r="K50" s="975"/>
      <c r="L50" s="975"/>
    </row>
    <row r="51" spans="1:12" x14ac:dyDescent="0.2">
      <c r="A51" s="1049">
        <v>37440000</v>
      </c>
      <c r="B51" s="1049" t="s">
        <v>96</v>
      </c>
      <c r="C51" s="976"/>
      <c r="D51" s="975"/>
      <c r="E51" s="975"/>
      <c r="F51" s="975"/>
      <c r="G51" s="975"/>
      <c r="H51" s="975"/>
      <c r="I51" s="975"/>
      <c r="J51" s="975"/>
      <c r="K51" s="975"/>
      <c r="L51" s="975"/>
    </row>
    <row r="52" spans="1:12" x14ac:dyDescent="0.2">
      <c r="A52" s="1049">
        <v>17136220</v>
      </c>
      <c r="B52" s="1049" t="s">
        <v>230</v>
      </c>
      <c r="C52" s="976"/>
      <c r="D52" s="976"/>
      <c r="E52" s="976"/>
      <c r="F52" s="976"/>
      <c r="G52" s="975"/>
      <c r="H52" s="975"/>
      <c r="I52" s="975"/>
      <c r="J52" s="975"/>
      <c r="K52" s="975"/>
      <c r="L52" s="975"/>
    </row>
    <row r="53" spans="1:12" x14ac:dyDescent="0.2">
      <c r="A53" s="1049">
        <v>17153000</v>
      </c>
      <c r="B53" s="1049" t="s">
        <v>144</v>
      </c>
      <c r="C53" s="976"/>
      <c r="D53" s="976"/>
      <c r="E53" s="976"/>
      <c r="F53" s="976"/>
      <c r="G53" s="975"/>
      <c r="H53" s="975"/>
      <c r="I53" s="975"/>
      <c r="J53" s="975"/>
      <c r="K53" s="975"/>
      <c r="L53" s="975"/>
    </row>
    <row r="54" spans="1:12" x14ac:dyDescent="0.2">
      <c r="A54" s="1049">
        <v>37440000</v>
      </c>
      <c r="B54" s="1049" t="s">
        <v>397</v>
      </c>
      <c r="C54" s="976"/>
      <c r="D54" s="975"/>
      <c r="E54" s="975"/>
      <c r="F54" s="975"/>
      <c r="G54" s="975"/>
      <c r="H54" s="975"/>
      <c r="I54" s="975"/>
      <c r="J54" s="975"/>
      <c r="K54" s="975"/>
      <c r="L54" s="975"/>
    </row>
    <row r="55" spans="1:12" x14ac:dyDescent="0.2">
      <c r="A55" s="1049">
        <v>17136000</v>
      </c>
      <c r="B55" s="1049" t="s">
        <v>235</v>
      </c>
      <c r="C55" s="976"/>
      <c r="D55" s="976"/>
      <c r="E55" s="976"/>
      <c r="F55" s="976"/>
      <c r="G55" s="976"/>
      <c r="H55" s="976"/>
      <c r="I55" s="976"/>
      <c r="J55" s="976"/>
      <c r="K55" s="976"/>
      <c r="L55" s="976"/>
    </row>
    <row r="56" spans="1:12" x14ac:dyDescent="0.2">
      <c r="A56" s="1049">
        <v>17150000</v>
      </c>
      <c r="B56" s="1049" t="s">
        <v>243</v>
      </c>
      <c r="C56" s="975"/>
      <c r="D56" s="975"/>
      <c r="E56" s="975"/>
      <c r="F56" s="975"/>
      <c r="G56" s="975"/>
      <c r="H56" s="975"/>
      <c r="I56" s="975"/>
      <c r="J56" s="975"/>
      <c r="K56" s="975"/>
      <c r="L56" s="975"/>
    </row>
    <row r="57" spans="1:12" x14ac:dyDescent="0.2">
      <c r="A57" s="1049">
        <v>27415000</v>
      </c>
      <c r="B57" s="1049" t="s">
        <v>196</v>
      </c>
      <c r="C57" s="975"/>
      <c r="D57" s="975"/>
      <c r="E57" s="975"/>
      <c r="F57" s="975"/>
      <c r="G57" s="975"/>
      <c r="H57" s="975"/>
      <c r="I57" s="975"/>
      <c r="J57" s="975"/>
      <c r="K57" s="975"/>
      <c r="L57" s="975"/>
    </row>
    <row r="58" spans="1:12" x14ac:dyDescent="0.2">
      <c r="A58" s="1049">
        <v>27021000</v>
      </c>
      <c r="B58" s="1049" t="s">
        <v>259</v>
      </c>
      <c r="C58" s="975"/>
      <c r="D58" s="975"/>
      <c r="E58" s="975"/>
      <c r="F58" s="975"/>
      <c r="G58" s="975"/>
      <c r="H58" s="975"/>
      <c r="I58" s="975"/>
      <c r="J58" s="975"/>
      <c r="K58" s="975"/>
      <c r="L58" s="975"/>
    </row>
    <row r="59" spans="1:12" x14ac:dyDescent="0.2">
      <c r="A59" s="1049">
        <v>27420000</v>
      </c>
      <c r="B59" s="1049" t="s">
        <v>69</v>
      </c>
      <c r="C59" s="975"/>
      <c r="D59" s="975"/>
      <c r="E59" s="975"/>
      <c r="F59" s="975"/>
      <c r="G59" s="975"/>
      <c r="H59" s="975"/>
      <c r="I59" s="975"/>
      <c r="J59" s="975"/>
      <c r="K59" s="975"/>
      <c r="L59" s="975"/>
    </row>
    <row r="60" spans="1:12" x14ac:dyDescent="0.2">
      <c r="A60" s="1049">
        <v>27011000</v>
      </c>
      <c r="B60" s="1049" t="s">
        <v>267</v>
      </c>
      <c r="C60" s="975"/>
      <c r="D60" s="975"/>
      <c r="E60" s="975"/>
      <c r="F60" s="975"/>
      <c r="G60" s="975"/>
      <c r="H60" s="975"/>
      <c r="I60" s="975"/>
      <c r="J60" s="975"/>
      <c r="K60" s="975"/>
      <c r="L60" s="975"/>
    </row>
    <row r="61" spans="1:12" x14ac:dyDescent="0.2">
      <c r="A61" s="1049">
        <v>27012000</v>
      </c>
      <c r="B61" s="1049" t="s">
        <v>105</v>
      </c>
      <c r="C61" s="976"/>
      <c r="D61" s="976"/>
      <c r="E61" s="976"/>
      <c r="F61" s="976"/>
      <c r="G61" s="975"/>
      <c r="H61" s="975"/>
      <c r="I61" s="975"/>
      <c r="J61" s="975"/>
      <c r="K61" s="975"/>
      <c r="L61" s="975"/>
    </row>
    <row r="62" spans="1:12" x14ac:dyDescent="0.2">
      <c r="A62" s="1049">
        <v>37440000</v>
      </c>
      <c r="B62" s="1049" t="s">
        <v>397</v>
      </c>
      <c r="C62" s="975"/>
      <c r="D62" s="975"/>
      <c r="E62" s="975"/>
      <c r="F62" s="975"/>
      <c r="G62" s="975"/>
      <c r="H62" s="975"/>
      <c r="I62" s="975"/>
      <c r="J62" s="975"/>
      <c r="K62" s="975"/>
      <c r="L62" s="975"/>
    </row>
    <row r="63" spans="1:12" x14ac:dyDescent="0.2">
      <c r="A63" s="1049">
        <v>27483000</v>
      </c>
      <c r="B63" s="1049" t="s">
        <v>272</v>
      </c>
      <c r="C63" s="975"/>
      <c r="D63" s="975"/>
      <c r="E63" s="975"/>
      <c r="F63" s="975"/>
      <c r="G63" s="975"/>
      <c r="H63" s="975"/>
      <c r="I63" s="975"/>
      <c r="J63" s="975"/>
      <c r="K63" s="975"/>
      <c r="L63" s="975"/>
    </row>
    <row r="64" spans="1:12" x14ac:dyDescent="0.2">
      <c r="A64" s="1049">
        <v>27418000</v>
      </c>
      <c r="B64" s="1049" t="s">
        <v>275</v>
      </c>
      <c r="C64" s="975"/>
      <c r="D64" s="975"/>
      <c r="E64" s="975"/>
      <c r="F64" s="975"/>
      <c r="G64" s="975"/>
      <c r="H64" s="975"/>
      <c r="I64" s="975"/>
      <c r="J64" s="975"/>
      <c r="K64" s="975"/>
      <c r="L64" s="975"/>
    </row>
    <row r="65" spans="1:12" x14ac:dyDescent="0.2">
      <c r="A65" s="1049">
        <v>17122000</v>
      </c>
      <c r="B65" s="1049" t="s">
        <v>283</v>
      </c>
      <c r="C65" s="975"/>
      <c r="D65" s="975"/>
      <c r="E65" s="975"/>
      <c r="F65" s="975"/>
      <c r="G65" s="975"/>
      <c r="H65" s="975"/>
      <c r="I65" s="975"/>
      <c r="J65" s="975"/>
      <c r="K65" s="975"/>
      <c r="L65" s="975"/>
    </row>
    <row r="66" spans="1:12" x14ac:dyDescent="0.2">
      <c r="A66" s="1049">
        <v>17136000</v>
      </c>
      <c r="B66" s="1049" t="s">
        <v>949</v>
      </c>
      <c r="C66" s="975"/>
      <c r="D66" s="975"/>
      <c r="E66" s="975"/>
      <c r="F66" s="975"/>
      <c r="G66" s="975"/>
      <c r="H66" s="975"/>
      <c r="I66" s="975"/>
      <c r="J66" s="975"/>
      <c r="K66" s="975"/>
      <c r="L66" s="975"/>
    </row>
    <row r="67" spans="1:12" x14ac:dyDescent="0.2">
      <c r="A67" s="1049">
        <v>17150000</v>
      </c>
      <c r="B67" s="1049" t="s">
        <v>243</v>
      </c>
      <c r="C67" s="975"/>
      <c r="D67" s="975"/>
      <c r="E67" s="975"/>
      <c r="F67" s="975"/>
      <c r="G67" s="975"/>
      <c r="H67" s="975"/>
      <c r="I67" s="975"/>
      <c r="J67" s="975"/>
      <c r="K67" s="975"/>
      <c r="L67" s="975"/>
    </row>
    <row r="68" spans="1:12" x14ac:dyDescent="0.2">
      <c r="A68" s="1049">
        <v>27415000</v>
      </c>
      <c r="B68" s="1049" t="s">
        <v>196</v>
      </c>
      <c r="C68" s="975"/>
      <c r="D68" s="975"/>
      <c r="E68" s="975"/>
      <c r="F68" s="975"/>
      <c r="G68" s="975"/>
      <c r="H68" s="975"/>
      <c r="I68" s="975"/>
      <c r="J68" s="975"/>
      <c r="K68" s="975"/>
      <c r="L68" s="975"/>
    </row>
    <row r="69" spans="1:12" x14ac:dyDescent="0.2">
      <c r="A69" s="1049">
        <v>27012000</v>
      </c>
      <c r="B69" s="1049" t="s">
        <v>75</v>
      </c>
      <c r="C69" s="975"/>
      <c r="D69" s="975"/>
      <c r="E69" s="975"/>
      <c r="F69" s="975"/>
      <c r="G69" s="975"/>
      <c r="H69" s="975"/>
      <c r="I69" s="975"/>
      <c r="J69" s="975"/>
      <c r="K69" s="975"/>
      <c r="L69" s="975"/>
    </row>
    <row r="70" spans="1:12" x14ac:dyDescent="0.2">
      <c r="A70" s="1049">
        <v>27420000</v>
      </c>
      <c r="B70" s="1049" t="s">
        <v>69</v>
      </c>
      <c r="C70" s="976"/>
      <c r="D70" s="975"/>
      <c r="E70" s="975"/>
      <c r="F70" s="975"/>
      <c r="G70" s="975"/>
      <c r="H70" s="975"/>
      <c r="I70" s="975"/>
      <c r="J70" s="975"/>
      <c r="K70" s="975"/>
      <c r="L70" s="975"/>
    </row>
    <row r="71" spans="1:12" x14ac:dyDescent="0.2">
      <c r="A71" s="1049">
        <v>27426000</v>
      </c>
      <c r="B71" s="1049" t="s">
        <v>329</v>
      </c>
      <c r="C71" s="975"/>
      <c r="D71" s="975"/>
      <c r="E71" s="975"/>
      <c r="F71" s="975"/>
      <c r="G71" s="975"/>
      <c r="H71" s="975"/>
      <c r="I71" s="975"/>
      <c r="J71" s="975"/>
      <c r="K71" s="975"/>
      <c r="L71" s="975"/>
    </row>
    <row r="72" spans="1:12" x14ac:dyDescent="0.2">
      <c r="A72" s="1049">
        <v>37440000</v>
      </c>
      <c r="B72" s="1049" t="s">
        <v>397</v>
      </c>
      <c r="C72" s="975"/>
      <c r="D72" s="975"/>
      <c r="E72" s="975"/>
      <c r="F72" s="975"/>
      <c r="G72" s="975"/>
      <c r="H72" s="975"/>
      <c r="I72" s="975"/>
      <c r="J72" s="975"/>
      <c r="K72" s="975"/>
      <c r="L72" s="975"/>
    </row>
    <row r="73" spans="1:12" x14ac:dyDescent="0.2">
      <c r="A73" s="1049">
        <v>17130000</v>
      </c>
      <c r="B73" s="1049" t="s">
        <v>334</v>
      </c>
      <c r="C73" s="975"/>
      <c r="D73" s="975"/>
      <c r="E73" s="975"/>
      <c r="F73" s="975"/>
      <c r="G73" s="975"/>
      <c r="H73" s="975"/>
      <c r="I73" s="975"/>
      <c r="J73" s="975"/>
      <c r="K73" s="975"/>
      <c r="L73" s="975"/>
    </row>
    <row r="74" spans="1:12" x14ac:dyDescent="0.2">
      <c r="A74" s="1049">
        <v>17150000</v>
      </c>
      <c r="B74" s="1049" t="s">
        <v>243</v>
      </c>
      <c r="C74" s="975"/>
      <c r="D74" s="975"/>
      <c r="E74" s="975"/>
      <c r="F74" s="975"/>
      <c r="G74" s="975"/>
      <c r="H74" s="975"/>
      <c r="I74" s="975"/>
      <c r="J74" s="975"/>
      <c r="K74" s="975"/>
      <c r="L74" s="975"/>
    </row>
    <row r="75" spans="1:12" x14ac:dyDescent="0.2">
      <c r="A75" s="1049">
        <v>17180000</v>
      </c>
      <c r="B75" s="1049" t="s">
        <v>339</v>
      </c>
      <c r="C75" s="975"/>
      <c r="D75" s="975"/>
      <c r="E75" s="975"/>
      <c r="F75" s="975"/>
      <c r="G75" s="975"/>
      <c r="H75" s="975"/>
      <c r="I75" s="975"/>
      <c r="J75" s="975"/>
      <c r="K75" s="975"/>
      <c r="L75" s="975"/>
    </row>
    <row r="76" spans="1:12" x14ac:dyDescent="0.2">
      <c r="A76" s="1049">
        <v>27424000</v>
      </c>
      <c r="B76" s="1049" t="s">
        <v>69</v>
      </c>
      <c r="C76" s="975"/>
      <c r="D76" s="975"/>
      <c r="E76" s="975"/>
      <c r="F76" s="975"/>
      <c r="G76" s="975"/>
      <c r="H76" s="975"/>
      <c r="I76" s="975"/>
      <c r="J76" s="975"/>
      <c r="K76" s="975"/>
      <c r="L76" s="975"/>
    </row>
    <row r="77" spans="1:12" x14ac:dyDescent="0.2">
      <c r="A77" s="1049">
        <v>37440000</v>
      </c>
      <c r="B77" s="1049" t="s">
        <v>397</v>
      </c>
      <c r="C77" s="975"/>
      <c r="D77" s="975"/>
      <c r="E77" s="975"/>
      <c r="F77" s="975"/>
      <c r="G77" s="975"/>
      <c r="H77" s="975"/>
      <c r="I77" s="975"/>
      <c r="J77" s="975"/>
      <c r="K77" s="975"/>
      <c r="L77" s="975"/>
    </row>
    <row r="78" spans="1:12" x14ac:dyDescent="0.2">
      <c r="A78" s="1049">
        <v>17130000</v>
      </c>
      <c r="B78" s="1049" t="s">
        <v>334</v>
      </c>
      <c r="C78" s="975"/>
      <c r="D78" s="975"/>
      <c r="E78" s="975"/>
      <c r="F78" s="975"/>
      <c r="G78" s="975"/>
      <c r="H78" s="975"/>
      <c r="I78" s="975"/>
      <c r="J78" s="975"/>
      <c r="K78" s="975"/>
      <c r="L78" s="975"/>
    </row>
    <row r="79" spans="1:12" x14ac:dyDescent="0.2">
      <c r="A79" s="1049">
        <v>17150000</v>
      </c>
      <c r="B79" s="1049" t="s">
        <v>243</v>
      </c>
      <c r="C79" s="975"/>
      <c r="D79" s="975"/>
      <c r="E79" s="975"/>
      <c r="F79" s="975"/>
      <c r="G79" s="975"/>
      <c r="H79" s="975"/>
      <c r="I79" s="975"/>
      <c r="J79" s="975"/>
      <c r="K79" s="975"/>
      <c r="L79" s="975"/>
    </row>
    <row r="80" spans="1:12" x14ac:dyDescent="0.2">
      <c r="A80" s="1049">
        <v>17180000</v>
      </c>
      <c r="B80" s="1049" t="s">
        <v>339</v>
      </c>
      <c r="C80" s="975"/>
      <c r="D80" s="975"/>
      <c r="E80" s="975"/>
      <c r="F80" s="975"/>
      <c r="G80" s="975"/>
      <c r="H80" s="975"/>
      <c r="I80" s="975"/>
      <c r="J80" s="975"/>
      <c r="K80" s="975"/>
      <c r="L80" s="975"/>
    </row>
    <row r="81" spans="1:12" x14ac:dyDescent="0.2">
      <c r="A81" s="1049">
        <v>27420000</v>
      </c>
      <c r="B81" s="1049" t="s">
        <v>69</v>
      </c>
      <c r="C81" s="975"/>
      <c r="D81" s="975"/>
      <c r="E81" s="975"/>
      <c r="F81" s="975"/>
      <c r="G81" s="975"/>
      <c r="H81" s="975"/>
      <c r="I81" s="975"/>
      <c r="J81" s="975"/>
      <c r="K81" s="975"/>
      <c r="L81" s="975"/>
    </row>
    <row r="82" spans="1:12" x14ac:dyDescent="0.2">
      <c r="A82" s="1049">
        <v>27022000</v>
      </c>
      <c r="B82" s="1049" t="s">
        <v>394</v>
      </c>
      <c r="C82" s="975"/>
      <c r="D82" s="975"/>
      <c r="E82" s="975"/>
      <c r="F82" s="975"/>
      <c r="G82" s="975"/>
      <c r="H82" s="975"/>
      <c r="I82" s="975"/>
      <c r="J82" s="975"/>
      <c r="K82" s="975"/>
      <c r="L82" s="975"/>
    </row>
    <row r="83" spans="1:12" x14ac:dyDescent="0.2">
      <c r="A83" s="1049">
        <v>37440000</v>
      </c>
      <c r="B83" s="1049" t="s">
        <v>397</v>
      </c>
      <c r="C83" s="975"/>
      <c r="D83" s="975"/>
      <c r="E83" s="975"/>
      <c r="F83" s="975"/>
      <c r="G83" s="975"/>
      <c r="H83" s="975"/>
      <c r="I83" s="975"/>
      <c r="J83" s="975"/>
      <c r="K83" s="975"/>
      <c r="L83" s="975"/>
    </row>
    <row r="84" spans="1:12" x14ac:dyDescent="0.2">
      <c r="A84" s="1049">
        <v>17133000</v>
      </c>
      <c r="B84" s="1049" t="s">
        <v>399</v>
      </c>
      <c r="C84" s="975"/>
      <c r="D84" s="975"/>
      <c r="E84" s="975"/>
      <c r="F84" s="975"/>
      <c r="G84" s="975"/>
      <c r="H84" s="975"/>
      <c r="I84" s="975"/>
      <c r="J84" s="975"/>
      <c r="K84" s="975"/>
      <c r="L84" s="975"/>
    </row>
    <row r="85" spans="1:12" x14ac:dyDescent="0.2">
      <c r="A85" s="1049">
        <v>37440000</v>
      </c>
      <c r="B85" s="1049" t="s">
        <v>397</v>
      </c>
      <c r="C85" s="975"/>
      <c r="D85" s="975"/>
      <c r="E85" s="975"/>
      <c r="F85" s="975"/>
      <c r="G85" s="975"/>
      <c r="H85" s="975"/>
      <c r="I85" s="975"/>
      <c r="J85" s="975"/>
      <c r="K85" s="975"/>
      <c r="L85" s="975"/>
    </row>
    <row r="86" spans="1:12" x14ac:dyDescent="0.2">
      <c r="A86" s="1049">
        <v>17130000</v>
      </c>
      <c r="B86" s="1049" t="s">
        <v>403</v>
      </c>
      <c r="C86" s="975"/>
      <c r="D86" s="975"/>
      <c r="E86" s="975"/>
      <c r="F86" s="975"/>
      <c r="G86" s="975"/>
      <c r="H86" s="975"/>
      <c r="I86" s="975"/>
      <c r="J86" s="975"/>
      <c r="K86" s="975"/>
      <c r="L86" s="975"/>
    </row>
    <row r="87" spans="1:12" x14ac:dyDescent="0.2">
      <c r="A87" s="1049">
        <v>27415000</v>
      </c>
      <c r="B87" s="1049" t="s">
        <v>196</v>
      </c>
      <c r="C87" s="975"/>
      <c r="D87" s="975"/>
      <c r="E87" s="975"/>
      <c r="F87" s="975"/>
      <c r="G87" s="975"/>
      <c r="H87" s="975"/>
      <c r="I87" s="975"/>
      <c r="J87" s="975"/>
      <c r="K87" s="975"/>
      <c r="L87" s="975"/>
    </row>
    <row r="88" spans="1:12" x14ac:dyDescent="0.2">
      <c r="A88" s="1049">
        <v>27021000</v>
      </c>
      <c r="B88" s="1049" t="s">
        <v>177</v>
      </c>
      <c r="C88" s="975"/>
      <c r="D88" s="975"/>
      <c r="E88" s="975"/>
      <c r="F88" s="975"/>
      <c r="G88" s="975"/>
      <c r="H88" s="975"/>
      <c r="I88" s="975"/>
      <c r="J88" s="975"/>
      <c r="K88" s="975"/>
      <c r="L88" s="975"/>
    </row>
    <row r="89" spans="1:12" x14ac:dyDescent="0.2">
      <c r="A89" s="1049">
        <v>27420000</v>
      </c>
      <c r="B89" s="1049" t="s">
        <v>69</v>
      </c>
      <c r="C89" s="975"/>
      <c r="D89" s="975"/>
      <c r="E89" s="975"/>
      <c r="F89" s="975"/>
      <c r="G89" s="975"/>
      <c r="H89" s="975"/>
      <c r="I89" s="975"/>
      <c r="J89" s="975"/>
      <c r="K89" s="975"/>
      <c r="L89" s="975"/>
    </row>
    <row r="90" spans="1:12" x14ac:dyDescent="0.2">
      <c r="A90" s="1049">
        <v>27022000</v>
      </c>
      <c r="B90" s="1049" t="s">
        <v>461</v>
      </c>
      <c r="C90" s="975"/>
      <c r="D90" s="975"/>
      <c r="E90" s="975"/>
      <c r="F90" s="975"/>
      <c r="G90" s="975"/>
      <c r="H90" s="975"/>
      <c r="I90" s="975"/>
      <c r="J90" s="975"/>
      <c r="K90" s="975"/>
      <c r="L90" s="975"/>
    </row>
    <row r="91" spans="1:12" x14ac:dyDescent="0.2">
      <c r="A91" s="1049">
        <v>37440000</v>
      </c>
      <c r="B91" s="1049" t="s">
        <v>397</v>
      </c>
      <c r="C91" s="975"/>
      <c r="D91" s="975"/>
      <c r="E91" s="975"/>
      <c r="F91" s="975"/>
      <c r="G91" s="975"/>
      <c r="H91" s="975"/>
      <c r="I91" s="975"/>
      <c r="J91" s="975"/>
      <c r="K91" s="975"/>
      <c r="L91" s="975"/>
    </row>
    <row r="92" spans="1:12" x14ac:dyDescent="0.2">
      <c r="A92" s="1049">
        <v>17130000</v>
      </c>
      <c r="B92" s="1049" t="s">
        <v>403</v>
      </c>
      <c r="C92" s="975"/>
      <c r="D92" s="975"/>
      <c r="E92" s="975"/>
      <c r="F92" s="975"/>
      <c r="G92" s="975"/>
      <c r="H92" s="975"/>
      <c r="I92" s="975"/>
      <c r="J92" s="975"/>
      <c r="K92" s="975"/>
      <c r="L92" s="975"/>
    </row>
    <row r="93" spans="1:12" x14ac:dyDescent="0.2">
      <c r="A93" s="1049">
        <v>27484000</v>
      </c>
      <c r="B93" s="1049" t="s">
        <v>468</v>
      </c>
      <c r="C93" s="975"/>
      <c r="D93" s="975"/>
      <c r="E93" s="975"/>
      <c r="F93" s="975"/>
      <c r="G93" s="975"/>
      <c r="H93" s="975"/>
      <c r="I93" s="975"/>
      <c r="J93" s="975"/>
      <c r="K93" s="975"/>
      <c r="L93" s="975"/>
    </row>
    <row r="94" spans="1:12" x14ac:dyDescent="0.2">
      <c r="A94" s="1049">
        <v>37440000</v>
      </c>
      <c r="B94" s="1049" t="s">
        <v>397</v>
      </c>
      <c r="C94" s="975"/>
      <c r="D94" s="975"/>
      <c r="E94" s="975"/>
      <c r="F94" s="975"/>
      <c r="G94" s="975"/>
      <c r="H94" s="975"/>
      <c r="I94" s="975"/>
      <c r="J94" s="975"/>
      <c r="K94" s="975"/>
      <c r="L94" s="975"/>
    </row>
    <row r="95" spans="1:12" x14ac:dyDescent="0.2">
      <c r="A95" s="1049">
        <v>17120000</v>
      </c>
      <c r="B95" s="1049" t="s">
        <v>472</v>
      </c>
      <c r="C95" s="975"/>
      <c r="D95" s="975"/>
      <c r="E95" s="975"/>
      <c r="F95" s="975"/>
      <c r="G95" s="975"/>
      <c r="H95" s="975"/>
      <c r="I95" s="975"/>
      <c r="J95" s="975"/>
      <c r="K95" s="975"/>
      <c r="L95" s="975"/>
    </row>
    <row r="96" spans="1:12" x14ac:dyDescent="0.2">
      <c r="A96" s="1049">
        <v>17122200</v>
      </c>
      <c r="B96" s="1049" t="s">
        <v>473</v>
      </c>
      <c r="C96" s="975"/>
      <c r="D96" s="975"/>
      <c r="E96" s="975"/>
      <c r="F96" s="975"/>
      <c r="G96" s="975"/>
      <c r="H96" s="975"/>
      <c r="I96" s="975"/>
      <c r="J96" s="975"/>
      <c r="K96" s="975"/>
      <c r="L96" s="975"/>
    </row>
    <row r="97" spans="1:12" x14ac:dyDescent="0.2">
      <c r="A97" s="1049">
        <v>17122300</v>
      </c>
      <c r="B97" s="1049" t="s">
        <v>480</v>
      </c>
      <c r="C97" s="975"/>
      <c r="D97" s="975"/>
      <c r="E97" s="975"/>
      <c r="F97" s="975"/>
      <c r="G97" s="975"/>
      <c r="H97" s="975"/>
      <c r="I97" s="975"/>
      <c r="J97" s="975"/>
      <c r="K97" s="975"/>
      <c r="L97" s="975"/>
    </row>
    <row r="98" spans="1:12" x14ac:dyDescent="0.2">
      <c r="A98" s="1049">
        <v>17122400</v>
      </c>
      <c r="B98" s="1049" t="s">
        <v>196</v>
      </c>
      <c r="C98" s="975"/>
      <c r="D98" s="975"/>
      <c r="E98" s="975"/>
      <c r="F98" s="975"/>
      <c r="G98" s="975"/>
      <c r="H98" s="975"/>
      <c r="I98" s="975"/>
      <c r="J98" s="975"/>
      <c r="K98" s="975"/>
      <c r="L98" s="975"/>
    </row>
    <row r="99" spans="1:12" x14ac:dyDescent="0.2">
      <c r="A99" s="1049">
        <v>27420000</v>
      </c>
      <c r="B99" s="1049" t="s">
        <v>69</v>
      </c>
      <c r="C99" s="975"/>
      <c r="D99" s="975"/>
      <c r="E99" s="975"/>
      <c r="F99" s="975"/>
      <c r="G99" s="975"/>
      <c r="H99" s="975"/>
      <c r="I99" s="975"/>
      <c r="J99" s="975"/>
      <c r="K99" s="975"/>
      <c r="L99" s="975"/>
    </row>
    <row r="100" spans="1:12" x14ac:dyDescent="0.2">
      <c r="A100" s="1049">
        <v>27012000</v>
      </c>
      <c r="B100" s="1049" t="s">
        <v>75</v>
      </c>
      <c r="C100" s="975"/>
      <c r="D100" s="975"/>
      <c r="E100" s="975"/>
      <c r="F100" s="975"/>
      <c r="G100" s="975"/>
      <c r="H100" s="975"/>
      <c r="I100" s="975"/>
      <c r="J100" s="975"/>
      <c r="K100" s="975"/>
      <c r="L100" s="975"/>
    </row>
    <row r="101" spans="1:12" x14ac:dyDescent="0.2">
      <c r="A101" s="1049">
        <v>37440000</v>
      </c>
      <c r="B101" s="1049" t="s">
        <v>397</v>
      </c>
      <c r="C101" s="975"/>
      <c r="D101" s="975"/>
      <c r="E101" s="975"/>
      <c r="F101" s="975"/>
      <c r="G101" s="975"/>
      <c r="H101" s="975"/>
      <c r="I101" s="975"/>
      <c r="J101" s="975"/>
      <c r="K101" s="975"/>
      <c r="L101" s="975"/>
    </row>
    <row r="102" spans="1:12" x14ac:dyDescent="0.2">
      <c r="A102" s="1049">
        <v>17130000</v>
      </c>
      <c r="B102" s="1049" t="s">
        <v>403</v>
      </c>
      <c r="C102" s="975"/>
      <c r="D102" s="975"/>
      <c r="E102" s="975"/>
      <c r="F102" s="975"/>
      <c r="G102" s="975"/>
      <c r="H102" s="975"/>
      <c r="I102" s="975"/>
      <c r="J102" s="975"/>
      <c r="K102" s="975"/>
      <c r="L102" s="975"/>
    </row>
    <row r="103" spans="1:12" x14ac:dyDescent="0.2">
      <c r="A103" s="1049">
        <v>27415000</v>
      </c>
      <c r="B103" s="1049" t="s">
        <v>196</v>
      </c>
      <c r="C103" s="975"/>
      <c r="D103" s="975"/>
      <c r="E103" s="975"/>
      <c r="F103" s="975"/>
      <c r="G103" s="975"/>
      <c r="H103" s="975"/>
      <c r="I103" s="975"/>
      <c r="J103" s="975"/>
      <c r="K103" s="975"/>
      <c r="L103" s="975"/>
    </row>
    <row r="104" spans="1:12" x14ac:dyDescent="0.2">
      <c r="A104" s="1049">
        <v>27420000</v>
      </c>
      <c r="B104" s="1049" t="s">
        <v>69</v>
      </c>
      <c r="C104" s="975"/>
      <c r="D104" s="975"/>
      <c r="E104" s="975"/>
      <c r="F104" s="975"/>
      <c r="G104" s="975"/>
      <c r="H104" s="975"/>
      <c r="I104" s="975"/>
      <c r="J104" s="975"/>
      <c r="K104" s="975"/>
      <c r="L104" s="975"/>
    </row>
    <row r="105" spans="1:12" x14ac:dyDescent="0.2">
      <c r="A105" s="1049">
        <v>37440000</v>
      </c>
      <c r="B105" s="1049" t="s">
        <v>397</v>
      </c>
      <c r="C105" s="975"/>
      <c r="D105" s="975"/>
      <c r="E105" s="975"/>
      <c r="F105" s="975"/>
      <c r="G105" s="975"/>
      <c r="H105" s="975"/>
      <c r="I105" s="975"/>
      <c r="J105" s="975"/>
      <c r="K105" s="975"/>
      <c r="L105" s="975"/>
    </row>
    <row r="106" spans="1:12" x14ac:dyDescent="0.2">
      <c r="A106" s="1049">
        <v>17133000</v>
      </c>
      <c r="B106" s="1049" t="s">
        <v>399</v>
      </c>
      <c r="C106" s="975"/>
      <c r="D106" s="975"/>
      <c r="E106" s="975"/>
      <c r="F106" s="975"/>
      <c r="G106" s="975"/>
      <c r="H106" s="975"/>
      <c r="I106" s="975"/>
      <c r="J106" s="975"/>
      <c r="K106" s="975"/>
      <c r="L106" s="975"/>
    </row>
    <row r="107" spans="1:12" x14ac:dyDescent="0.2">
      <c r="A107" s="1049">
        <v>17133700</v>
      </c>
      <c r="B107" s="1049" t="s">
        <v>528</v>
      </c>
      <c r="C107" s="975"/>
      <c r="D107" s="975"/>
      <c r="E107" s="975"/>
      <c r="F107" s="975"/>
      <c r="G107" s="975"/>
      <c r="H107" s="975"/>
      <c r="I107" s="975"/>
      <c r="J107" s="975"/>
      <c r="K107" s="975"/>
      <c r="L107" s="975"/>
    </row>
    <row r="108" spans="1:12" x14ac:dyDescent="0.2">
      <c r="A108" s="1049">
        <v>17136000</v>
      </c>
      <c r="B108" s="1049" t="s">
        <v>535</v>
      </c>
      <c r="C108" s="975"/>
      <c r="D108" s="975"/>
      <c r="E108" s="975"/>
      <c r="F108" s="975"/>
      <c r="G108" s="975"/>
      <c r="H108" s="975"/>
      <c r="I108" s="975"/>
      <c r="J108" s="975"/>
      <c r="K108" s="975"/>
      <c r="L108" s="975"/>
    </row>
    <row r="109" spans="1:12" x14ac:dyDescent="0.2">
      <c r="A109" s="1049">
        <v>27420000</v>
      </c>
      <c r="B109" s="1049" t="s">
        <v>69</v>
      </c>
      <c r="C109" s="975"/>
      <c r="D109" s="975"/>
      <c r="E109" s="975"/>
      <c r="F109" s="975"/>
      <c r="G109" s="975"/>
      <c r="H109" s="975"/>
      <c r="I109" s="975"/>
      <c r="J109" s="975"/>
      <c r="K109" s="975"/>
      <c r="L109" s="975"/>
    </row>
    <row r="110" spans="1:12" x14ac:dyDescent="0.2">
      <c r="A110" s="1049">
        <v>37440000</v>
      </c>
      <c r="B110" s="1049" t="s">
        <v>397</v>
      </c>
      <c r="C110" s="975"/>
      <c r="D110" s="975"/>
      <c r="E110" s="975"/>
      <c r="F110" s="975"/>
      <c r="G110" s="975"/>
      <c r="H110" s="975"/>
      <c r="I110" s="975"/>
      <c r="J110" s="975"/>
      <c r="K110" s="975"/>
      <c r="L110" s="975"/>
    </row>
    <row r="111" spans="1:12" x14ac:dyDescent="0.2">
      <c r="A111" s="1049">
        <v>17136200</v>
      </c>
      <c r="B111" s="1049" t="s">
        <v>547</v>
      </c>
      <c r="C111" s="975"/>
      <c r="D111" s="975"/>
      <c r="E111" s="975"/>
      <c r="F111" s="975"/>
      <c r="G111" s="975"/>
      <c r="H111" s="975"/>
      <c r="I111" s="975"/>
      <c r="J111" s="975"/>
      <c r="K111" s="975"/>
      <c r="L111" s="975"/>
    </row>
    <row r="112" spans="1:12" x14ac:dyDescent="0.2">
      <c r="A112" s="1049">
        <v>17153000</v>
      </c>
      <c r="B112" s="1049" t="s">
        <v>144</v>
      </c>
      <c r="C112" s="975"/>
      <c r="D112" s="975"/>
      <c r="E112" s="975"/>
      <c r="F112" s="975"/>
      <c r="G112" s="975"/>
      <c r="H112" s="975"/>
      <c r="I112" s="975"/>
      <c r="J112" s="975"/>
      <c r="K112" s="975"/>
      <c r="L112" s="975"/>
    </row>
    <row r="113" spans="1:12" x14ac:dyDescent="0.2">
      <c r="A113" s="1049">
        <v>27416000</v>
      </c>
      <c r="B113" s="1049" t="s">
        <v>168</v>
      </c>
      <c r="C113" s="975"/>
      <c r="D113" s="975"/>
      <c r="E113" s="975"/>
      <c r="F113" s="975"/>
      <c r="G113" s="975"/>
      <c r="H113" s="975"/>
      <c r="I113" s="975"/>
      <c r="J113" s="975"/>
      <c r="K113" s="975"/>
      <c r="L113" s="975"/>
    </row>
    <row r="114" spans="1:12" x14ac:dyDescent="0.2">
      <c r="A114" s="1049">
        <v>27420000</v>
      </c>
      <c r="B114" s="1049" t="s">
        <v>69</v>
      </c>
      <c r="C114" s="975"/>
      <c r="D114" s="975"/>
      <c r="E114" s="975"/>
      <c r="F114" s="975"/>
      <c r="G114" s="975"/>
      <c r="H114" s="975"/>
      <c r="I114" s="975"/>
      <c r="J114" s="975"/>
      <c r="K114" s="975"/>
      <c r="L114" s="975"/>
    </row>
    <row r="115" spans="1:12" x14ac:dyDescent="0.2">
      <c r="A115" s="1049">
        <v>27022000</v>
      </c>
      <c r="B115" s="1049" t="s">
        <v>461</v>
      </c>
      <c r="C115" s="975"/>
      <c r="D115" s="975"/>
      <c r="E115" s="975"/>
      <c r="F115" s="975"/>
      <c r="G115" s="975"/>
      <c r="H115" s="975"/>
      <c r="I115" s="975"/>
      <c r="J115" s="975"/>
      <c r="K115" s="975"/>
      <c r="L115" s="975"/>
    </row>
    <row r="116" spans="1:12" x14ac:dyDescent="0.2">
      <c r="A116" s="1049">
        <v>37440000</v>
      </c>
      <c r="B116" s="1049" t="s">
        <v>97</v>
      </c>
      <c r="C116" s="975"/>
      <c r="D116" s="975"/>
      <c r="E116" s="975"/>
      <c r="F116" s="975"/>
      <c r="G116" s="975"/>
      <c r="H116" s="975"/>
      <c r="I116" s="975"/>
      <c r="J116" s="975"/>
      <c r="K116" s="975"/>
      <c r="L116" s="975"/>
    </row>
    <row r="117" spans="1:12" x14ac:dyDescent="0.2">
      <c r="A117" s="1049">
        <v>17111000</v>
      </c>
      <c r="B117" s="1049" t="s">
        <v>554</v>
      </c>
      <c r="C117" s="975"/>
      <c r="D117" s="975"/>
      <c r="E117" s="975"/>
      <c r="F117" s="975"/>
      <c r="G117" s="975"/>
      <c r="H117" s="975"/>
      <c r="I117" s="975"/>
      <c r="J117" s="975"/>
      <c r="K117" s="975"/>
      <c r="L117" s="975"/>
    </row>
    <row r="118" spans="1:12" x14ac:dyDescent="0.2">
      <c r="A118" s="1049">
        <v>17133000</v>
      </c>
      <c r="B118" s="1049" t="s">
        <v>399</v>
      </c>
      <c r="C118" s="975"/>
      <c r="D118" s="975"/>
      <c r="E118" s="975"/>
      <c r="F118" s="975"/>
      <c r="G118" s="975"/>
      <c r="H118" s="975"/>
      <c r="I118" s="975"/>
      <c r="J118" s="975"/>
      <c r="K118" s="975"/>
      <c r="L118" s="975"/>
    </row>
    <row r="119" spans="1:12" x14ac:dyDescent="0.2">
      <c r="A119" s="1049">
        <v>17136000</v>
      </c>
      <c r="B119" s="1049" t="s">
        <v>535</v>
      </c>
      <c r="C119" s="975"/>
      <c r="D119" s="975"/>
      <c r="E119" s="975"/>
      <c r="F119" s="975"/>
      <c r="G119" s="975"/>
      <c r="H119" s="975"/>
      <c r="I119" s="975"/>
      <c r="J119" s="975"/>
      <c r="K119" s="975"/>
      <c r="L119" s="975"/>
    </row>
    <row r="120" spans="1:12" x14ac:dyDescent="0.2">
      <c r="A120" s="1049">
        <v>17134000</v>
      </c>
      <c r="B120" s="1049" t="s">
        <v>560</v>
      </c>
      <c r="C120" s="975"/>
      <c r="D120" s="975"/>
      <c r="E120" s="975"/>
      <c r="F120" s="975"/>
      <c r="G120" s="975"/>
      <c r="H120" s="975"/>
      <c r="I120" s="975"/>
      <c r="J120" s="975"/>
      <c r="K120" s="975"/>
      <c r="L120" s="975"/>
    </row>
    <row r="121" spans="1:12" x14ac:dyDescent="0.2">
      <c r="A121" s="1049">
        <v>27415000</v>
      </c>
      <c r="B121" s="1049" t="s">
        <v>196</v>
      </c>
      <c r="C121" s="975"/>
      <c r="D121" s="975"/>
      <c r="E121" s="975"/>
      <c r="F121" s="975"/>
      <c r="G121" s="975"/>
      <c r="H121" s="975"/>
      <c r="I121" s="975"/>
      <c r="J121" s="975"/>
      <c r="K121" s="975"/>
      <c r="L121" s="975"/>
    </row>
    <row r="122" spans="1:12" x14ac:dyDescent="0.2">
      <c r="A122" s="1049">
        <v>27022400</v>
      </c>
      <c r="B122" s="1049" t="s">
        <v>211</v>
      </c>
      <c r="C122" s="975"/>
      <c r="D122" s="975"/>
      <c r="E122" s="975"/>
      <c r="F122" s="975"/>
      <c r="G122" s="975"/>
      <c r="H122" s="975"/>
      <c r="I122" s="975"/>
      <c r="J122" s="975"/>
      <c r="K122" s="975"/>
      <c r="L122" s="975"/>
    </row>
    <row r="123" spans="1:12" x14ac:dyDescent="0.2">
      <c r="A123" s="1049">
        <v>37440000</v>
      </c>
      <c r="B123" s="1049" t="s">
        <v>397</v>
      </c>
      <c r="C123" s="975"/>
      <c r="D123" s="975"/>
      <c r="E123" s="975"/>
      <c r="F123" s="975"/>
      <c r="G123" s="975"/>
      <c r="H123" s="975"/>
      <c r="I123" s="975"/>
      <c r="J123" s="975"/>
      <c r="K123" s="975"/>
      <c r="L123" s="975"/>
    </row>
    <row r="124" spans="1:12" x14ac:dyDescent="0.2">
      <c r="A124" s="1049">
        <v>17182000</v>
      </c>
      <c r="B124" s="1049" t="s">
        <v>194</v>
      </c>
      <c r="C124" s="975"/>
      <c r="D124" s="975"/>
      <c r="E124" s="975"/>
      <c r="F124" s="975"/>
      <c r="G124" s="975"/>
      <c r="H124" s="975"/>
      <c r="I124" s="975"/>
      <c r="J124" s="975"/>
      <c r="K124" s="975"/>
      <c r="L124" s="975"/>
    </row>
    <row r="125" spans="1:12" x14ac:dyDescent="0.2">
      <c r="A125" s="1049">
        <v>27022000</v>
      </c>
      <c r="B125" s="1049" t="s">
        <v>461</v>
      </c>
      <c r="C125" s="975"/>
      <c r="D125" s="975"/>
      <c r="E125" s="975"/>
      <c r="F125" s="975"/>
      <c r="G125" s="975"/>
      <c r="H125" s="975"/>
      <c r="I125" s="975"/>
      <c r="J125" s="975"/>
      <c r="K125" s="975"/>
      <c r="L125" s="975"/>
    </row>
    <row r="126" spans="1:12" x14ac:dyDescent="0.2">
      <c r="A126" s="1049">
        <v>37440000</v>
      </c>
      <c r="B126" s="1049" t="s">
        <v>97</v>
      </c>
      <c r="C126" s="975"/>
      <c r="D126" s="975"/>
      <c r="E126" s="975"/>
      <c r="F126" s="975"/>
      <c r="G126" s="975"/>
      <c r="H126" s="975"/>
      <c r="I126" s="975"/>
      <c r="J126" s="975"/>
      <c r="K126" s="975"/>
      <c r="L126" s="975"/>
    </row>
    <row r="127" spans="1:12" x14ac:dyDescent="0.2">
      <c r="A127" s="1049">
        <v>37440000</v>
      </c>
      <c r="B127" s="1049" t="s">
        <v>397</v>
      </c>
      <c r="C127" s="975"/>
      <c r="D127" s="975"/>
      <c r="E127" s="975"/>
      <c r="F127" s="975"/>
      <c r="G127" s="975"/>
      <c r="H127" s="975"/>
      <c r="I127" s="975"/>
      <c r="J127" s="975"/>
      <c r="K127" s="975"/>
      <c r="L127" s="975"/>
    </row>
    <row r="128" spans="1:12" x14ac:dyDescent="0.2">
      <c r="A128" s="1049">
        <v>17136000</v>
      </c>
      <c r="B128" s="1049" t="s">
        <v>574</v>
      </c>
      <c r="C128" s="975"/>
      <c r="D128" s="975"/>
      <c r="E128" s="975"/>
      <c r="F128" s="975"/>
      <c r="G128" s="975"/>
      <c r="H128" s="975"/>
      <c r="I128" s="975"/>
      <c r="J128" s="975"/>
      <c r="K128" s="975"/>
      <c r="L128" s="975"/>
    </row>
    <row r="129" spans="1:12" x14ac:dyDescent="0.2">
      <c r="A129" s="1049">
        <v>17134000</v>
      </c>
      <c r="B129" s="1049" t="s">
        <v>200</v>
      </c>
      <c r="C129" s="975"/>
      <c r="D129" s="975"/>
      <c r="E129" s="975"/>
      <c r="F129" s="975"/>
      <c r="G129" s="975"/>
      <c r="H129" s="975"/>
      <c r="I129" s="975"/>
      <c r="J129" s="975"/>
      <c r="K129" s="975"/>
      <c r="L129" s="975"/>
    </row>
    <row r="130" spans="1:12" x14ac:dyDescent="0.2">
      <c r="A130" s="1049">
        <v>27423000</v>
      </c>
      <c r="B130" s="1049" t="s">
        <v>202</v>
      </c>
      <c r="C130" s="975"/>
      <c r="D130" s="975"/>
      <c r="E130" s="975"/>
      <c r="F130" s="975"/>
      <c r="G130" s="975"/>
      <c r="H130" s="975"/>
      <c r="I130" s="975"/>
      <c r="J130" s="975"/>
      <c r="K130" s="975"/>
      <c r="L130" s="975"/>
    </row>
    <row r="131" spans="1:12" x14ac:dyDescent="0.2">
      <c r="A131" s="1049">
        <v>27420000</v>
      </c>
      <c r="B131" s="1049" t="s">
        <v>69</v>
      </c>
      <c r="C131" s="975"/>
      <c r="D131" s="975"/>
      <c r="E131" s="975"/>
      <c r="F131" s="975"/>
      <c r="G131" s="975"/>
      <c r="H131" s="975"/>
      <c r="I131" s="975"/>
      <c r="J131" s="975"/>
      <c r="K131" s="975"/>
      <c r="L131" s="975"/>
    </row>
    <row r="132" spans="1:12" x14ac:dyDescent="0.2">
      <c r="A132" s="1049">
        <v>27022400</v>
      </c>
      <c r="B132" s="1049" t="s">
        <v>211</v>
      </c>
      <c r="C132" s="975"/>
      <c r="D132" s="975"/>
      <c r="E132" s="975"/>
      <c r="F132" s="975"/>
      <c r="G132" s="975"/>
      <c r="H132" s="975"/>
      <c r="I132" s="975"/>
      <c r="J132" s="975"/>
      <c r="K132" s="975"/>
      <c r="L132" s="975"/>
    </row>
    <row r="133" spans="1:12" x14ac:dyDescent="0.2">
      <c r="A133" s="1049">
        <v>37440000</v>
      </c>
      <c r="B133" s="1049" t="s">
        <v>397</v>
      </c>
      <c r="C133" s="975"/>
      <c r="D133" s="975"/>
      <c r="E133" s="975"/>
      <c r="F133" s="975"/>
      <c r="G133" s="975"/>
      <c r="H133" s="975"/>
      <c r="I133" s="975"/>
      <c r="J133" s="975"/>
      <c r="K133" s="975"/>
      <c r="L133" s="975"/>
    </row>
    <row r="134" spans="1:12" x14ac:dyDescent="0.2">
      <c r="A134" s="1049">
        <v>27022000</v>
      </c>
      <c r="B134" s="1049" t="s">
        <v>461</v>
      </c>
      <c r="C134" s="975"/>
      <c r="D134" s="975"/>
      <c r="E134" s="975"/>
      <c r="F134" s="975"/>
      <c r="G134" s="975"/>
      <c r="H134" s="975"/>
      <c r="I134" s="975"/>
      <c r="J134" s="975"/>
      <c r="K134" s="975"/>
      <c r="L134" s="975"/>
    </row>
    <row r="135" spans="1:12" x14ac:dyDescent="0.2">
      <c r="A135" s="1049">
        <v>37447000</v>
      </c>
      <c r="B135" s="1049" t="s">
        <v>593</v>
      </c>
      <c r="C135" s="975"/>
      <c r="D135" s="975"/>
      <c r="E135" s="975"/>
      <c r="F135" s="975"/>
      <c r="G135" s="975"/>
      <c r="H135" s="975"/>
      <c r="I135" s="975"/>
      <c r="J135" s="975"/>
      <c r="K135" s="975"/>
      <c r="L135" s="975"/>
    </row>
    <row r="136" spans="1:12" x14ac:dyDescent="0.2">
      <c r="A136" s="1049">
        <v>27420000</v>
      </c>
      <c r="B136" s="1049" t="s">
        <v>69</v>
      </c>
      <c r="C136" s="975"/>
      <c r="D136" s="975"/>
      <c r="E136" s="975"/>
      <c r="F136" s="975"/>
      <c r="G136" s="975"/>
      <c r="H136" s="975"/>
      <c r="I136" s="975"/>
      <c r="J136" s="975"/>
      <c r="K136" s="975"/>
      <c r="L136" s="975"/>
    </row>
    <row r="137" spans="1:12" x14ac:dyDescent="0.2">
      <c r="A137" s="1049">
        <v>37440000</v>
      </c>
      <c r="B137" s="1049" t="s">
        <v>397</v>
      </c>
      <c r="C137" s="975"/>
      <c r="D137" s="975"/>
      <c r="E137" s="975"/>
      <c r="F137" s="975"/>
      <c r="G137" s="975"/>
      <c r="H137" s="975"/>
      <c r="I137" s="975"/>
      <c r="J137" s="975"/>
      <c r="K137" s="975"/>
      <c r="L137" s="975"/>
    </row>
    <row r="138" spans="1:12" x14ac:dyDescent="0.2">
      <c r="A138" s="1049">
        <v>17181000</v>
      </c>
      <c r="B138" s="1049" t="s">
        <v>616</v>
      </c>
      <c r="C138" s="975"/>
      <c r="D138" s="975"/>
      <c r="E138" s="975"/>
      <c r="F138" s="975"/>
      <c r="G138" s="975"/>
      <c r="H138" s="975"/>
      <c r="I138" s="975"/>
      <c r="J138" s="975"/>
      <c r="K138" s="975"/>
      <c r="L138" s="975"/>
    </row>
    <row r="139" spans="1:12" x14ac:dyDescent="0.2">
      <c r="A139" s="1049">
        <v>27428000</v>
      </c>
      <c r="B139" s="1049" t="s">
        <v>618</v>
      </c>
      <c r="C139" s="975"/>
      <c r="D139" s="975"/>
      <c r="E139" s="975"/>
      <c r="F139" s="975"/>
      <c r="G139" s="975"/>
      <c r="H139" s="975"/>
      <c r="I139" s="975"/>
      <c r="J139" s="975"/>
      <c r="K139" s="975"/>
      <c r="L139" s="975"/>
    </row>
    <row r="140" spans="1:12" x14ac:dyDescent="0.2">
      <c r="A140" s="1049">
        <v>27022000</v>
      </c>
      <c r="B140" s="1049" t="s">
        <v>461</v>
      </c>
      <c r="C140" s="975"/>
      <c r="D140" s="975"/>
      <c r="E140" s="975"/>
      <c r="F140" s="975"/>
      <c r="G140" s="975"/>
      <c r="H140" s="975"/>
      <c r="I140" s="975"/>
      <c r="J140" s="975"/>
      <c r="K140" s="975"/>
      <c r="L140" s="975"/>
    </row>
    <row r="141" spans="1:12" x14ac:dyDescent="0.2">
      <c r="A141" s="1049">
        <v>37440000</v>
      </c>
      <c r="B141" s="1049" t="s">
        <v>97</v>
      </c>
      <c r="C141" s="975"/>
      <c r="D141" s="975"/>
      <c r="E141" s="975"/>
      <c r="F141" s="975"/>
      <c r="G141" s="975"/>
      <c r="H141" s="975"/>
      <c r="I141" s="975"/>
      <c r="J141" s="975"/>
      <c r="K141" s="975"/>
      <c r="L141" s="975"/>
    </row>
    <row r="142" spans="1:12" x14ac:dyDescent="0.2">
      <c r="A142" s="1049">
        <v>37448000</v>
      </c>
      <c r="B142" s="1049" t="s">
        <v>135</v>
      </c>
      <c r="C142" s="975"/>
      <c r="D142" s="975"/>
      <c r="E142" s="975"/>
      <c r="F142" s="975"/>
      <c r="G142" s="975"/>
      <c r="H142" s="975"/>
      <c r="I142" s="975"/>
      <c r="J142" s="975"/>
      <c r="K142" s="975"/>
      <c r="L142" s="975"/>
    </row>
    <row r="143" spans="1:12" x14ac:dyDescent="0.2">
      <c r="A143" s="1049">
        <v>27483000</v>
      </c>
      <c r="B143" s="1049" t="s">
        <v>621</v>
      </c>
      <c r="C143" s="975"/>
      <c r="D143" s="975"/>
      <c r="E143" s="975"/>
      <c r="F143" s="975"/>
      <c r="G143" s="975"/>
      <c r="H143" s="975"/>
      <c r="I143" s="975"/>
      <c r="J143" s="975"/>
      <c r="K143" s="975"/>
      <c r="L143" s="975"/>
    </row>
    <row r="144" spans="1:12" x14ac:dyDescent="0.2">
      <c r="A144" s="1049">
        <v>27484000</v>
      </c>
      <c r="B144" s="1049" t="s">
        <v>623</v>
      </c>
      <c r="C144" s="975"/>
      <c r="D144" s="975"/>
      <c r="E144" s="975"/>
      <c r="F144" s="975"/>
      <c r="G144" s="975"/>
      <c r="H144" s="975"/>
      <c r="I144" s="975"/>
      <c r="J144" s="975"/>
      <c r="K144" s="975"/>
      <c r="L144" s="975"/>
    </row>
    <row r="145" spans="1:12" x14ac:dyDescent="0.2">
      <c r="A145" s="1049">
        <v>47722000</v>
      </c>
      <c r="B145" s="1049" t="s">
        <v>629</v>
      </c>
      <c r="C145" s="975"/>
      <c r="D145" s="975"/>
      <c r="E145" s="975"/>
      <c r="F145" s="975"/>
      <c r="G145" s="975"/>
      <c r="H145" s="975"/>
      <c r="I145" s="975"/>
      <c r="J145" s="975"/>
      <c r="K145" s="975"/>
      <c r="L145" s="975"/>
    </row>
    <row r="146" spans="1:12" x14ac:dyDescent="0.2">
      <c r="A146" s="1049">
        <v>47722100</v>
      </c>
      <c r="B146" s="1049" t="s">
        <v>630</v>
      </c>
      <c r="C146" s="975"/>
      <c r="D146" s="975"/>
      <c r="E146" s="975"/>
      <c r="F146" s="975"/>
      <c r="G146" s="975"/>
      <c r="H146" s="975"/>
      <c r="I146" s="975"/>
      <c r="J146" s="975"/>
      <c r="K146" s="975"/>
      <c r="L146" s="975"/>
    </row>
    <row r="147" spans="1:12" x14ac:dyDescent="0.2">
      <c r="A147" s="1049">
        <v>47722500</v>
      </c>
      <c r="B147" s="1049" t="s">
        <v>637</v>
      </c>
      <c r="C147" s="975"/>
      <c r="D147" s="975"/>
      <c r="E147" s="975"/>
      <c r="F147" s="975"/>
      <c r="G147" s="975"/>
      <c r="H147" s="975"/>
      <c r="I147" s="975"/>
      <c r="J147" s="975"/>
      <c r="K147" s="975"/>
      <c r="L147" s="975"/>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HF721"/>
  <sheetViews>
    <sheetView view="pageBreakPreview" zoomScale="30" zoomScaleNormal="100" zoomScaleSheetLayoutView="30" zoomScalePageLayoutView="20" workbookViewId="0">
      <pane xSplit="3" ySplit="8" topLeftCell="D690" activePane="bottomRight" state="frozen"/>
      <selection activeCell="B1" sqref="B1"/>
      <selection pane="topRight" activeCell="E1" sqref="E1"/>
      <selection pane="bottomLeft" activeCell="B10" sqref="B10"/>
      <selection pane="bottomRight" activeCell="C697" sqref="C697"/>
    </sheetView>
  </sheetViews>
  <sheetFormatPr baseColWidth="10" defaultColWidth="9.1640625" defaultRowHeight="59" x14ac:dyDescent="0.2"/>
  <cols>
    <col min="1" max="1" width="21.33203125" style="36" customWidth="1"/>
    <col min="2" max="2" width="50.33203125" style="450" customWidth="1"/>
    <col min="3" max="3" width="195.5" style="451" customWidth="1"/>
    <col min="4" max="4" width="87.33203125" style="27" customWidth="1"/>
    <col min="5" max="218" width="9.1640625" style="23"/>
    <col min="219" max="219" width="21.33203125" style="23" customWidth="1"/>
    <col min="220" max="220" width="50.33203125" style="23" customWidth="1"/>
    <col min="221" max="221" width="195.5" style="23" customWidth="1"/>
    <col min="222" max="222" width="64.5" style="23" customWidth="1"/>
    <col min="223" max="223" width="68.33203125" style="23" customWidth="1"/>
    <col min="224" max="224" width="29.5" style="23" customWidth="1"/>
    <col min="225" max="225" width="0" style="23" hidden="1" customWidth="1"/>
    <col min="226" max="226" width="72.6640625" style="23" customWidth="1"/>
    <col min="227" max="227" width="65.83203125" style="23" customWidth="1"/>
    <col min="228" max="228" width="70.6640625" style="23" customWidth="1"/>
    <col min="229" max="229" width="26.5" style="23" customWidth="1"/>
    <col min="230" max="230" width="75.5" style="23" customWidth="1"/>
    <col min="231" max="231" width="25.33203125" style="23" customWidth="1"/>
    <col min="232" max="232" width="26" style="23" customWidth="1"/>
    <col min="233" max="233" width="42" style="23" customWidth="1"/>
    <col min="234" max="234" width="83" style="23" customWidth="1"/>
    <col min="235" max="235" width="79.33203125" style="23" customWidth="1"/>
    <col min="236" max="236" width="9.1640625" style="23"/>
    <col min="237" max="237" width="67" style="23" customWidth="1"/>
    <col min="238" max="474" width="9.1640625" style="23"/>
    <col min="475" max="475" width="21.33203125" style="23" customWidth="1"/>
    <col min="476" max="476" width="50.33203125" style="23" customWidth="1"/>
    <col min="477" max="477" width="195.5" style="23" customWidth="1"/>
    <col min="478" max="478" width="64.5" style="23" customWidth="1"/>
    <col min="479" max="479" width="68.33203125" style="23" customWidth="1"/>
    <col min="480" max="480" width="29.5" style="23" customWidth="1"/>
    <col min="481" max="481" width="0" style="23" hidden="1" customWidth="1"/>
    <col min="482" max="482" width="72.6640625" style="23" customWidth="1"/>
    <col min="483" max="483" width="65.83203125" style="23" customWidth="1"/>
    <col min="484" max="484" width="70.6640625" style="23" customWidth="1"/>
    <col min="485" max="485" width="26.5" style="23" customWidth="1"/>
    <col min="486" max="486" width="75.5" style="23" customWidth="1"/>
    <col min="487" max="487" width="25.33203125" style="23" customWidth="1"/>
    <col min="488" max="488" width="26" style="23" customWidth="1"/>
    <col min="489" max="489" width="42" style="23" customWidth="1"/>
    <col min="490" max="490" width="83" style="23" customWidth="1"/>
    <col min="491" max="491" width="79.33203125" style="23" customWidth="1"/>
    <col min="492" max="492" width="9.1640625" style="23"/>
    <col min="493" max="493" width="67" style="23" customWidth="1"/>
    <col min="494" max="730" width="9.1640625" style="23"/>
    <col min="731" max="731" width="21.33203125" style="23" customWidth="1"/>
    <col min="732" max="732" width="50.33203125" style="23" customWidth="1"/>
    <col min="733" max="733" width="195.5" style="23" customWidth="1"/>
    <col min="734" max="734" width="64.5" style="23" customWidth="1"/>
    <col min="735" max="735" width="68.33203125" style="23" customWidth="1"/>
    <col min="736" max="736" width="29.5" style="23" customWidth="1"/>
    <col min="737" max="737" width="0" style="23" hidden="1" customWidth="1"/>
    <col min="738" max="738" width="72.6640625" style="23" customWidth="1"/>
    <col min="739" max="739" width="65.83203125" style="23" customWidth="1"/>
    <col min="740" max="740" width="70.6640625" style="23" customWidth="1"/>
    <col min="741" max="741" width="26.5" style="23" customWidth="1"/>
    <col min="742" max="742" width="75.5" style="23" customWidth="1"/>
    <col min="743" max="743" width="25.33203125" style="23" customWidth="1"/>
    <col min="744" max="744" width="26" style="23" customWidth="1"/>
    <col min="745" max="745" width="42" style="23" customWidth="1"/>
    <col min="746" max="746" width="83" style="23" customWidth="1"/>
    <col min="747" max="747" width="79.33203125" style="23" customWidth="1"/>
    <col min="748" max="748" width="9.1640625" style="23"/>
    <col min="749" max="749" width="67" style="23" customWidth="1"/>
    <col min="750" max="986" width="9.1640625" style="23"/>
    <col min="987" max="987" width="21.33203125" style="23" customWidth="1"/>
    <col min="988" max="988" width="50.33203125" style="23" customWidth="1"/>
    <col min="989" max="989" width="195.5" style="23" customWidth="1"/>
    <col min="990" max="990" width="64.5" style="23" customWidth="1"/>
    <col min="991" max="991" width="68.33203125" style="23" customWidth="1"/>
    <col min="992" max="992" width="29.5" style="23" customWidth="1"/>
    <col min="993" max="993" width="0" style="23" hidden="1" customWidth="1"/>
    <col min="994" max="994" width="72.6640625" style="23" customWidth="1"/>
    <col min="995" max="995" width="65.83203125" style="23" customWidth="1"/>
    <col min="996" max="996" width="70.6640625" style="23" customWidth="1"/>
    <col min="997" max="997" width="26.5" style="23" customWidth="1"/>
    <col min="998" max="998" width="75.5" style="23" customWidth="1"/>
    <col min="999" max="999" width="25.33203125" style="23" customWidth="1"/>
    <col min="1000" max="1000" width="26" style="23" customWidth="1"/>
    <col min="1001" max="1001" width="42" style="23" customWidth="1"/>
    <col min="1002" max="1002" width="83" style="23" customWidth="1"/>
    <col min="1003" max="1003" width="79.33203125" style="23" customWidth="1"/>
    <col min="1004" max="1004" width="9.1640625" style="23"/>
    <col min="1005" max="1005" width="67" style="23" customWidth="1"/>
    <col min="1006" max="1242" width="9.1640625" style="23"/>
    <col min="1243" max="1243" width="21.33203125" style="23" customWidth="1"/>
    <col min="1244" max="1244" width="50.33203125" style="23" customWidth="1"/>
    <col min="1245" max="1245" width="195.5" style="23" customWidth="1"/>
    <col min="1246" max="1246" width="64.5" style="23" customWidth="1"/>
    <col min="1247" max="1247" width="68.33203125" style="23" customWidth="1"/>
    <col min="1248" max="1248" width="29.5" style="23" customWidth="1"/>
    <col min="1249" max="1249" width="0" style="23" hidden="1" customWidth="1"/>
    <col min="1250" max="1250" width="72.6640625" style="23" customWidth="1"/>
    <col min="1251" max="1251" width="65.83203125" style="23" customWidth="1"/>
    <col min="1252" max="1252" width="70.6640625" style="23" customWidth="1"/>
    <col min="1253" max="1253" width="26.5" style="23" customWidth="1"/>
    <col min="1254" max="1254" width="75.5" style="23" customWidth="1"/>
    <col min="1255" max="1255" width="25.33203125" style="23" customWidth="1"/>
    <col min="1256" max="1256" width="26" style="23" customWidth="1"/>
    <col min="1257" max="1257" width="42" style="23" customWidth="1"/>
    <col min="1258" max="1258" width="83" style="23" customWidth="1"/>
    <col min="1259" max="1259" width="79.33203125" style="23" customWidth="1"/>
    <col min="1260" max="1260" width="9.1640625" style="23"/>
    <col min="1261" max="1261" width="67" style="23" customWidth="1"/>
    <col min="1262" max="1498" width="9.1640625" style="23"/>
    <col min="1499" max="1499" width="21.33203125" style="23" customWidth="1"/>
    <col min="1500" max="1500" width="50.33203125" style="23" customWidth="1"/>
    <col min="1501" max="1501" width="195.5" style="23" customWidth="1"/>
    <col min="1502" max="1502" width="64.5" style="23" customWidth="1"/>
    <col min="1503" max="1503" width="68.33203125" style="23" customWidth="1"/>
    <col min="1504" max="1504" width="29.5" style="23" customWidth="1"/>
    <col min="1505" max="1505" width="0" style="23" hidden="1" customWidth="1"/>
    <col min="1506" max="1506" width="72.6640625" style="23" customWidth="1"/>
    <col min="1507" max="1507" width="65.83203125" style="23" customWidth="1"/>
    <col min="1508" max="1508" width="70.6640625" style="23" customWidth="1"/>
    <col min="1509" max="1509" width="26.5" style="23" customWidth="1"/>
    <col min="1510" max="1510" width="75.5" style="23" customWidth="1"/>
    <col min="1511" max="1511" width="25.33203125" style="23" customWidth="1"/>
    <col min="1512" max="1512" width="26" style="23" customWidth="1"/>
    <col min="1513" max="1513" width="42" style="23" customWidth="1"/>
    <col min="1514" max="1514" width="83" style="23" customWidth="1"/>
    <col min="1515" max="1515" width="79.33203125" style="23" customWidth="1"/>
    <col min="1516" max="1516" width="9.1640625" style="23"/>
    <col min="1517" max="1517" width="67" style="23" customWidth="1"/>
    <col min="1518" max="1754" width="9.1640625" style="23"/>
    <col min="1755" max="1755" width="21.33203125" style="23" customWidth="1"/>
    <col min="1756" max="1756" width="50.33203125" style="23" customWidth="1"/>
    <col min="1757" max="1757" width="195.5" style="23" customWidth="1"/>
    <col min="1758" max="1758" width="64.5" style="23" customWidth="1"/>
    <col min="1759" max="1759" width="68.33203125" style="23" customWidth="1"/>
    <col min="1760" max="1760" width="29.5" style="23" customWidth="1"/>
    <col min="1761" max="1761" width="0" style="23" hidden="1" customWidth="1"/>
    <col min="1762" max="1762" width="72.6640625" style="23" customWidth="1"/>
    <col min="1763" max="1763" width="65.83203125" style="23" customWidth="1"/>
    <col min="1764" max="1764" width="70.6640625" style="23" customWidth="1"/>
    <col min="1765" max="1765" width="26.5" style="23" customWidth="1"/>
    <col min="1766" max="1766" width="75.5" style="23" customWidth="1"/>
    <col min="1767" max="1767" width="25.33203125" style="23" customWidth="1"/>
    <col min="1768" max="1768" width="26" style="23" customWidth="1"/>
    <col min="1769" max="1769" width="42" style="23" customWidth="1"/>
    <col min="1770" max="1770" width="83" style="23" customWidth="1"/>
    <col min="1771" max="1771" width="79.33203125" style="23" customWidth="1"/>
    <col min="1772" max="1772" width="9.1640625" style="23"/>
    <col min="1773" max="1773" width="67" style="23" customWidth="1"/>
    <col min="1774" max="2010" width="9.1640625" style="23"/>
    <col min="2011" max="2011" width="21.33203125" style="23" customWidth="1"/>
    <col min="2012" max="2012" width="50.33203125" style="23" customWidth="1"/>
    <col min="2013" max="2013" width="195.5" style="23" customWidth="1"/>
    <col min="2014" max="2014" width="64.5" style="23" customWidth="1"/>
    <col min="2015" max="2015" width="68.33203125" style="23" customWidth="1"/>
    <col min="2016" max="2016" width="29.5" style="23" customWidth="1"/>
    <col min="2017" max="2017" width="0" style="23" hidden="1" customWidth="1"/>
    <col min="2018" max="2018" width="72.6640625" style="23" customWidth="1"/>
    <col min="2019" max="2019" width="65.83203125" style="23" customWidth="1"/>
    <col min="2020" max="2020" width="70.6640625" style="23" customWidth="1"/>
    <col min="2021" max="2021" width="26.5" style="23" customWidth="1"/>
    <col min="2022" max="2022" width="75.5" style="23" customWidth="1"/>
    <col min="2023" max="2023" width="25.33203125" style="23" customWidth="1"/>
    <col min="2024" max="2024" width="26" style="23" customWidth="1"/>
    <col min="2025" max="2025" width="42" style="23" customWidth="1"/>
    <col min="2026" max="2026" width="83" style="23" customWidth="1"/>
    <col min="2027" max="2027" width="79.33203125" style="23" customWidth="1"/>
    <col min="2028" max="2028" width="9.1640625" style="23"/>
    <col min="2029" max="2029" width="67" style="23" customWidth="1"/>
    <col min="2030" max="2266" width="9.1640625" style="23"/>
    <col min="2267" max="2267" width="21.33203125" style="23" customWidth="1"/>
    <col min="2268" max="2268" width="50.33203125" style="23" customWidth="1"/>
    <col min="2269" max="2269" width="195.5" style="23" customWidth="1"/>
    <col min="2270" max="2270" width="64.5" style="23" customWidth="1"/>
    <col min="2271" max="2271" width="68.33203125" style="23" customWidth="1"/>
    <col min="2272" max="2272" width="29.5" style="23" customWidth="1"/>
    <col min="2273" max="2273" width="0" style="23" hidden="1" customWidth="1"/>
    <col min="2274" max="2274" width="72.6640625" style="23" customWidth="1"/>
    <col min="2275" max="2275" width="65.83203125" style="23" customWidth="1"/>
    <col min="2276" max="2276" width="70.6640625" style="23" customWidth="1"/>
    <col min="2277" max="2277" width="26.5" style="23" customWidth="1"/>
    <col min="2278" max="2278" width="75.5" style="23" customWidth="1"/>
    <col min="2279" max="2279" width="25.33203125" style="23" customWidth="1"/>
    <col min="2280" max="2280" width="26" style="23" customWidth="1"/>
    <col min="2281" max="2281" width="42" style="23" customWidth="1"/>
    <col min="2282" max="2282" width="83" style="23" customWidth="1"/>
    <col min="2283" max="2283" width="79.33203125" style="23" customWidth="1"/>
    <col min="2284" max="2284" width="9.1640625" style="23"/>
    <col min="2285" max="2285" width="67" style="23" customWidth="1"/>
    <col min="2286" max="2522" width="9.1640625" style="23"/>
    <col min="2523" max="2523" width="21.33203125" style="23" customWidth="1"/>
    <col min="2524" max="2524" width="50.33203125" style="23" customWidth="1"/>
    <col min="2525" max="2525" width="195.5" style="23" customWidth="1"/>
    <col min="2526" max="2526" width="64.5" style="23" customWidth="1"/>
    <col min="2527" max="2527" width="68.33203125" style="23" customWidth="1"/>
    <col min="2528" max="2528" width="29.5" style="23" customWidth="1"/>
    <col min="2529" max="2529" width="0" style="23" hidden="1" customWidth="1"/>
    <col min="2530" max="2530" width="72.6640625" style="23" customWidth="1"/>
    <col min="2531" max="2531" width="65.83203125" style="23" customWidth="1"/>
    <col min="2532" max="2532" width="70.6640625" style="23" customWidth="1"/>
    <col min="2533" max="2533" width="26.5" style="23" customWidth="1"/>
    <col min="2534" max="2534" width="75.5" style="23" customWidth="1"/>
    <col min="2535" max="2535" width="25.33203125" style="23" customWidth="1"/>
    <col min="2536" max="2536" width="26" style="23" customWidth="1"/>
    <col min="2537" max="2537" width="42" style="23" customWidth="1"/>
    <col min="2538" max="2538" width="83" style="23" customWidth="1"/>
    <col min="2539" max="2539" width="79.33203125" style="23" customWidth="1"/>
    <col min="2540" max="2540" width="9.1640625" style="23"/>
    <col min="2541" max="2541" width="67" style="23" customWidth="1"/>
    <col min="2542" max="2778" width="9.1640625" style="23"/>
    <col min="2779" max="2779" width="21.33203125" style="23" customWidth="1"/>
    <col min="2780" max="2780" width="50.33203125" style="23" customWidth="1"/>
    <col min="2781" max="2781" width="195.5" style="23" customWidth="1"/>
    <col min="2782" max="2782" width="64.5" style="23" customWidth="1"/>
    <col min="2783" max="2783" width="68.33203125" style="23" customWidth="1"/>
    <col min="2784" max="2784" width="29.5" style="23" customWidth="1"/>
    <col min="2785" max="2785" width="0" style="23" hidden="1" customWidth="1"/>
    <col min="2786" max="2786" width="72.6640625" style="23" customWidth="1"/>
    <col min="2787" max="2787" width="65.83203125" style="23" customWidth="1"/>
    <col min="2788" max="2788" width="70.6640625" style="23" customWidth="1"/>
    <col min="2789" max="2789" width="26.5" style="23" customWidth="1"/>
    <col min="2790" max="2790" width="75.5" style="23" customWidth="1"/>
    <col min="2791" max="2791" width="25.33203125" style="23" customWidth="1"/>
    <col min="2792" max="2792" width="26" style="23" customWidth="1"/>
    <col min="2793" max="2793" width="42" style="23" customWidth="1"/>
    <col min="2794" max="2794" width="83" style="23" customWidth="1"/>
    <col min="2795" max="2795" width="79.33203125" style="23" customWidth="1"/>
    <col min="2796" max="2796" width="9.1640625" style="23"/>
    <col min="2797" max="2797" width="67" style="23" customWidth="1"/>
    <col min="2798" max="3034" width="9.1640625" style="23"/>
    <col min="3035" max="3035" width="21.33203125" style="23" customWidth="1"/>
    <col min="3036" max="3036" width="50.33203125" style="23" customWidth="1"/>
    <col min="3037" max="3037" width="195.5" style="23" customWidth="1"/>
    <col min="3038" max="3038" width="64.5" style="23" customWidth="1"/>
    <col min="3039" max="3039" width="68.33203125" style="23" customWidth="1"/>
    <col min="3040" max="3040" width="29.5" style="23" customWidth="1"/>
    <col min="3041" max="3041" width="0" style="23" hidden="1" customWidth="1"/>
    <col min="3042" max="3042" width="72.6640625" style="23" customWidth="1"/>
    <col min="3043" max="3043" width="65.83203125" style="23" customWidth="1"/>
    <col min="3044" max="3044" width="70.6640625" style="23" customWidth="1"/>
    <col min="3045" max="3045" width="26.5" style="23" customWidth="1"/>
    <col min="3046" max="3046" width="75.5" style="23" customWidth="1"/>
    <col min="3047" max="3047" width="25.33203125" style="23" customWidth="1"/>
    <col min="3048" max="3048" width="26" style="23" customWidth="1"/>
    <col min="3049" max="3049" width="42" style="23" customWidth="1"/>
    <col min="3050" max="3050" width="83" style="23" customWidth="1"/>
    <col min="3051" max="3051" width="79.33203125" style="23" customWidth="1"/>
    <col min="3052" max="3052" width="9.1640625" style="23"/>
    <col min="3053" max="3053" width="67" style="23" customWidth="1"/>
    <col min="3054" max="3290" width="9.1640625" style="23"/>
    <col min="3291" max="3291" width="21.33203125" style="23" customWidth="1"/>
    <col min="3292" max="3292" width="50.33203125" style="23" customWidth="1"/>
    <col min="3293" max="3293" width="195.5" style="23" customWidth="1"/>
    <col min="3294" max="3294" width="64.5" style="23" customWidth="1"/>
    <col min="3295" max="3295" width="68.33203125" style="23" customWidth="1"/>
    <col min="3296" max="3296" width="29.5" style="23" customWidth="1"/>
    <col min="3297" max="3297" width="0" style="23" hidden="1" customWidth="1"/>
    <col min="3298" max="3298" width="72.6640625" style="23" customWidth="1"/>
    <col min="3299" max="3299" width="65.83203125" style="23" customWidth="1"/>
    <col min="3300" max="3300" width="70.6640625" style="23" customWidth="1"/>
    <col min="3301" max="3301" width="26.5" style="23" customWidth="1"/>
    <col min="3302" max="3302" width="75.5" style="23" customWidth="1"/>
    <col min="3303" max="3303" width="25.33203125" style="23" customWidth="1"/>
    <col min="3304" max="3304" width="26" style="23" customWidth="1"/>
    <col min="3305" max="3305" width="42" style="23" customWidth="1"/>
    <col min="3306" max="3306" width="83" style="23" customWidth="1"/>
    <col min="3307" max="3307" width="79.33203125" style="23" customWidth="1"/>
    <col min="3308" max="3308" width="9.1640625" style="23"/>
    <col min="3309" max="3309" width="67" style="23" customWidth="1"/>
    <col min="3310" max="3546" width="9.1640625" style="23"/>
    <col min="3547" max="3547" width="21.33203125" style="23" customWidth="1"/>
    <col min="3548" max="3548" width="50.33203125" style="23" customWidth="1"/>
    <col min="3549" max="3549" width="195.5" style="23" customWidth="1"/>
    <col min="3550" max="3550" width="64.5" style="23" customWidth="1"/>
    <col min="3551" max="3551" width="68.33203125" style="23" customWidth="1"/>
    <col min="3552" max="3552" width="29.5" style="23" customWidth="1"/>
    <col min="3553" max="3553" width="0" style="23" hidden="1" customWidth="1"/>
    <col min="3554" max="3554" width="72.6640625" style="23" customWidth="1"/>
    <col min="3555" max="3555" width="65.83203125" style="23" customWidth="1"/>
    <col min="3556" max="3556" width="70.6640625" style="23" customWidth="1"/>
    <col min="3557" max="3557" width="26.5" style="23" customWidth="1"/>
    <col min="3558" max="3558" width="75.5" style="23" customWidth="1"/>
    <col min="3559" max="3559" width="25.33203125" style="23" customWidth="1"/>
    <col min="3560" max="3560" width="26" style="23" customWidth="1"/>
    <col min="3561" max="3561" width="42" style="23" customWidth="1"/>
    <col min="3562" max="3562" width="83" style="23" customWidth="1"/>
    <col min="3563" max="3563" width="79.33203125" style="23" customWidth="1"/>
    <col min="3564" max="3564" width="9.1640625" style="23"/>
    <col min="3565" max="3565" width="67" style="23" customWidth="1"/>
    <col min="3566" max="3802" width="9.1640625" style="23"/>
    <col min="3803" max="3803" width="21.33203125" style="23" customWidth="1"/>
    <col min="3804" max="3804" width="50.33203125" style="23" customWidth="1"/>
    <col min="3805" max="3805" width="195.5" style="23" customWidth="1"/>
    <col min="3806" max="3806" width="64.5" style="23" customWidth="1"/>
    <col min="3807" max="3807" width="68.33203125" style="23" customWidth="1"/>
    <col min="3808" max="3808" width="29.5" style="23" customWidth="1"/>
    <col min="3809" max="3809" width="0" style="23" hidden="1" customWidth="1"/>
    <col min="3810" max="3810" width="72.6640625" style="23" customWidth="1"/>
    <col min="3811" max="3811" width="65.83203125" style="23" customWidth="1"/>
    <col min="3812" max="3812" width="70.6640625" style="23" customWidth="1"/>
    <col min="3813" max="3813" width="26.5" style="23" customWidth="1"/>
    <col min="3814" max="3814" width="75.5" style="23" customWidth="1"/>
    <col min="3815" max="3815" width="25.33203125" style="23" customWidth="1"/>
    <col min="3816" max="3816" width="26" style="23" customWidth="1"/>
    <col min="3817" max="3817" width="42" style="23" customWidth="1"/>
    <col min="3818" max="3818" width="83" style="23" customWidth="1"/>
    <col min="3819" max="3819" width="79.33203125" style="23" customWidth="1"/>
    <col min="3820" max="3820" width="9.1640625" style="23"/>
    <col min="3821" max="3821" width="67" style="23" customWidth="1"/>
    <col min="3822" max="4058" width="9.1640625" style="23"/>
    <col min="4059" max="4059" width="21.33203125" style="23" customWidth="1"/>
    <col min="4060" max="4060" width="50.33203125" style="23" customWidth="1"/>
    <col min="4061" max="4061" width="195.5" style="23" customWidth="1"/>
    <col min="4062" max="4062" width="64.5" style="23" customWidth="1"/>
    <col min="4063" max="4063" width="68.33203125" style="23" customWidth="1"/>
    <col min="4064" max="4064" width="29.5" style="23" customWidth="1"/>
    <col min="4065" max="4065" width="0" style="23" hidden="1" customWidth="1"/>
    <col min="4066" max="4066" width="72.6640625" style="23" customWidth="1"/>
    <col min="4067" max="4067" width="65.83203125" style="23" customWidth="1"/>
    <col min="4068" max="4068" width="70.6640625" style="23" customWidth="1"/>
    <col min="4069" max="4069" width="26.5" style="23" customWidth="1"/>
    <col min="4070" max="4070" width="75.5" style="23" customWidth="1"/>
    <col min="4071" max="4071" width="25.33203125" style="23" customWidth="1"/>
    <col min="4072" max="4072" width="26" style="23" customWidth="1"/>
    <col min="4073" max="4073" width="42" style="23" customWidth="1"/>
    <col min="4074" max="4074" width="83" style="23" customWidth="1"/>
    <col min="4075" max="4075" width="79.33203125" style="23" customWidth="1"/>
    <col min="4076" max="4076" width="9.1640625" style="23"/>
    <col min="4077" max="4077" width="67" style="23" customWidth="1"/>
    <col min="4078" max="4314" width="9.1640625" style="23"/>
    <col min="4315" max="4315" width="21.33203125" style="23" customWidth="1"/>
    <col min="4316" max="4316" width="50.33203125" style="23" customWidth="1"/>
    <col min="4317" max="4317" width="195.5" style="23" customWidth="1"/>
    <col min="4318" max="4318" width="64.5" style="23" customWidth="1"/>
    <col min="4319" max="4319" width="68.33203125" style="23" customWidth="1"/>
    <col min="4320" max="4320" width="29.5" style="23" customWidth="1"/>
    <col min="4321" max="4321" width="0" style="23" hidden="1" customWidth="1"/>
    <col min="4322" max="4322" width="72.6640625" style="23" customWidth="1"/>
    <col min="4323" max="4323" width="65.83203125" style="23" customWidth="1"/>
    <col min="4324" max="4324" width="70.6640625" style="23" customWidth="1"/>
    <col min="4325" max="4325" width="26.5" style="23" customWidth="1"/>
    <col min="4326" max="4326" width="75.5" style="23" customWidth="1"/>
    <col min="4327" max="4327" width="25.33203125" style="23" customWidth="1"/>
    <col min="4328" max="4328" width="26" style="23" customWidth="1"/>
    <col min="4329" max="4329" width="42" style="23" customWidth="1"/>
    <col min="4330" max="4330" width="83" style="23" customWidth="1"/>
    <col min="4331" max="4331" width="79.33203125" style="23" customWidth="1"/>
    <col min="4332" max="4332" width="9.1640625" style="23"/>
    <col min="4333" max="4333" width="67" style="23" customWidth="1"/>
    <col min="4334" max="4570" width="9.1640625" style="23"/>
    <col min="4571" max="4571" width="21.33203125" style="23" customWidth="1"/>
    <col min="4572" max="4572" width="50.33203125" style="23" customWidth="1"/>
    <col min="4573" max="4573" width="195.5" style="23" customWidth="1"/>
    <col min="4574" max="4574" width="64.5" style="23" customWidth="1"/>
    <col min="4575" max="4575" width="68.33203125" style="23" customWidth="1"/>
    <col min="4576" max="4576" width="29.5" style="23" customWidth="1"/>
    <col min="4577" max="4577" width="0" style="23" hidden="1" customWidth="1"/>
    <col min="4578" max="4578" width="72.6640625" style="23" customWidth="1"/>
    <col min="4579" max="4579" width="65.83203125" style="23" customWidth="1"/>
    <col min="4580" max="4580" width="70.6640625" style="23" customWidth="1"/>
    <col min="4581" max="4581" width="26.5" style="23" customWidth="1"/>
    <col min="4582" max="4582" width="75.5" style="23" customWidth="1"/>
    <col min="4583" max="4583" width="25.33203125" style="23" customWidth="1"/>
    <col min="4584" max="4584" width="26" style="23" customWidth="1"/>
    <col min="4585" max="4585" width="42" style="23" customWidth="1"/>
    <col min="4586" max="4586" width="83" style="23" customWidth="1"/>
    <col min="4587" max="4587" width="79.33203125" style="23" customWidth="1"/>
    <col min="4588" max="4588" width="9.1640625" style="23"/>
    <col min="4589" max="4589" width="67" style="23" customWidth="1"/>
    <col min="4590" max="4826" width="9.1640625" style="23"/>
    <col min="4827" max="4827" width="21.33203125" style="23" customWidth="1"/>
    <col min="4828" max="4828" width="50.33203125" style="23" customWidth="1"/>
    <col min="4829" max="4829" width="195.5" style="23" customWidth="1"/>
    <col min="4830" max="4830" width="64.5" style="23" customWidth="1"/>
    <col min="4831" max="4831" width="68.33203125" style="23" customWidth="1"/>
    <col min="4832" max="4832" width="29.5" style="23" customWidth="1"/>
    <col min="4833" max="4833" width="0" style="23" hidden="1" customWidth="1"/>
    <col min="4834" max="4834" width="72.6640625" style="23" customWidth="1"/>
    <col min="4835" max="4835" width="65.83203125" style="23" customWidth="1"/>
    <col min="4836" max="4836" width="70.6640625" style="23" customWidth="1"/>
    <col min="4837" max="4837" width="26.5" style="23" customWidth="1"/>
    <col min="4838" max="4838" width="75.5" style="23" customWidth="1"/>
    <col min="4839" max="4839" width="25.33203125" style="23" customWidth="1"/>
    <col min="4840" max="4840" width="26" style="23" customWidth="1"/>
    <col min="4841" max="4841" width="42" style="23" customWidth="1"/>
    <col min="4842" max="4842" width="83" style="23" customWidth="1"/>
    <col min="4843" max="4843" width="79.33203125" style="23" customWidth="1"/>
    <col min="4844" max="4844" width="9.1640625" style="23"/>
    <col min="4845" max="4845" width="67" style="23" customWidth="1"/>
    <col min="4846" max="5082" width="9.1640625" style="23"/>
    <col min="5083" max="5083" width="21.33203125" style="23" customWidth="1"/>
    <col min="5084" max="5084" width="50.33203125" style="23" customWidth="1"/>
    <col min="5085" max="5085" width="195.5" style="23" customWidth="1"/>
    <col min="5086" max="5086" width="64.5" style="23" customWidth="1"/>
    <col min="5087" max="5087" width="68.33203125" style="23" customWidth="1"/>
    <col min="5088" max="5088" width="29.5" style="23" customWidth="1"/>
    <col min="5089" max="5089" width="0" style="23" hidden="1" customWidth="1"/>
    <col min="5090" max="5090" width="72.6640625" style="23" customWidth="1"/>
    <col min="5091" max="5091" width="65.83203125" style="23" customWidth="1"/>
    <col min="5092" max="5092" width="70.6640625" style="23" customWidth="1"/>
    <col min="5093" max="5093" width="26.5" style="23" customWidth="1"/>
    <col min="5094" max="5094" width="75.5" style="23" customWidth="1"/>
    <col min="5095" max="5095" width="25.33203125" style="23" customWidth="1"/>
    <col min="5096" max="5096" width="26" style="23" customWidth="1"/>
    <col min="5097" max="5097" width="42" style="23" customWidth="1"/>
    <col min="5098" max="5098" width="83" style="23" customWidth="1"/>
    <col min="5099" max="5099" width="79.33203125" style="23" customWidth="1"/>
    <col min="5100" max="5100" width="9.1640625" style="23"/>
    <col min="5101" max="5101" width="67" style="23" customWidth="1"/>
    <col min="5102" max="5338" width="9.1640625" style="23"/>
    <col min="5339" max="5339" width="21.33203125" style="23" customWidth="1"/>
    <col min="5340" max="5340" width="50.33203125" style="23" customWidth="1"/>
    <col min="5341" max="5341" width="195.5" style="23" customWidth="1"/>
    <col min="5342" max="5342" width="64.5" style="23" customWidth="1"/>
    <col min="5343" max="5343" width="68.33203125" style="23" customWidth="1"/>
    <col min="5344" max="5344" width="29.5" style="23" customWidth="1"/>
    <col min="5345" max="5345" width="0" style="23" hidden="1" customWidth="1"/>
    <col min="5346" max="5346" width="72.6640625" style="23" customWidth="1"/>
    <col min="5347" max="5347" width="65.83203125" style="23" customWidth="1"/>
    <col min="5348" max="5348" width="70.6640625" style="23" customWidth="1"/>
    <col min="5349" max="5349" width="26.5" style="23" customWidth="1"/>
    <col min="5350" max="5350" width="75.5" style="23" customWidth="1"/>
    <col min="5351" max="5351" width="25.33203125" style="23" customWidth="1"/>
    <col min="5352" max="5352" width="26" style="23" customWidth="1"/>
    <col min="5353" max="5353" width="42" style="23" customWidth="1"/>
    <col min="5354" max="5354" width="83" style="23" customWidth="1"/>
    <col min="5355" max="5355" width="79.33203125" style="23" customWidth="1"/>
    <col min="5356" max="5356" width="9.1640625" style="23"/>
    <col min="5357" max="5357" width="67" style="23" customWidth="1"/>
    <col min="5358" max="5594" width="9.1640625" style="23"/>
    <col min="5595" max="5595" width="21.33203125" style="23" customWidth="1"/>
    <col min="5596" max="5596" width="50.33203125" style="23" customWidth="1"/>
    <col min="5597" max="5597" width="195.5" style="23" customWidth="1"/>
    <col min="5598" max="5598" width="64.5" style="23" customWidth="1"/>
    <col min="5599" max="5599" width="68.33203125" style="23" customWidth="1"/>
    <col min="5600" max="5600" width="29.5" style="23" customWidth="1"/>
    <col min="5601" max="5601" width="0" style="23" hidden="1" customWidth="1"/>
    <col min="5602" max="5602" width="72.6640625" style="23" customWidth="1"/>
    <col min="5603" max="5603" width="65.83203125" style="23" customWidth="1"/>
    <col min="5604" max="5604" width="70.6640625" style="23" customWidth="1"/>
    <col min="5605" max="5605" width="26.5" style="23" customWidth="1"/>
    <col min="5606" max="5606" width="75.5" style="23" customWidth="1"/>
    <col min="5607" max="5607" width="25.33203125" style="23" customWidth="1"/>
    <col min="5608" max="5608" width="26" style="23" customWidth="1"/>
    <col min="5609" max="5609" width="42" style="23" customWidth="1"/>
    <col min="5610" max="5610" width="83" style="23" customWidth="1"/>
    <col min="5611" max="5611" width="79.33203125" style="23" customWidth="1"/>
    <col min="5612" max="5612" width="9.1640625" style="23"/>
    <col min="5613" max="5613" width="67" style="23" customWidth="1"/>
    <col min="5614" max="5850" width="9.1640625" style="23"/>
    <col min="5851" max="5851" width="21.33203125" style="23" customWidth="1"/>
    <col min="5852" max="5852" width="50.33203125" style="23" customWidth="1"/>
    <col min="5853" max="5853" width="195.5" style="23" customWidth="1"/>
    <col min="5854" max="5854" width="64.5" style="23" customWidth="1"/>
    <col min="5855" max="5855" width="68.33203125" style="23" customWidth="1"/>
    <col min="5856" max="5856" width="29.5" style="23" customWidth="1"/>
    <col min="5857" max="5857" width="0" style="23" hidden="1" customWidth="1"/>
    <col min="5858" max="5858" width="72.6640625" style="23" customWidth="1"/>
    <col min="5859" max="5859" width="65.83203125" style="23" customWidth="1"/>
    <col min="5860" max="5860" width="70.6640625" style="23" customWidth="1"/>
    <col min="5861" max="5861" width="26.5" style="23" customWidth="1"/>
    <col min="5862" max="5862" width="75.5" style="23" customWidth="1"/>
    <col min="5863" max="5863" width="25.33203125" style="23" customWidth="1"/>
    <col min="5864" max="5864" width="26" style="23" customWidth="1"/>
    <col min="5865" max="5865" width="42" style="23" customWidth="1"/>
    <col min="5866" max="5866" width="83" style="23" customWidth="1"/>
    <col min="5867" max="5867" width="79.33203125" style="23" customWidth="1"/>
    <col min="5868" max="5868" width="9.1640625" style="23"/>
    <col min="5869" max="5869" width="67" style="23" customWidth="1"/>
    <col min="5870" max="6106" width="9.1640625" style="23"/>
    <col min="6107" max="6107" width="21.33203125" style="23" customWidth="1"/>
    <col min="6108" max="6108" width="50.33203125" style="23" customWidth="1"/>
    <col min="6109" max="6109" width="195.5" style="23" customWidth="1"/>
    <col min="6110" max="6110" width="64.5" style="23" customWidth="1"/>
    <col min="6111" max="6111" width="68.33203125" style="23" customWidth="1"/>
    <col min="6112" max="6112" width="29.5" style="23" customWidth="1"/>
    <col min="6113" max="6113" width="0" style="23" hidden="1" customWidth="1"/>
    <col min="6114" max="6114" width="72.6640625" style="23" customWidth="1"/>
    <col min="6115" max="6115" width="65.83203125" style="23" customWidth="1"/>
    <col min="6116" max="6116" width="70.6640625" style="23" customWidth="1"/>
    <col min="6117" max="6117" width="26.5" style="23" customWidth="1"/>
    <col min="6118" max="6118" width="75.5" style="23" customWidth="1"/>
    <col min="6119" max="6119" width="25.33203125" style="23" customWidth="1"/>
    <col min="6120" max="6120" width="26" style="23" customWidth="1"/>
    <col min="6121" max="6121" width="42" style="23" customWidth="1"/>
    <col min="6122" max="6122" width="83" style="23" customWidth="1"/>
    <col min="6123" max="6123" width="79.33203125" style="23" customWidth="1"/>
    <col min="6124" max="6124" width="9.1640625" style="23"/>
    <col min="6125" max="6125" width="67" style="23" customWidth="1"/>
    <col min="6126" max="6362" width="9.1640625" style="23"/>
    <col min="6363" max="6363" width="21.33203125" style="23" customWidth="1"/>
    <col min="6364" max="6364" width="50.33203125" style="23" customWidth="1"/>
    <col min="6365" max="6365" width="195.5" style="23" customWidth="1"/>
    <col min="6366" max="6366" width="64.5" style="23" customWidth="1"/>
    <col min="6367" max="6367" width="68.33203125" style="23" customWidth="1"/>
    <col min="6368" max="6368" width="29.5" style="23" customWidth="1"/>
    <col min="6369" max="6369" width="0" style="23" hidden="1" customWidth="1"/>
    <col min="6370" max="6370" width="72.6640625" style="23" customWidth="1"/>
    <col min="6371" max="6371" width="65.83203125" style="23" customWidth="1"/>
    <col min="6372" max="6372" width="70.6640625" style="23" customWidth="1"/>
    <col min="6373" max="6373" width="26.5" style="23" customWidth="1"/>
    <col min="6374" max="6374" width="75.5" style="23" customWidth="1"/>
    <col min="6375" max="6375" width="25.33203125" style="23" customWidth="1"/>
    <col min="6376" max="6376" width="26" style="23" customWidth="1"/>
    <col min="6377" max="6377" width="42" style="23" customWidth="1"/>
    <col min="6378" max="6378" width="83" style="23" customWidth="1"/>
    <col min="6379" max="6379" width="79.33203125" style="23" customWidth="1"/>
    <col min="6380" max="6380" width="9.1640625" style="23"/>
    <col min="6381" max="6381" width="67" style="23" customWidth="1"/>
    <col min="6382" max="6618" width="9.1640625" style="23"/>
    <col min="6619" max="6619" width="21.33203125" style="23" customWidth="1"/>
    <col min="6620" max="6620" width="50.33203125" style="23" customWidth="1"/>
    <col min="6621" max="6621" width="195.5" style="23" customWidth="1"/>
    <col min="6622" max="6622" width="64.5" style="23" customWidth="1"/>
    <col min="6623" max="6623" width="68.33203125" style="23" customWidth="1"/>
    <col min="6624" max="6624" width="29.5" style="23" customWidth="1"/>
    <col min="6625" max="6625" width="0" style="23" hidden="1" customWidth="1"/>
    <col min="6626" max="6626" width="72.6640625" style="23" customWidth="1"/>
    <col min="6627" max="6627" width="65.83203125" style="23" customWidth="1"/>
    <col min="6628" max="6628" width="70.6640625" style="23" customWidth="1"/>
    <col min="6629" max="6629" width="26.5" style="23" customWidth="1"/>
    <col min="6630" max="6630" width="75.5" style="23" customWidth="1"/>
    <col min="6631" max="6631" width="25.33203125" style="23" customWidth="1"/>
    <col min="6632" max="6632" width="26" style="23" customWidth="1"/>
    <col min="6633" max="6633" width="42" style="23" customWidth="1"/>
    <col min="6634" max="6634" width="83" style="23" customWidth="1"/>
    <col min="6635" max="6635" width="79.33203125" style="23" customWidth="1"/>
    <col min="6636" max="6636" width="9.1640625" style="23"/>
    <col min="6637" max="6637" width="67" style="23" customWidth="1"/>
    <col min="6638" max="6874" width="9.1640625" style="23"/>
    <col min="6875" max="6875" width="21.33203125" style="23" customWidth="1"/>
    <col min="6876" max="6876" width="50.33203125" style="23" customWidth="1"/>
    <col min="6877" max="6877" width="195.5" style="23" customWidth="1"/>
    <col min="6878" max="6878" width="64.5" style="23" customWidth="1"/>
    <col min="6879" max="6879" width="68.33203125" style="23" customWidth="1"/>
    <col min="6880" max="6880" width="29.5" style="23" customWidth="1"/>
    <col min="6881" max="6881" width="0" style="23" hidden="1" customWidth="1"/>
    <col min="6882" max="6882" width="72.6640625" style="23" customWidth="1"/>
    <col min="6883" max="6883" width="65.83203125" style="23" customWidth="1"/>
    <col min="6884" max="6884" width="70.6640625" style="23" customWidth="1"/>
    <col min="6885" max="6885" width="26.5" style="23" customWidth="1"/>
    <col min="6886" max="6886" width="75.5" style="23" customWidth="1"/>
    <col min="6887" max="6887" width="25.33203125" style="23" customWidth="1"/>
    <col min="6888" max="6888" width="26" style="23" customWidth="1"/>
    <col min="6889" max="6889" width="42" style="23" customWidth="1"/>
    <col min="6890" max="6890" width="83" style="23" customWidth="1"/>
    <col min="6891" max="6891" width="79.33203125" style="23" customWidth="1"/>
    <col min="6892" max="6892" width="9.1640625" style="23"/>
    <col min="6893" max="6893" width="67" style="23" customWidth="1"/>
    <col min="6894" max="7130" width="9.1640625" style="23"/>
    <col min="7131" max="7131" width="21.33203125" style="23" customWidth="1"/>
    <col min="7132" max="7132" width="50.33203125" style="23" customWidth="1"/>
    <col min="7133" max="7133" width="195.5" style="23" customWidth="1"/>
    <col min="7134" max="7134" width="64.5" style="23" customWidth="1"/>
    <col min="7135" max="7135" width="68.33203125" style="23" customWidth="1"/>
    <col min="7136" max="7136" width="29.5" style="23" customWidth="1"/>
    <col min="7137" max="7137" width="0" style="23" hidden="1" customWidth="1"/>
    <col min="7138" max="7138" width="72.6640625" style="23" customWidth="1"/>
    <col min="7139" max="7139" width="65.83203125" style="23" customWidth="1"/>
    <col min="7140" max="7140" width="70.6640625" style="23" customWidth="1"/>
    <col min="7141" max="7141" width="26.5" style="23" customWidth="1"/>
    <col min="7142" max="7142" width="75.5" style="23" customWidth="1"/>
    <col min="7143" max="7143" width="25.33203125" style="23" customWidth="1"/>
    <col min="7144" max="7144" width="26" style="23" customWidth="1"/>
    <col min="7145" max="7145" width="42" style="23" customWidth="1"/>
    <col min="7146" max="7146" width="83" style="23" customWidth="1"/>
    <col min="7147" max="7147" width="79.33203125" style="23" customWidth="1"/>
    <col min="7148" max="7148" width="9.1640625" style="23"/>
    <col min="7149" max="7149" width="67" style="23" customWidth="1"/>
    <col min="7150" max="7386" width="9.1640625" style="23"/>
    <col min="7387" max="7387" width="21.33203125" style="23" customWidth="1"/>
    <col min="7388" max="7388" width="50.33203125" style="23" customWidth="1"/>
    <col min="7389" max="7389" width="195.5" style="23" customWidth="1"/>
    <col min="7390" max="7390" width="64.5" style="23" customWidth="1"/>
    <col min="7391" max="7391" width="68.33203125" style="23" customWidth="1"/>
    <col min="7392" max="7392" width="29.5" style="23" customWidth="1"/>
    <col min="7393" max="7393" width="0" style="23" hidden="1" customWidth="1"/>
    <col min="7394" max="7394" width="72.6640625" style="23" customWidth="1"/>
    <col min="7395" max="7395" width="65.83203125" style="23" customWidth="1"/>
    <col min="7396" max="7396" width="70.6640625" style="23" customWidth="1"/>
    <col min="7397" max="7397" width="26.5" style="23" customWidth="1"/>
    <col min="7398" max="7398" width="75.5" style="23" customWidth="1"/>
    <col min="7399" max="7399" width="25.33203125" style="23" customWidth="1"/>
    <col min="7400" max="7400" width="26" style="23" customWidth="1"/>
    <col min="7401" max="7401" width="42" style="23" customWidth="1"/>
    <col min="7402" max="7402" width="83" style="23" customWidth="1"/>
    <col min="7403" max="7403" width="79.33203125" style="23" customWidth="1"/>
    <col min="7404" max="7404" width="9.1640625" style="23"/>
    <col min="7405" max="7405" width="67" style="23" customWidth="1"/>
    <col min="7406" max="7642" width="9.1640625" style="23"/>
    <col min="7643" max="7643" width="21.33203125" style="23" customWidth="1"/>
    <col min="7644" max="7644" width="50.33203125" style="23" customWidth="1"/>
    <col min="7645" max="7645" width="195.5" style="23" customWidth="1"/>
    <col min="7646" max="7646" width="64.5" style="23" customWidth="1"/>
    <col min="7647" max="7647" width="68.33203125" style="23" customWidth="1"/>
    <col min="7648" max="7648" width="29.5" style="23" customWidth="1"/>
    <col min="7649" max="7649" width="0" style="23" hidden="1" customWidth="1"/>
    <col min="7650" max="7650" width="72.6640625" style="23" customWidth="1"/>
    <col min="7651" max="7651" width="65.83203125" style="23" customWidth="1"/>
    <col min="7652" max="7652" width="70.6640625" style="23" customWidth="1"/>
    <col min="7653" max="7653" width="26.5" style="23" customWidth="1"/>
    <col min="7654" max="7654" width="75.5" style="23" customWidth="1"/>
    <col min="7655" max="7655" width="25.33203125" style="23" customWidth="1"/>
    <col min="7656" max="7656" width="26" style="23" customWidth="1"/>
    <col min="7657" max="7657" width="42" style="23" customWidth="1"/>
    <col min="7658" max="7658" width="83" style="23" customWidth="1"/>
    <col min="7659" max="7659" width="79.33203125" style="23" customWidth="1"/>
    <col min="7660" max="7660" width="9.1640625" style="23"/>
    <col min="7661" max="7661" width="67" style="23" customWidth="1"/>
    <col min="7662" max="7898" width="9.1640625" style="23"/>
    <col min="7899" max="7899" width="21.33203125" style="23" customWidth="1"/>
    <col min="7900" max="7900" width="50.33203125" style="23" customWidth="1"/>
    <col min="7901" max="7901" width="195.5" style="23" customWidth="1"/>
    <col min="7902" max="7902" width="64.5" style="23" customWidth="1"/>
    <col min="7903" max="7903" width="68.33203125" style="23" customWidth="1"/>
    <col min="7904" max="7904" width="29.5" style="23" customWidth="1"/>
    <col min="7905" max="7905" width="0" style="23" hidden="1" customWidth="1"/>
    <col min="7906" max="7906" width="72.6640625" style="23" customWidth="1"/>
    <col min="7907" max="7907" width="65.83203125" style="23" customWidth="1"/>
    <col min="7908" max="7908" width="70.6640625" style="23" customWidth="1"/>
    <col min="7909" max="7909" width="26.5" style="23" customWidth="1"/>
    <col min="7910" max="7910" width="75.5" style="23" customWidth="1"/>
    <col min="7911" max="7911" width="25.33203125" style="23" customWidth="1"/>
    <col min="7912" max="7912" width="26" style="23" customWidth="1"/>
    <col min="7913" max="7913" width="42" style="23" customWidth="1"/>
    <col min="7914" max="7914" width="83" style="23" customWidth="1"/>
    <col min="7915" max="7915" width="79.33203125" style="23" customWidth="1"/>
    <col min="7916" max="7916" width="9.1640625" style="23"/>
    <col min="7917" max="7917" width="67" style="23" customWidth="1"/>
    <col min="7918" max="8154" width="9.1640625" style="23"/>
    <col min="8155" max="8155" width="21.33203125" style="23" customWidth="1"/>
    <col min="8156" max="8156" width="50.33203125" style="23" customWidth="1"/>
    <col min="8157" max="8157" width="195.5" style="23" customWidth="1"/>
    <col min="8158" max="8158" width="64.5" style="23" customWidth="1"/>
    <col min="8159" max="8159" width="68.33203125" style="23" customWidth="1"/>
    <col min="8160" max="8160" width="29.5" style="23" customWidth="1"/>
    <col min="8161" max="8161" width="0" style="23" hidden="1" customWidth="1"/>
    <col min="8162" max="8162" width="72.6640625" style="23" customWidth="1"/>
    <col min="8163" max="8163" width="65.83203125" style="23" customWidth="1"/>
    <col min="8164" max="8164" width="70.6640625" style="23" customWidth="1"/>
    <col min="8165" max="8165" width="26.5" style="23" customWidth="1"/>
    <col min="8166" max="8166" width="75.5" style="23" customWidth="1"/>
    <col min="8167" max="8167" width="25.33203125" style="23" customWidth="1"/>
    <col min="8168" max="8168" width="26" style="23" customWidth="1"/>
    <col min="8169" max="8169" width="42" style="23" customWidth="1"/>
    <col min="8170" max="8170" width="83" style="23" customWidth="1"/>
    <col min="8171" max="8171" width="79.33203125" style="23" customWidth="1"/>
    <col min="8172" max="8172" width="9.1640625" style="23"/>
    <col min="8173" max="8173" width="67" style="23" customWidth="1"/>
    <col min="8174" max="8410" width="9.1640625" style="23"/>
    <col min="8411" max="8411" width="21.33203125" style="23" customWidth="1"/>
    <col min="8412" max="8412" width="50.33203125" style="23" customWidth="1"/>
    <col min="8413" max="8413" width="195.5" style="23" customWidth="1"/>
    <col min="8414" max="8414" width="64.5" style="23" customWidth="1"/>
    <col min="8415" max="8415" width="68.33203125" style="23" customWidth="1"/>
    <col min="8416" max="8416" width="29.5" style="23" customWidth="1"/>
    <col min="8417" max="8417" width="0" style="23" hidden="1" customWidth="1"/>
    <col min="8418" max="8418" width="72.6640625" style="23" customWidth="1"/>
    <col min="8419" max="8419" width="65.83203125" style="23" customWidth="1"/>
    <col min="8420" max="8420" width="70.6640625" style="23" customWidth="1"/>
    <col min="8421" max="8421" width="26.5" style="23" customWidth="1"/>
    <col min="8422" max="8422" width="75.5" style="23" customWidth="1"/>
    <col min="8423" max="8423" width="25.33203125" style="23" customWidth="1"/>
    <col min="8424" max="8424" width="26" style="23" customWidth="1"/>
    <col min="8425" max="8425" width="42" style="23" customWidth="1"/>
    <col min="8426" max="8426" width="83" style="23" customWidth="1"/>
    <col min="8427" max="8427" width="79.33203125" style="23" customWidth="1"/>
    <col min="8428" max="8428" width="9.1640625" style="23"/>
    <col min="8429" max="8429" width="67" style="23" customWidth="1"/>
    <col min="8430" max="8666" width="9.1640625" style="23"/>
    <col min="8667" max="8667" width="21.33203125" style="23" customWidth="1"/>
    <col min="8668" max="8668" width="50.33203125" style="23" customWidth="1"/>
    <col min="8669" max="8669" width="195.5" style="23" customWidth="1"/>
    <col min="8670" max="8670" width="64.5" style="23" customWidth="1"/>
    <col min="8671" max="8671" width="68.33203125" style="23" customWidth="1"/>
    <col min="8672" max="8672" width="29.5" style="23" customWidth="1"/>
    <col min="8673" max="8673" width="0" style="23" hidden="1" customWidth="1"/>
    <col min="8674" max="8674" width="72.6640625" style="23" customWidth="1"/>
    <col min="8675" max="8675" width="65.83203125" style="23" customWidth="1"/>
    <col min="8676" max="8676" width="70.6640625" style="23" customWidth="1"/>
    <col min="8677" max="8677" width="26.5" style="23" customWidth="1"/>
    <col min="8678" max="8678" width="75.5" style="23" customWidth="1"/>
    <col min="8679" max="8679" width="25.33203125" style="23" customWidth="1"/>
    <col min="8680" max="8680" width="26" style="23" customWidth="1"/>
    <col min="8681" max="8681" width="42" style="23" customWidth="1"/>
    <col min="8682" max="8682" width="83" style="23" customWidth="1"/>
    <col min="8683" max="8683" width="79.33203125" style="23" customWidth="1"/>
    <col min="8684" max="8684" width="9.1640625" style="23"/>
    <col min="8685" max="8685" width="67" style="23" customWidth="1"/>
    <col min="8686" max="8922" width="9.1640625" style="23"/>
    <col min="8923" max="8923" width="21.33203125" style="23" customWidth="1"/>
    <col min="8924" max="8924" width="50.33203125" style="23" customWidth="1"/>
    <col min="8925" max="8925" width="195.5" style="23" customWidth="1"/>
    <col min="8926" max="8926" width="64.5" style="23" customWidth="1"/>
    <col min="8927" max="8927" width="68.33203125" style="23" customWidth="1"/>
    <col min="8928" max="8928" width="29.5" style="23" customWidth="1"/>
    <col min="8929" max="8929" width="0" style="23" hidden="1" customWidth="1"/>
    <col min="8930" max="8930" width="72.6640625" style="23" customWidth="1"/>
    <col min="8931" max="8931" width="65.83203125" style="23" customWidth="1"/>
    <col min="8932" max="8932" width="70.6640625" style="23" customWidth="1"/>
    <col min="8933" max="8933" width="26.5" style="23" customWidth="1"/>
    <col min="8934" max="8934" width="75.5" style="23" customWidth="1"/>
    <col min="8935" max="8935" width="25.33203125" style="23" customWidth="1"/>
    <col min="8936" max="8936" width="26" style="23" customWidth="1"/>
    <col min="8937" max="8937" width="42" style="23" customWidth="1"/>
    <col min="8938" max="8938" width="83" style="23" customWidth="1"/>
    <col min="8939" max="8939" width="79.33203125" style="23" customWidth="1"/>
    <col min="8940" max="8940" width="9.1640625" style="23"/>
    <col min="8941" max="8941" width="67" style="23" customWidth="1"/>
    <col min="8942" max="9178" width="9.1640625" style="23"/>
    <col min="9179" max="9179" width="21.33203125" style="23" customWidth="1"/>
    <col min="9180" max="9180" width="50.33203125" style="23" customWidth="1"/>
    <col min="9181" max="9181" width="195.5" style="23" customWidth="1"/>
    <col min="9182" max="9182" width="64.5" style="23" customWidth="1"/>
    <col min="9183" max="9183" width="68.33203125" style="23" customWidth="1"/>
    <col min="9184" max="9184" width="29.5" style="23" customWidth="1"/>
    <col min="9185" max="9185" width="0" style="23" hidden="1" customWidth="1"/>
    <col min="9186" max="9186" width="72.6640625" style="23" customWidth="1"/>
    <col min="9187" max="9187" width="65.83203125" style="23" customWidth="1"/>
    <col min="9188" max="9188" width="70.6640625" style="23" customWidth="1"/>
    <col min="9189" max="9189" width="26.5" style="23" customWidth="1"/>
    <col min="9190" max="9190" width="75.5" style="23" customWidth="1"/>
    <col min="9191" max="9191" width="25.33203125" style="23" customWidth="1"/>
    <col min="9192" max="9192" width="26" style="23" customWidth="1"/>
    <col min="9193" max="9193" width="42" style="23" customWidth="1"/>
    <col min="9194" max="9194" width="83" style="23" customWidth="1"/>
    <col min="9195" max="9195" width="79.33203125" style="23" customWidth="1"/>
    <col min="9196" max="9196" width="9.1640625" style="23"/>
    <col min="9197" max="9197" width="67" style="23" customWidth="1"/>
    <col min="9198" max="9434" width="9.1640625" style="23"/>
    <col min="9435" max="9435" width="21.33203125" style="23" customWidth="1"/>
    <col min="9436" max="9436" width="50.33203125" style="23" customWidth="1"/>
    <col min="9437" max="9437" width="195.5" style="23" customWidth="1"/>
    <col min="9438" max="9438" width="64.5" style="23" customWidth="1"/>
    <col min="9439" max="9439" width="68.33203125" style="23" customWidth="1"/>
    <col min="9440" max="9440" width="29.5" style="23" customWidth="1"/>
    <col min="9441" max="9441" width="0" style="23" hidden="1" customWidth="1"/>
    <col min="9442" max="9442" width="72.6640625" style="23" customWidth="1"/>
    <col min="9443" max="9443" width="65.83203125" style="23" customWidth="1"/>
    <col min="9444" max="9444" width="70.6640625" style="23" customWidth="1"/>
    <col min="9445" max="9445" width="26.5" style="23" customWidth="1"/>
    <col min="9446" max="9446" width="75.5" style="23" customWidth="1"/>
    <col min="9447" max="9447" width="25.33203125" style="23" customWidth="1"/>
    <col min="9448" max="9448" width="26" style="23" customWidth="1"/>
    <col min="9449" max="9449" width="42" style="23" customWidth="1"/>
    <col min="9450" max="9450" width="83" style="23" customWidth="1"/>
    <col min="9451" max="9451" width="79.33203125" style="23" customWidth="1"/>
    <col min="9452" max="9452" width="9.1640625" style="23"/>
    <col min="9453" max="9453" width="67" style="23" customWidth="1"/>
    <col min="9454" max="9690" width="9.1640625" style="23"/>
    <col min="9691" max="9691" width="21.33203125" style="23" customWidth="1"/>
    <col min="9692" max="9692" width="50.33203125" style="23" customWidth="1"/>
    <col min="9693" max="9693" width="195.5" style="23" customWidth="1"/>
    <col min="9694" max="9694" width="64.5" style="23" customWidth="1"/>
    <col min="9695" max="9695" width="68.33203125" style="23" customWidth="1"/>
    <col min="9696" max="9696" width="29.5" style="23" customWidth="1"/>
    <col min="9697" max="9697" width="0" style="23" hidden="1" customWidth="1"/>
    <col min="9698" max="9698" width="72.6640625" style="23" customWidth="1"/>
    <col min="9699" max="9699" width="65.83203125" style="23" customWidth="1"/>
    <col min="9700" max="9700" width="70.6640625" style="23" customWidth="1"/>
    <col min="9701" max="9701" width="26.5" style="23" customWidth="1"/>
    <col min="9702" max="9702" width="75.5" style="23" customWidth="1"/>
    <col min="9703" max="9703" width="25.33203125" style="23" customWidth="1"/>
    <col min="9704" max="9704" width="26" style="23" customWidth="1"/>
    <col min="9705" max="9705" width="42" style="23" customWidth="1"/>
    <col min="9706" max="9706" width="83" style="23" customWidth="1"/>
    <col min="9707" max="9707" width="79.33203125" style="23" customWidth="1"/>
    <col min="9708" max="9708" width="9.1640625" style="23"/>
    <col min="9709" max="9709" width="67" style="23" customWidth="1"/>
    <col min="9710" max="9946" width="9.1640625" style="23"/>
    <col min="9947" max="9947" width="21.33203125" style="23" customWidth="1"/>
    <col min="9948" max="9948" width="50.33203125" style="23" customWidth="1"/>
    <col min="9949" max="9949" width="195.5" style="23" customWidth="1"/>
    <col min="9950" max="9950" width="64.5" style="23" customWidth="1"/>
    <col min="9951" max="9951" width="68.33203125" style="23" customWidth="1"/>
    <col min="9952" max="9952" width="29.5" style="23" customWidth="1"/>
    <col min="9953" max="9953" width="0" style="23" hidden="1" customWidth="1"/>
    <col min="9954" max="9954" width="72.6640625" style="23" customWidth="1"/>
    <col min="9955" max="9955" width="65.83203125" style="23" customWidth="1"/>
    <col min="9956" max="9956" width="70.6640625" style="23" customWidth="1"/>
    <col min="9957" max="9957" width="26.5" style="23" customWidth="1"/>
    <col min="9958" max="9958" width="75.5" style="23" customWidth="1"/>
    <col min="9959" max="9959" width="25.33203125" style="23" customWidth="1"/>
    <col min="9960" max="9960" width="26" style="23" customWidth="1"/>
    <col min="9961" max="9961" width="42" style="23" customWidth="1"/>
    <col min="9962" max="9962" width="83" style="23" customWidth="1"/>
    <col min="9963" max="9963" width="79.33203125" style="23" customWidth="1"/>
    <col min="9964" max="9964" width="9.1640625" style="23"/>
    <col min="9965" max="9965" width="67" style="23" customWidth="1"/>
    <col min="9966" max="10202" width="9.1640625" style="23"/>
    <col min="10203" max="10203" width="21.33203125" style="23" customWidth="1"/>
    <col min="10204" max="10204" width="50.33203125" style="23" customWidth="1"/>
    <col min="10205" max="10205" width="195.5" style="23" customWidth="1"/>
    <col min="10206" max="10206" width="64.5" style="23" customWidth="1"/>
    <col min="10207" max="10207" width="68.33203125" style="23" customWidth="1"/>
    <col min="10208" max="10208" width="29.5" style="23" customWidth="1"/>
    <col min="10209" max="10209" width="0" style="23" hidden="1" customWidth="1"/>
    <col min="10210" max="10210" width="72.6640625" style="23" customWidth="1"/>
    <col min="10211" max="10211" width="65.83203125" style="23" customWidth="1"/>
    <col min="10212" max="10212" width="70.6640625" style="23" customWidth="1"/>
    <col min="10213" max="10213" width="26.5" style="23" customWidth="1"/>
    <col min="10214" max="10214" width="75.5" style="23" customWidth="1"/>
    <col min="10215" max="10215" width="25.33203125" style="23" customWidth="1"/>
    <col min="10216" max="10216" width="26" style="23" customWidth="1"/>
    <col min="10217" max="10217" width="42" style="23" customWidth="1"/>
    <col min="10218" max="10218" width="83" style="23" customWidth="1"/>
    <col min="10219" max="10219" width="79.33203125" style="23" customWidth="1"/>
    <col min="10220" max="10220" width="9.1640625" style="23"/>
    <col min="10221" max="10221" width="67" style="23" customWidth="1"/>
    <col min="10222" max="10458" width="9.1640625" style="23"/>
    <col min="10459" max="10459" width="21.33203125" style="23" customWidth="1"/>
    <col min="10460" max="10460" width="50.33203125" style="23" customWidth="1"/>
    <col min="10461" max="10461" width="195.5" style="23" customWidth="1"/>
    <col min="10462" max="10462" width="64.5" style="23" customWidth="1"/>
    <col min="10463" max="10463" width="68.33203125" style="23" customWidth="1"/>
    <col min="10464" max="10464" width="29.5" style="23" customWidth="1"/>
    <col min="10465" max="10465" width="0" style="23" hidden="1" customWidth="1"/>
    <col min="10466" max="10466" width="72.6640625" style="23" customWidth="1"/>
    <col min="10467" max="10467" width="65.83203125" style="23" customWidth="1"/>
    <col min="10468" max="10468" width="70.6640625" style="23" customWidth="1"/>
    <col min="10469" max="10469" width="26.5" style="23" customWidth="1"/>
    <col min="10470" max="10470" width="75.5" style="23" customWidth="1"/>
    <col min="10471" max="10471" width="25.33203125" style="23" customWidth="1"/>
    <col min="10472" max="10472" width="26" style="23" customWidth="1"/>
    <col min="10473" max="10473" width="42" style="23" customWidth="1"/>
    <col min="10474" max="10474" width="83" style="23" customWidth="1"/>
    <col min="10475" max="10475" width="79.33203125" style="23" customWidth="1"/>
    <col min="10476" max="10476" width="9.1640625" style="23"/>
    <col min="10477" max="10477" width="67" style="23" customWidth="1"/>
    <col min="10478" max="10714" width="9.1640625" style="23"/>
    <col min="10715" max="10715" width="21.33203125" style="23" customWidth="1"/>
    <col min="10716" max="10716" width="50.33203125" style="23" customWidth="1"/>
    <col min="10717" max="10717" width="195.5" style="23" customWidth="1"/>
    <col min="10718" max="10718" width="64.5" style="23" customWidth="1"/>
    <col min="10719" max="10719" width="68.33203125" style="23" customWidth="1"/>
    <col min="10720" max="10720" width="29.5" style="23" customWidth="1"/>
    <col min="10721" max="10721" width="0" style="23" hidden="1" customWidth="1"/>
    <col min="10722" max="10722" width="72.6640625" style="23" customWidth="1"/>
    <col min="10723" max="10723" width="65.83203125" style="23" customWidth="1"/>
    <col min="10724" max="10724" width="70.6640625" style="23" customWidth="1"/>
    <col min="10725" max="10725" width="26.5" style="23" customWidth="1"/>
    <col min="10726" max="10726" width="75.5" style="23" customWidth="1"/>
    <col min="10727" max="10727" width="25.33203125" style="23" customWidth="1"/>
    <col min="10728" max="10728" width="26" style="23" customWidth="1"/>
    <col min="10729" max="10729" width="42" style="23" customWidth="1"/>
    <col min="10730" max="10730" width="83" style="23" customWidth="1"/>
    <col min="10731" max="10731" width="79.33203125" style="23" customWidth="1"/>
    <col min="10732" max="10732" width="9.1640625" style="23"/>
    <col min="10733" max="10733" width="67" style="23" customWidth="1"/>
    <col min="10734" max="10970" width="9.1640625" style="23"/>
    <col min="10971" max="10971" width="21.33203125" style="23" customWidth="1"/>
    <col min="10972" max="10972" width="50.33203125" style="23" customWidth="1"/>
    <col min="10973" max="10973" width="195.5" style="23" customWidth="1"/>
    <col min="10974" max="10974" width="64.5" style="23" customWidth="1"/>
    <col min="10975" max="10975" width="68.33203125" style="23" customWidth="1"/>
    <col min="10976" max="10976" width="29.5" style="23" customWidth="1"/>
    <col min="10977" max="10977" width="0" style="23" hidden="1" customWidth="1"/>
    <col min="10978" max="10978" width="72.6640625" style="23" customWidth="1"/>
    <col min="10979" max="10979" width="65.83203125" style="23" customWidth="1"/>
    <col min="10980" max="10980" width="70.6640625" style="23" customWidth="1"/>
    <col min="10981" max="10981" width="26.5" style="23" customWidth="1"/>
    <col min="10982" max="10982" width="75.5" style="23" customWidth="1"/>
    <col min="10983" max="10983" width="25.33203125" style="23" customWidth="1"/>
    <col min="10984" max="10984" width="26" style="23" customWidth="1"/>
    <col min="10985" max="10985" width="42" style="23" customWidth="1"/>
    <col min="10986" max="10986" width="83" style="23" customWidth="1"/>
    <col min="10987" max="10987" width="79.33203125" style="23" customWidth="1"/>
    <col min="10988" max="10988" width="9.1640625" style="23"/>
    <col min="10989" max="10989" width="67" style="23" customWidth="1"/>
    <col min="10990" max="11226" width="9.1640625" style="23"/>
    <col min="11227" max="11227" width="21.33203125" style="23" customWidth="1"/>
    <col min="11228" max="11228" width="50.33203125" style="23" customWidth="1"/>
    <col min="11229" max="11229" width="195.5" style="23" customWidth="1"/>
    <col min="11230" max="11230" width="64.5" style="23" customWidth="1"/>
    <col min="11231" max="11231" width="68.33203125" style="23" customWidth="1"/>
    <col min="11232" max="11232" width="29.5" style="23" customWidth="1"/>
    <col min="11233" max="11233" width="0" style="23" hidden="1" customWidth="1"/>
    <col min="11234" max="11234" width="72.6640625" style="23" customWidth="1"/>
    <col min="11235" max="11235" width="65.83203125" style="23" customWidth="1"/>
    <col min="11236" max="11236" width="70.6640625" style="23" customWidth="1"/>
    <col min="11237" max="11237" width="26.5" style="23" customWidth="1"/>
    <col min="11238" max="11238" width="75.5" style="23" customWidth="1"/>
    <col min="11239" max="11239" width="25.33203125" style="23" customWidth="1"/>
    <col min="11240" max="11240" width="26" style="23" customWidth="1"/>
    <col min="11241" max="11241" width="42" style="23" customWidth="1"/>
    <col min="11242" max="11242" width="83" style="23" customWidth="1"/>
    <col min="11243" max="11243" width="79.33203125" style="23" customWidth="1"/>
    <col min="11244" max="11244" width="9.1640625" style="23"/>
    <col min="11245" max="11245" width="67" style="23" customWidth="1"/>
    <col min="11246" max="11482" width="9.1640625" style="23"/>
    <col min="11483" max="11483" width="21.33203125" style="23" customWidth="1"/>
    <col min="11484" max="11484" width="50.33203125" style="23" customWidth="1"/>
    <col min="11485" max="11485" width="195.5" style="23" customWidth="1"/>
    <col min="11486" max="11486" width="64.5" style="23" customWidth="1"/>
    <col min="11487" max="11487" width="68.33203125" style="23" customWidth="1"/>
    <col min="11488" max="11488" width="29.5" style="23" customWidth="1"/>
    <col min="11489" max="11489" width="0" style="23" hidden="1" customWidth="1"/>
    <col min="11490" max="11490" width="72.6640625" style="23" customWidth="1"/>
    <col min="11491" max="11491" width="65.83203125" style="23" customWidth="1"/>
    <col min="11492" max="11492" width="70.6640625" style="23" customWidth="1"/>
    <col min="11493" max="11493" width="26.5" style="23" customWidth="1"/>
    <col min="11494" max="11494" width="75.5" style="23" customWidth="1"/>
    <col min="11495" max="11495" width="25.33203125" style="23" customWidth="1"/>
    <col min="11496" max="11496" width="26" style="23" customWidth="1"/>
    <col min="11497" max="11497" width="42" style="23" customWidth="1"/>
    <col min="11498" max="11498" width="83" style="23" customWidth="1"/>
    <col min="11499" max="11499" width="79.33203125" style="23" customWidth="1"/>
    <col min="11500" max="11500" width="9.1640625" style="23"/>
    <col min="11501" max="11501" width="67" style="23" customWidth="1"/>
    <col min="11502" max="11738" width="9.1640625" style="23"/>
    <col min="11739" max="11739" width="21.33203125" style="23" customWidth="1"/>
    <col min="11740" max="11740" width="50.33203125" style="23" customWidth="1"/>
    <col min="11741" max="11741" width="195.5" style="23" customWidth="1"/>
    <col min="11742" max="11742" width="64.5" style="23" customWidth="1"/>
    <col min="11743" max="11743" width="68.33203125" style="23" customWidth="1"/>
    <col min="11744" max="11744" width="29.5" style="23" customWidth="1"/>
    <col min="11745" max="11745" width="0" style="23" hidden="1" customWidth="1"/>
    <col min="11746" max="11746" width="72.6640625" style="23" customWidth="1"/>
    <col min="11747" max="11747" width="65.83203125" style="23" customWidth="1"/>
    <col min="11748" max="11748" width="70.6640625" style="23" customWidth="1"/>
    <col min="11749" max="11749" width="26.5" style="23" customWidth="1"/>
    <col min="11750" max="11750" width="75.5" style="23" customWidth="1"/>
    <col min="11751" max="11751" width="25.33203125" style="23" customWidth="1"/>
    <col min="11752" max="11752" width="26" style="23" customWidth="1"/>
    <col min="11753" max="11753" width="42" style="23" customWidth="1"/>
    <col min="11754" max="11754" width="83" style="23" customWidth="1"/>
    <col min="11755" max="11755" width="79.33203125" style="23" customWidth="1"/>
    <col min="11756" max="11756" width="9.1640625" style="23"/>
    <col min="11757" max="11757" width="67" style="23" customWidth="1"/>
    <col min="11758" max="11994" width="9.1640625" style="23"/>
    <col min="11995" max="11995" width="21.33203125" style="23" customWidth="1"/>
    <col min="11996" max="11996" width="50.33203125" style="23" customWidth="1"/>
    <col min="11997" max="11997" width="195.5" style="23" customWidth="1"/>
    <col min="11998" max="11998" width="64.5" style="23" customWidth="1"/>
    <col min="11999" max="11999" width="68.33203125" style="23" customWidth="1"/>
    <col min="12000" max="12000" width="29.5" style="23" customWidth="1"/>
    <col min="12001" max="12001" width="0" style="23" hidden="1" customWidth="1"/>
    <col min="12002" max="12002" width="72.6640625" style="23" customWidth="1"/>
    <col min="12003" max="12003" width="65.83203125" style="23" customWidth="1"/>
    <col min="12004" max="12004" width="70.6640625" style="23" customWidth="1"/>
    <col min="12005" max="12005" width="26.5" style="23" customWidth="1"/>
    <col min="12006" max="12006" width="75.5" style="23" customWidth="1"/>
    <col min="12007" max="12007" width="25.33203125" style="23" customWidth="1"/>
    <col min="12008" max="12008" width="26" style="23" customWidth="1"/>
    <col min="12009" max="12009" width="42" style="23" customWidth="1"/>
    <col min="12010" max="12010" width="83" style="23" customWidth="1"/>
    <col min="12011" max="12011" width="79.33203125" style="23" customWidth="1"/>
    <col min="12012" max="12012" width="9.1640625" style="23"/>
    <col min="12013" max="12013" width="67" style="23" customWidth="1"/>
    <col min="12014" max="12250" width="9.1640625" style="23"/>
    <col min="12251" max="12251" width="21.33203125" style="23" customWidth="1"/>
    <col min="12252" max="12252" width="50.33203125" style="23" customWidth="1"/>
    <col min="12253" max="12253" width="195.5" style="23" customWidth="1"/>
    <col min="12254" max="12254" width="64.5" style="23" customWidth="1"/>
    <col min="12255" max="12255" width="68.33203125" style="23" customWidth="1"/>
    <col min="12256" max="12256" width="29.5" style="23" customWidth="1"/>
    <col min="12257" max="12257" width="0" style="23" hidden="1" customWidth="1"/>
    <col min="12258" max="12258" width="72.6640625" style="23" customWidth="1"/>
    <col min="12259" max="12259" width="65.83203125" style="23" customWidth="1"/>
    <col min="12260" max="12260" width="70.6640625" style="23" customWidth="1"/>
    <col min="12261" max="12261" width="26.5" style="23" customWidth="1"/>
    <col min="12262" max="12262" width="75.5" style="23" customWidth="1"/>
    <col min="12263" max="12263" width="25.33203125" style="23" customWidth="1"/>
    <col min="12264" max="12264" width="26" style="23" customWidth="1"/>
    <col min="12265" max="12265" width="42" style="23" customWidth="1"/>
    <col min="12266" max="12266" width="83" style="23" customWidth="1"/>
    <col min="12267" max="12267" width="79.33203125" style="23" customWidth="1"/>
    <col min="12268" max="12268" width="9.1640625" style="23"/>
    <col min="12269" max="12269" width="67" style="23" customWidth="1"/>
    <col min="12270" max="12506" width="9.1640625" style="23"/>
    <col min="12507" max="12507" width="21.33203125" style="23" customWidth="1"/>
    <col min="12508" max="12508" width="50.33203125" style="23" customWidth="1"/>
    <col min="12509" max="12509" width="195.5" style="23" customWidth="1"/>
    <col min="12510" max="12510" width="64.5" style="23" customWidth="1"/>
    <col min="12511" max="12511" width="68.33203125" style="23" customWidth="1"/>
    <col min="12512" max="12512" width="29.5" style="23" customWidth="1"/>
    <col min="12513" max="12513" width="0" style="23" hidden="1" customWidth="1"/>
    <col min="12514" max="12514" width="72.6640625" style="23" customWidth="1"/>
    <col min="12515" max="12515" width="65.83203125" style="23" customWidth="1"/>
    <col min="12516" max="12516" width="70.6640625" style="23" customWidth="1"/>
    <col min="12517" max="12517" width="26.5" style="23" customWidth="1"/>
    <col min="12518" max="12518" width="75.5" style="23" customWidth="1"/>
    <col min="12519" max="12519" width="25.33203125" style="23" customWidth="1"/>
    <col min="12520" max="12520" width="26" style="23" customWidth="1"/>
    <col min="12521" max="12521" width="42" style="23" customWidth="1"/>
    <col min="12522" max="12522" width="83" style="23" customWidth="1"/>
    <col min="12523" max="12523" width="79.33203125" style="23" customWidth="1"/>
    <col min="12524" max="12524" width="9.1640625" style="23"/>
    <col min="12525" max="12525" width="67" style="23" customWidth="1"/>
    <col min="12526" max="12762" width="9.1640625" style="23"/>
    <col min="12763" max="12763" width="21.33203125" style="23" customWidth="1"/>
    <col min="12764" max="12764" width="50.33203125" style="23" customWidth="1"/>
    <col min="12765" max="12765" width="195.5" style="23" customWidth="1"/>
    <col min="12766" max="12766" width="64.5" style="23" customWidth="1"/>
    <col min="12767" max="12767" width="68.33203125" style="23" customWidth="1"/>
    <col min="12768" max="12768" width="29.5" style="23" customWidth="1"/>
    <col min="12769" max="12769" width="0" style="23" hidden="1" customWidth="1"/>
    <col min="12770" max="12770" width="72.6640625" style="23" customWidth="1"/>
    <col min="12771" max="12771" width="65.83203125" style="23" customWidth="1"/>
    <col min="12772" max="12772" width="70.6640625" style="23" customWidth="1"/>
    <col min="12773" max="12773" width="26.5" style="23" customWidth="1"/>
    <col min="12774" max="12774" width="75.5" style="23" customWidth="1"/>
    <col min="12775" max="12775" width="25.33203125" style="23" customWidth="1"/>
    <col min="12776" max="12776" width="26" style="23" customWidth="1"/>
    <col min="12777" max="12777" width="42" style="23" customWidth="1"/>
    <col min="12778" max="12778" width="83" style="23" customWidth="1"/>
    <col min="12779" max="12779" width="79.33203125" style="23" customWidth="1"/>
    <col min="12780" max="12780" width="9.1640625" style="23"/>
    <col min="12781" max="12781" width="67" style="23" customWidth="1"/>
    <col min="12782" max="13018" width="9.1640625" style="23"/>
    <col min="13019" max="13019" width="21.33203125" style="23" customWidth="1"/>
    <col min="13020" max="13020" width="50.33203125" style="23" customWidth="1"/>
    <col min="13021" max="13021" width="195.5" style="23" customWidth="1"/>
    <col min="13022" max="13022" width="64.5" style="23" customWidth="1"/>
    <col min="13023" max="13023" width="68.33203125" style="23" customWidth="1"/>
    <col min="13024" max="13024" width="29.5" style="23" customWidth="1"/>
    <col min="13025" max="13025" width="0" style="23" hidden="1" customWidth="1"/>
    <col min="13026" max="13026" width="72.6640625" style="23" customWidth="1"/>
    <col min="13027" max="13027" width="65.83203125" style="23" customWidth="1"/>
    <col min="13028" max="13028" width="70.6640625" style="23" customWidth="1"/>
    <col min="13029" max="13029" width="26.5" style="23" customWidth="1"/>
    <col min="13030" max="13030" width="75.5" style="23" customWidth="1"/>
    <col min="13031" max="13031" width="25.33203125" style="23" customWidth="1"/>
    <col min="13032" max="13032" width="26" style="23" customWidth="1"/>
    <col min="13033" max="13033" width="42" style="23" customWidth="1"/>
    <col min="13034" max="13034" width="83" style="23" customWidth="1"/>
    <col min="13035" max="13035" width="79.33203125" style="23" customWidth="1"/>
    <col min="13036" max="13036" width="9.1640625" style="23"/>
    <col min="13037" max="13037" width="67" style="23" customWidth="1"/>
    <col min="13038" max="13274" width="9.1640625" style="23"/>
    <col min="13275" max="13275" width="21.33203125" style="23" customWidth="1"/>
    <col min="13276" max="13276" width="50.33203125" style="23" customWidth="1"/>
    <col min="13277" max="13277" width="195.5" style="23" customWidth="1"/>
    <col min="13278" max="13278" width="64.5" style="23" customWidth="1"/>
    <col min="13279" max="13279" width="68.33203125" style="23" customWidth="1"/>
    <col min="13280" max="13280" width="29.5" style="23" customWidth="1"/>
    <col min="13281" max="13281" width="0" style="23" hidden="1" customWidth="1"/>
    <col min="13282" max="13282" width="72.6640625" style="23" customWidth="1"/>
    <col min="13283" max="13283" width="65.83203125" style="23" customWidth="1"/>
    <col min="13284" max="13284" width="70.6640625" style="23" customWidth="1"/>
    <col min="13285" max="13285" width="26.5" style="23" customWidth="1"/>
    <col min="13286" max="13286" width="75.5" style="23" customWidth="1"/>
    <col min="13287" max="13287" width="25.33203125" style="23" customWidth="1"/>
    <col min="13288" max="13288" width="26" style="23" customWidth="1"/>
    <col min="13289" max="13289" width="42" style="23" customWidth="1"/>
    <col min="13290" max="13290" width="83" style="23" customWidth="1"/>
    <col min="13291" max="13291" width="79.33203125" style="23" customWidth="1"/>
    <col min="13292" max="13292" width="9.1640625" style="23"/>
    <col min="13293" max="13293" width="67" style="23" customWidth="1"/>
    <col min="13294" max="13530" width="9.1640625" style="23"/>
    <col min="13531" max="13531" width="21.33203125" style="23" customWidth="1"/>
    <col min="13532" max="13532" width="50.33203125" style="23" customWidth="1"/>
    <col min="13533" max="13533" width="195.5" style="23" customWidth="1"/>
    <col min="13534" max="13534" width="64.5" style="23" customWidth="1"/>
    <col min="13535" max="13535" width="68.33203125" style="23" customWidth="1"/>
    <col min="13536" max="13536" width="29.5" style="23" customWidth="1"/>
    <col min="13537" max="13537" width="0" style="23" hidden="1" customWidth="1"/>
    <col min="13538" max="13538" width="72.6640625" style="23" customWidth="1"/>
    <col min="13539" max="13539" width="65.83203125" style="23" customWidth="1"/>
    <col min="13540" max="13540" width="70.6640625" style="23" customWidth="1"/>
    <col min="13541" max="13541" width="26.5" style="23" customWidth="1"/>
    <col min="13542" max="13542" width="75.5" style="23" customWidth="1"/>
    <col min="13543" max="13543" width="25.33203125" style="23" customWidth="1"/>
    <col min="13544" max="13544" width="26" style="23" customWidth="1"/>
    <col min="13545" max="13545" width="42" style="23" customWidth="1"/>
    <col min="13546" max="13546" width="83" style="23" customWidth="1"/>
    <col min="13547" max="13547" width="79.33203125" style="23" customWidth="1"/>
    <col min="13548" max="13548" width="9.1640625" style="23"/>
    <col min="13549" max="13549" width="67" style="23" customWidth="1"/>
    <col min="13550" max="13786" width="9.1640625" style="23"/>
    <col min="13787" max="13787" width="21.33203125" style="23" customWidth="1"/>
    <col min="13788" max="13788" width="50.33203125" style="23" customWidth="1"/>
    <col min="13789" max="13789" width="195.5" style="23" customWidth="1"/>
    <col min="13790" max="13790" width="64.5" style="23" customWidth="1"/>
    <col min="13791" max="13791" width="68.33203125" style="23" customWidth="1"/>
    <col min="13792" max="13792" width="29.5" style="23" customWidth="1"/>
    <col min="13793" max="13793" width="0" style="23" hidden="1" customWidth="1"/>
    <col min="13794" max="13794" width="72.6640625" style="23" customWidth="1"/>
    <col min="13795" max="13795" width="65.83203125" style="23" customWidth="1"/>
    <col min="13796" max="13796" width="70.6640625" style="23" customWidth="1"/>
    <col min="13797" max="13797" width="26.5" style="23" customWidth="1"/>
    <col min="13798" max="13798" width="75.5" style="23" customWidth="1"/>
    <col min="13799" max="13799" width="25.33203125" style="23" customWidth="1"/>
    <col min="13800" max="13800" width="26" style="23" customWidth="1"/>
    <col min="13801" max="13801" width="42" style="23" customWidth="1"/>
    <col min="13802" max="13802" width="83" style="23" customWidth="1"/>
    <col min="13803" max="13803" width="79.33203125" style="23" customWidth="1"/>
    <col min="13804" max="13804" width="9.1640625" style="23"/>
    <col min="13805" max="13805" width="67" style="23" customWidth="1"/>
    <col min="13806" max="14042" width="9.1640625" style="23"/>
    <col min="14043" max="14043" width="21.33203125" style="23" customWidth="1"/>
    <col min="14044" max="14044" width="50.33203125" style="23" customWidth="1"/>
    <col min="14045" max="14045" width="195.5" style="23" customWidth="1"/>
    <col min="14046" max="14046" width="64.5" style="23" customWidth="1"/>
    <col min="14047" max="14047" width="68.33203125" style="23" customWidth="1"/>
    <col min="14048" max="14048" width="29.5" style="23" customWidth="1"/>
    <col min="14049" max="14049" width="0" style="23" hidden="1" customWidth="1"/>
    <col min="14050" max="14050" width="72.6640625" style="23" customWidth="1"/>
    <col min="14051" max="14051" width="65.83203125" style="23" customWidth="1"/>
    <col min="14052" max="14052" width="70.6640625" style="23" customWidth="1"/>
    <col min="14053" max="14053" width="26.5" style="23" customWidth="1"/>
    <col min="14054" max="14054" width="75.5" style="23" customWidth="1"/>
    <col min="14055" max="14055" width="25.33203125" style="23" customWidth="1"/>
    <col min="14056" max="14056" width="26" style="23" customWidth="1"/>
    <col min="14057" max="14057" width="42" style="23" customWidth="1"/>
    <col min="14058" max="14058" width="83" style="23" customWidth="1"/>
    <col min="14059" max="14059" width="79.33203125" style="23" customWidth="1"/>
    <col min="14060" max="14060" width="9.1640625" style="23"/>
    <col min="14061" max="14061" width="67" style="23" customWidth="1"/>
    <col min="14062" max="14298" width="9.1640625" style="23"/>
    <col min="14299" max="14299" width="21.33203125" style="23" customWidth="1"/>
    <col min="14300" max="14300" width="50.33203125" style="23" customWidth="1"/>
    <col min="14301" max="14301" width="195.5" style="23" customWidth="1"/>
    <col min="14302" max="14302" width="64.5" style="23" customWidth="1"/>
    <col min="14303" max="14303" width="68.33203125" style="23" customWidth="1"/>
    <col min="14304" max="14304" width="29.5" style="23" customWidth="1"/>
    <col min="14305" max="14305" width="0" style="23" hidden="1" customWidth="1"/>
    <col min="14306" max="14306" width="72.6640625" style="23" customWidth="1"/>
    <col min="14307" max="14307" width="65.83203125" style="23" customWidth="1"/>
    <col min="14308" max="14308" width="70.6640625" style="23" customWidth="1"/>
    <col min="14309" max="14309" width="26.5" style="23" customWidth="1"/>
    <col min="14310" max="14310" width="75.5" style="23" customWidth="1"/>
    <col min="14311" max="14311" width="25.33203125" style="23" customWidth="1"/>
    <col min="14312" max="14312" width="26" style="23" customWidth="1"/>
    <col min="14313" max="14313" width="42" style="23" customWidth="1"/>
    <col min="14314" max="14314" width="83" style="23" customWidth="1"/>
    <col min="14315" max="14315" width="79.33203125" style="23" customWidth="1"/>
    <col min="14316" max="14316" width="9.1640625" style="23"/>
    <col min="14317" max="14317" width="67" style="23" customWidth="1"/>
    <col min="14318" max="14554" width="9.1640625" style="23"/>
    <col min="14555" max="14555" width="21.33203125" style="23" customWidth="1"/>
    <col min="14556" max="14556" width="50.33203125" style="23" customWidth="1"/>
    <col min="14557" max="14557" width="195.5" style="23" customWidth="1"/>
    <col min="14558" max="14558" width="64.5" style="23" customWidth="1"/>
    <col min="14559" max="14559" width="68.33203125" style="23" customWidth="1"/>
    <col min="14560" max="14560" width="29.5" style="23" customWidth="1"/>
    <col min="14561" max="14561" width="0" style="23" hidden="1" customWidth="1"/>
    <col min="14562" max="14562" width="72.6640625" style="23" customWidth="1"/>
    <col min="14563" max="14563" width="65.83203125" style="23" customWidth="1"/>
    <col min="14564" max="14564" width="70.6640625" style="23" customWidth="1"/>
    <col min="14565" max="14565" width="26.5" style="23" customWidth="1"/>
    <col min="14566" max="14566" width="75.5" style="23" customWidth="1"/>
    <col min="14567" max="14567" width="25.33203125" style="23" customWidth="1"/>
    <col min="14568" max="14568" width="26" style="23" customWidth="1"/>
    <col min="14569" max="14569" width="42" style="23" customWidth="1"/>
    <col min="14570" max="14570" width="83" style="23" customWidth="1"/>
    <col min="14571" max="14571" width="79.33203125" style="23" customWidth="1"/>
    <col min="14572" max="14572" width="9.1640625" style="23"/>
    <col min="14573" max="14573" width="67" style="23" customWidth="1"/>
    <col min="14574" max="14810" width="9.1640625" style="23"/>
    <col min="14811" max="14811" width="21.33203125" style="23" customWidth="1"/>
    <col min="14812" max="14812" width="50.33203125" style="23" customWidth="1"/>
    <col min="14813" max="14813" width="195.5" style="23" customWidth="1"/>
    <col min="14814" max="14814" width="64.5" style="23" customWidth="1"/>
    <col min="14815" max="14815" width="68.33203125" style="23" customWidth="1"/>
    <col min="14816" max="14816" width="29.5" style="23" customWidth="1"/>
    <col min="14817" max="14817" width="0" style="23" hidden="1" customWidth="1"/>
    <col min="14818" max="14818" width="72.6640625" style="23" customWidth="1"/>
    <col min="14819" max="14819" width="65.83203125" style="23" customWidth="1"/>
    <col min="14820" max="14820" width="70.6640625" style="23" customWidth="1"/>
    <col min="14821" max="14821" width="26.5" style="23" customWidth="1"/>
    <col min="14822" max="14822" width="75.5" style="23" customWidth="1"/>
    <col min="14823" max="14823" width="25.33203125" style="23" customWidth="1"/>
    <col min="14824" max="14824" width="26" style="23" customWidth="1"/>
    <col min="14825" max="14825" width="42" style="23" customWidth="1"/>
    <col min="14826" max="14826" width="83" style="23" customWidth="1"/>
    <col min="14827" max="14827" width="79.33203125" style="23" customWidth="1"/>
    <col min="14828" max="14828" width="9.1640625" style="23"/>
    <col min="14829" max="14829" width="67" style="23" customWidth="1"/>
    <col min="14830" max="15066" width="9.1640625" style="23"/>
    <col min="15067" max="15067" width="21.33203125" style="23" customWidth="1"/>
    <col min="15068" max="15068" width="50.33203125" style="23" customWidth="1"/>
    <col min="15069" max="15069" width="195.5" style="23" customWidth="1"/>
    <col min="15070" max="15070" width="64.5" style="23" customWidth="1"/>
    <col min="15071" max="15071" width="68.33203125" style="23" customWidth="1"/>
    <col min="15072" max="15072" width="29.5" style="23" customWidth="1"/>
    <col min="15073" max="15073" width="0" style="23" hidden="1" customWidth="1"/>
    <col min="15074" max="15074" width="72.6640625" style="23" customWidth="1"/>
    <col min="15075" max="15075" width="65.83203125" style="23" customWidth="1"/>
    <col min="15076" max="15076" width="70.6640625" style="23" customWidth="1"/>
    <col min="15077" max="15077" width="26.5" style="23" customWidth="1"/>
    <col min="15078" max="15078" width="75.5" style="23" customWidth="1"/>
    <col min="15079" max="15079" width="25.33203125" style="23" customWidth="1"/>
    <col min="15080" max="15080" width="26" style="23" customWidth="1"/>
    <col min="15081" max="15081" width="42" style="23" customWidth="1"/>
    <col min="15082" max="15082" width="83" style="23" customWidth="1"/>
    <col min="15083" max="15083" width="79.33203125" style="23" customWidth="1"/>
    <col min="15084" max="15084" width="9.1640625" style="23"/>
    <col min="15085" max="15085" width="67" style="23" customWidth="1"/>
    <col min="15086" max="15322" width="9.1640625" style="23"/>
    <col min="15323" max="15323" width="21.33203125" style="23" customWidth="1"/>
    <col min="15324" max="15324" width="50.33203125" style="23" customWidth="1"/>
    <col min="15325" max="15325" width="195.5" style="23" customWidth="1"/>
    <col min="15326" max="15326" width="64.5" style="23" customWidth="1"/>
    <col min="15327" max="15327" width="68.33203125" style="23" customWidth="1"/>
    <col min="15328" max="15328" width="29.5" style="23" customWidth="1"/>
    <col min="15329" max="15329" width="0" style="23" hidden="1" customWidth="1"/>
    <col min="15330" max="15330" width="72.6640625" style="23" customWidth="1"/>
    <col min="15331" max="15331" width="65.83203125" style="23" customWidth="1"/>
    <col min="15332" max="15332" width="70.6640625" style="23" customWidth="1"/>
    <col min="15333" max="15333" width="26.5" style="23" customWidth="1"/>
    <col min="15334" max="15334" width="75.5" style="23" customWidth="1"/>
    <col min="15335" max="15335" width="25.33203125" style="23" customWidth="1"/>
    <col min="15336" max="15336" width="26" style="23" customWidth="1"/>
    <col min="15337" max="15337" width="42" style="23" customWidth="1"/>
    <col min="15338" max="15338" width="83" style="23" customWidth="1"/>
    <col min="15339" max="15339" width="79.33203125" style="23" customWidth="1"/>
    <col min="15340" max="15340" width="9.1640625" style="23"/>
    <col min="15341" max="15341" width="67" style="23" customWidth="1"/>
    <col min="15342" max="15578" width="9.1640625" style="23"/>
    <col min="15579" max="15579" width="21.33203125" style="23" customWidth="1"/>
    <col min="15580" max="15580" width="50.33203125" style="23" customWidth="1"/>
    <col min="15581" max="15581" width="195.5" style="23" customWidth="1"/>
    <col min="15582" max="15582" width="64.5" style="23" customWidth="1"/>
    <col min="15583" max="15583" width="68.33203125" style="23" customWidth="1"/>
    <col min="15584" max="15584" width="29.5" style="23" customWidth="1"/>
    <col min="15585" max="15585" width="0" style="23" hidden="1" customWidth="1"/>
    <col min="15586" max="15586" width="72.6640625" style="23" customWidth="1"/>
    <col min="15587" max="15587" width="65.83203125" style="23" customWidth="1"/>
    <col min="15588" max="15588" width="70.6640625" style="23" customWidth="1"/>
    <col min="15589" max="15589" width="26.5" style="23" customWidth="1"/>
    <col min="15590" max="15590" width="75.5" style="23" customWidth="1"/>
    <col min="15591" max="15591" width="25.33203125" style="23" customWidth="1"/>
    <col min="15592" max="15592" width="26" style="23" customWidth="1"/>
    <col min="15593" max="15593" width="42" style="23" customWidth="1"/>
    <col min="15594" max="15594" width="83" style="23" customWidth="1"/>
    <col min="15595" max="15595" width="79.33203125" style="23" customWidth="1"/>
    <col min="15596" max="15596" width="9.1640625" style="23"/>
    <col min="15597" max="15597" width="67" style="23" customWidth="1"/>
    <col min="15598" max="15834" width="9.1640625" style="23"/>
    <col min="15835" max="15835" width="21.33203125" style="23" customWidth="1"/>
    <col min="15836" max="15836" width="50.33203125" style="23" customWidth="1"/>
    <col min="15837" max="15837" width="195.5" style="23" customWidth="1"/>
    <col min="15838" max="15838" width="64.5" style="23" customWidth="1"/>
    <col min="15839" max="15839" width="68.33203125" style="23" customWidth="1"/>
    <col min="15840" max="15840" width="29.5" style="23" customWidth="1"/>
    <col min="15841" max="15841" width="0" style="23" hidden="1" customWidth="1"/>
    <col min="15842" max="15842" width="72.6640625" style="23" customWidth="1"/>
    <col min="15843" max="15843" width="65.83203125" style="23" customWidth="1"/>
    <col min="15844" max="15844" width="70.6640625" style="23" customWidth="1"/>
    <col min="15845" max="15845" width="26.5" style="23" customWidth="1"/>
    <col min="15846" max="15846" width="75.5" style="23" customWidth="1"/>
    <col min="15847" max="15847" width="25.33203125" style="23" customWidth="1"/>
    <col min="15848" max="15848" width="26" style="23" customWidth="1"/>
    <col min="15849" max="15849" width="42" style="23" customWidth="1"/>
    <col min="15850" max="15850" width="83" style="23" customWidth="1"/>
    <col min="15851" max="15851" width="79.33203125" style="23" customWidth="1"/>
    <col min="15852" max="15852" width="9.1640625" style="23"/>
    <col min="15853" max="15853" width="67" style="23" customWidth="1"/>
    <col min="15854" max="16090" width="9.1640625" style="23"/>
    <col min="16091" max="16091" width="21.33203125" style="23" customWidth="1"/>
    <col min="16092" max="16092" width="50.33203125" style="23" customWidth="1"/>
    <col min="16093" max="16093" width="195.5" style="23" customWidth="1"/>
    <col min="16094" max="16094" width="64.5" style="23" customWidth="1"/>
    <col min="16095" max="16095" width="68.33203125" style="23" customWidth="1"/>
    <col min="16096" max="16096" width="29.5" style="23" customWidth="1"/>
    <col min="16097" max="16097" width="0" style="23" hidden="1" customWidth="1"/>
    <col min="16098" max="16098" width="72.6640625" style="23" customWidth="1"/>
    <col min="16099" max="16099" width="65.83203125" style="23" customWidth="1"/>
    <col min="16100" max="16100" width="70.6640625" style="23" customWidth="1"/>
    <col min="16101" max="16101" width="26.5" style="23" customWidth="1"/>
    <col min="16102" max="16102" width="75.5" style="23" customWidth="1"/>
    <col min="16103" max="16103" width="25.33203125" style="23" customWidth="1"/>
    <col min="16104" max="16104" width="26" style="23" customWidth="1"/>
    <col min="16105" max="16105" width="42" style="23" customWidth="1"/>
    <col min="16106" max="16106" width="83" style="23" customWidth="1"/>
    <col min="16107" max="16107" width="79.33203125" style="23" customWidth="1"/>
    <col min="16108" max="16108" width="9.1640625" style="23"/>
    <col min="16109" max="16109" width="67" style="23" customWidth="1"/>
    <col min="16110" max="16384" width="9.1640625" style="23"/>
  </cols>
  <sheetData>
    <row r="1" spans="1:214" ht="105.75" customHeight="1" x14ac:dyDescent="0.2">
      <c r="A1" s="979" t="s">
        <v>64</v>
      </c>
      <c r="B1" s="980"/>
      <c r="C1" s="980"/>
      <c r="D1" s="980"/>
    </row>
    <row r="2" spans="1:214" ht="105.75" customHeight="1" x14ac:dyDescent="0.2">
      <c r="A2" s="981"/>
      <c r="B2" s="981"/>
      <c r="C2" s="981"/>
      <c r="D2" s="981"/>
    </row>
    <row r="3" spans="1:214" ht="17.25" customHeight="1" thickBot="1" x14ac:dyDescent="0.25">
      <c r="A3" s="982"/>
      <c r="B3" s="983"/>
      <c r="C3" s="983"/>
      <c r="D3" s="983"/>
    </row>
    <row r="4" spans="1:214" ht="42" hidden="1" customHeight="1" x14ac:dyDescent="0.2">
      <c r="A4" s="24"/>
      <c r="B4" s="25"/>
      <c r="C4" s="26"/>
    </row>
    <row r="5" spans="1:214" ht="10.5" hidden="1" customHeight="1" thickBot="1" x14ac:dyDescent="0.25">
      <c r="A5" s="28"/>
      <c r="B5" s="29"/>
      <c r="C5" s="30"/>
    </row>
    <row r="6" spans="1:214" ht="16.5" customHeight="1" thickBot="1" x14ac:dyDescent="0.25">
      <c r="A6" s="31"/>
      <c r="B6" s="32"/>
      <c r="C6" s="33"/>
      <c r="D6" s="34"/>
    </row>
    <row r="7" spans="1:214" ht="150" customHeight="1" thickBot="1" x14ac:dyDescent="0.25">
      <c r="A7" s="984" t="s">
        <v>0</v>
      </c>
      <c r="B7" s="986" t="s">
        <v>65</v>
      </c>
      <c r="C7" s="987"/>
      <c r="D7" s="464"/>
    </row>
    <row r="8" spans="1:214" s="36" customFormat="1" ht="150" customHeight="1" thickBot="1" x14ac:dyDescent="0.25">
      <c r="A8" s="985"/>
      <c r="B8" s="988"/>
      <c r="C8" s="989"/>
      <c r="D8" s="35" t="s">
        <v>67</v>
      </c>
    </row>
    <row r="9" spans="1:214" s="40" customFormat="1" ht="87" customHeight="1" thickBot="1" x14ac:dyDescent="0.25">
      <c r="A9" s="37">
        <v>22</v>
      </c>
      <c r="B9" s="977" t="s">
        <v>68</v>
      </c>
      <c r="C9" s="978"/>
      <c r="D9" s="38">
        <v>12086038922.02</v>
      </c>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row>
    <row r="10" spans="1:214" s="45" customFormat="1" ht="87" customHeight="1" thickBot="1" x14ac:dyDescent="0.25">
      <c r="A10" s="41"/>
      <c r="B10" s="42">
        <v>27420000</v>
      </c>
      <c r="C10" s="43" t="s">
        <v>69</v>
      </c>
      <c r="D10" s="44">
        <v>12078958922.02</v>
      </c>
    </row>
    <row r="11" spans="1:214" ht="150" customHeight="1" x14ac:dyDescent="0.2">
      <c r="A11" s="46"/>
      <c r="B11" s="47">
        <v>27421100</v>
      </c>
      <c r="C11" s="48" t="s">
        <v>70</v>
      </c>
      <c r="D11" s="50">
        <v>6341732</v>
      </c>
    </row>
    <row r="12" spans="1:214" ht="135" customHeight="1" x14ac:dyDescent="0.2">
      <c r="A12" s="46"/>
      <c r="B12" s="47">
        <v>27421200</v>
      </c>
      <c r="C12" s="48" t="s">
        <v>71</v>
      </c>
      <c r="D12" s="50">
        <v>55084399.019999996</v>
      </c>
    </row>
    <row r="13" spans="1:214" ht="87" customHeight="1" x14ac:dyDescent="0.2">
      <c r="A13" s="46"/>
      <c r="B13" s="47">
        <v>27421500</v>
      </c>
      <c r="C13" s="48" t="s">
        <v>72</v>
      </c>
      <c r="D13" s="50">
        <v>5284753</v>
      </c>
    </row>
    <row r="14" spans="1:214" ht="87" customHeight="1" x14ac:dyDescent="0.2">
      <c r="A14" s="46"/>
      <c r="B14" s="47">
        <v>27421600</v>
      </c>
      <c r="C14" s="48" t="s">
        <v>73</v>
      </c>
      <c r="D14" s="50">
        <v>12012248038</v>
      </c>
    </row>
    <row r="15" spans="1:214" ht="87" customHeight="1" thickBot="1" x14ac:dyDescent="0.25">
      <c r="A15" s="51"/>
      <c r="B15" s="52">
        <v>27421710</v>
      </c>
      <c r="C15" s="53" t="s">
        <v>74</v>
      </c>
      <c r="D15" s="54">
        <v>0</v>
      </c>
    </row>
    <row r="16" spans="1:214" s="45" customFormat="1" ht="121" thickBot="1" x14ac:dyDescent="0.25">
      <c r="A16" s="41"/>
      <c r="B16" s="55">
        <v>27012000</v>
      </c>
      <c r="C16" s="56" t="s">
        <v>75</v>
      </c>
      <c r="D16" s="44">
        <v>7080000</v>
      </c>
    </row>
    <row r="17" spans="1:214" ht="87" customHeight="1" x14ac:dyDescent="0.2">
      <c r="A17" s="46"/>
      <c r="B17" s="47">
        <v>27012220</v>
      </c>
      <c r="C17" s="48" t="s">
        <v>76</v>
      </c>
      <c r="D17" s="58">
        <v>0</v>
      </c>
    </row>
    <row r="18" spans="1:214" ht="121" thickBot="1" x14ac:dyDescent="0.25">
      <c r="A18" s="59"/>
      <c r="B18" s="60">
        <v>27012284</v>
      </c>
      <c r="C18" s="61" t="s">
        <v>77</v>
      </c>
      <c r="D18" s="63">
        <v>7080000</v>
      </c>
    </row>
    <row r="19" spans="1:214" s="40" customFormat="1" ht="72" customHeight="1" thickBot="1" x14ac:dyDescent="0.25">
      <c r="A19" s="37" t="s">
        <v>78</v>
      </c>
      <c r="B19" s="977" t="s">
        <v>79</v>
      </c>
      <c r="C19" s="978"/>
      <c r="D19" s="38">
        <v>1133509535.26</v>
      </c>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row>
    <row r="20" spans="1:214" s="45" customFormat="1" ht="120.75" customHeight="1" thickBot="1" x14ac:dyDescent="0.25">
      <c r="A20" s="41"/>
      <c r="B20" s="64">
        <v>17134000</v>
      </c>
      <c r="C20" s="56" t="s">
        <v>80</v>
      </c>
      <c r="D20" s="44">
        <v>35083291.719999999</v>
      </c>
    </row>
    <row r="21" spans="1:214" ht="150.75" customHeight="1" thickBot="1" x14ac:dyDescent="0.25">
      <c r="A21" s="65"/>
      <c r="B21" s="66">
        <v>17134700</v>
      </c>
      <c r="C21" s="67" t="s">
        <v>81</v>
      </c>
      <c r="D21" s="68">
        <v>35853191.719999999</v>
      </c>
    </row>
    <row r="22" spans="1:214" s="45" customFormat="1" ht="181" thickBot="1" x14ac:dyDescent="0.25">
      <c r="A22" s="69"/>
      <c r="B22" s="64">
        <v>17136000</v>
      </c>
      <c r="C22" s="56" t="s">
        <v>82</v>
      </c>
      <c r="D22" s="44">
        <v>4419949.03</v>
      </c>
    </row>
    <row r="23" spans="1:214" ht="207" customHeight="1" thickBot="1" x14ac:dyDescent="0.25">
      <c r="A23" s="65"/>
      <c r="B23" s="66">
        <v>17136120</v>
      </c>
      <c r="C23" s="67" t="s">
        <v>83</v>
      </c>
      <c r="D23" s="70">
        <v>4419949.03</v>
      </c>
    </row>
    <row r="24" spans="1:214" s="45" customFormat="1" ht="87" customHeight="1" thickBot="1" x14ac:dyDescent="0.25">
      <c r="A24" s="71"/>
      <c r="B24" s="64">
        <v>27426000</v>
      </c>
      <c r="C24" s="56" t="s">
        <v>84</v>
      </c>
      <c r="D24" s="44">
        <v>350400932</v>
      </c>
    </row>
    <row r="25" spans="1:214" ht="121" thickBot="1" x14ac:dyDescent="0.25">
      <c r="A25" s="72"/>
      <c r="B25" s="73">
        <v>27426820</v>
      </c>
      <c r="C25" s="74" t="s">
        <v>85</v>
      </c>
      <c r="D25" s="58">
        <v>350400932</v>
      </c>
    </row>
    <row r="26" spans="1:214" s="45" customFormat="1" ht="87" customHeight="1" thickBot="1" x14ac:dyDescent="0.25">
      <c r="A26" s="71"/>
      <c r="B26" s="64">
        <v>27420000</v>
      </c>
      <c r="C26" s="56" t="s">
        <v>69</v>
      </c>
      <c r="D26" s="44">
        <v>733205362.51000011</v>
      </c>
    </row>
    <row r="27" spans="1:214" ht="120" x14ac:dyDescent="0.2">
      <c r="A27" s="75"/>
      <c r="B27" s="76">
        <v>27426111</v>
      </c>
      <c r="C27" s="77" t="s">
        <v>86</v>
      </c>
      <c r="D27" s="79">
        <v>699200661.11000013</v>
      </c>
    </row>
    <row r="28" spans="1:214" ht="121" thickBot="1" x14ac:dyDescent="0.25">
      <c r="A28" s="80"/>
      <c r="B28" s="81">
        <v>27426112</v>
      </c>
      <c r="C28" s="82" t="s">
        <v>87</v>
      </c>
      <c r="D28" s="84">
        <v>34004701.399999999</v>
      </c>
    </row>
    <row r="29" spans="1:214" s="45" customFormat="1" ht="121" thickBot="1" x14ac:dyDescent="0.25">
      <c r="A29" s="41"/>
      <c r="B29" s="55">
        <v>17181000</v>
      </c>
      <c r="C29" s="85" t="s">
        <v>88</v>
      </c>
      <c r="D29" s="44">
        <v>70400000</v>
      </c>
    </row>
    <row r="30" spans="1:214" ht="87.75" customHeight="1" x14ac:dyDescent="0.2">
      <c r="A30" s="86"/>
      <c r="B30" s="87">
        <v>17182600</v>
      </c>
      <c r="C30" s="88" t="s">
        <v>89</v>
      </c>
      <c r="D30" s="90">
        <v>70400000</v>
      </c>
    </row>
    <row r="31" spans="1:214" ht="78" customHeight="1" thickBot="1" x14ac:dyDescent="0.25">
      <c r="A31" s="91"/>
      <c r="B31" s="92">
        <v>17182500</v>
      </c>
      <c r="C31" s="77" t="s">
        <v>90</v>
      </c>
      <c r="D31" s="93">
        <v>0</v>
      </c>
    </row>
    <row r="32" spans="1:214" s="40" customFormat="1" ht="72" customHeight="1" thickBot="1" x14ac:dyDescent="0.25">
      <c r="A32" s="37" t="s">
        <v>91</v>
      </c>
      <c r="B32" s="94" t="s">
        <v>92</v>
      </c>
      <c r="C32" s="95"/>
      <c r="D32" s="38">
        <v>1154194227</v>
      </c>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c r="GW32" s="39"/>
      <c r="GX32" s="39"/>
      <c r="GY32" s="39"/>
      <c r="GZ32" s="39"/>
      <c r="HA32" s="39"/>
      <c r="HB32" s="39"/>
      <c r="HC32" s="39"/>
      <c r="HD32" s="39"/>
      <c r="HE32" s="39"/>
      <c r="HF32" s="39"/>
    </row>
    <row r="33" spans="1:214" s="45" customFormat="1" ht="129.75" customHeight="1" thickBot="1" x14ac:dyDescent="0.25">
      <c r="A33" s="41"/>
      <c r="B33" s="55">
        <v>27022300</v>
      </c>
      <c r="C33" s="96" t="s">
        <v>93</v>
      </c>
      <c r="D33" s="44">
        <v>1152089227</v>
      </c>
    </row>
    <row r="34" spans="1:214" ht="134.25" customHeight="1" x14ac:dyDescent="0.2">
      <c r="A34" s="97"/>
      <c r="B34" s="47">
        <v>27022321</v>
      </c>
      <c r="C34" s="98" t="s">
        <v>94</v>
      </c>
      <c r="D34" s="100">
        <v>540086785</v>
      </c>
    </row>
    <row r="35" spans="1:214" ht="75.75" customHeight="1" thickBot="1" x14ac:dyDescent="0.25">
      <c r="A35" s="97"/>
      <c r="B35" s="47">
        <v>27022360</v>
      </c>
      <c r="C35" s="98" t="s">
        <v>95</v>
      </c>
      <c r="D35" s="100">
        <v>612002442</v>
      </c>
    </row>
    <row r="36" spans="1:214" ht="72" customHeight="1" thickBot="1" x14ac:dyDescent="0.25">
      <c r="A36" s="71"/>
      <c r="B36" s="64">
        <v>37440000</v>
      </c>
      <c r="C36" s="56" t="s">
        <v>96</v>
      </c>
      <c r="D36" s="44">
        <v>2105000</v>
      </c>
    </row>
    <row r="37" spans="1:214" ht="84" customHeight="1" thickBot="1" x14ac:dyDescent="0.25">
      <c r="A37" s="101"/>
      <c r="B37" s="102">
        <v>37441000</v>
      </c>
      <c r="C37" s="103" t="s">
        <v>97</v>
      </c>
      <c r="D37" s="54">
        <v>2105000</v>
      </c>
    </row>
    <row r="38" spans="1:214" s="39" customFormat="1" ht="72" customHeight="1" thickBot="1" x14ac:dyDescent="0.25">
      <c r="A38" s="37">
        <v>27</v>
      </c>
      <c r="B38" s="977" t="s">
        <v>44</v>
      </c>
      <c r="C38" s="978"/>
      <c r="D38" s="38">
        <v>1293606558</v>
      </c>
    </row>
    <row r="39" spans="1:214" s="45" customFormat="1" ht="128.25" customHeight="1" thickBot="1" x14ac:dyDescent="0.25">
      <c r="A39" s="104"/>
      <c r="B39" s="105">
        <v>17135000</v>
      </c>
      <c r="C39" s="106" t="s">
        <v>98</v>
      </c>
      <c r="D39" s="107">
        <v>1293606558</v>
      </c>
    </row>
    <row r="40" spans="1:214" s="109" customFormat="1" ht="192.75" customHeight="1" x14ac:dyDescent="0.2">
      <c r="A40" s="108"/>
      <c r="B40" s="47">
        <v>17135300</v>
      </c>
      <c r="C40" s="98" t="s">
        <v>99</v>
      </c>
      <c r="D40" s="58">
        <v>1048583877.7</v>
      </c>
    </row>
    <row r="41" spans="1:214" s="109" customFormat="1" ht="84.75" customHeight="1" x14ac:dyDescent="0.2">
      <c r="A41" s="108"/>
      <c r="B41" s="47">
        <v>17136322</v>
      </c>
      <c r="C41" s="98" t="s">
        <v>100</v>
      </c>
      <c r="D41" s="110">
        <v>237233254</v>
      </c>
    </row>
    <row r="42" spans="1:214" s="109" customFormat="1" ht="104.25" customHeight="1" x14ac:dyDescent="0.2">
      <c r="A42" s="108"/>
      <c r="B42" s="47">
        <v>17136326</v>
      </c>
      <c r="C42" s="98" t="s">
        <v>101</v>
      </c>
      <c r="D42" s="100">
        <v>55950000</v>
      </c>
    </row>
    <row r="43" spans="1:214" s="113" customFormat="1" ht="126" customHeight="1" thickBot="1" x14ac:dyDescent="0.25">
      <c r="A43" s="111"/>
      <c r="B43" s="47">
        <v>17136228</v>
      </c>
      <c r="C43" s="98" t="s">
        <v>102</v>
      </c>
      <c r="D43" s="112">
        <v>84431255.299999997</v>
      </c>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c r="DA43" s="109"/>
      <c r="DB43" s="109"/>
      <c r="DC43" s="109"/>
      <c r="DD43" s="109"/>
      <c r="DE43" s="109"/>
      <c r="DF43" s="109"/>
      <c r="DG43" s="109"/>
      <c r="DH43" s="109"/>
      <c r="DI43" s="109"/>
      <c r="DJ43" s="109"/>
      <c r="DK43" s="109"/>
      <c r="DL43" s="109"/>
      <c r="DM43" s="109"/>
      <c r="DN43" s="109"/>
      <c r="DO43" s="109"/>
      <c r="DP43" s="109"/>
      <c r="DQ43" s="109"/>
      <c r="DR43" s="109"/>
      <c r="DS43" s="109"/>
      <c r="DT43" s="109"/>
      <c r="DU43" s="109"/>
      <c r="DV43" s="109"/>
      <c r="DW43" s="109"/>
      <c r="DX43" s="109"/>
      <c r="DY43" s="109"/>
      <c r="DZ43" s="109"/>
      <c r="EA43" s="109"/>
      <c r="EB43" s="109"/>
      <c r="EC43" s="109"/>
      <c r="ED43" s="109"/>
      <c r="EE43" s="109"/>
      <c r="EF43" s="109"/>
      <c r="EG43" s="109"/>
      <c r="EH43" s="109"/>
      <c r="EI43" s="109"/>
      <c r="EJ43" s="109"/>
      <c r="EK43" s="109"/>
      <c r="EL43" s="109"/>
      <c r="EM43" s="109"/>
      <c r="EN43" s="109"/>
      <c r="EO43" s="109"/>
      <c r="EP43" s="109"/>
      <c r="EQ43" s="109"/>
      <c r="ER43" s="109"/>
      <c r="ES43" s="109"/>
      <c r="ET43" s="109"/>
      <c r="EU43" s="109"/>
      <c r="EV43" s="109"/>
      <c r="EW43" s="109"/>
      <c r="EX43" s="109"/>
      <c r="EY43" s="109"/>
      <c r="EZ43" s="109"/>
      <c r="FA43" s="109"/>
      <c r="FB43" s="109"/>
      <c r="FC43" s="109"/>
      <c r="FD43" s="109"/>
      <c r="FE43" s="109"/>
      <c r="FF43" s="109"/>
      <c r="FG43" s="109"/>
      <c r="FH43" s="109"/>
      <c r="FI43" s="109"/>
      <c r="FJ43" s="109"/>
      <c r="FK43" s="109"/>
      <c r="FL43" s="109"/>
      <c r="FM43" s="109"/>
      <c r="FN43" s="109"/>
      <c r="FO43" s="109"/>
      <c r="FP43" s="109"/>
      <c r="FQ43" s="109"/>
      <c r="FR43" s="109"/>
      <c r="FS43" s="109"/>
      <c r="FT43" s="109"/>
      <c r="FU43" s="109"/>
      <c r="FV43" s="109"/>
      <c r="FW43" s="109"/>
      <c r="FX43" s="109"/>
      <c r="FY43" s="109"/>
      <c r="FZ43" s="109"/>
      <c r="GA43" s="109"/>
      <c r="GB43" s="109"/>
      <c r="GC43" s="109"/>
      <c r="GD43" s="109"/>
      <c r="GE43" s="109"/>
      <c r="GF43" s="109"/>
      <c r="GG43" s="109"/>
      <c r="GH43" s="109"/>
      <c r="GI43" s="109"/>
      <c r="GJ43" s="109"/>
      <c r="GK43" s="109"/>
      <c r="GL43" s="109"/>
      <c r="GM43" s="109"/>
      <c r="GN43" s="109"/>
      <c r="GO43" s="109"/>
      <c r="GP43" s="109"/>
      <c r="GQ43" s="109"/>
      <c r="GR43" s="109"/>
      <c r="GS43" s="109"/>
      <c r="GT43" s="109"/>
      <c r="GU43" s="109"/>
      <c r="GV43" s="109"/>
      <c r="GW43" s="109"/>
      <c r="GX43" s="109"/>
      <c r="GY43" s="109"/>
      <c r="GZ43" s="109"/>
      <c r="HA43" s="109"/>
      <c r="HB43" s="109"/>
      <c r="HC43" s="109"/>
      <c r="HD43" s="109"/>
      <c r="HE43" s="109"/>
      <c r="HF43" s="109"/>
    </row>
    <row r="44" spans="1:214" s="40" customFormat="1" ht="72" customHeight="1" thickBot="1" x14ac:dyDescent="0.25">
      <c r="A44" s="37">
        <v>29</v>
      </c>
      <c r="B44" s="94" t="s">
        <v>103</v>
      </c>
      <c r="C44" s="95"/>
      <c r="D44" s="38">
        <v>3938544304.0900002</v>
      </c>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c r="GP44" s="39"/>
      <c r="GQ44" s="39"/>
      <c r="GR44" s="39"/>
      <c r="GS44" s="39"/>
      <c r="GT44" s="39"/>
      <c r="GU44" s="39"/>
      <c r="GV44" s="39"/>
      <c r="GW44" s="39"/>
      <c r="GX44" s="39"/>
      <c r="GY44" s="39"/>
      <c r="GZ44" s="39"/>
      <c r="HA44" s="39"/>
      <c r="HB44" s="39"/>
      <c r="HC44" s="39"/>
      <c r="HD44" s="39"/>
      <c r="HE44" s="39"/>
      <c r="HF44" s="39"/>
    </row>
    <row r="45" spans="1:214" s="45" customFormat="1" ht="132" customHeight="1" thickBot="1" x14ac:dyDescent="0.25">
      <c r="A45" s="114"/>
      <c r="B45" s="105">
        <v>17135000</v>
      </c>
      <c r="C45" s="106" t="s">
        <v>98</v>
      </c>
      <c r="D45" s="107">
        <f>+D46</f>
        <v>219486126.55000001</v>
      </c>
    </row>
    <row r="46" spans="1:214" ht="82.5" customHeight="1" thickBot="1" x14ac:dyDescent="0.25">
      <c r="A46" s="46"/>
      <c r="B46" s="47">
        <v>17136223</v>
      </c>
      <c r="C46" s="48" t="s">
        <v>104</v>
      </c>
      <c r="D46" s="115">
        <v>219486126.55000001</v>
      </c>
    </row>
    <row r="47" spans="1:214" s="45" customFormat="1" ht="117.75" customHeight="1" thickBot="1" x14ac:dyDescent="0.25">
      <c r="A47" s="41"/>
      <c r="B47" s="55">
        <v>27012000</v>
      </c>
      <c r="C47" s="96" t="s">
        <v>105</v>
      </c>
      <c r="D47" s="44">
        <v>7551826.3200000003</v>
      </c>
    </row>
    <row r="48" spans="1:214" ht="87" customHeight="1" thickBot="1" x14ac:dyDescent="0.25">
      <c r="A48" s="116"/>
      <c r="B48" s="81">
        <v>27012233</v>
      </c>
      <c r="C48" s="117" t="s">
        <v>106</v>
      </c>
      <c r="D48" s="118">
        <v>7551826.3200000003</v>
      </c>
    </row>
    <row r="49" spans="1:214" s="45" customFormat="1" ht="79.5" customHeight="1" thickBot="1" x14ac:dyDescent="0.25">
      <c r="A49" s="41"/>
      <c r="B49" s="64">
        <v>37440000</v>
      </c>
      <c r="C49" s="56" t="s">
        <v>96</v>
      </c>
      <c r="D49" s="44">
        <f>+D50</f>
        <v>3711506351.2199998</v>
      </c>
    </row>
    <row r="50" spans="1:214" ht="121" thickBot="1" x14ac:dyDescent="0.25">
      <c r="A50" s="59"/>
      <c r="B50" s="62">
        <v>37444000</v>
      </c>
      <c r="C50" s="119" t="s">
        <v>107</v>
      </c>
      <c r="D50" s="120">
        <v>3711506351.2199998</v>
      </c>
    </row>
    <row r="51" spans="1:214" s="40" customFormat="1" ht="72" customHeight="1" thickBot="1" x14ac:dyDescent="0.25">
      <c r="A51" s="37">
        <v>30</v>
      </c>
      <c r="B51" s="94" t="s">
        <v>108</v>
      </c>
      <c r="C51" s="95"/>
      <c r="D51" s="38">
        <v>6646619797.5900002</v>
      </c>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c r="FZ51" s="39"/>
      <c r="GA51" s="39"/>
      <c r="GB51" s="39"/>
      <c r="GC51" s="39"/>
      <c r="GD51" s="39"/>
      <c r="GE51" s="39"/>
      <c r="GF51" s="39"/>
      <c r="GG51" s="39"/>
      <c r="GH51" s="39"/>
      <c r="GI51" s="39"/>
      <c r="GJ51" s="39"/>
      <c r="GK51" s="39"/>
      <c r="GL51" s="39"/>
      <c r="GM51" s="39"/>
      <c r="GN51" s="39"/>
      <c r="GO51" s="39"/>
      <c r="GP51" s="39"/>
      <c r="GQ51" s="39"/>
      <c r="GR51" s="39"/>
      <c r="GS51" s="39"/>
      <c r="GT51" s="39"/>
      <c r="GU51" s="39"/>
      <c r="GV51" s="39"/>
      <c r="GW51" s="39"/>
      <c r="GX51" s="39"/>
      <c r="GY51" s="39"/>
      <c r="GZ51" s="39"/>
      <c r="HA51" s="39"/>
      <c r="HB51" s="39"/>
      <c r="HC51" s="39"/>
      <c r="HD51" s="39"/>
      <c r="HE51" s="39"/>
      <c r="HF51" s="39"/>
    </row>
    <row r="52" spans="1:214" s="45" customFormat="1" ht="81" customHeight="1" thickBot="1" x14ac:dyDescent="0.25">
      <c r="A52" s="41"/>
      <c r="B52" s="64">
        <v>37440000</v>
      </c>
      <c r="C52" s="56" t="s">
        <v>96</v>
      </c>
      <c r="D52" s="121">
        <v>6357171015.9799995</v>
      </c>
    </row>
    <row r="53" spans="1:214" ht="161.25" customHeight="1" x14ac:dyDescent="0.2">
      <c r="A53" s="122"/>
      <c r="B53" s="123">
        <v>37442000</v>
      </c>
      <c r="C53" s="124" t="s">
        <v>109</v>
      </c>
      <c r="D53" s="125">
        <v>202295921.25</v>
      </c>
    </row>
    <row r="54" spans="1:214" ht="85.5" customHeight="1" thickBot="1" x14ac:dyDescent="0.25">
      <c r="A54" s="122"/>
      <c r="B54" s="123">
        <v>37443000</v>
      </c>
      <c r="C54" s="126" t="s">
        <v>110</v>
      </c>
      <c r="D54" s="125">
        <v>6154875094.7299995</v>
      </c>
    </row>
    <row r="55" spans="1:214" s="45" customFormat="1" ht="81.75" customHeight="1" thickBot="1" x14ac:dyDescent="0.25">
      <c r="A55" s="41"/>
      <c r="B55" s="127">
        <v>27482000</v>
      </c>
      <c r="C55" s="85" t="s">
        <v>111</v>
      </c>
      <c r="D55" s="121">
        <v>289448781.61000001</v>
      </c>
    </row>
    <row r="56" spans="1:214" ht="99" customHeight="1" x14ac:dyDescent="0.2">
      <c r="A56" s="72"/>
      <c r="B56" s="73">
        <v>27482100</v>
      </c>
      <c r="C56" s="128" t="s">
        <v>112</v>
      </c>
      <c r="D56" s="130">
        <v>58413226.109999999</v>
      </c>
    </row>
    <row r="57" spans="1:214" ht="136.5" customHeight="1" x14ac:dyDescent="0.2">
      <c r="A57" s="122"/>
      <c r="B57" s="123">
        <v>27482300</v>
      </c>
      <c r="C57" s="126" t="s">
        <v>113</v>
      </c>
      <c r="D57" s="132">
        <v>199770776.5</v>
      </c>
    </row>
    <row r="58" spans="1:214" ht="126" customHeight="1" thickBot="1" x14ac:dyDescent="0.25">
      <c r="A58" s="133"/>
      <c r="B58" s="134">
        <v>27482400</v>
      </c>
      <c r="C58" s="135" t="s">
        <v>114</v>
      </c>
      <c r="D58" s="136">
        <v>31264779</v>
      </c>
    </row>
    <row r="59" spans="1:214" s="40" customFormat="1" ht="72" customHeight="1" thickBot="1" x14ac:dyDescent="0.25">
      <c r="A59" s="37">
        <v>31</v>
      </c>
      <c r="B59" s="977" t="s">
        <v>9</v>
      </c>
      <c r="C59" s="978"/>
      <c r="D59" s="38">
        <v>372007891.77000004</v>
      </c>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c r="FZ59" s="39"/>
      <c r="GA59" s="39"/>
      <c r="GB59" s="39"/>
      <c r="GC59" s="39"/>
      <c r="GD59" s="39"/>
      <c r="GE59" s="39"/>
      <c r="GF59" s="39"/>
      <c r="GG59" s="39"/>
      <c r="GH59" s="39"/>
      <c r="GI59" s="39"/>
      <c r="GJ59" s="39"/>
      <c r="GK59" s="39"/>
      <c r="GL59" s="39"/>
      <c r="GM59" s="39"/>
      <c r="GN59" s="39"/>
      <c r="GO59" s="39"/>
      <c r="GP59" s="39"/>
      <c r="GQ59" s="39"/>
      <c r="GR59" s="39"/>
      <c r="GS59" s="39"/>
      <c r="GT59" s="39"/>
      <c r="GU59" s="39"/>
      <c r="GV59" s="39"/>
      <c r="GW59" s="39"/>
      <c r="GX59" s="39"/>
      <c r="GY59" s="39"/>
      <c r="GZ59" s="39"/>
      <c r="HA59" s="39"/>
      <c r="HB59" s="39"/>
      <c r="HC59" s="39"/>
      <c r="HD59" s="39"/>
      <c r="HE59" s="39"/>
      <c r="HF59" s="39"/>
    </row>
    <row r="60" spans="1:214" s="45" customFormat="1" ht="122.25" customHeight="1" thickBot="1" x14ac:dyDescent="0.25">
      <c r="A60" s="71"/>
      <c r="B60" s="64">
        <v>27012000</v>
      </c>
      <c r="C60" s="56" t="s">
        <v>105</v>
      </c>
      <c r="D60" s="44">
        <v>372007891.77000004</v>
      </c>
    </row>
    <row r="61" spans="1:214" s="45" customFormat="1" ht="102" customHeight="1" x14ac:dyDescent="0.2">
      <c r="A61" s="137"/>
      <c r="B61" s="123">
        <v>27012281</v>
      </c>
      <c r="C61" s="126" t="s">
        <v>115</v>
      </c>
      <c r="D61" s="139">
        <v>369654796.06</v>
      </c>
    </row>
    <row r="62" spans="1:214" ht="123.75" customHeight="1" thickBot="1" x14ac:dyDescent="0.25">
      <c r="A62" s="137"/>
      <c r="B62" s="123">
        <v>27012282</v>
      </c>
      <c r="C62" s="126" t="s">
        <v>116</v>
      </c>
      <c r="D62" s="139">
        <v>2353095.71</v>
      </c>
    </row>
    <row r="63" spans="1:214" s="40" customFormat="1" ht="76.5" customHeight="1" thickBot="1" x14ac:dyDescent="0.25">
      <c r="A63" s="37">
        <v>32</v>
      </c>
      <c r="B63" s="977" t="s">
        <v>117</v>
      </c>
      <c r="C63" s="978"/>
      <c r="D63" s="38">
        <v>52321901.570000008</v>
      </c>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c r="FZ63" s="39"/>
      <c r="GA63" s="39"/>
      <c r="GB63" s="39"/>
      <c r="GC63" s="39"/>
      <c r="GD63" s="39"/>
      <c r="GE63" s="39"/>
      <c r="GF63" s="39"/>
      <c r="GG63" s="39"/>
      <c r="GH63" s="39"/>
      <c r="GI63" s="39"/>
      <c r="GJ63" s="39"/>
      <c r="GK63" s="39"/>
      <c r="GL63" s="39"/>
      <c r="GM63" s="39"/>
      <c r="GN63" s="39"/>
      <c r="GO63" s="39"/>
      <c r="GP63" s="39"/>
      <c r="GQ63" s="39"/>
      <c r="GR63" s="39"/>
      <c r="GS63" s="39"/>
      <c r="GT63" s="39"/>
      <c r="GU63" s="39"/>
      <c r="GV63" s="39"/>
      <c r="GW63" s="39"/>
      <c r="GX63" s="39"/>
      <c r="GY63" s="39"/>
      <c r="GZ63" s="39"/>
      <c r="HA63" s="39"/>
      <c r="HB63" s="39"/>
      <c r="HC63" s="39"/>
      <c r="HD63" s="39"/>
      <c r="HE63" s="39"/>
      <c r="HF63" s="39"/>
    </row>
    <row r="64" spans="1:214" s="45" customFormat="1" ht="67.5" customHeight="1" thickBot="1" x14ac:dyDescent="0.25">
      <c r="A64" s="71"/>
      <c r="B64" s="64">
        <v>17136300</v>
      </c>
      <c r="C64" s="56" t="s">
        <v>118</v>
      </c>
      <c r="D64" s="44">
        <v>3394136.9699999997</v>
      </c>
    </row>
    <row r="65" spans="1:214" ht="135" customHeight="1" thickBot="1" x14ac:dyDescent="0.25">
      <c r="A65" s="140"/>
      <c r="B65" s="134">
        <v>17136381</v>
      </c>
      <c r="C65" s="141" t="s">
        <v>119</v>
      </c>
      <c r="D65" s="142">
        <v>3394136.9699999997</v>
      </c>
    </row>
    <row r="66" spans="1:214" s="45" customFormat="1" ht="76.5" customHeight="1" thickBot="1" x14ac:dyDescent="0.25">
      <c r="A66" s="71"/>
      <c r="B66" s="55">
        <v>27420000</v>
      </c>
      <c r="C66" s="96" t="s">
        <v>69</v>
      </c>
      <c r="D66" s="44">
        <v>46865873.840000004</v>
      </c>
    </row>
    <row r="67" spans="1:214" ht="100.5" customHeight="1" thickBot="1" x14ac:dyDescent="0.25">
      <c r="A67" s="140"/>
      <c r="B67" s="134">
        <v>27427220</v>
      </c>
      <c r="C67" s="135" t="s">
        <v>120</v>
      </c>
      <c r="D67" s="142">
        <v>46865873.840000004</v>
      </c>
    </row>
    <row r="68" spans="1:214" ht="80.25" customHeight="1" thickBot="1" x14ac:dyDescent="0.25">
      <c r="A68" s="71"/>
      <c r="B68" s="64">
        <v>37440000</v>
      </c>
      <c r="C68" s="56" t="s">
        <v>96</v>
      </c>
      <c r="D68" s="44">
        <v>2061890.76</v>
      </c>
    </row>
    <row r="69" spans="1:214" ht="68.25" customHeight="1" thickBot="1" x14ac:dyDescent="0.25">
      <c r="A69" s="101"/>
      <c r="B69" s="52">
        <v>37441000</v>
      </c>
      <c r="C69" s="103" t="s">
        <v>121</v>
      </c>
      <c r="D69" s="120">
        <v>2061890.76</v>
      </c>
    </row>
    <row r="70" spans="1:214" s="40" customFormat="1" ht="76.5" customHeight="1" thickBot="1" x14ac:dyDescent="0.25">
      <c r="A70" s="37">
        <v>34</v>
      </c>
      <c r="B70" s="94" t="s">
        <v>122</v>
      </c>
      <c r="C70" s="95"/>
      <c r="D70" s="38">
        <v>727048762.90999997</v>
      </c>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c r="EP70" s="39"/>
      <c r="EQ70" s="39"/>
      <c r="ER70" s="39"/>
      <c r="ES70" s="39"/>
      <c r="ET70" s="39"/>
      <c r="EU70" s="39"/>
      <c r="EV70" s="39"/>
      <c r="EW70" s="39"/>
      <c r="EX70" s="39"/>
      <c r="EY70" s="39"/>
      <c r="EZ70" s="39"/>
      <c r="FA70" s="39"/>
      <c r="FB70" s="39"/>
      <c r="FC70" s="39"/>
      <c r="FD70" s="39"/>
      <c r="FE70" s="39"/>
      <c r="FF70" s="39"/>
      <c r="FG70" s="39"/>
      <c r="FH70" s="39"/>
      <c r="FI70" s="39"/>
      <c r="FJ70" s="39"/>
      <c r="FK70" s="39"/>
      <c r="FL70" s="39"/>
      <c r="FM70" s="39"/>
      <c r="FN70" s="39"/>
      <c r="FO70" s="39"/>
      <c r="FP70" s="39"/>
      <c r="FQ70" s="39"/>
      <c r="FR70" s="39"/>
      <c r="FS70" s="39"/>
      <c r="FT70" s="39"/>
      <c r="FU70" s="39"/>
      <c r="FV70" s="39"/>
      <c r="FW70" s="39"/>
      <c r="FX70" s="39"/>
      <c r="FY70" s="39"/>
      <c r="FZ70" s="39"/>
      <c r="GA70" s="39"/>
      <c r="GB70" s="39"/>
      <c r="GC70" s="39"/>
      <c r="GD70" s="39"/>
      <c r="GE70" s="39"/>
      <c r="GF70" s="39"/>
      <c r="GG70" s="39"/>
      <c r="GH70" s="39"/>
      <c r="GI70" s="39"/>
      <c r="GJ70" s="39"/>
      <c r="GK70" s="39"/>
      <c r="GL70" s="39"/>
      <c r="GM70" s="39"/>
      <c r="GN70" s="39"/>
      <c r="GO70" s="39"/>
      <c r="GP70" s="39"/>
      <c r="GQ70" s="39"/>
      <c r="GR70" s="39"/>
      <c r="GS70" s="39"/>
      <c r="GT70" s="39"/>
      <c r="GU70" s="39"/>
      <c r="GV70" s="39"/>
      <c r="GW70" s="39"/>
      <c r="GX70" s="39"/>
      <c r="GY70" s="39"/>
      <c r="GZ70" s="39"/>
      <c r="HA70" s="39"/>
      <c r="HB70" s="39"/>
      <c r="HC70" s="39"/>
      <c r="HD70" s="39"/>
      <c r="HE70" s="39"/>
      <c r="HF70" s="39"/>
    </row>
    <row r="71" spans="1:214" s="45" customFormat="1" ht="133.5" customHeight="1" thickBot="1" x14ac:dyDescent="0.25">
      <c r="A71" s="71"/>
      <c r="B71" s="64">
        <v>27012000</v>
      </c>
      <c r="C71" s="56" t="s">
        <v>105</v>
      </c>
      <c r="D71" s="44">
        <v>79102780</v>
      </c>
    </row>
    <row r="72" spans="1:214" ht="96" customHeight="1" x14ac:dyDescent="0.2">
      <c r="A72" s="143"/>
      <c r="B72" s="144">
        <v>27012111</v>
      </c>
      <c r="C72" s="145" t="s">
        <v>123</v>
      </c>
      <c r="D72" s="146">
        <v>1457800</v>
      </c>
    </row>
    <row r="73" spans="1:214" ht="84.75" customHeight="1" x14ac:dyDescent="0.2">
      <c r="A73" s="147" t="s">
        <v>124</v>
      </c>
      <c r="B73" s="123">
        <v>27022540</v>
      </c>
      <c r="C73" s="124" t="s">
        <v>125</v>
      </c>
      <c r="D73" s="148">
        <v>33485880</v>
      </c>
    </row>
    <row r="74" spans="1:214" ht="141.75" customHeight="1" thickBot="1" x14ac:dyDescent="0.25">
      <c r="A74" s="75"/>
      <c r="B74" s="92">
        <v>27022570</v>
      </c>
      <c r="C74" s="149" t="s">
        <v>126</v>
      </c>
      <c r="D74" s="150">
        <v>44159100</v>
      </c>
    </row>
    <row r="75" spans="1:214" s="45" customFormat="1" ht="130.5" customHeight="1" thickBot="1" x14ac:dyDescent="0.25">
      <c r="A75" s="71"/>
      <c r="B75" s="55">
        <v>27022000</v>
      </c>
      <c r="C75" s="96" t="s">
        <v>127</v>
      </c>
      <c r="D75" s="151">
        <v>580274871.83999991</v>
      </c>
    </row>
    <row r="76" spans="1:214" ht="99" customHeight="1" x14ac:dyDescent="0.2">
      <c r="A76" s="147"/>
      <c r="B76" s="123">
        <v>27022220</v>
      </c>
      <c r="C76" s="124" t="s">
        <v>128</v>
      </c>
      <c r="D76" s="152">
        <v>162353685.69999999</v>
      </c>
    </row>
    <row r="77" spans="1:214" ht="131.25" customHeight="1" x14ac:dyDescent="0.2">
      <c r="A77" s="147"/>
      <c r="B77" s="123">
        <v>27022331</v>
      </c>
      <c r="C77" s="124" t="s">
        <v>129</v>
      </c>
      <c r="D77" s="152">
        <v>101654952.10000002</v>
      </c>
    </row>
    <row r="78" spans="1:214" ht="84.75" customHeight="1" thickBot="1" x14ac:dyDescent="0.25">
      <c r="A78" s="147"/>
      <c r="B78" s="123">
        <v>27425710</v>
      </c>
      <c r="C78" s="124" t="s">
        <v>130</v>
      </c>
      <c r="D78" s="152">
        <v>316266234.03999996</v>
      </c>
    </row>
    <row r="79" spans="1:214" s="45" customFormat="1" ht="81.75" customHeight="1" thickBot="1" x14ac:dyDescent="0.25">
      <c r="A79" s="71"/>
      <c r="B79" s="64">
        <v>27484000</v>
      </c>
      <c r="C79" s="56" t="s">
        <v>131</v>
      </c>
      <c r="D79" s="44">
        <v>50817011.07</v>
      </c>
    </row>
    <row r="80" spans="1:214" ht="95.25" customHeight="1" x14ac:dyDescent="0.2">
      <c r="A80" s="72"/>
      <c r="B80" s="153">
        <v>27484300</v>
      </c>
      <c r="C80" s="154" t="s">
        <v>132</v>
      </c>
      <c r="D80" s="155">
        <v>37940234</v>
      </c>
    </row>
    <row r="81" spans="1:214" ht="84.75" customHeight="1" x14ac:dyDescent="0.2">
      <c r="A81" s="156"/>
      <c r="B81" s="47">
        <v>27484620</v>
      </c>
      <c r="C81" s="157" t="s">
        <v>133</v>
      </c>
      <c r="D81" s="158">
        <v>12876777.07</v>
      </c>
    </row>
    <row r="82" spans="1:214" ht="84.75" customHeight="1" thickBot="1" x14ac:dyDescent="0.25">
      <c r="A82" s="159"/>
      <c r="B82" s="87">
        <v>27484600</v>
      </c>
      <c r="C82" s="88" t="s">
        <v>134</v>
      </c>
      <c r="D82" s="160">
        <v>0</v>
      </c>
    </row>
    <row r="83" spans="1:214" s="45" customFormat="1" ht="87.75" customHeight="1" thickBot="1" x14ac:dyDescent="0.25">
      <c r="A83" s="71"/>
      <c r="B83" s="55">
        <v>37440000</v>
      </c>
      <c r="C83" s="96" t="s">
        <v>96</v>
      </c>
      <c r="D83" s="44">
        <v>16854100</v>
      </c>
    </row>
    <row r="84" spans="1:214" s="45" customFormat="1" ht="87.75" customHeight="1" x14ac:dyDescent="0.2">
      <c r="A84" s="159"/>
      <c r="B84" s="66">
        <v>37448100</v>
      </c>
      <c r="C84" s="67" t="s">
        <v>135</v>
      </c>
      <c r="D84" s="161"/>
    </row>
    <row r="85" spans="1:214" ht="93" customHeight="1" thickBot="1" x14ac:dyDescent="0.25">
      <c r="A85" s="162"/>
      <c r="B85" s="52">
        <v>37448300</v>
      </c>
      <c r="C85" s="53" t="s">
        <v>136</v>
      </c>
      <c r="D85" s="163">
        <f>16464100+390000</f>
        <v>16854100</v>
      </c>
    </row>
    <row r="86" spans="1:214" s="40" customFormat="1" ht="72" customHeight="1" thickBot="1" x14ac:dyDescent="0.25">
      <c r="A86" s="37">
        <v>37</v>
      </c>
      <c r="B86" s="977" t="s">
        <v>26</v>
      </c>
      <c r="C86" s="978"/>
      <c r="D86" s="38">
        <v>80141581260.970001</v>
      </c>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row>
    <row r="87" spans="1:214" s="45" customFormat="1" ht="150.75" customHeight="1" thickBot="1" x14ac:dyDescent="0.25">
      <c r="A87" s="41"/>
      <c r="B87" s="64">
        <v>17135000</v>
      </c>
      <c r="C87" s="56" t="s">
        <v>98</v>
      </c>
      <c r="D87" s="44">
        <v>962743411.89999986</v>
      </c>
    </row>
    <row r="88" spans="1:214" ht="123" customHeight="1" x14ac:dyDescent="0.2">
      <c r="A88" s="164"/>
      <c r="B88" s="144">
        <v>17135120</v>
      </c>
      <c r="C88" s="145" t="s">
        <v>137</v>
      </c>
      <c r="D88" s="146">
        <v>637979057.38999987</v>
      </c>
    </row>
    <row r="89" spans="1:214" s="166" customFormat="1" ht="191.25" customHeight="1" x14ac:dyDescent="0.2">
      <c r="A89" s="159"/>
      <c r="B89" s="92">
        <v>17135250</v>
      </c>
      <c r="C89" s="165" t="s">
        <v>138</v>
      </c>
      <c r="D89" s="118">
        <v>68164497.949999988</v>
      </c>
    </row>
    <row r="90" spans="1:214" s="169" customFormat="1" ht="135" customHeight="1" x14ac:dyDescent="0.2">
      <c r="A90" s="75"/>
      <c r="B90" s="167">
        <v>17135261</v>
      </c>
      <c r="C90" s="168" t="s">
        <v>139</v>
      </c>
      <c r="D90" s="118">
        <v>123486924</v>
      </c>
    </row>
    <row r="91" spans="1:214" s="169" customFormat="1" ht="135" customHeight="1" x14ac:dyDescent="0.2">
      <c r="A91" s="97"/>
      <c r="B91" s="92">
        <v>17135262</v>
      </c>
      <c r="C91" s="165" t="s">
        <v>140</v>
      </c>
      <c r="D91" s="170">
        <v>123202932.55999996</v>
      </c>
    </row>
    <row r="92" spans="1:214" s="169" customFormat="1" ht="135" customHeight="1" x14ac:dyDescent="0.2">
      <c r="A92" s="97"/>
      <c r="B92" s="92">
        <v>17135263</v>
      </c>
      <c r="C92" s="165" t="s">
        <v>141</v>
      </c>
      <c r="D92" s="170">
        <v>5910000</v>
      </c>
    </row>
    <row r="93" spans="1:214" s="169" customFormat="1" ht="135" customHeight="1" x14ac:dyDescent="0.2">
      <c r="A93" s="97"/>
      <c r="B93" s="92">
        <v>17135264</v>
      </c>
      <c r="C93" s="165" t="s">
        <v>142</v>
      </c>
      <c r="D93" s="170">
        <v>0</v>
      </c>
    </row>
    <row r="94" spans="1:214" s="169" customFormat="1" ht="135" customHeight="1" thickBot="1" x14ac:dyDescent="0.25">
      <c r="A94" s="159"/>
      <c r="B94" s="92">
        <v>17135265</v>
      </c>
      <c r="C94" s="165" t="s">
        <v>143</v>
      </c>
      <c r="D94" s="118">
        <v>4000000</v>
      </c>
    </row>
    <row r="95" spans="1:214" s="45" customFormat="1" ht="123.75" customHeight="1" thickBot="1" x14ac:dyDescent="0.25">
      <c r="A95" s="41"/>
      <c r="B95" s="55">
        <v>17153000</v>
      </c>
      <c r="C95" s="43" t="s">
        <v>144</v>
      </c>
      <c r="D95" s="44">
        <v>2352425405.77</v>
      </c>
    </row>
    <row r="96" spans="1:214" ht="130.5" customHeight="1" thickBot="1" x14ac:dyDescent="0.25">
      <c r="A96" s="171"/>
      <c r="B96" s="127">
        <v>17153140</v>
      </c>
      <c r="C96" s="117" t="s">
        <v>145</v>
      </c>
      <c r="D96" s="160">
        <v>2352425405.77</v>
      </c>
    </row>
    <row r="97" spans="1:214" s="45" customFormat="1" ht="87" customHeight="1" thickBot="1" x14ac:dyDescent="0.25">
      <c r="A97" s="41"/>
      <c r="B97" s="55">
        <v>27420000</v>
      </c>
      <c r="C97" s="96" t="s">
        <v>69</v>
      </c>
      <c r="D97" s="44">
        <v>67586774236.869995</v>
      </c>
    </row>
    <row r="98" spans="1:214" ht="183.75" customHeight="1" x14ac:dyDescent="0.2">
      <c r="A98" s="164"/>
      <c r="B98" s="144">
        <v>27423400</v>
      </c>
      <c r="C98" s="145" t="s">
        <v>146</v>
      </c>
      <c r="D98" s="172">
        <v>56980134511.039993</v>
      </c>
    </row>
    <row r="99" spans="1:214" ht="125.25" customHeight="1" x14ac:dyDescent="0.2">
      <c r="A99" s="122"/>
      <c r="B99" s="123">
        <v>27423300</v>
      </c>
      <c r="C99" s="124" t="s">
        <v>147</v>
      </c>
      <c r="D99" s="173">
        <v>2790506112</v>
      </c>
    </row>
    <row r="100" spans="1:214" ht="132.75" customHeight="1" x14ac:dyDescent="0.2">
      <c r="A100" s="122"/>
      <c r="B100" s="123">
        <v>27425720</v>
      </c>
      <c r="C100" s="124" t="s">
        <v>148</v>
      </c>
      <c r="D100" s="173">
        <v>1791763251.49</v>
      </c>
    </row>
    <row r="101" spans="1:214" ht="86.25" customHeight="1" x14ac:dyDescent="0.2">
      <c r="A101" s="122"/>
      <c r="B101" s="123">
        <v>27425833</v>
      </c>
      <c r="C101" s="124" t="s">
        <v>149</v>
      </c>
      <c r="D101" s="173">
        <v>4817847289.0100002</v>
      </c>
    </row>
    <row r="102" spans="1:214" ht="87" customHeight="1" thickBot="1" x14ac:dyDescent="0.25">
      <c r="A102" s="133"/>
      <c r="B102" s="134">
        <v>27428140</v>
      </c>
      <c r="C102" s="135" t="s">
        <v>150</v>
      </c>
      <c r="D102" s="160">
        <v>1206523073.3299999</v>
      </c>
    </row>
    <row r="103" spans="1:214" s="45" customFormat="1" ht="119.25" customHeight="1" thickBot="1" x14ac:dyDescent="0.25">
      <c r="A103" s="41"/>
      <c r="B103" s="55">
        <v>27022000</v>
      </c>
      <c r="C103" s="96" t="s">
        <v>151</v>
      </c>
      <c r="D103" s="44">
        <f>+SUM(D104:D106)</f>
        <v>7519188930.2700005</v>
      </c>
    </row>
    <row r="104" spans="1:214" ht="140.25" customHeight="1" x14ac:dyDescent="0.2">
      <c r="A104" s="164"/>
      <c r="B104" s="144">
        <v>27022222</v>
      </c>
      <c r="C104" s="145" t="s">
        <v>152</v>
      </c>
      <c r="D104" s="172">
        <f>486101390.82-480000000</f>
        <v>6101390.8199999928</v>
      </c>
    </row>
    <row r="105" spans="1:214" ht="123.75" customHeight="1" x14ac:dyDescent="0.2">
      <c r="A105" s="86"/>
      <c r="B105" s="144">
        <v>27425831</v>
      </c>
      <c r="C105" s="145" t="s">
        <v>153</v>
      </c>
      <c r="D105" s="173">
        <v>300255458.02999997</v>
      </c>
    </row>
    <row r="106" spans="1:214" ht="201" customHeight="1" thickBot="1" x14ac:dyDescent="0.25">
      <c r="A106" s="122"/>
      <c r="B106" s="123">
        <v>27425832</v>
      </c>
      <c r="C106" s="124" t="s">
        <v>154</v>
      </c>
      <c r="D106" s="173">
        <f>5732832081.42+480000000+1000000000</f>
        <v>7212832081.4200001</v>
      </c>
    </row>
    <row r="107" spans="1:214" s="45" customFormat="1" ht="87" customHeight="1" thickBot="1" x14ac:dyDescent="0.25">
      <c r="A107" s="41"/>
      <c r="B107" s="64">
        <v>37440000</v>
      </c>
      <c r="C107" s="56" t="s">
        <v>96</v>
      </c>
      <c r="D107" s="44">
        <f>+D108</f>
        <v>1720449276.1599998</v>
      </c>
    </row>
    <row r="108" spans="1:214" ht="87" customHeight="1" thickBot="1" x14ac:dyDescent="0.25">
      <c r="A108" s="174"/>
      <c r="B108" s="87">
        <v>37441000</v>
      </c>
      <c r="C108" s="175" t="s">
        <v>155</v>
      </c>
      <c r="D108" s="118">
        <f>2720449276.16-1000000000</f>
        <v>1720449276.1599998</v>
      </c>
    </row>
    <row r="109" spans="1:214" s="40" customFormat="1" ht="96.75" customHeight="1" thickBot="1" x14ac:dyDescent="0.25">
      <c r="A109" s="37">
        <v>40</v>
      </c>
      <c r="B109" s="94" t="s">
        <v>156</v>
      </c>
      <c r="C109" s="95"/>
      <c r="D109" s="38">
        <v>605423508.25</v>
      </c>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row>
    <row r="110" spans="1:214" s="45" customFormat="1" ht="90.75" customHeight="1" thickBot="1" x14ac:dyDescent="0.25">
      <c r="A110" s="114"/>
      <c r="B110" s="105">
        <v>17136300</v>
      </c>
      <c r="C110" s="106" t="s">
        <v>118</v>
      </c>
      <c r="D110" s="107">
        <f>+D111</f>
        <v>75411887.5</v>
      </c>
    </row>
    <row r="111" spans="1:214" ht="147" customHeight="1" thickBot="1" x14ac:dyDescent="0.25">
      <c r="A111" s="46"/>
      <c r="B111" s="47">
        <v>17136334</v>
      </c>
      <c r="C111" s="48" t="s">
        <v>157</v>
      </c>
      <c r="D111" s="84">
        <f>48692275+26719612.5</f>
        <v>75411887.5</v>
      </c>
    </row>
    <row r="112" spans="1:214" s="45" customFormat="1" ht="132" customHeight="1" thickBot="1" x14ac:dyDescent="0.25">
      <c r="A112" s="41"/>
      <c r="B112" s="55">
        <v>27022000</v>
      </c>
      <c r="C112" s="96" t="s">
        <v>151</v>
      </c>
      <c r="D112" s="121">
        <f>+SUM(D113:D117)</f>
        <v>504228420.75</v>
      </c>
    </row>
    <row r="113" spans="1:214" ht="101.25" customHeight="1" x14ac:dyDescent="0.2">
      <c r="A113" s="164"/>
      <c r="B113" s="144">
        <v>27022232</v>
      </c>
      <c r="C113" s="145" t="s">
        <v>158</v>
      </c>
      <c r="D113" s="139">
        <f>140583042.5-26719612.5</f>
        <v>113863430</v>
      </c>
    </row>
    <row r="114" spans="1:214" ht="145.5" customHeight="1" x14ac:dyDescent="0.2">
      <c r="A114" s="122"/>
      <c r="B114" s="123">
        <v>27022223</v>
      </c>
      <c r="C114" s="124" t="s">
        <v>159</v>
      </c>
      <c r="D114" s="176">
        <v>231044074.75</v>
      </c>
    </row>
    <row r="115" spans="1:214" ht="139.5" customHeight="1" x14ac:dyDescent="0.2">
      <c r="A115" s="122"/>
      <c r="B115" s="123">
        <v>27022411</v>
      </c>
      <c r="C115" s="124" t="s">
        <v>160</v>
      </c>
      <c r="D115" s="176">
        <v>4006000</v>
      </c>
    </row>
    <row r="116" spans="1:214" ht="206.25" customHeight="1" x14ac:dyDescent="0.2">
      <c r="A116" s="122"/>
      <c r="B116" s="123">
        <v>27022483</v>
      </c>
      <c r="C116" s="124" t="s">
        <v>161</v>
      </c>
      <c r="D116" s="176">
        <v>0</v>
      </c>
    </row>
    <row r="117" spans="1:214" ht="140.25" customHeight="1" thickBot="1" x14ac:dyDescent="0.25">
      <c r="A117" s="122"/>
      <c r="B117" s="123">
        <v>27022233</v>
      </c>
      <c r="C117" s="124" t="s">
        <v>162</v>
      </c>
      <c r="D117" s="176">
        <v>155314916</v>
      </c>
    </row>
    <row r="118" spans="1:214" s="45" customFormat="1" ht="77.25" customHeight="1" thickBot="1" x14ac:dyDescent="0.25">
      <c r="A118" s="177"/>
      <c r="B118" s="64">
        <v>37440000</v>
      </c>
      <c r="C118" s="178" t="s">
        <v>96</v>
      </c>
      <c r="D118" s="179">
        <v>25783200</v>
      </c>
    </row>
    <row r="119" spans="1:214" ht="89.25" customHeight="1" thickBot="1" x14ac:dyDescent="0.25">
      <c r="A119" s="71"/>
      <c r="B119" s="127">
        <v>37441000</v>
      </c>
      <c r="C119" s="180" t="s">
        <v>163</v>
      </c>
      <c r="D119" s="90">
        <v>25783200</v>
      </c>
    </row>
    <row r="120" spans="1:214" s="40" customFormat="1" ht="128.25" customHeight="1" thickBot="1" x14ac:dyDescent="0.25">
      <c r="A120" s="37">
        <v>41</v>
      </c>
      <c r="B120" s="992" t="s">
        <v>164</v>
      </c>
      <c r="C120" s="993"/>
      <c r="D120" s="38">
        <v>4214774.5</v>
      </c>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c r="FR120" s="39"/>
      <c r="FS120" s="39"/>
      <c r="FT120" s="39"/>
      <c r="FU120" s="39"/>
      <c r="FV120" s="39"/>
      <c r="FW120" s="39"/>
      <c r="FX120" s="39"/>
      <c r="FY120" s="39"/>
      <c r="FZ120" s="39"/>
      <c r="GA120" s="39"/>
      <c r="GB120" s="39"/>
      <c r="GC120" s="39"/>
      <c r="GD120" s="39"/>
      <c r="GE120" s="39"/>
      <c r="GF120" s="39"/>
      <c r="GG120" s="39"/>
      <c r="GH120" s="39"/>
      <c r="GI120" s="39"/>
      <c r="GJ120" s="39"/>
      <c r="GK120" s="39"/>
      <c r="GL120" s="39"/>
      <c r="GM120" s="39"/>
      <c r="GN120" s="39"/>
      <c r="GO120" s="39"/>
      <c r="GP120" s="39"/>
      <c r="GQ120" s="39"/>
      <c r="GR120" s="39"/>
      <c r="GS120" s="39"/>
      <c r="GT120" s="39"/>
      <c r="GU120" s="39"/>
      <c r="GV120" s="39"/>
      <c r="GW120" s="39"/>
      <c r="GX120" s="39"/>
      <c r="GY120" s="39"/>
      <c r="GZ120" s="39"/>
      <c r="HA120" s="39"/>
      <c r="HB120" s="39"/>
      <c r="HC120" s="39"/>
      <c r="HD120" s="39"/>
      <c r="HE120" s="39"/>
      <c r="HF120" s="39"/>
    </row>
    <row r="121" spans="1:214" s="45" customFormat="1" ht="249" customHeight="1" thickBot="1" x14ac:dyDescent="0.25">
      <c r="A121" s="41"/>
      <c r="B121" s="64">
        <v>17136000</v>
      </c>
      <c r="C121" s="56" t="s">
        <v>165</v>
      </c>
      <c r="D121" s="44">
        <v>3467749.25</v>
      </c>
    </row>
    <row r="122" spans="1:214" ht="143.25" customHeight="1" x14ac:dyDescent="0.2">
      <c r="A122" s="164"/>
      <c r="B122" s="144">
        <v>17136171</v>
      </c>
      <c r="C122" s="145" t="s">
        <v>166</v>
      </c>
      <c r="D122" s="139">
        <v>1000000</v>
      </c>
    </row>
    <row r="123" spans="1:214" ht="130.5" customHeight="1" thickBot="1" x14ac:dyDescent="0.25">
      <c r="A123" s="159"/>
      <c r="B123" s="92">
        <v>17136172</v>
      </c>
      <c r="C123" s="149" t="s">
        <v>167</v>
      </c>
      <c r="D123" s="182">
        <v>2467749.25</v>
      </c>
    </row>
    <row r="124" spans="1:214" s="45" customFormat="1" ht="129" customHeight="1" thickBot="1" x14ac:dyDescent="0.25">
      <c r="A124" s="41"/>
      <c r="B124" s="55">
        <v>27416000</v>
      </c>
      <c r="C124" s="96" t="s">
        <v>168</v>
      </c>
      <c r="D124" s="44">
        <v>747025.25</v>
      </c>
    </row>
    <row r="125" spans="1:214" ht="145.5" customHeight="1" thickBot="1" x14ac:dyDescent="0.25">
      <c r="A125" s="46"/>
      <c r="B125" s="47">
        <v>27416210</v>
      </c>
      <c r="C125" s="48" t="s">
        <v>169</v>
      </c>
      <c r="D125" s="50">
        <v>747025.25</v>
      </c>
    </row>
    <row r="126" spans="1:214" s="45" customFormat="1" ht="90" customHeight="1" thickBot="1" x14ac:dyDescent="0.25">
      <c r="A126" s="41"/>
      <c r="B126" s="55">
        <v>27420000</v>
      </c>
      <c r="C126" s="96" t="s">
        <v>69</v>
      </c>
      <c r="D126" s="44">
        <v>0</v>
      </c>
    </row>
    <row r="127" spans="1:214" ht="142.5" customHeight="1" thickBot="1" x14ac:dyDescent="0.25">
      <c r="A127" s="133"/>
      <c r="B127" s="134">
        <v>27428160</v>
      </c>
      <c r="C127" s="135" t="s">
        <v>170</v>
      </c>
      <c r="D127" s="142">
        <v>0</v>
      </c>
    </row>
    <row r="128" spans="1:214" s="45" customFormat="1" ht="102.75" customHeight="1" thickBot="1" x14ac:dyDescent="0.25">
      <c r="A128" s="41"/>
      <c r="B128" s="55">
        <v>37440000</v>
      </c>
      <c r="C128" s="96" t="s">
        <v>96</v>
      </c>
      <c r="D128" s="44">
        <v>0</v>
      </c>
    </row>
    <row r="129" spans="1:214" ht="71.25" customHeight="1" thickBot="1" x14ac:dyDescent="0.25">
      <c r="A129" s="59"/>
      <c r="B129" s="62">
        <v>37441000</v>
      </c>
      <c r="C129" s="119" t="s">
        <v>171</v>
      </c>
      <c r="D129" s="183">
        <v>0</v>
      </c>
    </row>
    <row r="130" spans="1:214" s="40" customFormat="1" ht="72" customHeight="1" thickBot="1" x14ac:dyDescent="0.25">
      <c r="A130" s="37">
        <v>42</v>
      </c>
      <c r="B130" s="977" t="s">
        <v>172</v>
      </c>
      <c r="C130" s="978"/>
      <c r="D130" s="38">
        <v>659165660</v>
      </c>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s="39"/>
      <c r="EP130" s="39"/>
      <c r="EQ130" s="39"/>
      <c r="ER130" s="39"/>
      <c r="ES130" s="39"/>
      <c r="ET130" s="39"/>
      <c r="EU130" s="39"/>
      <c r="EV130" s="39"/>
      <c r="EW130" s="39"/>
      <c r="EX130" s="39"/>
      <c r="EY130" s="39"/>
      <c r="EZ130" s="39"/>
      <c r="FA130" s="39"/>
      <c r="FB130" s="39"/>
      <c r="FC130" s="39"/>
      <c r="FD130" s="39"/>
      <c r="FE130" s="39"/>
      <c r="FF130" s="39"/>
      <c r="FG130" s="39"/>
      <c r="FH130" s="39"/>
      <c r="FI130" s="39"/>
      <c r="FJ130" s="39"/>
      <c r="FK130" s="39"/>
      <c r="FL130" s="39"/>
      <c r="FM130" s="39"/>
      <c r="FN130" s="39"/>
      <c r="FO130" s="39"/>
      <c r="FP130" s="39"/>
      <c r="FQ130" s="39"/>
      <c r="FR130" s="39"/>
      <c r="FS130" s="39"/>
      <c r="FT130" s="39"/>
      <c r="FU130" s="39"/>
      <c r="FV130" s="39"/>
      <c r="FW130" s="39"/>
      <c r="FX130" s="39"/>
      <c r="FY130" s="39"/>
      <c r="FZ130" s="39"/>
      <c r="GA130" s="39"/>
      <c r="GB130" s="39"/>
      <c r="GC130" s="39"/>
      <c r="GD130" s="39"/>
      <c r="GE130" s="39"/>
      <c r="GF130" s="39"/>
      <c r="GG130" s="39"/>
      <c r="GH130" s="39"/>
      <c r="GI130" s="39"/>
      <c r="GJ130" s="39"/>
      <c r="GK130" s="39"/>
      <c r="GL130" s="39"/>
      <c r="GM130" s="39"/>
      <c r="GN130" s="39"/>
      <c r="GO130" s="39"/>
      <c r="GP130" s="39"/>
      <c r="GQ130" s="39"/>
      <c r="GR130" s="39"/>
      <c r="GS130" s="39"/>
      <c r="GT130" s="39"/>
      <c r="GU130" s="39"/>
      <c r="GV130" s="39"/>
      <c r="GW130" s="39"/>
      <c r="GX130" s="39"/>
      <c r="GY130" s="39"/>
      <c r="GZ130" s="39"/>
      <c r="HA130" s="39"/>
      <c r="HB130" s="39"/>
      <c r="HC130" s="39"/>
      <c r="HD130" s="39"/>
      <c r="HE130" s="39"/>
      <c r="HF130" s="39"/>
    </row>
    <row r="131" spans="1:214" s="45" customFormat="1" ht="136.5" customHeight="1" thickBot="1" x14ac:dyDescent="0.25">
      <c r="A131" s="114"/>
      <c r="B131" s="184">
        <v>17134800</v>
      </c>
      <c r="C131" s="185" t="s">
        <v>173</v>
      </c>
      <c r="D131" s="107">
        <v>11048140</v>
      </c>
    </row>
    <row r="132" spans="1:214" ht="215.25" customHeight="1" thickBot="1" x14ac:dyDescent="0.25">
      <c r="A132" s="46"/>
      <c r="B132" s="57"/>
      <c r="C132" s="186" t="s">
        <v>174</v>
      </c>
      <c r="D132" s="187">
        <v>5186140</v>
      </c>
    </row>
    <row r="133" spans="1:214" s="189" customFormat="1" ht="99.75" customHeight="1" thickBot="1" x14ac:dyDescent="0.25">
      <c r="A133" s="188"/>
      <c r="B133" s="55">
        <v>17136300</v>
      </c>
      <c r="C133" s="96" t="s">
        <v>118</v>
      </c>
      <c r="D133" s="151">
        <v>388195640</v>
      </c>
    </row>
    <row r="134" spans="1:214" s="192" customFormat="1" ht="135" customHeight="1" x14ac:dyDescent="0.2">
      <c r="A134" s="190"/>
      <c r="B134" s="66">
        <v>17136315</v>
      </c>
      <c r="C134" s="67" t="s">
        <v>175</v>
      </c>
      <c r="D134" s="191">
        <v>50785915.799999997</v>
      </c>
    </row>
    <row r="135" spans="1:214" s="192" customFormat="1" ht="82.5" customHeight="1" thickBot="1" x14ac:dyDescent="0.25">
      <c r="A135" s="193"/>
      <c r="B135" s="87">
        <v>17136314</v>
      </c>
      <c r="C135" s="88" t="s">
        <v>176</v>
      </c>
      <c r="D135" s="118">
        <v>337409724.19999999</v>
      </c>
    </row>
    <row r="136" spans="1:214" s="45" customFormat="1" ht="135.75" customHeight="1" thickBot="1" x14ac:dyDescent="0.25">
      <c r="A136" s="41"/>
      <c r="B136" s="64">
        <v>27021000</v>
      </c>
      <c r="C136" s="56" t="s">
        <v>177</v>
      </c>
      <c r="D136" s="151">
        <v>155839094</v>
      </c>
    </row>
    <row r="137" spans="1:214" ht="112.5" customHeight="1" thickBot="1" x14ac:dyDescent="0.25">
      <c r="A137" s="159"/>
      <c r="B137" s="167">
        <v>27021100</v>
      </c>
      <c r="C137" s="61" t="s">
        <v>178</v>
      </c>
      <c r="D137" s="194">
        <v>155839094</v>
      </c>
    </row>
    <row r="138" spans="1:214" s="45" customFormat="1" ht="138.75" customHeight="1" thickBot="1" x14ac:dyDescent="0.25">
      <c r="A138" s="41"/>
      <c r="B138" s="55">
        <v>27012000</v>
      </c>
      <c r="C138" s="96" t="s">
        <v>105</v>
      </c>
      <c r="D138" s="151">
        <v>102162636</v>
      </c>
    </row>
    <row r="139" spans="1:214" ht="96" hidden="1" customHeight="1" x14ac:dyDescent="0.2">
      <c r="A139" s="164"/>
      <c r="B139" s="123"/>
      <c r="C139" s="195" t="s">
        <v>179</v>
      </c>
      <c r="D139" s="194">
        <v>0</v>
      </c>
    </row>
    <row r="140" spans="1:214" ht="97.5" customHeight="1" thickBot="1" x14ac:dyDescent="0.25">
      <c r="A140" s="159"/>
      <c r="B140" s="123">
        <v>27012112</v>
      </c>
      <c r="C140" s="149" t="s">
        <v>180</v>
      </c>
      <c r="D140" s="196">
        <v>102362636</v>
      </c>
    </row>
    <row r="141" spans="1:214" s="45" customFormat="1" ht="108" customHeight="1" thickBot="1" x14ac:dyDescent="0.25">
      <c r="A141" s="41"/>
      <c r="B141" s="64">
        <v>37440000</v>
      </c>
      <c r="C141" s="56" t="s">
        <v>96</v>
      </c>
      <c r="D141" s="151">
        <v>1920150</v>
      </c>
    </row>
    <row r="142" spans="1:214" ht="89.25" customHeight="1" thickBot="1" x14ac:dyDescent="0.25">
      <c r="A142" s="59"/>
      <c r="B142" s="62">
        <v>37441000</v>
      </c>
      <c r="C142" s="119" t="s">
        <v>181</v>
      </c>
      <c r="D142" s="197">
        <v>1920150</v>
      </c>
    </row>
    <row r="143" spans="1:214" s="40" customFormat="1" ht="72" customHeight="1" thickBot="1" x14ac:dyDescent="0.25">
      <c r="A143" s="37">
        <v>43</v>
      </c>
      <c r="B143" s="977" t="s">
        <v>40</v>
      </c>
      <c r="C143" s="978"/>
      <c r="D143" s="38">
        <v>4869790923.1599998</v>
      </c>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s="39"/>
      <c r="EP143" s="39"/>
      <c r="EQ143" s="39"/>
      <c r="ER143" s="39"/>
      <c r="ES143" s="39"/>
      <c r="ET143" s="39"/>
      <c r="EU143" s="39"/>
      <c r="EV143" s="39"/>
      <c r="EW143" s="39"/>
      <c r="EX143" s="39"/>
      <c r="EY143" s="39"/>
      <c r="EZ143" s="39"/>
      <c r="FA143" s="39"/>
      <c r="FB143" s="39"/>
      <c r="FC143" s="39"/>
      <c r="FD143" s="39"/>
      <c r="FE143" s="39"/>
      <c r="FF143" s="39"/>
      <c r="FG143" s="39"/>
      <c r="FH143" s="39"/>
      <c r="FI143" s="39"/>
      <c r="FJ143" s="39"/>
      <c r="FK143" s="39"/>
      <c r="FL143" s="39"/>
      <c r="FM143" s="39"/>
      <c r="FN143" s="39"/>
      <c r="FO143" s="39"/>
      <c r="FP143" s="39"/>
      <c r="FQ143" s="39"/>
      <c r="FR143" s="39"/>
      <c r="FS143" s="39"/>
      <c r="FT143" s="39"/>
      <c r="FU143" s="39"/>
      <c r="FV143" s="39"/>
      <c r="FW143" s="39"/>
      <c r="FX143" s="39"/>
      <c r="FY143" s="39"/>
      <c r="FZ143" s="39"/>
      <c r="GA143" s="39"/>
      <c r="GB143" s="39"/>
      <c r="GC143" s="39"/>
      <c r="GD143" s="39"/>
      <c r="GE143" s="39"/>
      <c r="GF143" s="39"/>
      <c r="GG143" s="39"/>
      <c r="GH143" s="39"/>
      <c r="GI143" s="39"/>
      <c r="GJ143" s="39"/>
      <c r="GK143" s="39"/>
      <c r="GL143" s="39"/>
      <c r="GM143" s="39"/>
      <c r="GN143" s="39"/>
      <c r="GO143" s="39"/>
      <c r="GP143" s="39"/>
      <c r="GQ143" s="39"/>
      <c r="GR143" s="39"/>
      <c r="GS143" s="39"/>
      <c r="GT143" s="39"/>
      <c r="GU143" s="39"/>
      <c r="GV143" s="39"/>
      <c r="GW143" s="39"/>
      <c r="GX143" s="39"/>
      <c r="GY143" s="39"/>
      <c r="GZ143" s="39"/>
      <c r="HA143" s="39"/>
      <c r="HB143" s="39"/>
      <c r="HC143" s="39"/>
      <c r="HD143" s="39"/>
      <c r="HE143" s="39"/>
      <c r="HF143" s="39"/>
    </row>
    <row r="144" spans="1:214" s="45" customFormat="1" ht="121" thickBot="1" x14ac:dyDescent="0.25">
      <c r="A144" s="114"/>
      <c r="B144" s="105">
        <v>17136100</v>
      </c>
      <c r="C144" s="106" t="s">
        <v>182</v>
      </c>
      <c r="D144" s="107">
        <v>4401921809.9899998</v>
      </c>
    </row>
    <row r="145" spans="1:4" ht="100.5" customHeight="1" x14ac:dyDescent="0.2">
      <c r="A145" s="164"/>
      <c r="B145" s="198">
        <v>17136143</v>
      </c>
      <c r="C145" s="195" t="s">
        <v>183</v>
      </c>
      <c r="D145" s="148">
        <v>9956720</v>
      </c>
    </row>
    <row r="146" spans="1:4" ht="193.5" customHeight="1" x14ac:dyDescent="0.2">
      <c r="A146" s="122"/>
      <c r="B146" s="199">
        <v>17136142</v>
      </c>
      <c r="C146" s="124" t="s">
        <v>184</v>
      </c>
      <c r="D146" s="152">
        <v>3936476593.9900002</v>
      </c>
    </row>
    <row r="147" spans="1:4" ht="128.25" customHeight="1" x14ac:dyDescent="0.2">
      <c r="A147" s="122"/>
      <c r="B147" s="199">
        <v>17136146</v>
      </c>
      <c r="C147" s="124" t="s">
        <v>185</v>
      </c>
      <c r="D147" s="152">
        <v>395971523.22000003</v>
      </c>
    </row>
    <row r="148" spans="1:4" ht="180" x14ac:dyDescent="0.2">
      <c r="A148" s="122"/>
      <c r="B148" s="199">
        <v>27428223</v>
      </c>
      <c r="C148" s="124" t="s">
        <v>186</v>
      </c>
      <c r="D148" s="152">
        <v>200000</v>
      </c>
    </row>
    <row r="149" spans="1:4" ht="210" customHeight="1" x14ac:dyDescent="0.2">
      <c r="A149" s="122"/>
      <c r="B149" s="199">
        <v>27428231</v>
      </c>
      <c r="C149" s="124" t="s">
        <v>187</v>
      </c>
      <c r="D149" s="125">
        <v>0</v>
      </c>
    </row>
    <row r="150" spans="1:4" s="203" customFormat="1" ht="139.5" customHeight="1" x14ac:dyDescent="0.2">
      <c r="A150" s="200"/>
      <c r="B150" s="201">
        <v>27023324</v>
      </c>
      <c r="C150" s="124" t="s">
        <v>188</v>
      </c>
      <c r="D150" s="202">
        <v>5250600</v>
      </c>
    </row>
    <row r="151" spans="1:4" s="203" customFormat="1" ht="140.25" customHeight="1" x14ac:dyDescent="0.2">
      <c r="A151" s="200"/>
      <c r="B151" s="201">
        <v>27022322</v>
      </c>
      <c r="C151" s="124" t="s">
        <v>189</v>
      </c>
      <c r="D151" s="202">
        <v>0</v>
      </c>
    </row>
    <row r="152" spans="1:4" s="203" customFormat="1" ht="155.25" customHeight="1" x14ac:dyDescent="0.2">
      <c r="A152" s="200"/>
      <c r="B152" s="201">
        <v>27022325</v>
      </c>
      <c r="C152" s="124" t="s">
        <v>190</v>
      </c>
      <c r="D152" s="202">
        <v>0</v>
      </c>
    </row>
    <row r="153" spans="1:4" s="203" customFormat="1" ht="152.25" customHeight="1" x14ac:dyDescent="0.2">
      <c r="A153" s="200"/>
      <c r="B153" s="201">
        <v>17136311</v>
      </c>
      <c r="C153" s="124" t="s">
        <v>191</v>
      </c>
      <c r="D153" s="202">
        <v>34585012.780000001</v>
      </c>
    </row>
    <row r="154" spans="1:4" s="203" customFormat="1" ht="180" x14ac:dyDescent="0.2">
      <c r="A154" s="200"/>
      <c r="B154" s="201">
        <v>27427210</v>
      </c>
      <c r="C154" s="124" t="s">
        <v>192</v>
      </c>
      <c r="D154" s="202">
        <v>0</v>
      </c>
    </row>
    <row r="155" spans="1:4" ht="176.25" customHeight="1" thickBot="1" x14ac:dyDescent="0.25">
      <c r="A155" s="122"/>
      <c r="B155" s="199">
        <v>17136141</v>
      </c>
      <c r="C155" s="124" t="s">
        <v>193</v>
      </c>
      <c r="D155" s="125">
        <v>45330580</v>
      </c>
    </row>
    <row r="156" spans="1:4" s="45" customFormat="1" ht="138" customHeight="1" thickBot="1" x14ac:dyDescent="0.25">
      <c r="A156" s="41"/>
      <c r="B156" s="55">
        <v>7162</v>
      </c>
      <c r="C156" s="204" t="s">
        <v>194</v>
      </c>
      <c r="D156" s="151">
        <v>190000</v>
      </c>
    </row>
    <row r="157" spans="1:4" ht="98.25" customHeight="1" thickBot="1" x14ac:dyDescent="0.25">
      <c r="A157" s="205"/>
      <c r="B157" s="167">
        <v>27012212</v>
      </c>
      <c r="C157" s="124" t="s">
        <v>195</v>
      </c>
      <c r="D157" s="90">
        <v>190000</v>
      </c>
    </row>
    <row r="158" spans="1:4" s="45" customFormat="1" ht="88.5" customHeight="1" thickBot="1" x14ac:dyDescent="0.25">
      <c r="A158" s="41"/>
      <c r="B158" s="64">
        <v>27415100</v>
      </c>
      <c r="C158" s="56" t="s">
        <v>196</v>
      </c>
      <c r="D158" s="44">
        <v>463190997.16999996</v>
      </c>
    </row>
    <row r="159" spans="1:4" ht="141" customHeight="1" x14ac:dyDescent="0.2">
      <c r="A159" s="46"/>
      <c r="B159" s="47">
        <v>27415221</v>
      </c>
      <c r="C159" s="48" t="s">
        <v>197</v>
      </c>
      <c r="D159" s="115">
        <v>463190997.16999996</v>
      </c>
    </row>
    <row r="160" spans="1:4" ht="138.75" customHeight="1" thickBot="1" x14ac:dyDescent="0.25">
      <c r="A160" s="205"/>
      <c r="B160" s="167">
        <v>27415222</v>
      </c>
      <c r="C160" s="168" t="s">
        <v>198</v>
      </c>
      <c r="D160" s="160">
        <v>0</v>
      </c>
    </row>
    <row r="161" spans="1:214" s="45" customFormat="1" ht="90" customHeight="1" thickBot="1" x14ac:dyDescent="0.25">
      <c r="A161" s="41"/>
      <c r="B161" s="64">
        <v>37440000</v>
      </c>
      <c r="C161" s="56" t="s">
        <v>96</v>
      </c>
      <c r="D161" s="44">
        <v>4488116</v>
      </c>
    </row>
    <row r="162" spans="1:214" ht="87" customHeight="1" thickBot="1" x14ac:dyDescent="0.25">
      <c r="A162" s="59"/>
      <c r="B162" s="62">
        <v>37441000</v>
      </c>
      <c r="C162" s="119" t="s">
        <v>181</v>
      </c>
      <c r="D162" s="206">
        <v>4488116</v>
      </c>
    </row>
    <row r="163" spans="1:214" s="40" customFormat="1" ht="72" customHeight="1" thickBot="1" x14ac:dyDescent="0.25">
      <c r="A163" s="37">
        <v>44</v>
      </c>
      <c r="B163" s="977" t="s">
        <v>199</v>
      </c>
      <c r="C163" s="978"/>
      <c r="D163" s="38">
        <v>2922519966.3800001</v>
      </c>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39"/>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O163" s="39"/>
      <c r="EP163" s="39"/>
      <c r="EQ163" s="39"/>
      <c r="ER163" s="39"/>
      <c r="ES163" s="39"/>
      <c r="ET163" s="39"/>
      <c r="EU163" s="39"/>
      <c r="EV163" s="39"/>
      <c r="EW163" s="39"/>
      <c r="EX163" s="39"/>
      <c r="EY163" s="39"/>
      <c r="EZ163" s="39"/>
      <c r="FA163" s="39"/>
      <c r="FB163" s="39"/>
      <c r="FC163" s="39"/>
      <c r="FD163" s="39"/>
      <c r="FE163" s="39"/>
      <c r="FF163" s="39"/>
      <c r="FG163" s="39"/>
      <c r="FH163" s="39"/>
      <c r="FI163" s="39"/>
      <c r="FJ163" s="39"/>
      <c r="FK163" s="39"/>
      <c r="FL163" s="39"/>
      <c r="FM163" s="39"/>
      <c r="FN163" s="39"/>
      <c r="FO163" s="39"/>
      <c r="FP163" s="39"/>
      <c r="FQ163" s="39"/>
      <c r="FR163" s="39"/>
      <c r="FS163" s="39"/>
      <c r="FT163" s="39"/>
      <c r="FU163" s="39"/>
      <c r="FV163" s="39"/>
      <c r="FW163" s="39"/>
      <c r="FX163" s="39"/>
      <c r="FY163" s="39"/>
      <c r="FZ163" s="39"/>
      <c r="GA163" s="39"/>
      <c r="GB163" s="39"/>
      <c r="GC163" s="39"/>
      <c r="GD163" s="39"/>
      <c r="GE163" s="39"/>
      <c r="GF163" s="39"/>
      <c r="GG163" s="39"/>
      <c r="GH163" s="39"/>
      <c r="GI163" s="39"/>
      <c r="GJ163" s="39"/>
      <c r="GK163" s="39"/>
      <c r="GL163" s="39"/>
      <c r="GM163" s="39"/>
      <c r="GN163" s="39"/>
      <c r="GO163" s="39"/>
      <c r="GP163" s="39"/>
      <c r="GQ163" s="39"/>
      <c r="GR163" s="39"/>
      <c r="GS163" s="39"/>
      <c r="GT163" s="39"/>
      <c r="GU163" s="39"/>
      <c r="GV163" s="39"/>
      <c r="GW163" s="39"/>
      <c r="GX163" s="39"/>
      <c r="GY163" s="39"/>
      <c r="GZ163" s="39"/>
      <c r="HA163" s="39"/>
      <c r="HB163" s="39"/>
      <c r="HC163" s="39"/>
      <c r="HD163" s="39"/>
      <c r="HE163" s="39"/>
      <c r="HF163" s="39"/>
    </row>
    <row r="164" spans="1:214" s="45" customFormat="1" ht="123.75" customHeight="1" thickBot="1" x14ac:dyDescent="0.25">
      <c r="A164" s="71"/>
      <c r="B164" s="64">
        <v>17134000</v>
      </c>
      <c r="C164" s="56" t="s">
        <v>200</v>
      </c>
      <c r="D164" s="44">
        <v>6123326.3700000001</v>
      </c>
    </row>
    <row r="165" spans="1:214" ht="140.25" customHeight="1" thickBot="1" x14ac:dyDescent="0.25">
      <c r="A165" s="147"/>
      <c r="B165" s="123">
        <v>17135231</v>
      </c>
      <c r="C165" s="207" t="s">
        <v>201</v>
      </c>
      <c r="D165" s="125">
        <v>6123326.3700000001</v>
      </c>
    </row>
    <row r="166" spans="1:214" s="45" customFormat="1" ht="199.5" customHeight="1" thickBot="1" x14ac:dyDescent="0.25">
      <c r="A166" s="69"/>
      <c r="B166" s="64">
        <v>27423000</v>
      </c>
      <c r="C166" s="56" t="s">
        <v>202</v>
      </c>
      <c r="D166" s="44">
        <v>342329089.80000001</v>
      </c>
    </row>
    <row r="167" spans="1:214" s="45" customFormat="1" ht="191.25" customHeight="1" x14ac:dyDescent="0.2">
      <c r="A167" s="208"/>
      <c r="B167" s="66">
        <v>27423121</v>
      </c>
      <c r="C167" s="67" t="s">
        <v>203</v>
      </c>
      <c r="D167" s="209">
        <v>111803114</v>
      </c>
    </row>
    <row r="168" spans="1:214" ht="129.75" customHeight="1" x14ac:dyDescent="0.2">
      <c r="A168" s="210"/>
      <c r="B168" s="87">
        <v>27423122</v>
      </c>
      <c r="C168" s="88" t="s">
        <v>204</v>
      </c>
      <c r="D168" s="173">
        <v>105998273</v>
      </c>
    </row>
    <row r="169" spans="1:214" ht="132.75" customHeight="1" x14ac:dyDescent="0.2">
      <c r="A169" s="211"/>
      <c r="B169" s="47">
        <v>27423123</v>
      </c>
      <c r="C169" s="48" t="s">
        <v>205</v>
      </c>
      <c r="D169" s="125">
        <v>56364796</v>
      </c>
    </row>
    <row r="170" spans="1:214" ht="132.75" customHeight="1" thickBot="1" x14ac:dyDescent="0.25">
      <c r="A170" s="212"/>
      <c r="B170" s="87">
        <v>27423124</v>
      </c>
      <c r="C170" s="88" t="s">
        <v>206</v>
      </c>
      <c r="D170" s="160">
        <v>68162906.799999997</v>
      </c>
    </row>
    <row r="171" spans="1:214" ht="92.25" customHeight="1" thickBot="1" x14ac:dyDescent="0.25">
      <c r="A171" s="71"/>
      <c r="B171" s="64">
        <v>27420000</v>
      </c>
      <c r="C171" s="56" t="s">
        <v>69</v>
      </c>
      <c r="D171" s="44">
        <v>2537204025.0999999</v>
      </c>
    </row>
    <row r="172" spans="1:214" s="45" customFormat="1" ht="100.5" customHeight="1" x14ac:dyDescent="0.2">
      <c r="A172" s="143"/>
      <c r="B172" s="87">
        <v>27425110</v>
      </c>
      <c r="C172" s="88" t="s">
        <v>207</v>
      </c>
      <c r="D172" s="172">
        <v>222792731.72</v>
      </c>
    </row>
    <row r="173" spans="1:214" ht="186.75" customHeight="1" x14ac:dyDescent="0.2">
      <c r="A173" s="147"/>
      <c r="B173" s="123">
        <v>27425140</v>
      </c>
      <c r="C173" s="88" t="s">
        <v>208</v>
      </c>
      <c r="D173" s="125">
        <v>2181851130.3800001</v>
      </c>
    </row>
    <row r="174" spans="1:214" ht="127.5" customHeight="1" x14ac:dyDescent="0.2">
      <c r="A174" s="147"/>
      <c r="B174" s="123">
        <v>27425122</v>
      </c>
      <c r="C174" s="124" t="s">
        <v>209</v>
      </c>
      <c r="D174" s="125">
        <v>47419968</v>
      </c>
    </row>
    <row r="175" spans="1:214" ht="127.5" customHeight="1" thickBot="1" x14ac:dyDescent="0.25">
      <c r="A175" s="147"/>
      <c r="B175" s="123">
        <v>27423220</v>
      </c>
      <c r="C175" s="124" t="s">
        <v>210</v>
      </c>
      <c r="D175" s="125">
        <v>85140195</v>
      </c>
    </row>
    <row r="176" spans="1:214" ht="128.25" customHeight="1" thickBot="1" x14ac:dyDescent="0.25">
      <c r="A176" s="71"/>
      <c r="B176" s="64">
        <v>27022400</v>
      </c>
      <c r="C176" s="56" t="s">
        <v>211</v>
      </c>
      <c r="D176" s="44">
        <v>33739734.109999999</v>
      </c>
    </row>
    <row r="177" spans="1:214" ht="187.5" customHeight="1" x14ac:dyDescent="0.2">
      <c r="A177" s="147"/>
      <c r="B177" s="123">
        <v>27022432</v>
      </c>
      <c r="C177" s="77" t="s">
        <v>212</v>
      </c>
      <c r="D177" s="125">
        <v>21151777</v>
      </c>
    </row>
    <row r="178" spans="1:214" ht="126" customHeight="1" thickBot="1" x14ac:dyDescent="0.25">
      <c r="A178" s="75"/>
      <c r="B178" s="76">
        <v>27022435</v>
      </c>
      <c r="C178" s="77" t="s">
        <v>213</v>
      </c>
      <c r="D178" s="213">
        <v>12587957.109999999</v>
      </c>
    </row>
    <row r="179" spans="1:214" ht="89.25" customHeight="1" thickBot="1" x14ac:dyDescent="0.25">
      <c r="A179" s="71"/>
      <c r="B179" s="64">
        <v>37440000</v>
      </c>
      <c r="C179" s="56" t="s">
        <v>96</v>
      </c>
      <c r="D179" s="44">
        <v>3123791</v>
      </c>
    </row>
    <row r="180" spans="1:214" s="45" customFormat="1" ht="77.25" customHeight="1" thickBot="1" x14ac:dyDescent="0.25">
      <c r="A180" s="101"/>
      <c r="B180" s="214">
        <v>37441000</v>
      </c>
      <c r="C180" s="215" t="s">
        <v>97</v>
      </c>
      <c r="D180" s="216">
        <v>3123791</v>
      </c>
    </row>
    <row r="181" spans="1:214" s="40" customFormat="1" ht="94.5" customHeight="1" thickBot="1" x14ac:dyDescent="0.25">
      <c r="A181" s="37">
        <v>46</v>
      </c>
      <c r="B181" s="977" t="s">
        <v>15</v>
      </c>
      <c r="C181" s="978"/>
      <c r="D181" s="38">
        <v>7659701318.6700001</v>
      </c>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O181" s="39"/>
      <c r="EP181" s="39"/>
      <c r="EQ181" s="39"/>
      <c r="ER181" s="39"/>
      <c r="ES181" s="39"/>
      <c r="ET181" s="39"/>
      <c r="EU181" s="39"/>
      <c r="EV181" s="39"/>
      <c r="EW181" s="39"/>
      <c r="EX181" s="39"/>
      <c r="EY181" s="39"/>
      <c r="EZ181" s="39"/>
      <c r="FA181" s="39"/>
      <c r="FB181" s="39"/>
      <c r="FC181" s="39"/>
      <c r="FD181" s="39"/>
      <c r="FE181" s="39"/>
      <c r="FF181" s="39"/>
      <c r="FG181" s="39"/>
      <c r="FH181" s="39"/>
      <c r="FI181" s="39"/>
      <c r="FJ181" s="39"/>
      <c r="FK181" s="39"/>
      <c r="FL181" s="39"/>
      <c r="FM181" s="39"/>
      <c r="FN181" s="39"/>
      <c r="FO181" s="39"/>
      <c r="FP181" s="39"/>
      <c r="FQ181" s="39"/>
      <c r="FR181" s="39"/>
      <c r="FS181" s="39"/>
      <c r="FT181" s="39"/>
      <c r="FU181" s="39"/>
      <c r="FV181" s="39"/>
      <c r="FW181" s="39"/>
      <c r="FX181" s="39"/>
      <c r="FY181" s="39"/>
      <c r="FZ181" s="39"/>
      <c r="GA181" s="39"/>
      <c r="GB181" s="39"/>
      <c r="GC181" s="39"/>
      <c r="GD181" s="39"/>
      <c r="GE181" s="39"/>
      <c r="GF181" s="39"/>
      <c r="GG181" s="39"/>
      <c r="GH181" s="39"/>
      <c r="GI181" s="39"/>
      <c r="GJ181" s="39"/>
      <c r="GK181" s="39"/>
      <c r="GL181" s="39"/>
      <c r="GM181" s="39"/>
      <c r="GN181" s="39"/>
      <c r="GO181" s="39"/>
      <c r="GP181" s="39"/>
      <c r="GQ181" s="39"/>
      <c r="GR181" s="39"/>
      <c r="GS181" s="39"/>
      <c r="GT181" s="39"/>
      <c r="GU181" s="39"/>
      <c r="GV181" s="39"/>
      <c r="GW181" s="39"/>
      <c r="GX181" s="39"/>
      <c r="GY181" s="39"/>
      <c r="GZ181" s="39"/>
      <c r="HA181" s="39"/>
      <c r="HB181" s="39"/>
      <c r="HC181" s="39"/>
      <c r="HD181" s="39"/>
      <c r="HE181" s="39"/>
      <c r="HF181" s="39"/>
    </row>
    <row r="182" spans="1:214" s="45" customFormat="1" ht="126.75" customHeight="1" thickBot="1" x14ac:dyDescent="0.25">
      <c r="A182" s="71"/>
      <c r="B182" s="55">
        <v>17134500</v>
      </c>
      <c r="C182" s="96" t="s">
        <v>214</v>
      </c>
      <c r="D182" s="44">
        <v>3859963168.9900007</v>
      </c>
    </row>
    <row r="183" spans="1:214" ht="277.5" customHeight="1" x14ac:dyDescent="0.2">
      <c r="A183" s="72"/>
      <c r="B183" s="73">
        <v>17134510</v>
      </c>
      <c r="C183" s="128" t="s">
        <v>215</v>
      </c>
      <c r="D183" s="218">
        <v>2095477479.7300005</v>
      </c>
    </row>
    <row r="184" spans="1:214" ht="277.5" customHeight="1" x14ac:dyDescent="0.2">
      <c r="A184" s="147"/>
      <c r="B184" s="123">
        <v>17134520</v>
      </c>
      <c r="C184" s="124" t="s">
        <v>216</v>
      </c>
      <c r="D184" s="220">
        <v>53715458.140000008</v>
      </c>
    </row>
    <row r="185" spans="1:214" ht="195.75" customHeight="1" x14ac:dyDescent="0.2">
      <c r="A185" s="147"/>
      <c r="B185" s="123">
        <v>17134530</v>
      </c>
      <c r="C185" s="124" t="s">
        <v>217</v>
      </c>
      <c r="D185" s="220">
        <v>38489308</v>
      </c>
    </row>
    <row r="186" spans="1:214" ht="208.5" customHeight="1" x14ac:dyDescent="0.2">
      <c r="A186" s="147"/>
      <c r="B186" s="221">
        <v>17134540</v>
      </c>
      <c r="C186" s="222" t="s">
        <v>218</v>
      </c>
      <c r="D186" s="220">
        <v>173258316.5</v>
      </c>
    </row>
    <row r="187" spans="1:214" ht="270" customHeight="1" x14ac:dyDescent="0.2">
      <c r="A187" s="147"/>
      <c r="B187" s="123">
        <v>17134550</v>
      </c>
      <c r="C187" s="124" t="s">
        <v>219</v>
      </c>
      <c r="D187" s="220">
        <v>13098749.98</v>
      </c>
    </row>
    <row r="188" spans="1:214" ht="180" x14ac:dyDescent="0.2">
      <c r="A188" s="147"/>
      <c r="B188" s="123">
        <v>17134560</v>
      </c>
      <c r="C188" s="124" t="s">
        <v>220</v>
      </c>
      <c r="D188" s="220">
        <v>0</v>
      </c>
    </row>
    <row r="189" spans="1:214" ht="270" customHeight="1" x14ac:dyDescent="0.2">
      <c r="A189" s="147"/>
      <c r="B189" s="123">
        <v>17134570</v>
      </c>
      <c r="C189" s="124" t="s">
        <v>221</v>
      </c>
      <c r="D189" s="220">
        <v>0</v>
      </c>
    </row>
    <row r="190" spans="1:214" s="169" customFormat="1" ht="213.75" customHeight="1" x14ac:dyDescent="0.2">
      <c r="A190" s="147"/>
      <c r="B190" s="221">
        <v>17134580</v>
      </c>
      <c r="C190" s="222" t="s">
        <v>222</v>
      </c>
      <c r="D190" s="223">
        <v>622099178.85000002</v>
      </c>
    </row>
    <row r="191" spans="1:214" ht="69.75" customHeight="1" thickBot="1" x14ac:dyDescent="0.25">
      <c r="A191" s="147"/>
      <c r="B191" s="123">
        <v>17134610</v>
      </c>
      <c r="C191" s="124" t="s">
        <v>223</v>
      </c>
      <c r="D191" s="220">
        <v>907170427.79000008</v>
      </c>
    </row>
    <row r="192" spans="1:214" s="45" customFormat="1" ht="141.75" customHeight="1" thickBot="1" x14ac:dyDescent="0.25">
      <c r="A192" s="188"/>
      <c r="B192" s="224">
        <v>27416000</v>
      </c>
      <c r="C192" s="85" t="s">
        <v>224</v>
      </c>
      <c r="D192" s="151">
        <v>3515143981.9700003</v>
      </c>
    </row>
    <row r="193" spans="1:214" s="166" customFormat="1" ht="127.5" customHeight="1" thickBot="1" x14ac:dyDescent="0.25">
      <c r="A193" s="225"/>
      <c r="B193" s="226">
        <v>27416310</v>
      </c>
      <c r="C193" s="227" t="s">
        <v>225</v>
      </c>
      <c r="D193" s="228">
        <v>1700280680.02</v>
      </c>
    </row>
    <row r="194" spans="1:214" ht="210.75" customHeight="1" thickBot="1" x14ac:dyDescent="0.25">
      <c r="A194" s="140"/>
      <c r="B194" s="134">
        <v>27416330</v>
      </c>
      <c r="C194" s="227" t="s">
        <v>226</v>
      </c>
      <c r="D194" s="229">
        <v>1816172779.8800001</v>
      </c>
    </row>
    <row r="195" spans="1:214" ht="87" customHeight="1" thickBot="1" x14ac:dyDescent="0.25">
      <c r="A195" s="71"/>
      <c r="B195" s="55">
        <v>27428000</v>
      </c>
      <c r="C195" s="96" t="s">
        <v>227</v>
      </c>
      <c r="D195" s="44">
        <v>235528007.80000001</v>
      </c>
    </row>
    <row r="196" spans="1:214" s="45" customFormat="1" ht="87" customHeight="1" thickBot="1" x14ac:dyDescent="0.25">
      <c r="A196" s="159"/>
      <c r="B196" s="81">
        <v>27012236</v>
      </c>
      <c r="C196" s="230" t="s">
        <v>228</v>
      </c>
      <c r="D196" s="50">
        <v>235528007.80000001</v>
      </c>
    </row>
    <row r="197" spans="1:214" ht="87" customHeight="1" thickBot="1" x14ac:dyDescent="0.25">
      <c r="A197" s="71"/>
      <c r="B197" s="55">
        <v>37440000</v>
      </c>
      <c r="C197" s="96" t="s">
        <v>96</v>
      </c>
      <c r="D197" s="44">
        <v>49066159.910000004</v>
      </c>
    </row>
    <row r="198" spans="1:214" s="45" customFormat="1" ht="87" customHeight="1" thickBot="1" x14ac:dyDescent="0.25">
      <c r="A198" s="159"/>
      <c r="B198" s="231">
        <v>37441000</v>
      </c>
      <c r="C198" s="232" t="s">
        <v>97</v>
      </c>
      <c r="D198" s="84">
        <v>49066159.910000004</v>
      </c>
    </row>
    <row r="199" spans="1:214" s="40" customFormat="1" ht="72" customHeight="1" thickBot="1" x14ac:dyDescent="0.25">
      <c r="A199" s="37">
        <v>47</v>
      </c>
      <c r="B199" s="94" t="s">
        <v>229</v>
      </c>
      <c r="C199" s="95"/>
      <c r="D199" s="38">
        <v>27838625664.889999</v>
      </c>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39"/>
      <c r="DW199" s="39"/>
      <c r="DX199" s="39"/>
      <c r="DY199" s="39"/>
      <c r="DZ199" s="39"/>
      <c r="EA199" s="39"/>
      <c r="EB199" s="39"/>
      <c r="EC199" s="39"/>
      <c r="ED199" s="39"/>
      <c r="EE199" s="39"/>
      <c r="EF199" s="39"/>
      <c r="EG199" s="39"/>
      <c r="EH199" s="39"/>
      <c r="EI199" s="39"/>
      <c r="EJ199" s="39"/>
      <c r="EK199" s="39"/>
      <c r="EL199" s="39"/>
      <c r="EM199" s="39"/>
      <c r="EN199" s="39"/>
      <c r="EO199" s="39"/>
      <c r="EP199" s="39"/>
      <c r="EQ199" s="39"/>
      <c r="ER199" s="39"/>
      <c r="ES199" s="39"/>
      <c r="ET199" s="39"/>
      <c r="EU199" s="39"/>
      <c r="EV199" s="39"/>
      <c r="EW199" s="39"/>
      <c r="EX199" s="39"/>
      <c r="EY199" s="39"/>
      <c r="EZ199" s="39"/>
      <c r="FA199" s="39"/>
      <c r="FB199" s="39"/>
      <c r="FC199" s="39"/>
      <c r="FD199" s="39"/>
      <c r="FE199" s="39"/>
      <c r="FF199" s="39"/>
      <c r="FG199" s="39"/>
      <c r="FH199" s="39"/>
      <c r="FI199" s="39"/>
      <c r="FJ199" s="39"/>
      <c r="FK199" s="39"/>
      <c r="FL199" s="39"/>
      <c r="FM199" s="39"/>
      <c r="FN199" s="39"/>
      <c r="FO199" s="39"/>
      <c r="FP199" s="39"/>
      <c r="FQ199" s="39"/>
      <c r="FR199" s="39"/>
      <c r="FS199" s="39"/>
      <c r="FT199" s="39"/>
      <c r="FU199" s="39"/>
      <c r="FV199" s="39"/>
      <c r="FW199" s="39"/>
      <c r="FX199" s="39"/>
      <c r="FY199" s="39"/>
      <c r="FZ199" s="39"/>
      <c r="GA199" s="39"/>
      <c r="GB199" s="39"/>
      <c r="GC199" s="39"/>
      <c r="GD199" s="39"/>
      <c r="GE199" s="39"/>
      <c r="GF199" s="39"/>
      <c r="GG199" s="39"/>
      <c r="GH199" s="39"/>
      <c r="GI199" s="39"/>
      <c r="GJ199" s="39"/>
      <c r="GK199" s="39"/>
      <c r="GL199" s="39"/>
      <c r="GM199" s="39"/>
      <c r="GN199" s="39"/>
      <c r="GO199" s="39"/>
      <c r="GP199" s="39"/>
      <c r="GQ199" s="39"/>
      <c r="GR199" s="39"/>
      <c r="GS199" s="39"/>
      <c r="GT199" s="39"/>
      <c r="GU199" s="39"/>
      <c r="GV199" s="39"/>
      <c r="GW199" s="39"/>
      <c r="GX199" s="39"/>
      <c r="GY199" s="39"/>
      <c r="GZ199" s="39"/>
      <c r="HA199" s="39"/>
      <c r="HB199" s="39"/>
      <c r="HC199" s="39"/>
      <c r="HD199" s="39"/>
      <c r="HE199" s="39"/>
      <c r="HF199" s="39"/>
    </row>
    <row r="200" spans="1:214" s="45" customFormat="1" ht="128.25" customHeight="1" thickBot="1" x14ac:dyDescent="0.25">
      <c r="A200" s="41"/>
      <c r="B200" s="64">
        <v>17136220</v>
      </c>
      <c r="C200" s="56" t="s">
        <v>230</v>
      </c>
      <c r="D200" s="44">
        <v>2723486150.0500002</v>
      </c>
    </row>
    <row r="201" spans="1:214" ht="134.25" customHeight="1" thickBot="1" x14ac:dyDescent="0.25">
      <c r="A201" s="233"/>
      <c r="B201" s="60">
        <v>17136224</v>
      </c>
      <c r="C201" s="234" t="s">
        <v>231</v>
      </c>
      <c r="D201" s="235">
        <v>2723486150.0500002</v>
      </c>
    </row>
    <row r="202" spans="1:214" s="45" customFormat="1" ht="125.25" customHeight="1" thickBot="1" x14ac:dyDescent="0.25">
      <c r="A202" s="41"/>
      <c r="B202" s="55">
        <v>17153000</v>
      </c>
      <c r="C202" s="85" t="s">
        <v>144</v>
      </c>
      <c r="D202" s="44">
        <v>2310630747.1599998</v>
      </c>
    </row>
    <row r="203" spans="1:214" ht="185.25" customHeight="1" thickBot="1" x14ac:dyDescent="0.25">
      <c r="A203" s="159"/>
      <c r="B203" s="167">
        <v>17153240</v>
      </c>
      <c r="C203" s="168" t="s">
        <v>232</v>
      </c>
      <c r="D203" s="160">
        <v>2310630747.1599998</v>
      </c>
    </row>
    <row r="204" spans="1:214" s="45" customFormat="1" ht="87" customHeight="1" thickBot="1" x14ac:dyDescent="0.25">
      <c r="A204" s="41"/>
      <c r="B204" s="64">
        <v>37440000</v>
      </c>
      <c r="C204" s="96" t="s">
        <v>96</v>
      </c>
      <c r="D204" s="44">
        <v>22804508767.68</v>
      </c>
    </row>
    <row r="205" spans="1:214" ht="130.5" customHeight="1" thickBot="1" x14ac:dyDescent="0.25">
      <c r="A205" s="143"/>
      <c r="B205" s="87">
        <v>37445000</v>
      </c>
      <c r="C205" s="236" t="s">
        <v>233</v>
      </c>
      <c r="D205" s="139">
        <v>22804508767.68</v>
      </c>
    </row>
    <row r="206" spans="1:214" s="39" customFormat="1" ht="72" customHeight="1" thickBot="1" x14ac:dyDescent="0.25">
      <c r="A206" s="37">
        <v>48</v>
      </c>
      <c r="B206" s="977" t="s">
        <v>234</v>
      </c>
      <c r="C206" s="978"/>
      <c r="D206" s="237">
        <v>743363369303.87988</v>
      </c>
    </row>
    <row r="207" spans="1:214" s="45" customFormat="1" ht="171" customHeight="1" thickBot="1" x14ac:dyDescent="0.25">
      <c r="A207" s="104"/>
      <c r="B207" s="105">
        <v>17136000</v>
      </c>
      <c r="C207" s="56" t="s">
        <v>235</v>
      </c>
      <c r="D207" s="107">
        <v>2792568507.8900023</v>
      </c>
    </row>
    <row r="208" spans="1:214" ht="191.25" customHeight="1" thickBot="1" x14ac:dyDescent="0.25">
      <c r="A208" s="143"/>
      <c r="B208" s="144">
        <v>17136131</v>
      </c>
      <c r="C208" s="238" t="s">
        <v>236</v>
      </c>
      <c r="D208" s="239">
        <v>358256288.36000001</v>
      </c>
    </row>
    <row r="209" spans="1:4" ht="153.75" customHeight="1" x14ac:dyDescent="0.2">
      <c r="A209" s="147"/>
      <c r="B209" s="123">
        <v>17136312</v>
      </c>
      <c r="C209" s="88" t="s">
        <v>237</v>
      </c>
      <c r="D209" s="240">
        <v>135636252.69999999</v>
      </c>
    </row>
    <row r="210" spans="1:4" ht="134.25" customHeight="1" x14ac:dyDescent="0.2">
      <c r="A210" s="147"/>
      <c r="B210" s="123">
        <v>17136323</v>
      </c>
      <c r="C210" s="124" t="s">
        <v>238</v>
      </c>
      <c r="D210" s="240">
        <v>410258652.67000228</v>
      </c>
    </row>
    <row r="211" spans="1:4" ht="200.25" customHeight="1" x14ac:dyDescent="0.2">
      <c r="A211" s="147"/>
      <c r="B211" s="123">
        <v>17136327</v>
      </c>
      <c r="C211" s="124" t="s">
        <v>239</v>
      </c>
      <c r="D211" s="240">
        <v>187650210.43000001</v>
      </c>
    </row>
    <row r="212" spans="1:4" ht="143.25" customHeight="1" x14ac:dyDescent="0.2">
      <c r="A212" s="147"/>
      <c r="B212" s="123">
        <v>17136214</v>
      </c>
      <c r="C212" s="126" t="s">
        <v>240</v>
      </c>
      <c r="D212" s="220">
        <v>1275858808.8</v>
      </c>
    </row>
    <row r="213" spans="1:4" ht="141.75" customHeight="1" x14ac:dyDescent="0.2">
      <c r="A213" s="147"/>
      <c r="B213" s="123">
        <v>17136225</v>
      </c>
      <c r="C213" s="124" t="s">
        <v>241</v>
      </c>
      <c r="D213" s="240">
        <v>325250379.43000001</v>
      </c>
    </row>
    <row r="214" spans="1:4" ht="87" customHeight="1" thickBot="1" x14ac:dyDescent="0.25">
      <c r="A214" s="159"/>
      <c r="B214" s="167">
        <v>17136251</v>
      </c>
      <c r="C214" s="124" t="s">
        <v>242</v>
      </c>
      <c r="D214" s="243">
        <v>99657915.5</v>
      </c>
    </row>
    <row r="215" spans="1:4" ht="125.25" customHeight="1" thickBot="1" x14ac:dyDescent="0.25">
      <c r="A215" s="244"/>
      <c r="B215" s="245">
        <v>17150000</v>
      </c>
      <c r="C215" s="178" t="s">
        <v>243</v>
      </c>
      <c r="D215" s="179">
        <v>146832055.56</v>
      </c>
    </row>
    <row r="216" spans="1:4" ht="139.5" customHeight="1" x14ac:dyDescent="0.2">
      <c r="A216" s="246"/>
      <c r="B216" s="73">
        <v>17153220</v>
      </c>
      <c r="C216" s="128" t="s">
        <v>244</v>
      </c>
      <c r="D216" s="218">
        <v>74037815.75</v>
      </c>
    </row>
    <row r="217" spans="1:4" s="45" customFormat="1" ht="121" thickBot="1" x14ac:dyDescent="0.25">
      <c r="A217" s="247"/>
      <c r="B217" s="248">
        <v>17153210</v>
      </c>
      <c r="C217" s="249" t="s">
        <v>245</v>
      </c>
      <c r="D217" s="250">
        <v>72794239.810000002</v>
      </c>
    </row>
    <row r="218" spans="1:4" ht="87" customHeight="1" thickTop="1" thickBot="1" x14ac:dyDescent="0.25">
      <c r="A218" s="104"/>
      <c r="B218" s="105">
        <v>27415000</v>
      </c>
      <c r="C218" s="106" t="s">
        <v>196</v>
      </c>
      <c r="D218" s="107">
        <v>729570595527.15991</v>
      </c>
    </row>
    <row r="219" spans="1:4" ht="132.75" customHeight="1" thickBot="1" x14ac:dyDescent="0.25">
      <c r="A219" s="159"/>
      <c r="B219" s="167">
        <v>27415422</v>
      </c>
      <c r="C219" s="168" t="s">
        <v>246</v>
      </c>
      <c r="D219" s="90">
        <v>15542326103.610001</v>
      </c>
    </row>
    <row r="220" spans="1:4" ht="159" customHeight="1" thickBot="1" x14ac:dyDescent="0.25">
      <c r="A220" s="71"/>
      <c r="B220" s="127">
        <v>27415424</v>
      </c>
      <c r="C220" s="251" t="s">
        <v>247</v>
      </c>
      <c r="D220" s="253">
        <v>420001149.23000002</v>
      </c>
    </row>
    <row r="221" spans="1:4" ht="179.25" customHeight="1" x14ac:dyDescent="0.2">
      <c r="A221" s="147"/>
      <c r="B221" s="123">
        <v>27415423</v>
      </c>
      <c r="C221" s="124" t="s">
        <v>248</v>
      </c>
      <c r="D221" s="240">
        <v>1217473309.48</v>
      </c>
    </row>
    <row r="222" spans="1:4" ht="136.5" customHeight="1" x14ac:dyDescent="0.2">
      <c r="A222" s="147"/>
      <c r="B222" s="123">
        <v>27415421</v>
      </c>
      <c r="C222" s="124" t="s">
        <v>249</v>
      </c>
      <c r="D222" s="240">
        <v>1401249680.3899999</v>
      </c>
    </row>
    <row r="223" spans="1:4" ht="87" customHeight="1" x14ac:dyDescent="0.2">
      <c r="A223" s="147"/>
      <c r="B223" s="123">
        <v>27415410</v>
      </c>
      <c r="C223" s="124" t="s">
        <v>250</v>
      </c>
      <c r="D223" s="240">
        <v>671958899213.95996</v>
      </c>
    </row>
    <row r="224" spans="1:4" ht="87" customHeight="1" x14ac:dyDescent="0.2">
      <c r="A224" s="147"/>
      <c r="B224" s="123">
        <v>27415430</v>
      </c>
      <c r="C224" s="124" t="s">
        <v>251</v>
      </c>
      <c r="D224" s="220">
        <v>589194201</v>
      </c>
    </row>
    <row r="225" spans="1:4" ht="179.25" customHeight="1" x14ac:dyDescent="0.2">
      <c r="A225" s="147"/>
      <c r="B225" s="123">
        <v>27415441</v>
      </c>
      <c r="C225" s="124" t="s">
        <v>252</v>
      </c>
      <c r="D225" s="254">
        <v>24836181.489999998</v>
      </c>
    </row>
    <row r="226" spans="1:4" ht="129.75" customHeight="1" x14ac:dyDescent="0.2">
      <c r="A226" s="75"/>
      <c r="B226" s="76">
        <v>27415442</v>
      </c>
      <c r="C226" s="77" t="s">
        <v>253</v>
      </c>
      <c r="D226" s="255">
        <v>29123075</v>
      </c>
    </row>
    <row r="227" spans="1:4" ht="156" customHeight="1" x14ac:dyDescent="0.2">
      <c r="A227" s="147"/>
      <c r="B227" s="123">
        <v>27415482</v>
      </c>
      <c r="C227" s="124" t="s">
        <v>254</v>
      </c>
      <c r="D227" s="132">
        <v>0</v>
      </c>
    </row>
    <row r="228" spans="1:4" ht="147" customHeight="1" x14ac:dyDescent="0.2">
      <c r="A228" s="147"/>
      <c r="B228" s="123">
        <v>27415483</v>
      </c>
      <c r="C228" s="124" t="s">
        <v>255</v>
      </c>
      <c r="D228" s="254">
        <v>0</v>
      </c>
    </row>
    <row r="229" spans="1:4" ht="147" customHeight="1" x14ac:dyDescent="0.2">
      <c r="A229" s="159"/>
      <c r="B229" s="76">
        <v>27415484</v>
      </c>
      <c r="C229" s="77" t="s">
        <v>256</v>
      </c>
      <c r="D229" s="256">
        <v>0</v>
      </c>
    </row>
    <row r="230" spans="1:4" ht="147" customHeight="1" x14ac:dyDescent="0.2">
      <c r="A230" s="159"/>
      <c r="B230" s="76"/>
      <c r="C230" s="77" t="s">
        <v>257</v>
      </c>
      <c r="D230" s="256">
        <v>38385022746.199997</v>
      </c>
    </row>
    <row r="231" spans="1:4" ht="147" customHeight="1" x14ac:dyDescent="0.2">
      <c r="A231" s="97"/>
      <c r="B231" s="76">
        <v>27415488</v>
      </c>
      <c r="C231" s="77" t="s">
        <v>258</v>
      </c>
      <c r="D231" s="110">
        <v>2469866.7999999998</v>
      </c>
    </row>
    <row r="232" spans="1:4" ht="91.5" customHeight="1" x14ac:dyDescent="0.2">
      <c r="A232" s="257"/>
      <c r="B232" s="258">
        <v>27021000</v>
      </c>
      <c r="C232" s="259" t="s">
        <v>259</v>
      </c>
      <c r="D232" s="260">
        <v>1985032297.5</v>
      </c>
    </row>
    <row r="233" spans="1:4" ht="144.75" customHeight="1" thickBot="1" x14ac:dyDescent="0.25">
      <c r="A233" s="147"/>
      <c r="B233" s="219">
        <v>27021300</v>
      </c>
      <c r="C233" s="126" t="s">
        <v>260</v>
      </c>
      <c r="D233" s="220">
        <v>1985032297.5</v>
      </c>
    </row>
    <row r="234" spans="1:4" ht="87" customHeight="1" thickBot="1" x14ac:dyDescent="0.25">
      <c r="A234" s="261"/>
      <c r="B234" s="64">
        <v>27420000</v>
      </c>
      <c r="C234" s="56" t="s">
        <v>69</v>
      </c>
      <c r="D234" s="121">
        <v>4217928425.98</v>
      </c>
    </row>
    <row r="235" spans="1:4" ht="147" customHeight="1" x14ac:dyDescent="0.2">
      <c r="A235" s="143"/>
      <c r="B235" s="144">
        <v>27426160</v>
      </c>
      <c r="C235" s="145" t="s">
        <v>261</v>
      </c>
      <c r="D235" s="262">
        <v>3100719245</v>
      </c>
    </row>
    <row r="236" spans="1:4" ht="137.25" customHeight="1" x14ac:dyDescent="0.2">
      <c r="A236" s="147"/>
      <c r="B236" s="123">
        <v>27426185</v>
      </c>
      <c r="C236" s="124" t="s">
        <v>262</v>
      </c>
      <c r="D236" s="220">
        <v>1443295441.6500001</v>
      </c>
    </row>
    <row r="237" spans="1:4" ht="137.25" customHeight="1" x14ac:dyDescent="0.2">
      <c r="A237" s="147"/>
      <c r="B237" s="123">
        <v>27426189</v>
      </c>
      <c r="C237" s="124" t="s">
        <v>263</v>
      </c>
      <c r="D237" s="263">
        <v>0</v>
      </c>
    </row>
    <row r="238" spans="1:4" ht="92.25" customHeight="1" x14ac:dyDescent="0.2">
      <c r="A238" s="147"/>
      <c r="B238" s="123">
        <v>27428271</v>
      </c>
      <c r="C238" s="126" t="s">
        <v>264</v>
      </c>
      <c r="D238" s="263">
        <v>37903333.759999998</v>
      </c>
    </row>
    <row r="239" spans="1:4" ht="60" customHeight="1" x14ac:dyDescent="0.2">
      <c r="A239" s="147"/>
      <c r="B239" s="123">
        <v>27428272</v>
      </c>
      <c r="C239" s="207" t="s">
        <v>265</v>
      </c>
      <c r="D239" s="263">
        <v>27198491.57</v>
      </c>
    </row>
    <row r="240" spans="1:4" ht="120" customHeight="1" thickBot="1" x14ac:dyDescent="0.25">
      <c r="A240" s="147"/>
      <c r="B240" s="123">
        <v>27428274</v>
      </c>
      <c r="C240" s="126" t="s">
        <v>266</v>
      </c>
      <c r="D240" s="263">
        <v>8943034</v>
      </c>
    </row>
    <row r="241" spans="1:4" s="45" customFormat="1" ht="98.25" customHeight="1" thickBot="1" x14ac:dyDescent="0.25">
      <c r="A241" s="261"/>
      <c r="B241" s="64">
        <v>27011000</v>
      </c>
      <c r="C241" s="56" t="s">
        <v>267</v>
      </c>
      <c r="D241" s="121">
        <v>0</v>
      </c>
    </row>
    <row r="242" spans="1:4" ht="200.25" customHeight="1" thickBot="1" x14ac:dyDescent="0.25">
      <c r="A242" s="159"/>
      <c r="B242" s="153">
        <v>27011300</v>
      </c>
      <c r="C242" s="264" t="s">
        <v>268</v>
      </c>
      <c r="D242" s="187">
        <v>0</v>
      </c>
    </row>
    <row r="243" spans="1:4" ht="170.25" customHeight="1" thickBot="1" x14ac:dyDescent="0.25">
      <c r="A243" s="71"/>
      <c r="B243" s="64">
        <v>27012000</v>
      </c>
      <c r="C243" s="56" t="s">
        <v>105</v>
      </c>
      <c r="D243" s="266">
        <v>720947368.67999995</v>
      </c>
    </row>
    <row r="244" spans="1:4" ht="90" customHeight="1" x14ac:dyDescent="0.2">
      <c r="A244" s="267"/>
      <c r="B244" s="66">
        <v>27012241</v>
      </c>
      <c r="C244" s="268" t="s">
        <v>269</v>
      </c>
      <c r="D244" s="68">
        <v>720947368.67999995</v>
      </c>
    </row>
    <row r="245" spans="1:4" ht="140.25" customHeight="1" thickBot="1" x14ac:dyDescent="0.25">
      <c r="A245" s="270"/>
      <c r="B245" s="60">
        <v>27012285</v>
      </c>
      <c r="C245" s="271" t="s">
        <v>270</v>
      </c>
      <c r="D245" s="272">
        <v>0</v>
      </c>
    </row>
    <row r="246" spans="1:4" s="45" customFormat="1" ht="87" customHeight="1" thickBot="1" x14ac:dyDescent="0.25">
      <c r="A246" s="261"/>
      <c r="B246" s="64">
        <v>37440000</v>
      </c>
      <c r="C246" s="56" t="s">
        <v>96</v>
      </c>
      <c r="D246" s="44">
        <v>2247158145.7799997</v>
      </c>
    </row>
    <row r="247" spans="1:4" ht="132" customHeight="1" x14ac:dyDescent="0.2">
      <c r="A247" s="159"/>
      <c r="B247" s="144">
        <v>37156300</v>
      </c>
      <c r="C247" s="273" t="s">
        <v>271</v>
      </c>
      <c r="D247" s="262">
        <v>4261000</v>
      </c>
    </row>
    <row r="248" spans="1:4" ht="87" customHeight="1" thickBot="1" x14ac:dyDescent="0.25">
      <c r="A248" s="75"/>
      <c r="B248" s="274">
        <v>37441000</v>
      </c>
      <c r="C248" s="275" t="s">
        <v>97</v>
      </c>
      <c r="D248" s="277">
        <v>2242897145.7799997</v>
      </c>
    </row>
    <row r="249" spans="1:4" ht="87" customHeight="1" thickBot="1" x14ac:dyDescent="0.25">
      <c r="A249" s="261"/>
      <c r="B249" s="64">
        <v>27483000</v>
      </c>
      <c r="C249" s="56" t="s">
        <v>272</v>
      </c>
      <c r="D249" s="151">
        <v>212971049.34999999</v>
      </c>
    </row>
    <row r="250" spans="1:4" ht="153.75" customHeight="1" x14ac:dyDescent="0.2">
      <c r="A250" s="159"/>
      <c r="B250" s="81">
        <v>27483100</v>
      </c>
      <c r="C250" s="82" t="s">
        <v>273</v>
      </c>
      <c r="D250" s="279">
        <v>212971049.34999999</v>
      </c>
    </row>
    <row r="251" spans="1:4" ht="93.75" customHeight="1" thickBot="1" x14ac:dyDescent="0.25">
      <c r="A251" s="147"/>
      <c r="B251" s="123">
        <v>27483400</v>
      </c>
      <c r="C251" s="234" t="s">
        <v>274</v>
      </c>
      <c r="D251" s="187">
        <v>0</v>
      </c>
    </row>
    <row r="252" spans="1:4" ht="87" customHeight="1" thickBot="1" x14ac:dyDescent="0.25">
      <c r="A252" s="261"/>
      <c r="B252" s="64">
        <v>27418000</v>
      </c>
      <c r="C252" s="56" t="s">
        <v>275</v>
      </c>
      <c r="D252" s="121">
        <v>1469335925.98</v>
      </c>
    </row>
    <row r="253" spans="1:4" ht="137.25" customHeight="1" x14ac:dyDescent="0.2">
      <c r="A253" s="147"/>
      <c r="B253" s="123">
        <v>27418110</v>
      </c>
      <c r="C253" s="124" t="s">
        <v>276</v>
      </c>
      <c r="D253" s="220">
        <v>55000</v>
      </c>
    </row>
    <row r="254" spans="1:4" ht="137.25" customHeight="1" x14ac:dyDescent="0.2">
      <c r="A254" s="147"/>
      <c r="B254" s="123">
        <v>27418120</v>
      </c>
      <c r="C254" s="124" t="s">
        <v>277</v>
      </c>
      <c r="D254" s="220">
        <v>68725305.980000004</v>
      </c>
    </row>
    <row r="255" spans="1:4" ht="182.25" customHeight="1" thickBot="1" x14ac:dyDescent="0.25">
      <c r="A255" s="147"/>
      <c r="B255" s="123">
        <v>27418140</v>
      </c>
      <c r="C255" s="124" t="s">
        <v>278</v>
      </c>
      <c r="D255" s="220">
        <v>1400555620</v>
      </c>
    </row>
    <row r="256" spans="1:4" ht="123" hidden="1" customHeight="1" x14ac:dyDescent="0.2">
      <c r="A256" s="147"/>
      <c r="B256" s="137"/>
      <c r="C256" s="280" t="s">
        <v>279</v>
      </c>
      <c r="D256" s="281">
        <v>0</v>
      </c>
    </row>
    <row r="257" spans="1:4" ht="87" hidden="1" customHeight="1" x14ac:dyDescent="0.2">
      <c r="A257" s="147"/>
      <c r="B257" s="137">
        <v>27428273</v>
      </c>
      <c r="C257" s="282" t="s">
        <v>280</v>
      </c>
      <c r="D257" s="281">
        <v>0</v>
      </c>
    </row>
    <row r="258" spans="1:4" ht="48.75" hidden="1" customHeight="1" x14ac:dyDescent="0.2">
      <c r="A258" s="147"/>
      <c r="B258" s="123"/>
      <c r="C258" s="283" t="s">
        <v>281</v>
      </c>
      <c r="D258" s="284">
        <v>0</v>
      </c>
    </row>
    <row r="259" spans="1:4" s="39" customFormat="1" ht="87" customHeight="1" thickBot="1" x14ac:dyDescent="0.25">
      <c r="A259" s="37">
        <v>49</v>
      </c>
      <c r="B259" s="94" t="s">
        <v>282</v>
      </c>
      <c r="C259" s="95"/>
      <c r="D259" s="38">
        <v>37829022713.260002</v>
      </c>
    </row>
    <row r="260" spans="1:4" ht="129" customHeight="1" thickBot="1" x14ac:dyDescent="0.25">
      <c r="A260" s="285"/>
      <c r="B260" s="64">
        <v>17122000</v>
      </c>
      <c r="C260" s="56" t="s">
        <v>283</v>
      </c>
      <c r="D260" s="151">
        <v>20121626</v>
      </c>
    </row>
    <row r="261" spans="1:4" ht="129" customHeight="1" x14ac:dyDescent="0.2">
      <c r="A261" s="49"/>
      <c r="B261" s="47">
        <v>17122600</v>
      </c>
      <c r="C261" s="48" t="s">
        <v>284</v>
      </c>
      <c r="D261" s="50">
        <v>0</v>
      </c>
    </row>
    <row r="262" spans="1:4" ht="129" customHeight="1" x14ac:dyDescent="0.2">
      <c r="A262" s="49"/>
      <c r="B262" s="47">
        <v>17122610</v>
      </c>
      <c r="C262" s="48" t="s">
        <v>285</v>
      </c>
      <c r="D262" s="50">
        <v>20121626</v>
      </c>
    </row>
    <row r="263" spans="1:4" ht="129" customHeight="1" thickBot="1" x14ac:dyDescent="0.25">
      <c r="A263" s="49"/>
      <c r="B263" s="47">
        <v>17122620</v>
      </c>
      <c r="C263" s="48" t="s">
        <v>286</v>
      </c>
      <c r="D263" s="50">
        <v>0</v>
      </c>
    </row>
    <row r="264" spans="1:4" ht="181" thickBot="1" x14ac:dyDescent="0.25">
      <c r="A264" s="285"/>
      <c r="B264" s="64">
        <v>17136000</v>
      </c>
      <c r="C264" s="56" t="s">
        <v>235</v>
      </c>
      <c r="D264" s="151">
        <v>99443953.300000012</v>
      </c>
    </row>
    <row r="265" spans="1:4" ht="181.5" customHeight="1" x14ac:dyDescent="0.2">
      <c r="A265" s="286"/>
      <c r="B265" s="47">
        <v>17136351</v>
      </c>
      <c r="C265" s="48" t="s">
        <v>287</v>
      </c>
      <c r="D265" s="90">
        <v>41566108.939999998</v>
      </c>
    </row>
    <row r="266" spans="1:4" ht="116.25" customHeight="1" x14ac:dyDescent="0.2">
      <c r="A266" s="49"/>
      <c r="B266" s="47">
        <v>17136352</v>
      </c>
      <c r="C266" s="48" t="s">
        <v>288</v>
      </c>
      <c r="D266" s="50">
        <v>31825092.100000001</v>
      </c>
    </row>
    <row r="267" spans="1:4" ht="128.25" customHeight="1" thickBot="1" x14ac:dyDescent="0.25">
      <c r="A267" s="83"/>
      <c r="B267" s="47">
        <v>17136353</v>
      </c>
      <c r="C267" s="48" t="s">
        <v>289</v>
      </c>
      <c r="D267" s="84">
        <v>26052752.260000002</v>
      </c>
    </row>
    <row r="268" spans="1:4" s="45" customFormat="1" ht="130.5" customHeight="1" thickBot="1" x14ac:dyDescent="0.25">
      <c r="A268" s="41"/>
      <c r="B268" s="64">
        <v>17150000</v>
      </c>
      <c r="C268" s="56" t="s">
        <v>243</v>
      </c>
      <c r="D268" s="44">
        <v>1852597835.9900022</v>
      </c>
    </row>
    <row r="269" spans="1:4" s="45" customFormat="1" ht="130.5" customHeight="1" x14ac:dyDescent="0.2">
      <c r="A269" s="287"/>
      <c r="B269" s="47">
        <v>17136600</v>
      </c>
      <c r="C269" s="48" t="s">
        <v>290</v>
      </c>
      <c r="D269" s="187">
        <v>73710005</v>
      </c>
    </row>
    <row r="270" spans="1:4" ht="124.5" customHeight="1" x14ac:dyDescent="0.2">
      <c r="A270" s="288"/>
      <c r="B270" s="47">
        <v>17153110</v>
      </c>
      <c r="C270" s="48" t="s">
        <v>291</v>
      </c>
      <c r="D270" s="100">
        <v>745822540.26000214</v>
      </c>
    </row>
    <row r="271" spans="1:4" ht="121.5" customHeight="1" thickBot="1" x14ac:dyDescent="0.25">
      <c r="A271" s="288"/>
      <c r="B271" s="47">
        <v>17153120</v>
      </c>
      <c r="C271" s="48" t="s">
        <v>292</v>
      </c>
      <c r="D271" s="100">
        <v>1033065290.73</v>
      </c>
    </row>
    <row r="272" spans="1:4" s="45" customFormat="1" ht="79.5" customHeight="1" thickBot="1" x14ac:dyDescent="0.25">
      <c r="A272" s="41"/>
      <c r="B272" s="64">
        <v>27415000</v>
      </c>
      <c r="C272" s="56" t="s">
        <v>196</v>
      </c>
      <c r="D272" s="44">
        <v>33908867838.5</v>
      </c>
    </row>
    <row r="273" spans="1:214" ht="81.75" customHeight="1" x14ac:dyDescent="0.2">
      <c r="A273" s="289"/>
      <c r="B273" s="144">
        <v>27415131</v>
      </c>
      <c r="C273" s="145" t="s">
        <v>293</v>
      </c>
      <c r="D273" s="279">
        <v>0</v>
      </c>
    </row>
    <row r="274" spans="1:214" ht="81.75" customHeight="1" x14ac:dyDescent="0.2">
      <c r="A274" s="290"/>
      <c r="B274" s="123">
        <v>27415132</v>
      </c>
      <c r="C274" s="124" t="s">
        <v>294</v>
      </c>
      <c r="D274" s="291">
        <v>1400000</v>
      </c>
    </row>
    <row r="275" spans="1:214" ht="120" x14ac:dyDescent="0.2">
      <c r="A275" s="290"/>
      <c r="B275" s="123">
        <v>27415133</v>
      </c>
      <c r="C275" s="124" t="s">
        <v>295</v>
      </c>
      <c r="D275" s="187">
        <v>5120000</v>
      </c>
    </row>
    <row r="276" spans="1:214" ht="82.5" customHeight="1" x14ac:dyDescent="0.2">
      <c r="A276" s="290"/>
      <c r="B276" s="123">
        <v>27415134</v>
      </c>
      <c r="C276" s="124" t="s">
        <v>296</v>
      </c>
      <c r="D276" s="187">
        <v>7672400</v>
      </c>
    </row>
    <row r="277" spans="1:214" ht="177" customHeight="1" x14ac:dyDescent="0.2">
      <c r="A277" s="292"/>
      <c r="B277" s="87">
        <v>27415151</v>
      </c>
      <c r="C277" s="124" t="s">
        <v>297</v>
      </c>
      <c r="D277" s="90">
        <v>3070000</v>
      </c>
    </row>
    <row r="278" spans="1:214" ht="126" customHeight="1" x14ac:dyDescent="0.2">
      <c r="A278" s="292"/>
      <c r="B278" s="123">
        <v>27415141</v>
      </c>
      <c r="C278" s="124" t="s">
        <v>298</v>
      </c>
      <c r="D278" s="90">
        <v>761653797.39999998</v>
      </c>
    </row>
    <row r="279" spans="1:214" ht="126" customHeight="1" x14ac:dyDescent="0.2">
      <c r="A279" s="292"/>
      <c r="B279" s="87">
        <v>27415142</v>
      </c>
      <c r="C279" s="124" t="s">
        <v>299</v>
      </c>
      <c r="D279" s="90">
        <v>452975090</v>
      </c>
    </row>
    <row r="280" spans="1:214" ht="129.75" customHeight="1" x14ac:dyDescent="0.2">
      <c r="A280" s="292"/>
      <c r="B280" s="123">
        <v>27415143</v>
      </c>
      <c r="C280" s="124" t="s">
        <v>300</v>
      </c>
      <c r="D280" s="90">
        <v>0</v>
      </c>
    </row>
    <row r="281" spans="1:214" ht="129.75" customHeight="1" x14ac:dyDescent="0.2">
      <c r="A281" s="292"/>
      <c r="B281" s="123">
        <v>27415144</v>
      </c>
      <c r="C281" s="124" t="s">
        <v>301</v>
      </c>
      <c r="D281" s="90">
        <v>0</v>
      </c>
    </row>
    <row r="282" spans="1:214" ht="129.75" customHeight="1" x14ac:dyDescent="0.2">
      <c r="A282" s="292"/>
      <c r="B282" s="123">
        <v>27415145</v>
      </c>
      <c r="C282" s="124" t="s">
        <v>302</v>
      </c>
      <c r="D282" s="90">
        <v>32676776551.099998</v>
      </c>
    </row>
    <row r="283" spans="1:214" s="293" customFormat="1" ht="129.75" customHeight="1" x14ac:dyDescent="0.2">
      <c r="A283" s="292"/>
      <c r="B283" s="123">
        <v>27415146</v>
      </c>
      <c r="C283" s="124" t="s">
        <v>303</v>
      </c>
      <c r="D283" s="90">
        <v>0</v>
      </c>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c r="DU283" s="23"/>
      <c r="DV283" s="23"/>
      <c r="DW283" s="23"/>
      <c r="DX283" s="23"/>
      <c r="DY283" s="23"/>
      <c r="DZ283" s="23"/>
      <c r="EA283" s="23"/>
      <c r="EB283" s="23"/>
      <c r="EC283" s="23"/>
      <c r="ED283" s="23"/>
      <c r="EE283" s="23"/>
      <c r="EF283" s="23"/>
      <c r="EG283" s="23"/>
      <c r="EH283" s="23"/>
      <c r="EI283" s="23"/>
      <c r="EJ283" s="23"/>
      <c r="EK283" s="23"/>
      <c r="EL283" s="23"/>
      <c r="EM283" s="23"/>
      <c r="EN283" s="23"/>
      <c r="EO283" s="23"/>
      <c r="EP283" s="23"/>
      <c r="EQ283" s="23"/>
      <c r="ER283" s="23"/>
      <c r="ES283" s="23"/>
      <c r="ET283" s="23"/>
      <c r="EU283" s="23"/>
      <c r="EV283" s="23"/>
      <c r="EW283" s="23"/>
      <c r="EX283" s="23"/>
      <c r="EY283" s="23"/>
      <c r="EZ283" s="23"/>
      <c r="FA283" s="23"/>
      <c r="FB283" s="23"/>
      <c r="FC283" s="23"/>
      <c r="FD283" s="23"/>
      <c r="FE283" s="23"/>
      <c r="FF283" s="23"/>
      <c r="FG283" s="23"/>
      <c r="FH283" s="23"/>
      <c r="FI283" s="23"/>
      <c r="FJ283" s="23"/>
      <c r="FK283" s="23"/>
      <c r="FL283" s="23"/>
      <c r="FM283" s="23"/>
      <c r="FN283" s="23"/>
      <c r="FO283" s="23"/>
      <c r="FP283" s="23"/>
      <c r="FQ283" s="23"/>
      <c r="FR283" s="23"/>
      <c r="FS283" s="23"/>
      <c r="FT283" s="23"/>
      <c r="FU283" s="23"/>
      <c r="FV283" s="23"/>
      <c r="FW283" s="23"/>
      <c r="FX283" s="23"/>
      <c r="FY283" s="23"/>
      <c r="FZ283" s="23"/>
      <c r="GA283" s="23"/>
      <c r="GB283" s="23"/>
      <c r="GC283" s="23"/>
      <c r="GD283" s="23"/>
      <c r="GE283" s="23"/>
      <c r="GF283" s="23"/>
      <c r="GG283" s="23"/>
      <c r="GH283" s="23"/>
      <c r="GI283" s="23"/>
      <c r="GJ283" s="23"/>
      <c r="GK283" s="23"/>
      <c r="GL283" s="23"/>
      <c r="GM283" s="23"/>
      <c r="GN283" s="23"/>
      <c r="GO283" s="23"/>
      <c r="GP283" s="23"/>
      <c r="GQ283" s="23"/>
      <c r="GR283" s="23"/>
      <c r="GS283" s="23"/>
      <c r="GT283" s="23"/>
      <c r="GU283" s="23"/>
      <c r="GV283" s="23"/>
      <c r="GW283" s="23"/>
      <c r="GX283" s="23"/>
      <c r="GY283" s="23"/>
      <c r="GZ283" s="23"/>
      <c r="HA283" s="23"/>
      <c r="HB283" s="23"/>
      <c r="HC283" s="23"/>
      <c r="HD283" s="23"/>
      <c r="HE283" s="23"/>
      <c r="HF283" s="23"/>
    </row>
    <row r="284" spans="1:214" s="293" customFormat="1" ht="129.75" customHeight="1" x14ac:dyDescent="0.2">
      <c r="A284" s="292"/>
      <c r="B284" s="123">
        <v>27415147</v>
      </c>
      <c r="C284" s="124" t="s">
        <v>304</v>
      </c>
      <c r="D284" s="90">
        <v>0</v>
      </c>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c r="DU284" s="23"/>
      <c r="DV284" s="23"/>
      <c r="DW284" s="23"/>
      <c r="DX284" s="23"/>
      <c r="DY284" s="23"/>
      <c r="DZ284" s="23"/>
      <c r="EA284" s="23"/>
      <c r="EB284" s="23"/>
      <c r="EC284" s="23"/>
      <c r="ED284" s="23"/>
      <c r="EE284" s="23"/>
      <c r="EF284" s="23"/>
      <c r="EG284" s="23"/>
      <c r="EH284" s="23"/>
      <c r="EI284" s="23"/>
      <c r="EJ284" s="23"/>
      <c r="EK284" s="23"/>
      <c r="EL284" s="23"/>
      <c r="EM284" s="23"/>
      <c r="EN284" s="23"/>
      <c r="EO284" s="23"/>
      <c r="EP284" s="23"/>
      <c r="EQ284" s="23"/>
      <c r="ER284" s="23"/>
      <c r="ES284" s="23"/>
      <c r="ET284" s="23"/>
      <c r="EU284" s="23"/>
      <c r="EV284" s="23"/>
      <c r="EW284" s="23"/>
      <c r="EX284" s="23"/>
      <c r="EY284" s="23"/>
      <c r="EZ284" s="23"/>
      <c r="FA284" s="23"/>
      <c r="FB284" s="23"/>
      <c r="FC284" s="23"/>
      <c r="FD284" s="23"/>
      <c r="FE284" s="23"/>
      <c r="FF284" s="23"/>
      <c r="FG284" s="23"/>
      <c r="FH284" s="23"/>
      <c r="FI284" s="23"/>
      <c r="FJ284" s="23"/>
      <c r="FK284" s="23"/>
      <c r="FL284" s="23"/>
      <c r="FM284" s="23"/>
      <c r="FN284" s="23"/>
      <c r="FO284" s="23"/>
      <c r="FP284" s="23"/>
      <c r="FQ284" s="23"/>
      <c r="FR284" s="23"/>
      <c r="FS284" s="23"/>
      <c r="FT284" s="23"/>
      <c r="FU284" s="23"/>
      <c r="FV284" s="23"/>
      <c r="FW284" s="23"/>
      <c r="FX284" s="23"/>
      <c r="FY284" s="23"/>
      <c r="FZ284" s="23"/>
      <c r="GA284" s="23"/>
      <c r="GB284" s="23"/>
      <c r="GC284" s="23"/>
      <c r="GD284" s="23"/>
      <c r="GE284" s="23"/>
      <c r="GF284" s="23"/>
      <c r="GG284" s="23"/>
      <c r="GH284" s="23"/>
      <c r="GI284" s="23"/>
      <c r="GJ284" s="23"/>
      <c r="GK284" s="23"/>
      <c r="GL284" s="23"/>
      <c r="GM284" s="23"/>
      <c r="GN284" s="23"/>
      <c r="GO284" s="23"/>
      <c r="GP284" s="23"/>
      <c r="GQ284" s="23"/>
      <c r="GR284" s="23"/>
      <c r="GS284" s="23"/>
      <c r="GT284" s="23"/>
      <c r="GU284" s="23"/>
      <c r="GV284" s="23"/>
      <c r="GW284" s="23"/>
      <c r="GX284" s="23"/>
      <c r="GY284" s="23"/>
      <c r="GZ284" s="23"/>
      <c r="HA284" s="23"/>
      <c r="HB284" s="23"/>
      <c r="HC284" s="23"/>
      <c r="HD284" s="23"/>
      <c r="HE284" s="23"/>
      <c r="HF284" s="23"/>
    </row>
    <row r="285" spans="1:214" s="293" customFormat="1" ht="129.75" customHeight="1" x14ac:dyDescent="0.2">
      <c r="A285" s="292"/>
      <c r="B285" s="123">
        <v>27415148</v>
      </c>
      <c r="C285" s="124" t="s">
        <v>305</v>
      </c>
      <c r="D285" s="90">
        <v>0</v>
      </c>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c r="DF285" s="23"/>
      <c r="DG285" s="23"/>
      <c r="DH285" s="23"/>
      <c r="DI285" s="23"/>
      <c r="DJ285" s="23"/>
      <c r="DK285" s="23"/>
      <c r="DL285" s="23"/>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c r="EV285" s="23"/>
      <c r="EW285" s="23"/>
      <c r="EX285" s="23"/>
      <c r="EY285" s="23"/>
      <c r="EZ285" s="23"/>
      <c r="FA285" s="23"/>
      <c r="FB285" s="23"/>
      <c r="FC285" s="23"/>
      <c r="FD285" s="23"/>
      <c r="FE285" s="23"/>
      <c r="FF285" s="23"/>
      <c r="FG285" s="23"/>
      <c r="FH285" s="23"/>
      <c r="FI285" s="23"/>
      <c r="FJ285" s="23"/>
      <c r="FK285" s="23"/>
      <c r="FL285" s="23"/>
      <c r="FM285" s="23"/>
      <c r="FN285" s="23"/>
      <c r="FO285" s="23"/>
      <c r="FP285" s="23"/>
      <c r="FQ285" s="23"/>
      <c r="FR285" s="23"/>
      <c r="FS285" s="23"/>
      <c r="FT285" s="23"/>
      <c r="FU285" s="23"/>
      <c r="FV285" s="23"/>
      <c r="FW285" s="23"/>
      <c r="FX285" s="23"/>
      <c r="FY285" s="23"/>
      <c r="FZ285" s="23"/>
      <c r="GA285" s="23"/>
      <c r="GB285" s="23"/>
      <c r="GC285" s="23"/>
      <c r="GD285" s="23"/>
      <c r="GE285" s="23"/>
      <c r="GF285" s="23"/>
      <c r="GG285" s="23"/>
      <c r="GH285" s="23"/>
      <c r="GI285" s="23"/>
      <c r="GJ285" s="23"/>
      <c r="GK285" s="23"/>
      <c r="GL285" s="23"/>
      <c r="GM285" s="23"/>
      <c r="GN285" s="23"/>
      <c r="GO285" s="23"/>
      <c r="GP285" s="23"/>
      <c r="GQ285" s="23"/>
      <c r="GR285" s="23"/>
      <c r="GS285" s="23"/>
      <c r="GT285" s="23"/>
      <c r="GU285" s="23"/>
      <c r="GV285" s="23"/>
      <c r="GW285" s="23"/>
      <c r="GX285" s="23"/>
      <c r="GY285" s="23"/>
      <c r="GZ285" s="23"/>
      <c r="HA285" s="23"/>
      <c r="HB285" s="23"/>
      <c r="HC285" s="23"/>
      <c r="HD285" s="23"/>
      <c r="HE285" s="23"/>
      <c r="HF285" s="23"/>
    </row>
    <row r="286" spans="1:214" s="293" customFormat="1" ht="129.75" customHeight="1" x14ac:dyDescent="0.2">
      <c r="A286" s="292"/>
      <c r="B286" s="123">
        <v>27415149</v>
      </c>
      <c r="C286" s="124" t="s">
        <v>306</v>
      </c>
      <c r="D286" s="90">
        <v>0</v>
      </c>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c r="EV286" s="23"/>
      <c r="EW286" s="23"/>
      <c r="EX286" s="23"/>
      <c r="EY286" s="23"/>
      <c r="EZ286" s="23"/>
      <c r="FA286" s="23"/>
      <c r="FB286" s="23"/>
      <c r="FC286" s="23"/>
      <c r="FD286" s="23"/>
      <c r="FE286" s="23"/>
      <c r="FF286" s="23"/>
      <c r="FG286" s="23"/>
      <c r="FH286" s="23"/>
      <c r="FI286" s="23"/>
      <c r="FJ286" s="23"/>
      <c r="FK286" s="23"/>
      <c r="FL286" s="23"/>
      <c r="FM286" s="23"/>
      <c r="FN286" s="23"/>
      <c r="FO286" s="23"/>
      <c r="FP286" s="23"/>
      <c r="FQ286" s="23"/>
      <c r="FR286" s="23"/>
      <c r="FS286" s="23"/>
      <c r="FT286" s="23"/>
      <c r="FU286" s="23"/>
      <c r="FV286" s="23"/>
      <c r="FW286" s="23"/>
      <c r="FX286" s="23"/>
      <c r="FY286" s="23"/>
      <c r="FZ286" s="23"/>
      <c r="GA286" s="23"/>
      <c r="GB286" s="23"/>
      <c r="GC286" s="23"/>
      <c r="GD286" s="23"/>
      <c r="GE286" s="23"/>
      <c r="GF286" s="23"/>
      <c r="GG286" s="23"/>
      <c r="GH286" s="23"/>
      <c r="GI286" s="23"/>
      <c r="GJ286" s="23"/>
      <c r="GK286" s="23"/>
      <c r="GL286" s="23"/>
      <c r="GM286" s="23"/>
      <c r="GN286" s="23"/>
      <c r="GO286" s="23"/>
      <c r="GP286" s="23"/>
      <c r="GQ286" s="23"/>
      <c r="GR286" s="23"/>
      <c r="GS286" s="23"/>
      <c r="GT286" s="23"/>
      <c r="GU286" s="23"/>
      <c r="GV286" s="23"/>
      <c r="GW286" s="23"/>
      <c r="GX286" s="23"/>
      <c r="GY286" s="23"/>
      <c r="GZ286" s="23"/>
      <c r="HA286" s="23"/>
      <c r="HB286" s="23"/>
      <c r="HC286" s="23"/>
      <c r="HD286" s="23"/>
      <c r="HE286" s="23"/>
      <c r="HF286" s="23"/>
    </row>
    <row r="287" spans="1:214" s="293" customFormat="1" ht="180" x14ac:dyDescent="0.2">
      <c r="A287" s="292"/>
      <c r="B287" s="123">
        <v>27415151</v>
      </c>
      <c r="C287" s="124" t="s">
        <v>297</v>
      </c>
      <c r="D287" s="90">
        <v>0</v>
      </c>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c r="EV287" s="23"/>
      <c r="EW287" s="23"/>
      <c r="EX287" s="23"/>
      <c r="EY287" s="23"/>
      <c r="EZ287" s="23"/>
      <c r="FA287" s="23"/>
      <c r="FB287" s="23"/>
      <c r="FC287" s="23"/>
      <c r="FD287" s="23"/>
      <c r="FE287" s="23"/>
      <c r="FF287" s="23"/>
      <c r="FG287" s="23"/>
      <c r="FH287" s="23"/>
      <c r="FI287" s="23"/>
      <c r="FJ287" s="23"/>
      <c r="FK287" s="23"/>
      <c r="FL287" s="23"/>
      <c r="FM287" s="23"/>
      <c r="FN287" s="23"/>
      <c r="FO287" s="23"/>
      <c r="FP287" s="23"/>
      <c r="FQ287" s="23"/>
      <c r="FR287" s="23"/>
      <c r="FS287" s="23"/>
      <c r="FT287" s="23"/>
      <c r="FU287" s="23"/>
      <c r="FV287" s="23"/>
      <c r="FW287" s="23"/>
      <c r="FX287" s="23"/>
      <c r="FY287" s="23"/>
      <c r="FZ287" s="23"/>
      <c r="GA287" s="23"/>
      <c r="GB287" s="23"/>
      <c r="GC287" s="23"/>
      <c r="GD287" s="23"/>
      <c r="GE287" s="23"/>
      <c r="GF287" s="23"/>
      <c r="GG287" s="23"/>
      <c r="GH287" s="23"/>
      <c r="GI287" s="23"/>
      <c r="GJ287" s="23"/>
      <c r="GK287" s="23"/>
      <c r="GL287" s="23"/>
      <c r="GM287" s="23"/>
      <c r="GN287" s="23"/>
      <c r="GO287" s="23"/>
      <c r="GP287" s="23"/>
      <c r="GQ287" s="23"/>
      <c r="GR287" s="23"/>
      <c r="GS287" s="23"/>
      <c r="GT287" s="23"/>
      <c r="GU287" s="23"/>
      <c r="GV287" s="23"/>
      <c r="GW287" s="23"/>
      <c r="GX287" s="23"/>
      <c r="GY287" s="23"/>
      <c r="GZ287" s="23"/>
      <c r="HA287" s="23"/>
      <c r="HB287" s="23"/>
      <c r="HC287" s="23"/>
      <c r="HD287" s="23"/>
      <c r="HE287" s="23"/>
      <c r="HF287" s="23"/>
    </row>
    <row r="288" spans="1:214" s="293" customFormat="1" ht="129.75" customHeight="1" x14ac:dyDescent="0.2">
      <c r="A288" s="292"/>
      <c r="B288" s="123">
        <v>27415152</v>
      </c>
      <c r="C288" s="124" t="s">
        <v>307</v>
      </c>
      <c r="D288" s="90">
        <v>0</v>
      </c>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c r="EV288" s="23"/>
      <c r="EW288" s="23"/>
      <c r="EX288" s="23"/>
      <c r="EY288" s="23"/>
      <c r="EZ288" s="23"/>
      <c r="FA288" s="23"/>
      <c r="FB288" s="23"/>
      <c r="FC288" s="23"/>
      <c r="FD288" s="23"/>
      <c r="FE288" s="23"/>
      <c r="FF288" s="23"/>
      <c r="FG288" s="23"/>
      <c r="FH288" s="23"/>
      <c r="FI288" s="23"/>
      <c r="FJ288" s="23"/>
      <c r="FK288" s="23"/>
      <c r="FL288" s="23"/>
      <c r="FM288" s="23"/>
      <c r="FN288" s="23"/>
      <c r="FO288" s="23"/>
      <c r="FP288" s="23"/>
      <c r="FQ288" s="23"/>
      <c r="FR288" s="23"/>
      <c r="FS288" s="23"/>
      <c r="FT288" s="23"/>
      <c r="FU288" s="23"/>
      <c r="FV288" s="23"/>
      <c r="FW288" s="23"/>
      <c r="FX288" s="23"/>
      <c r="FY288" s="23"/>
      <c r="FZ288" s="23"/>
      <c r="GA288" s="23"/>
      <c r="GB288" s="23"/>
      <c r="GC288" s="23"/>
      <c r="GD288" s="23"/>
      <c r="GE288" s="23"/>
      <c r="GF288" s="23"/>
      <c r="GG288" s="23"/>
      <c r="GH288" s="23"/>
      <c r="GI288" s="23"/>
      <c r="GJ288" s="23"/>
      <c r="GK288" s="23"/>
      <c r="GL288" s="23"/>
      <c r="GM288" s="23"/>
      <c r="GN288" s="23"/>
      <c r="GO288" s="23"/>
      <c r="GP288" s="23"/>
      <c r="GQ288" s="23"/>
      <c r="GR288" s="23"/>
      <c r="GS288" s="23"/>
      <c r="GT288" s="23"/>
      <c r="GU288" s="23"/>
      <c r="GV288" s="23"/>
      <c r="GW288" s="23"/>
      <c r="GX288" s="23"/>
      <c r="GY288" s="23"/>
      <c r="GZ288" s="23"/>
      <c r="HA288" s="23"/>
      <c r="HB288" s="23"/>
      <c r="HC288" s="23"/>
      <c r="HD288" s="23"/>
      <c r="HE288" s="23"/>
      <c r="HF288" s="23"/>
    </row>
    <row r="289" spans="1:214" s="293" customFormat="1" ht="79.5" customHeight="1" x14ac:dyDescent="0.2">
      <c r="A289" s="292"/>
      <c r="B289" s="123">
        <v>27415153</v>
      </c>
      <c r="C289" s="124" t="s">
        <v>308</v>
      </c>
      <c r="D289" s="90">
        <v>0</v>
      </c>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c r="EV289" s="23"/>
      <c r="EW289" s="23"/>
      <c r="EX289" s="23"/>
      <c r="EY289" s="23"/>
      <c r="EZ289" s="23"/>
      <c r="FA289" s="23"/>
      <c r="FB289" s="23"/>
      <c r="FC289" s="23"/>
      <c r="FD289" s="23"/>
      <c r="FE289" s="23"/>
      <c r="FF289" s="23"/>
      <c r="FG289" s="23"/>
      <c r="FH289" s="23"/>
      <c r="FI289" s="23"/>
      <c r="FJ289" s="23"/>
      <c r="FK289" s="23"/>
      <c r="FL289" s="23"/>
      <c r="FM289" s="23"/>
      <c r="FN289" s="23"/>
      <c r="FO289" s="23"/>
      <c r="FP289" s="23"/>
      <c r="FQ289" s="23"/>
      <c r="FR289" s="23"/>
      <c r="FS289" s="23"/>
      <c r="FT289" s="23"/>
      <c r="FU289" s="23"/>
      <c r="FV289" s="23"/>
      <c r="FW289" s="23"/>
      <c r="FX289" s="23"/>
      <c r="FY289" s="23"/>
      <c r="FZ289" s="23"/>
      <c r="GA289" s="23"/>
      <c r="GB289" s="23"/>
      <c r="GC289" s="23"/>
      <c r="GD289" s="23"/>
      <c r="GE289" s="23"/>
      <c r="GF289" s="23"/>
      <c r="GG289" s="23"/>
      <c r="GH289" s="23"/>
      <c r="GI289" s="23"/>
      <c r="GJ289" s="23"/>
      <c r="GK289" s="23"/>
      <c r="GL289" s="23"/>
      <c r="GM289" s="23"/>
      <c r="GN289" s="23"/>
      <c r="GO289" s="23"/>
      <c r="GP289" s="23"/>
      <c r="GQ289" s="23"/>
      <c r="GR289" s="23"/>
      <c r="GS289" s="23"/>
      <c r="GT289" s="23"/>
      <c r="GU289" s="23"/>
      <c r="GV289" s="23"/>
      <c r="GW289" s="23"/>
      <c r="GX289" s="23"/>
      <c r="GY289" s="23"/>
      <c r="GZ289" s="23"/>
      <c r="HA289" s="23"/>
      <c r="HB289" s="23"/>
      <c r="HC289" s="23"/>
      <c r="HD289" s="23"/>
      <c r="HE289" s="23"/>
      <c r="HF289" s="23"/>
    </row>
    <row r="290" spans="1:214" s="293" customFormat="1" ht="79.5" customHeight="1" x14ac:dyDescent="0.2">
      <c r="A290" s="292"/>
      <c r="B290" s="131">
        <v>27415154</v>
      </c>
      <c r="C290" s="294" t="s">
        <v>309</v>
      </c>
      <c r="D290" s="90">
        <v>0</v>
      </c>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c r="EV290" s="23"/>
      <c r="EW290" s="23"/>
      <c r="EX290" s="23"/>
      <c r="EY290" s="23"/>
      <c r="EZ290" s="23"/>
      <c r="FA290" s="23"/>
      <c r="FB290" s="23"/>
      <c r="FC290" s="23"/>
      <c r="FD290" s="23"/>
      <c r="FE290" s="23"/>
      <c r="FF290" s="23"/>
      <c r="FG290" s="23"/>
      <c r="FH290" s="23"/>
      <c r="FI290" s="23"/>
      <c r="FJ290" s="23"/>
      <c r="FK290" s="23"/>
      <c r="FL290" s="23"/>
      <c r="FM290" s="23"/>
      <c r="FN290" s="23"/>
      <c r="FO290" s="23"/>
      <c r="FP290" s="23"/>
      <c r="FQ290" s="23"/>
      <c r="FR290" s="23"/>
      <c r="FS290" s="23"/>
      <c r="FT290" s="23"/>
      <c r="FU290" s="23"/>
      <c r="FV290" s="23"/>
      <c r="FW290" s="23"/>
      <c r="FX290" s="23"/>
      <c r="FY290" s="23"/>
      <c r="FZ290" s="23"/>
      <c r="GA290" s="23"/>
      <c r="GB290" s="23"/>
      <c r="GC290" s="23"/>
      <c r="GD290" s="23"/>
      <c r="GE290" s="23"/>
      <c r="GF290" s="23"/>
      <c r="GG290" s="23"/>
      <c r="GH290" s="23"/>
      <c r="GI290" s="23"/>
      <c r="GJ290" s="23"/>
      <c r="GK290" s="23"/>
      <c r="GL290" s="23"/>
      <c r="GM290" s="23"/>
      <c r="GN290" s="23"/>
      <c r="GO290" s="23"/>
      <c r="GP290" s="23"/>
      <c r="GQ290" s="23"/>
      <c r="GR290" s="23"/>
      <c r="GS290" s="23"/>
      <c r="GT290" s="23"/>
      <c r="GU290" s="23"/>
      <c r="GV290" s="23"/>
      <c r="GW290" s="23"/>
      <c r="GX290" s="23"/>
      <c r="GY290" s="23"/>
      <c r="GZ290" s="23"/>
      <c r="HA290" s="23"/>
      <c r="HB290" s="23"/>
      <c r="HC290" s="23"/>
      <c r="HD290" s="23"/>
      <c r="HE290" s="23"/>
      <c r="HF290" s="23"/>
    </row>
    <row r="291" spans="1:214" s="293" customFormat="1" ht="79.5" customHeight="1" x14ac:dyDescent="0.2">
      <c r="A291" s="295"/>
      <c r="B291" s="123">
        <v>27415155</v>
      </c>
      <c r="C291" s="124" t="s">
        <v>310</v>
      </c>
      <c r="D291" s="90">
        <v>0</v>
      </c>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c r="EV291" s="23"/>
      <c r="EW291" s="23"/>
      <c r="EX291" s="23"/>
      <c r="EY291" s="23"/>
      <c r="EZ291" s="23"/>
      <c r="FA291" s="23"/>
      <c r="FB291" s="23"/>
      <c r="FC291" s="23"/>
      <c r="FD291" s="23"/>
      <c r="FE291" s="23"/>
      <c r="FF291" s="23"/>
      <c r="FG291" s="23"/>
      <c r="FH291" s="23"/>
      <c r="FI291" s="23"/>
      <c r="FJ291" s="23"/>
      <c r="FK291" s="23"/>
      <c r="FL291" s="23"/>
      <c r="FM291" s="23"/>
      <c r="FN291" s="23"/>
      <c r="FO291" s="23"/>
      <c r="FP291" s="23"/>
      <c r="FQ291" s="23"/>
      <c r="FR291" s="23"/>
      <c r="FS291" s="23"/>
      <c r="FT291" s="23"/>
      <c r="FU291" s="23"/>
      <c r="FV291" s="23"/>
      <c r="FW291" s="23"/>
      <c r="FX291" s="23"/>
      <c r="FY291" s="23"/>
      <c r="FZ291" s="23"/>
      <c r="GA291" s="23"/>
      <c r="GB291" s="23"/>
      <c r="GC291" s="23"/>
      <c r="GD291" s="23"/>
      <c r="GE291" s="23"/>
      <c r="GF291" s="23"/>
      <c r="GG291" s="23"/>
      <c r="GH291" s="23"/>
      <c r="GI291" s="23"/>
      <c r="GJ291" s="23"/>
      <c r="GK291" s="23"/>
      <c r="GL291" s="23"/>
      <c r="GM291" s="23"/>
      <c r="GN291" s="23"/>
      <c r="GO291" s="23"/>
      <c r="GP291" s="23"/>
      <c r="GQ291" s="23"/>
      <c r="GR291" s="23"/>
      <c r="GS291" s="23"/>
      <c r="GT291" s="23"/>
      <c r="GU291" s="23"/>
      <c r="GV291" s="23"/>
      <c r="GW291" s="23"/>
      <c r="GX291" s="23"/>
      <c r="GY291" s="23"/>
      <c r="GZ291" s="23"/>
      <c r="HA291" s="23"/>
      <c r="HB291" s="23"/>
      <c r="HC291" s="23"/>
      <c r="HD291" s="23"/>
      <c r="HE291" s="23"/>
      <c r="HF291" s="23"/>
    </row>
    <row r="292" spans="1:214" s="293" customFormat="1" ht="120" x14ac:dyDescent="0.2">
      <c r="A292" s="292"/>
      <c r="B292" s="123">
        <v>27415161</v>
      </c>
      <c r="C292" s="124" t="s">
        <v>311</v>
      </c>
      <c r="D292" s="90">
        <v>0</v>
      </c>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c r="EV292" s="23"/>
      <c r="EW292" s="23"/>
      <c r="EX292" s="23"/>
      <c r="EY292" s="23"/>
      <c r="EZ292" s="23"/>
      <c r="FA292" s="23"/>
      <c r="FB292" s="23"/>
      <c r="FC292" s="23"/>
      <c r="FD292" s="23"/>
      <c r="FE292" s="23"/>
      <c r="FF292" s="23"/>
      <c r="FG292" s="23"/>
      <c r="FH292" s="23"/>
      <c r="FI292" s="23"/>
      <c r="FJ292" s="23"/>
      <c r="FK292" s="23"/>
      <c r="FL292" s="23"/>
      <c r="FM292" s="23"/>
      <c r="FN292" s="23"/>
      <c r="FO292" s="23"/>
      <c r="FP292" s="23"/>
      <c r="FQ292" s="23"/>
      <c r="FR292" s="23"/>
      <c r="FS292" s="23"/>
      <c r="FT292" s="23"/>
      <c r="FU292" s="23"/>
      <c r="FV292" s="23"/>
      <c r="FW292" s="23"/>
      <c r="FX292" s="23"/>
      <c r="FY292" s="23"/>
      <c r="FZ292" s="23"/>
      <c r="GA292" s="23"/>
      <c r="GB292" s="23"/>
      <c r="GC292" s="23"/>
      <c r="GD292" s="23"/>
      <c r="GE292" s="23"/>
      <c r="GF292" s="23"/>
      <c r="GG292" s="23"/>
      <c r="GH292" s="23"/>
      <c r="GI292" s="23"/>
      <c r="GJ292" s="23"/>
      <c r="GK292" s="23"/>
      <c r="GL292" s="23"/>
      <c r="GM292" s="23"/>
      <c r="GN292" s="23"/>
      <c r="GO292" s="23"/>
      <c r="GP292" s="23"/>
      <c r="GQ292" s="23"/>
      <c r="GR292" s="23"/>
      <c r="GS292" s="23"/>
      <c r="GT292" s="23"/>
      <c r="GU292" s="23"/>
      <c r="GV292" s="23"/>
      <c r="GW292" s="23"/>
      <c r="GX292" s="23"/>
      <c r="GY292" s="23"/>
      <c r="GZ292" s="23"/>
      <c r="HA292" s="23"/>
      <c r="HB292" s="23"/>
      <c r="HC292" s="23"/>
      <c r="HD292" s="23"/>
      <c r="HE292" s="23"/>
      <c r="HF292" s="23"/>
    </row>
    <row r="293" spans="1:214" s="293" customFormat="1" ht="120" x14ac:dyDescent="0.2">
      <c r="A293" s="292"/>
      <c r="B293" s="123">
        <v>27415162</v>
      </c>
      <c r="C293" s="124" t="s">
        <v>312</v>
      </c>
      <c r="D293" s="90">
        <v>0</v>
      </c>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c r="DU293" s="23"/>
      <c r="DV293" s="23"/>
      <c r="DW293" s="23"/>
      <c r="DX293" s="23"/>
      <c r="DY293" s="23"/>
      <c r="DZ293" s="23"/>
      <c r="EA293" s="23"/>
      <c r="EB293" s="23"/>
      <c r="EC293" s="23"/>
      <c r="ED293" s="23"/>
      <c r="EE293" s="23"/>
      <c r="EF293" s="23"/>
      <c r="EG293" s="23"/>
      <c r="EH293" s="23"/>
      <c r="EI293" s="23"/>
      <c r="EJ293" s="23"/>
      <c r="EK293" s="23"/>
      <c r="EL293" s="23"/>
      <c r="EM293" s="23"/>
      <c r="EN293" s="23"/>
      <c r="EO293" s="23"/>
      <c r="EP293" s="23"/>
      <c r="EQ293" s="23"/>
      <c r="ER293" s="23"/>
      <c r="ES293" s="23"/>
      <c r="ET293" s="23"/>
      <c r="EU293" s="23"/>
      <c r="EV293" s="23"/>
      <c r="EW293" s="23"/>
      <c r="EX293" s="23"/>
      <c r="EY293" s="23"/>
      <c r="EZ293" s="23"/>
      <c r="FA293" s="23"/>
      <c r="FB293" s="23"/>
      <c r="FC293" s="23"/>
      <c r="FD293" s="23"/>
      <c r="FE293" s="23"/>
      <c r="FF293" s="23"/>
      <c r="FG293" s="23"/>
      <c r="FH293" s="23"/>
      <c r="FI293" s="23"/>
      <c r="FJ293" s="23"/>
      <c r="FK293" s="23"/>
      <c r="FL293" s="23"/>
      <c r="FM293" s="23"/>
      <c r="FN293" s="23"/>
      <c r="FO293" s="23"/>
      <c r="FP293" s="23"/>
      <c r="FQ293" s="23"/>
      <c r="FR293" s="23"/>
      <c r="FS293" s="23"/>
      <c r="FT293" s="23"/>
      <c r="FU293" s="23"/>
      <c r="FV293" s="23"/>
      <c r="FW293" s="23"/>
      <c r="FX293" s="23"/>
      <c r="FY293" s="23"/>
      <c r="FZ293" s="23"/>
      <c r="GA293" s="23"/>
      <c r="GB293" s="23"/>
      <c r="GC293" s="23"/>
      <c r="GD293" s="23"/>
      <c r="GE293" s="23"/>
      <c r="GF293" s="23"/>
      <c r="GG293" s="23"/>
      <c r="GH293" s="23"/>
      <c r="GI293" s="23"/>
      <c r="GJ293" s="23"/>
      <c r="GK293" s="23"/>
      <c r="GL293" s="23"/>
      <c r="GM293" s="23"/>
      <c r="GN293" s="23"/>
      <c r="GO293" s="23"/>
      <c r="GP293" s="23"/>
      <c r="GQ293" s="23"/>
      <c r="GR293" s="23"/>
      <c r="GS293" s="23"/>
      <c r="GT293" s="23"/>
      <c r="GU293" s="23"/>
      <c r="GV293" s="23"/>
      <c r="GW293" s="23"/>
      <c r="GX293" s="23"/>
      <c r="GY293" s="23"/>
      <c r="GZ293" s="23"/>
      <c r="HA293" s="23"/>
      <c r="HB293" s="23"/>
      <c r="HC293" s="23"/>
      <c r="HD293" s="23"/>
      <c r="HE293" s="23"/>
      <c r="HF293" s="23"/>
    </row>
    <row r="294" spans="1:214" s="293" customFormat="1" ht="120" x14ac:dyDescent="0.2">
      <c r="A294" s="292"/>
      <c r="B294" s="123">
        <v>27415163</v>
      </c>
      <c r="C294" s="124" t="s">
        <v>313</v>
      </c>
      <c r="D294" s="90">
        <v>0</v>
      </c>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c r="CV294" s="23"/>
      <c r="CW294" s="23"/>
      <c r="CX294" s="23"/>
      <c r="CY294" s="23"/>
      <c r="CZ294" s="23"/>
      <c r="DA294" s="23"/>
      <c r="DB294" s="23"/>
      <c r="DC294" s="23"/>
      <c r="DD294" s="23"/>
      <c r="DE294" s="23"/>
      <c r="DF294" s="23"/>
      <c r="DG294" s="23"/>
      <c r="DH294" s="23"/>
      <c r="DI294" s="23"/>
      <c r="DJ294" s="23"/>
      <c r="DK294" s="23"/>
      <c r="DL294" s="23"/>
      <c r="DM294" s="23"/>
      <c r="DN294" s="23"/>
      <c r="DO294" s="23"/>
      <c r="DP294" s="23"/>
      <c r="DQ294" s="23"/>
      <c r="DR294" s="23"/>
      <c r="DS294" s="23"/>
      <c r="DT294" s="23"/>
      <c r="DU294" s="23"/>
      <c r="DV294" s="23"/>
      <c r="DW294" s="23"/>
      <c r="DX294" s="23"/>
      <c r="DY294" s="23"/>
      <c r="DZ294" s="23"/>
      <c r="EA294" s="23"/>
      <c r="EB294" s="23"/>
      <c r="EC294" s="23"/>
      <c r="ED294" s="23"/>
      <c r="EE294" s="23"/>
      <c r="EF294" s="23"/>
      <c r="EG294" s="23"/>
      <c r="EH294" s="23"/>
      <c r="EI294" s="23"/>
      <c r="EJ294" s="23"/>
      <c r="EK294" s="23"/>
      <c r="EL294" s="23"/>
      <c r="EM294" s="23"/>
      <c r="EN294" s="23"/>
      <c r="EO294" s="23"/>
      <c r="EP294" s="23"/>
      <c r="EQ294" s="23"/>
      <c r="ER294" s="23"/>
      <c r="ES294" s="23"/>
      <c r="ET294" s="23"/>
      <c r="EU294" s="23"/>
      <c r="EV294" s="23"/>
      <c r="EW294" s="23"/>
      <c r="EX294" s="23"/>
      <c r="EY294" s="23"/>
      <c r="EZ294" s="23"/>
      <c r="FA294" s="23"/>
      <c r="FB294" s="23"/>
      <c r="FC294" s="23"/>
      <c r="FD294" s="23"/>
      <c r="FE294" s="23"/>
      <c r="FF294" s="23"/>
      <c r="FG294" s="23"/>
      <c r="FH294" s="23"/>
      <c r="FI294" s="23"/>
      <c r="FJ294" s="23"/>
      <c r="FK294" s="23"/>
      <c r="FL294" s="23"/>
      <c r="FM294" s="23"/>
      <c r="FN294" s="23"/>
      <c r="FO294" s="23"/>
      <c r="FP294" s="23"/>
      <c r="FQ294" s="23"/>
      <c r="FR294" s="23"/>
      <c r="FS294" s="23"/>
      <c r="FT294" s="23"/>
      <c r="FU294" s="23"/>
      <c r="FV294" s="23"/>
      <c r="FW294" s="23"/>
      <c r="FX294" s="23"/>
      <c r="FY294" s="23"/>
      <c r="FZ294" s="23"/>
      <c r="GA294" s="23"/>
      <c r="GB294" s="23"/>
      <c r="GC294" s="23"/>
      <c r="GD294" s="23"/>
      <c r="GE294" s="23"/>
      <c r="GF294" s="23"/>
      <c r="GG294" s="23"/>
      <c r="GH294" s="23"/>
      <c r="GI294" s="23"/>
      <c r="GJ294" s="23"/>
      <c r="GK294" s="23"/>
      <c r="GL294" s="23"/>
      <c r="GM294" s="23"/>
      <c r="GN294" s="23"/>
      <c r="GO294" s="23"/>
      <c r="GP294" s="23"/>
      <c r="GQ294" s="23"/>
      <c r="GR294" s="23"/>
      <c r="GS294" s="23"/>
      <c r="GT294" s="23"/>
      <c r="GU294" s="23"/>
      <c r="GV294" s="23"/>
      <c r="GW294" s="23"/>
      <c r="GX294" s="23"/>
      <c r="GY294" s="23"/>
      <c r="GZ294" s="23"/>
      <c r="HA294" s="23"/>
      <c r="HB294" s="23"/>
      <c r="HC294" s="23"/>
      <c r="HD294" s="23"/>
      <c r="HE294" s="23"/>
      <c r="HF294" s="23"/>
    </row>
    <row r="295" spans="1:214" s="293" customFormat="1" ht="165" customHeight="1" x14ac:dyDescent="0.2">
      <c r="A295" s="292"/>
      <c r="B295" s="123">
        <v>27415164</v>
      </c>
      <c r="C295" s="124" t="s">
        <v>314</v>
      </c>
      <c r="D295" s="90">
        <v>0</v>
      </c>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c r="DU295" s="23"/>
      <c r="DV295" s="23"/>
      <c r="DW295" s="23"/>
      <c r="DX295" s="23"/>
      <c r="DY295" s="23"/>
      <c r="DZ295" s="23"/>
      <c r="EA295" s="23"/>
      <c r="EB295" s="23"/>
      <c r="EC295" s="23"/>
      <c r="ED295" s="23"/>
      <c r="EE295" s="23"/>
      <c r="EF295" s="23"/>
      <c r="EG295" s="23"/>
      <c r="EH295" s="23"/>
      <c r="EI295" s="23"/>
      <c r="EJ295" s="23"/>
      <c r="EK295" s="23"/>
      <c r="EL295" s="23"/>
      <c r="EM295" s="23"/>
      <c r="EN295" s="23"/>
      <c r="EO295" s="23"/>
      <c r="EP295" s="23"/>
      <c r="EQ295" s="23"/>
      <c r="ER295" s="23"/>
      <c r="ES295" s="23"/>
      <c r="ET295" s="23"/>
      <c r="EU295" s="23"/>
      <c r="EV295" s="23"/>
      <c r="EW295" s="23"/>
      <c r="EX295" s="23"/>
      <c r="EY295" s="23"/>
      <c r="EZ295" s="23"/>
      <c r="FA295" s="23"/>
      <c r="FB295" s="23"/>
      <c r="FC295" s="23"/>
      <c r="FD295" s="23"/>
      <c r="FE295" s="23"/>
      <c r="FF295" s="23"/>
      <c r="FG295" s="23"/>
      <c r="FH295" s="23"/>
      <c r="FI295" s="23"/>
      <c r="FJ295" s="23"/>
      <c r="FK295" s="23"/>
      <c r="FL295" s="23"/>
      <c r="FM295" s="23"/>
      <c r="FN295" s="23"/>
      <c r="FO295" s="23"/>
      <c r="FP295" s="23"/>
      <c r="FQ295" s="23"/>
      <c r="FR295" s="23"/>
      <c r="FS295" s="23"/>
      <c r="FT295" s="23"/>
      <c r="FU295" s="23"/>
      <c r="FV295" s="23"/>
      <c r="FW295" s="23"/>
      <c r="FX295" s="23"/>
      <c r="FY295" s="23"/>
      <c r="FZ295" s="23"/>
      <c r="GA295" s="23"/>
      <c r="GB295" s="23"/>
      <c r="GC295" s="23"/>
      <c r="GD295" s="23"/>
      <c r="GE295" s="23"/>
      <c r="GF295" s="23"/>
      <c r="GG295" s="23"/>
      <c r="GH295" s="23"/>
      <c r="GI295" s="23"/>
      <c r="GJ295" s="23"/>
      <c r="GK295" s="23"/>
      <c r="GL295" s="23"/>
      <c r="GM295" s="23"/>
      <c r="GN295" s="23"/>
      <c r="GO295" s="23"/>
      <c r="GP295" s="23"/>
      <c r="GQ295" s="23"/>
      <c r="GR295" s="23"/>
      <c r="GS295" s="23"/>
      <c r="GT295" s="23"/>
      <c r="GU295" s="23"/>
      <c r="GV295" s="23"/>
      <c r="GW295" s="23"/>
      <c r="GX295" s="23"/>
      <c r="GY295" s="23"/>
      <c r="GZ295" s="23"/>
      <c r="HA295" s="23"/>
      <c r="HB295" s="23"/>
      <c r="HC295" s="23"/>
      <c r="HD295" s="23"/>
      <c r="HE295" s="23"/>
      <c r="HF295" s="23"/>
    </row>
    <row r="296" spans="1:214" s="293" customFormat="1" ht="75" customHeight="1" x14ac:dyDescent="0.2">
      <c r="A296" s="205"/>
      <c r="B296" s="123">
        <v>27415171</v>
      </c>
      <c r="C296" s="124" t="s">
        <v>315</v>
      </c>
      <c r="D296" s="90">
        <v>0</v>
      </c>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c r="DU296" s="23"/>
      <c r="DV296" s="23"/>
      <c r="DW296" s="23"/>
      <c r="DX296" s="23"/>
      <c r="DY296" s="23"/>
      <c r="DZ296" s="23"/>
      <c r="EA296" s="23"/>
      <c r="EB296" s="23"/>
      <c r="EC296" s="23"/>
      <c r="ED296" s="23"/>
      <c r="EE296" s="23"/>
      <c r="EF296" s="23"/>
      <c r="EG296" s="23"/>
      <c r="EH296" s="23"/>
      <c r="EI296" s="23"/>
      <c r="EJ296" s="23"/>
      <c r="EK296" s="23"/>
      <c r="EL296" s="23"/>
      <c r="EM296" s="23"/>
      <c r="EN296" s="23"/>
      <c r="EO296" s="23"/>
      <c r="EP296" s="23"/>
      <c r="EQ296" s="23"/>
      <c r="ER296" s="23"/>
      <c r="ES296" s="23"/>
      <c r="ET296" s="23"/>
      <c r="EU296" s="23"/>
      <c r="EV296" s="23"/>
      <c r="EW296" s="23"/>
      <c r="EX296" s="23"/>
      <c r="EY296" s="23"/>
      <c r="EZ296" s="23"/>
      <c r="FA296" s="23"/>
      <c r="FB296" s="23"/>
      <c r="FC296" s="23"/>
      <c r="FD296" s="23"/>
      <c r="FE296" s="23"/>
      <c r="FF296" s="23"/>
      <c r="FG296" s="23"/>
      <c r="FH296" s="23"/>
      <c r="FI296" s="23"/>
      <c r="FJ296" s="23"/>
      <c r="FK296" s="23"/>
      <c r="FL296" s="23"/>
      <c r="FM296" s="23"/>
      <c r="FN296" s="23"/>
      <c r="FO296" s="23"/>
      <c r="FP296" s="23"/>
      <c r="FQ296" s="23"/>
      <c r="FR296" s="23"/>
      <c r="FS296" s="23"/>
      <c r="FT296" s="23"/>
      <c r="FU296" s="23"/>
      <c r="FV296" s="23"/>
      <c r="FW296" s="23"/>
      <c r="FX296" s="23"/>
      <c r="FY296" s="23"/>
      <c r="FZ296" s="23"/>
      <c r="GA296" s="23"/>
      <c r="GB296" s="23"/>
      <c r="GC296" s="23"/>
      <c r="GD296" s="23"/>
      <c r="GE296" s="23"/>
      <c r="GF296" s="23"/>
      <c r="GG296" s="23"/>
      <c r="GH296" s="23"/>
      <c r="GI296" s="23"/>
      <c r="GJ296" s="23"/>
      <c r="GK296" s="23"/>
      <c r="GL296" s="23"/>
      <c r="GM296" s="23"/>
      <c r="GN296" s="23"/>
      <c r="GO296" s="23"/>
      <c r="GP296" s="23"/>
      <c r="GQ296" s="23"/>
      <c r="GR296" s="23"/>
      <c r="GS296" s="23"/>
      <c r="GT296" s="23"/>
      <c r="GU296" s="23"/>
      <c r="GV296" s="23"/>
      <c r="GW296" s="23"/>
      <c r="GX296" s="23"/>
      <c r="GY296" s="23"/>
      <c r="GZ296" s="23"/>
      <c r="HA296" s="23"/>
      <c r="HB296" s="23"/>
      <c r="HC296" s="23"/>
      <c r="HD296" s="23"/>
      <c r="HE296" s="23"/>
      <c r="HF296" s="23"/>
    </row>
    <row r="297" spans="1:214" s="293" customFormat="1" ht="117" customHeight="1" x14ac:dyDescent="0.2">
      <c r="A297" s="292"/>
      <c r="B297" s="123">
        <v>27415172</v>
      </c>
      <c r="C297" s="124" t="s">
        <v>316</v>
      </c>
      <c r="D297" s="187">
        <v>0</v>
      </c>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c r="CL297" s="23"/>
      <c r="CM297" s="23"/>
      <c r="CN297" s="23"/>
      <c r="CO297" s="23"/>
      <c r="CP297" s="23"/>
      <c r="CQ297" s="23"/>
      <c r="CR297" s="23"/>
      <c r="CS297" s="23"/>
      <c r="CT297" s="23"/>
      <c r="CU297" s="23"/>
      <c r="CV297" s="23"/>
      <c r="CW297" s="23"/>
      <c r="CX297" s="23"/>
      <c r="CY297" s="23"/>
      <c r="CZ297" s="23"/>
      <c r="DA297" s="23"/>
      <c r="DB297" s="23"/>
      <c r="DC297" s="23"/>
      <c r="DD297" s="23"/>
      <c r="DE297" s="23"/>
      <c r="DF297" s="23"/>
      <c r="DG297" s="23"/>
      <c r="DH297" s="23"/>
      <c r="DI297" s="23"/>
      <c r="DJ297" s="23"/>
      <c r="DK297" s="23"/>
      <c r="DL297" s="23"/>
      <c r="DM297" s="23"/>
      <c r="DN297" s="23"/>
      <c r="DO297" s="23"/>
      <c r="DP297" s="23"/>
      <c r="DQ297" s="23"/>
      <c r="DR297" s="23"/>
      <c r="DS297" s="23"/>
      <c r="DT297" s="23"/>
      <c r="DU297" s="23"/>
      <c r="DV297" s="23"/>
      <c r="DW297" s="23"/>
      <c r="DX297" s="23"/>
      <c r="DY297" s="23"/>
      <c r="DZ297" s="23"/>
      <c r="EA297" s="23"/>
      <c r="EB297" s="23"/>
      <c r="EC297" s="23"/>
      <c r="ED297" s="23"/>
      <c r="EE297" s="23"/>
      <c r="EF297" s="23"/>
      <c r="EG297" s="23"/>
      <c r="EH297" s="23"/>
      <c r="EI297" s="23"/>
      <c r="EJ297" s="23"/>
      <c r="EK297" s="23"/>
      <c r="EL297" s="23"/>
      <c r="EM297" s="23"/>
      <c r="EN297" s="23"/>
      <c r="EO297" s="23"/>
      <c r="EP297" s="23"/>
      <c r="EQ297" s="23"/>
      <c r="ER297" s="23"/>
      <c r="ES297" s="23"/>
      <c r="ET297" s="23"/>
      <c r="EU297" s="23"/>
      <c r="EV297" s="23"/>
      <c r="EW297" s="23"/>
      <c r="EX297" s="23"/>
      <c r="EY297" s="23"/>
      <c r="EZ297" s="23"/>
      <c r="FA297" s="23"/>
      <c r="FB297" s="23"/>
      <c r="FC297" s="23"/>
      <c r="FD297" s="23"/>
      <c r="FE297" s="23"/>
      <c r="FF297" s="23"/>
      <c r="FG297" s="23"/>
      <c r="FH297" s="23"/>
      <c r="FI297" s="23"/>
      <c r="FJ297" s="23"/>
      <c r="FK297" s="23"/>
      <c r="FL297" s="23"/>
      <c r="FM297" s="23"/>
      <c r="FN297" s="23"/>
      <c r="FO297" s="23"/>
      <c r="FP297" s="23"/>
      <c r="FQ297" s="23"/>
      <c r="FR297" s="23"/>
      <c r="FS297" s="23"/>
      <c r="FT297" s="23"/>
      <c r="FU297" s="23"/>
      <c r="FV297" s="23"/>
      <c r="FW297" s="23"/>
      <c r="FX297" s="23"/>
      <c r="FY297" s="23"/>
      <c r="FZ297" s="23"/>
      <c r="GA297" s="23"/>
      <c r="GB297" s="23"/>
      <c r="GC297" s="23"/>
      <c r="GD297" s="23"/>
      <c r="GE297" s="23"/>
      <c r="GF297" s="23"/>
      <c r="GG297" s="23"/>
      <c r="GH297" s="23"/>
      <c r="GI297" s="23"/>
      <c r="GJ297" s="23"/>
      <c r="GK297" s="23"/>
      <c r="GL297" s="23"/>
      <c r="GM297" s="23"/>
      <c r="GN297" s="23"/>
      <c r="GO297" s="23"/>
      <c r="GP297" s="23"/>
      <c r="GQ297" s="23"/>
      <c r="GR297" s="23"/>
      <c r="GS297" s="23"/>
      <c r="GT297" s="23"/>
      <c r="GU297" s="23"/>
      <c r="GV297" s="23"/>
      <c r="GW297" s="23"/>
      <c r="GX297" s="23"/>
      <c r="GY297" s="23"/>
      <c r="GZ297" s="23"/>
      <c r="HA297" s="23"/>
      <c r="HB297" s="23"/>
      <c r="HC297" s="23"/>
      <c r="HD297" s="23"/>
      <c r="HE297" s="23"/>
      <c r="HF297" s="23"/>
    </row>
    <row r="298" spans="1:214" s="293" customFormat="1" ht="117" customHeight="1" x14ac:dyDescent="0.2">
      <c r="A298" s="292"/>
      <c r="B298" s="123">
        <v>27415173</v>
      </c>
      <c r="C298" s="124" t="s">
        <v>312</v>
      </c>
      <c r="D298" s="90">
        <v>0</v>
      </c>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3"/>
      <c r="DF298" s="23"/>
      <c r="DG298" s="23"/>
      <c r="DH298" s="23"/>
      <c r="DI298" s="23"/>
      <c r="DJ298" s="23"/>
      <c r="DK298" s="23"/>
      <c r="DL298" s="23"/>
      <c r="DM298" s="23"/>
      <c r="DN298" s="23"/>
      <c r="DO298" s="23"/>
      <c r="DP298" s="23"/>
      <c r="DQ298" s="23"/>
      <c r="DR298" s="23"/>
      <c r="DS298" s="23"/>
      <c r="DT298" s="23"/>
      <c r="DU298" s="23"/>
      <c r="DV298" s="23"/>
      <c r="DW298" s="23"/>
      <c r="DX298" s="23"/>
      <c r="DY298" s="23"/>
      <c r="DZ298" s="23"/>
      <c r="EA298" s="23"/>
      <c r="EB298" s="23"/>
      <c r="EC298" s="23"/>
      <c r="ED298" s="23"/>
      <c r="EE298" s="23"/>
      <c r="EF298" s="23"/>
      <c r="EG298" s="23"/>
      <c r="EH298" s="23"/>
      <c r="EI298" s="23"/>
      <c r="EJ298" s="23"/>
      <c r="EK298" s="23"/>
      <c r="EL298" s="23"/>
      <c r="EM298" s="23"/>
      <c r="EN298" s="23"/>
      <c r="EO298" s="23"/>
      <c r="EP298" s="23"/>
      <c r="EQ298" s="23"/>
      <c r="ER298" s="23"/>
      <c r="ES298" s="23"/>
      <c r="ET298" s="23"/>
      <c r="EU298" s="23"/>
      <c r="EV298" s="23"/>
      <c r="EW298" s="23"/>
      <c r="EX298" s="23"/>
      <c r="EY298" s="23"/>
      <c r="EZ298" s="23"/>
      <c r="FA298" s="23"/>
      <c r="FB298" s="23"/>
      <c r="FC298" s="23"/>
      <c r="FD298" s="23"/>
      <c r="FE298" s="23"/>
      <c r="FF298" s="23"/>
      <c r="FG298" s="23"/>
      <c r="FH298" s="23"/>
      <c r="FI298" s="23"/>
      <c r="FJ298" s="23"/>
      <c r="FK298" s="23"/>
      <c r="FL298" s="23"/>
      <c r="FM298" s="23"/>
      <c r="FN298" s="23"/>
      <c r="FO298" s="23"/>
      <c r="FP298" s="23"/>
      <c r="FQ298" s="23"/>
      <c r="FR298" s="23"/>
      <c r="FS298" s="23"/>
      <c r="FT298" s="23"/>
      <c r="FU298" s="23"/>
      <c r="FV298" s="23"/>
      <c r="FW298" s="23"/>
      <c r="FX298" s="23"/>
      <c r="FY298" s="23"/>
      <c r="FZ298" s="23"/>
      <c r="GA298" s="23"/>
      <c r="GB298" s="23"/>
      <c r="GC298" s="23"/>
      <c r="GD298" s="23"/>
      <c r="GE298" s="23"/>
      <c r="GF298" s="23"/>
      <c r="GG298" s="23"/>
      <c r="GH298" s="23"/>
      <c r="GI298" s="23"/>
      <c r="GJ298" s="23"/>
      <c r="GK298" s="23"/>
      <c r="GL298" s="23"/>
      <c r="GM298" s="23"/>
      <c r="GN298" s="23"/>
      <c r="GO298" s="23"/>
      <c r="GP298" s="23"/>
      <c r="GQ298" s="23"/>
      <c r="GR298" s="23"/>
      <c r="GS298" s="23"/>
      <c r="GT298" s="23"/>
      <c r="GU298" s="23"/>
      <c r="GV298" s="23"/>
      <c r="GW298" s="23"/>
      <c r="GX298" s="23"/>
      <c r="GY298" s="23"/>
      <c r="GZ298" s="23"/>
      <c r="HA298" s="23"/>
      <c r="HB298" s="23"/>
      <c r="HC298" s="23"/>
      <c r="HD298" s="23"/>
      <c r="HE298" s="23"/>
      <c r="HF298" s="23"/>
    </row>
    <row r="299" spans="1:214" ht="117" customHeight="1" x14ac:dyDescent="0.2">
      <c r="A299" s="292"/>
      <c r="B299" s="123">
        <v>27415174</v>
      </c>
      <c r="C299" s="124" t="s">
        <v>317</v>
      </c>
      <c r="D299" s="90">
        <v>0</v>
      </c>
    </row>
    <row r="300" spans="1:214" ht="79.5" customHeight="1" x14ac:dyDescent="0.2">
      <c r="A300" s="292"/>
      <c r="B300" s="123">
        <v>27415175</v>
      </c>
      <c r="C300" s="124" t="s">
        <v>318</v>
      </c>
      <c r="D300" s="90">
        <v>0</v>
      </c>
    </row>
    <row r="301" spans="1:214" ht="117" customHeight="1" x14ac:dyDescent="0.2">
      <c r="A301" s="292"/>
      <c r="B301" s="123">
        <v>27415176</v>
      </c>
      <c r="C301" s="124" t="s">
        <v>319</v>
      </c>
      <c r="D301" s="90">
        <v>0</v>
      </c>
    </row>
    <row r="302" spans="1:214" ht="77.25" customHeight="1" x14ac:dyDescent="0.2">
      <c r="A302" s="292"/>
      <c r="B302" s="123">
        <v>27415177</v>
      </c>
      <c r="C302" s="124" t="s">
        <v>320</v>
      </c>
      <c r="D302" s="90">
        <v>0</v>
      </c>
    </row>
    <row r="303" spans="1:214" ht="77.25" customHeight="1" x14ac:dyDescent="0.2">
      <c r="A303" s="292"/>
      <c r="B303" s="123">
        <v>27415178</v>
      </c>
      <c r="C303" s="124" t="s">
        <v>321</v>
      </c>
      <c r="D303" s="90">
        <v>0</v>
      </c>
    </row>
    <row r="304" spans="1:214" ht="77.25" customHeight="1" x14ac:dyDescent="0.2">
      <c r="A304" s="292"/>
      <c r="B304" s="123">
        <v>27415181</v>
      </c>
      <c r="C304" s="124" t="s">
        <v>322</v>
      </c>
      <c r="D304" s="90">
        <v>200000</v>
      </c>
    </row>
    <row r="305" spans="1:214" ht="77.25" customHeight="1" x14ac:dyDescent="0.2">
      <c r="A305" s="292"/>
      <c r="B305" s="123">
        <v>27415182</v>
      </c>
      <c r="C305" s="124" t="s">
        <v>323</v>
      </c>
      <c r="D305" s="90">
        <v>0</v>
      </c>
    </row>
    <row r="306" spans="1:214" ht="77.25" customHeight="1" thickBot="1" x14ac:dyDescent="0.25">
      <c r="A306" s="292"/>
      <c r="B306" s="123">
        <v>27415183</v>
      </c>
      <c r="C306" s="124" t="s">
        <v>324</v>
      </c>
      <c r="D306" s="90">
        <v>0</v>
      </c>
    </row>
    <row r="307" spans="1:214" s="45" customFormat="1" ht="116.25" customHeight="1" thickBot="1" x14ac:dyDescent="0.25">
      <c r="A307" s="41"/>
      <c r="B307" s="64">
        <v>27012000</v>
      </c>
      <c r="C307" s="56" t="s">
        <v>75</v>
      </c>
      <c r="D307" s="44">
        <v>0</v>
      </c>
    </row>
    <row r="308" spans="1:214" ht="195" customHeight="1" x14ac:dyDescent="0.2">
      <c r="A308" s="297"/>
      <c r="B308" s="66">
        <v>27012251</v>
      </c>
      <c r="C308" s="67" t="s">
        <v>325</v>
      </c>
      <c r="D308" s="209">
        <v>0</v>
      </c>
    </row>
    <row r="309" spans="1:214" ht="82.5" customHeight="1" x14ac:dyDescent="0.2">
      <c r="A309" s="295"/>
      <c r="B309" s="167">
        <v>27012252</v>
      </c>
      <c r="C309" s="168" t="s">
        <v>326</v>
      </c>
      <c r="D309" s="90">
        <v>0</v>
      </c>
    </row>
    <row r="310" spans="1:214" ht="82.5" customHeight="1" thickBot="1" x14ac:dyDescent="0.25">
      <c r="A310" s="298"/>
      <c r="B310" s="60">
        <v>27012277</v>
      </c>
      <c r="C310" s="61" t="s">
        <v>327</v>
      </c>
      <c r="D310" s="299">
        <v>0</v>
      </c>
    </row>
    <row r="311" spans="1:214" s="45" customFormat="1" ht="99" customHeight="1" thickBot="1" x14ac:dyDescent="0.25">
      <c r="A311" s="41"/>
      <c r="B311" s="64">
        <v>27420000</v>
      </c>
      <c r="C311" s="56" t="s">
        <v>69</v>
      </c>
      <c r="D311" s="44">
        <v>0</v>
      </c>
    </row>
    <row r="312" spans="1:214" ht="88.5" customHeight="1" thickBot="1" x14ac:dyDescent="0.25">
      <c r="A312" s="300"/>
      <c r="B312" s="47">
        <v>27424810</v>
      </c>
      <c r="C312" s="157" t="s">
        <v>328</v>
      </c>
      <c r="D312" s="100">
        <v>0</v>
      </c>
    </row>
    <row r="313" spans="1:214" s="45" customFormat="1" ht="99" customHeight="1" thickBot="1" x14ac:dyDescent="0.25">
      <c r="A313" s="41"/>
      <c r="B313" s="64">
        <v>27426000</v>
      </c>
      <c r="C313" s="56" t="s">
        <v>329</v>
      </c>
      <c r="D313" s="44">
        <v>0</v>
      </c>
    </row>
    <row r="314" spans="1:214" ht="82.5" customHeight="1" x14ac:dyDescent="0.2">
      <c r="A314" s="295"/>
      <c r="B314" s="167">
        <v>27426871</v>
      </c>
      <c r="C314" s="168" t="s">
        <v>330</v>
      </c>
      <c r="D314" s="90">
        <v>0</v>
      </c>
    </row>
    <row r="315" spans="1:214" ht="82.5" customHeight="1" thickBot="1" x14ac:dyDescent="0.25">
      <c r="A315" s="288"/>
      <c r="B315" s="47">
        <v>27426872</v>
      </c>
      <c r="C315" s="48" t="s">
        <v>331</v>
      </c>
      <c r="D315" s="50">
        <v>0</v>
      </c>
    </row>
    <row r="316" spans="1:214" s="45" customFormat="1" ht="74.25" customHeight="1" thickBot="1" x14ac:dyDescent="0.25">
      <c r="A316" s="41"/>
      <c r="B316" s="64">
        <v>37440000</v>
      </c>
      <c r="C316" s="56" t="s">
        <v>96</v>
      </c>
      <c r="D316" s="44">
        <v>1947991459.47</v>
      </c>
    </row>
    <row r="317" spans="1:214" ht="122.25" customHeight="1" x14ac:dyDescent="0.2">
      <c r="A317" s="301"/>
      <c r="B317" s="87">
        <v>37446000</v>
      </c>
      <c r="C317" s="273" t="s">
        <v>332</v>
      </c>
      <c r="D317" s="303">
        <v>3075000</v>
      </c>
    </row>
    <row r="318" spans="1:214" ht="81.75" customHeight="1" thickBot="1" x14ac:dyDescent="0.25">
      <c r="A318" s="304"/>
      <c r="B318" s="134">
        <v>37441000</v>
      </c>
      <c r="C318" s="305" t="s">
        <v>97</v>
      </c>
      <c r="D318" s="306">
        <v>1944916459.47</v>
      </c>
    </row>
    <row r="319" spans="1:214" s="40" customFormat="1" ht="137.25" customHeight="1" thickBot="1" x14ac:dyDescent="0.25">
      <c r="A319" s="37">
        <v>50</v>
      </c>
      <c r="B319" s="992" t="s">
        <v>333</v>
      </c>
      <c r="C319" s="993"/>
      <c r="D319" s="38">
        <v>1451650578.25</v>
      </c>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39"/>
      <c r="FQ319" s="39"/>
      <c r="FR319" s="39"/>
      <c r="FS319" s="39"/>
      <c r="FT319" s="39"/>
      <c r="FU319" s="39"/>
      <c r="FV319" s="39"/>
      <c r="FW319" s="39"/>
      <c r="FX319" s="39"/>
      <c r="FY319" s="39"/>
      <c r="FZ319" s="39"/>
      <c r="GA319" s="39"/>
      <c r="GB319" s="39"/>
      <c r="GC319" s="39"/>
      <c r="GD319" s="39"/>
      <c r="GE319" s="39"/>
      <c r="GF319" s="39"/>
      <c r="GG319" s="39"/>
      <c r="GH319" s="39"/>
      <c r="GI319" s="39"/>
      <c r="GJ319" s="39"/>
      <c r="GK319" s="39"/>
      <c r="GL319" s="39"/>
      <c r="GM319" s="39"/>
      <c r="GN319" s="39"/>
      <c r="GO319" s="39"/>
      <c r="GP319" s="39"/>
      <c r="GQ319" s="39"/>
      <c r="GR319" s="39"/>
      <c r="GS319" s="39"/>
      <c r="GT319" s="39"/>
      <c r="GU319" s="39"/>
      <c r="GV319" s="39"/>
      <c r="GW319" s="39"/>
      <c r="GX319" s="39"/>
      <c r="GY319" s="39"/>
      <c r="GZ319" s="39"/>
      <c r="HA319" s="39"/>
      <c r="HB319" s="39"/>
      <c r="HC319" s="39"/>
      <c r="HD319" s="39"/>
      <c r="HE319" s="39"/>
      <c r="HF319" s="39"/>
    </row>
    <row r="320" spans="1:214" s="45" customFormat="1" ht="87" customHeight="1" thickBot="1" x14ac:dyDescent="0.25">
      <c r="A320" s="41"/>
      <c r="B320" s="64">
        <v>17130000</v>
      </c>
      <c r="C320" s="56" t="s">
        <v>334</v>
      </c>
      <c r="D320" s="44">
        <v>131821303.15000001</v>
      </c>
    </row>
    <row r="321" spans="1:4" ht="129" customHeight="1" x14ac:dyDescent="0.2">
      <c r="A321" s="122"/>
      <c r="B321" s="123">
        <v>17136411</v>
      </c>
      <c r="C321" s="124" t="s">
        <v>335</v>
      </c>
      <c r="D321" s="220">
        <v>23502409</v>
      </c>
    </row>
    <row r="322" spans="1:4" ht="243" customHeight="1" x14ac:dyDescent="0.2">
      <c r="A322" s="122"/>
      <c r="B322" s="123">
        <v>17136412</v>
      </c>
      <c r="C322" s="124" t="s">
        <v>336</v>
      </c>
      <c r="D322" s="220">
        <v>28828170.100000001</v>
      </c>
    </row>
    <row r="323" spans="1:4" ht="361" thickBot="1" x14ac:dyDescent="0.25">
      <c r="A323" s="122"/>
      <c r="B323" s="123">
        <v>17136413</v>
      </c>
      <c r="C323" s="124" t="s">
        <v>337</v>
      </c>
      <c r="D323" s="220">
        <v>79490724.049999997</v>
      </c>
    </row>
    <row r="324" spans="1:4" s="45" customFormat="1" ht="126" customHeight="1" thickBot="1" x14ac:dyDescent="0.25">
      <c r="A324" s="41"/>
      <c r="B324" s="64">
        <v>17150000</v>
      </c>
      <c r="C324" s="56" t="s">
        <v>243</v>
      </c>
      <c r="D324" s="44">
        <v>597516950.38</v>
      </c>
    </row>
    <row r="325" spans="1:4" s="45" customFormat="1" ht="150.75" customHeight="1" thickBot="1" x14ac:dyDescent="0.25">
      <c r="A325" s="307"/>
      <c r="B325" s="47">
        <v>17153130</v>
      </c>
      <c r="C325" s="67" t="s">
        <v>338</v>
      </c>
      <c r="D325" s="308">
        <v>597516950.38</v>
      </c>
    </row>
    <row r="326" spans="1:4" s="45" customFormat="1" ht="84.5" customHeight="1" thickBot="1" x14ac:dyDescent="0.25">
      <c r="A326" s="41"/>
      <c r="B326" s="42">
        <v>17180000</v>
      </c>
      <c r="C326" s="56" t="s">
        <v>339</v>
      </c>
      <c r="D326" s="151">
        <v>255037519.78999996</v>
      </c>
    </row>
    <row r="327" spans="1:4" ht="261" customHeight="1" thickBot="1" x14ac:dyDescent="0.25">
      <c r="A327" s="307"/>
      <c r="B327" s="47">
        <v>17153140</v>
      </c>
      <c r="C327" s="67" t="s">
        <v>340</v>
      </c>
      <c r="D327" s="187">
        <v>255037519.78999996</v>
      </c>
    </row>
    <row r="328" spans="1:4" s="45" customFormat="1" ht="72" customHeight="1" thickBot="1" x14ac:dyDescent="0.25">
      <c r="A328" s="41"/>
      <c r="B328" s="64">
        <v>27424000</v>
      </c>
      <c r="C328" s="56" t="s">
        <v>69</v>
      </c>
      <c r="D328" s="151">
        <v>461659104.92999995</v>
      </c>
    </row>
    <row r="329" spans="1:4" ht="240" x14ac:dyDescent="0.2">
      <c r="A329" s="122"/>
      <c r="B329" s="123">
        <v>27422311</v>
      </c>
      <c r="C329" s="126" t="s">
        <v>341</v>
      </c>
      <c r="D329" s="220">
        <v>24022046.649999999</v>
      </c>
    </row>
    <row r="330" spans="1:4" ht="300" x14ac:dyDescent="0.2">
      <c r="A330" s="122"/>
      <c r="B330" s="123">
        <v>27422312</v>
      </c>
      <c r="C330" s="126" t="s">
        <v>342</v>
      </c>
      <c r="D330" s="220">
        <v>2360000</v>
      </c>
    </row>
    <row r="331" spans="1:4" ht="192.75" customHeight="1" x14ac:dyDescent="0.2">
      <c r="A331" s="122"/>
      <c r="B331" s="123">
        <v>27422220</v>
      </c>
      <c r="C331" s="126" t="s">
        <v>343</v>
      </c>
      <c r="D331" s="220">
        <v>74684851.420000002</v>
      </c>
    </row>
    <row r="332" spans="1:4" ht="192.75" customHeight="1" x14ac:dyDescent="0.2">
      <c r="A332" s="122"/>
      <c r="B332" s="123">
        <v>27426510</v>
      </c>
      <c r="C332" s="126" t="s">
        <v>344</v>
      </c>
      <c r="D332" s="220">
        <v>0</v>
      </c>
    </row>
    <row r="333" spans="1:4" ht="240" x14ac:dyDescent="0.2">
      <c r="A333" s="122"/>
      <c r="B333" s="123">
        <v>27426520</v>
      </c>
      <c r="C333" s="126" t="s">
        <v>345</v>
      </c>
      <c r="D333" s="220">
        <v>10754700</v>
      </c>
    </row>
    <row r="334" spans="1:4" ht="231" customHeight="1" x14ac:dyDescent="0.2">
      <c r="A334" s="122"/>
      <c r="B334" s="123">
        <v>27426530</v>
      </c>
      <c r="C334" s="126" t="s">
        <v>346</v>
      </c>
      <c r="D334" s="220">
        <v>2000000</v>
      </c>
    </row>
    <row r="335" spans="1:4" ht="208.5" customHeight="1" x14ac:dyDescent="0.2">
      <c r="A335" s="122"/>
      <c r="B335" s="123">
        <v>27426540</v>
      </c>
      <c r="C335" s="126" t="s">
        <v>347</v>
      </c>
      <c r="D335" s="220">
        <v>2557000</v>
      </c>
    </row>
    <row r="336" spans="1:4" ht="210.75" customHeight="1" x14ac:dyDescent="0.2">
      <c r="A336" s="122"/>
      <c r="B336" s="123" t="s">
        <v>348</v>
      </c>
      <c r="C336" s="126" t="s">
        <v>349</v>
      </c>
      <c r="D336" s="220">
        <v>300000</v>
      </c>
    </row>
    <row r="337" spans="1:214" ht="191.25" customHeight="1" x14ac:dyDescent="0.2">
      <c r="A337" s="122"/>
      <c r="B337" s="123">
        <v>27426560</v>
      </c>
      <c r="C337" s="126" t="s">
        <v>350</v>
      </c>
      <c r="D337" s="220">
        <v>6453000</v>
      </c>
    </row>
    <row r="338" spans="1:214" ht="229.5" customHeight="1" x14ac:dyDescent="0.2">
      <c r="A338" s="122"/>
      <c r="B338" s="123">
        <v>27426860</v>
      </c>
      <c r="C338" s="126" t="s">
        <v>351</v>
      </c>
      <c r="D338" s="220">
        <v>40170175</v>
      </c>
    </row>
    <row r="339" spans="1:214" ht="184.5" customHeight="1" x14ac:dyDescent="0.2">
      <c r="A339" s="122"/>
      <c r="B339" s="123">
        <v>27426610</v>
      </c>
      <c r="C339" s="126" t="s">
        <v>352</v>
      </c>
      <c r="D339" s="220">
        <v>22547694.68</v>
      </c>
    </row>
    <row r="340" spans="1:214" ht="172.5" customHeight="1" x14ac:dyDescent="0.2">
      <c r="A340" s="122"/>
      <c r="B340" s="123">
        <v>27426621</v>
      </c>
      <c r="C340" s="126" t="s">
        <v>353</v>
      </c>
      <c r="D340" s="220">
        <v>48864294.079999998</v>
      </c>
    </row>
    <row r="341" spans="1:214" ht="180" x14ac:dyDescent="0.2">
      <c r="A341" s="122"/>
      <c r="B341" s="123">
        <v>27426622</v>
      </c>
      <c r="C341" s="126" t="s">
        <v>354</v>
      </c>
      <c r="D341" s="223">
        <v>202922466.10000002</v>
      </c>
    </row>
    <row r="342" spans="1:214" ht="126" customHeight="1" x14ac:dyDescent="0.2">
      <c r="A342" s="122"/>
      <c r="B342" s="123">
        <v>27426623</v>
      </c>
      <c r="C342" s="126" t="s">
        <v>355</v>
      </c>
      <c r="D342" s="223">
        <v>25251430</v>
      </c>
    </row>
    <row r="343" spans="1:214" ht="180" x14ac:dyDescent="0.2">
      <c r="A343" s="122"/>
      <c r="B343" s="123">
        <v>27418211</v>
      </c>
      <c r="C343" s="126" t="s">
        <v>356</v>
      </c>
      <c r="D343" s="223">
        <v>4607222</v>
      </c>
    </row>
    <row r="344" spans="1:214" ht="180" x14ac:dyDescent="0.2">
      <c r="A344" s="122"/>
      <c r="B344" s="123">
        <v>27418212</v>
      </c>
      <c r="C344" s="126" t="s">
        <v>357</v>
      </c>
      <c r="D344" s="223">
        <v>1200000</v>
      </c>
    </row>
    <row r="345" spans="1:214" ht="180" x14ac:dyDescent="0.2">
      <c r="A345" s="122"/>
      <c r="B345" s="123">
        <v>27418213</v>
      </c>
      <c r="C345" s="126" t="s">
        <v>358</v>
      </c>
      <c r="D345" s="223">
        <v>0</v>
      </c>
    </row>
    <row r="346" spans="1:214" ht="114" customHeight="1" x14ac:dyDescent="0.2">
      <c r="A346" s="159"/>
      <c r="B346" s="167">
        <v>27012241</v>
      </c>
      <c r="C346" s="126" t="s">
        <v>359</v>
      </c>
      <c r="D346" s="187">
        <v>2211225</v>
      </c>
    </row>
    <row r="347" spans="1:214" s="45" customFormat="1" ht="301" thickBot="1" x14ac:dyDescent="0.25">
      <c r="A347" s="309"/>
      <c r="B347" s="81">
        <v>27422230</v>
      </c>
      <c r="C347" s="264" t="s">
        <v>360</v>
      </c>
      <c r="D347" s="187">
        <v>10118200</v>
      </c>
    </row>
    <row r="348" spans="1:214" s="45" customFormat="1" ht="87" customHeight="1" thickBot="1" x14ac:dyDescent="0.25">
      <c r="A348" s="41"/>
      <c r="B348" s="64">
        <v>37440000</v>
      </c>
      <c r="C348" s="56" t="s">
        <v>96</v>
      </c>
      <c r="D348" s="44">
        <v>5615700</v>
      </c>
    </row>
    <row r="349" spans="1:214" ht="77.25" customHeight="1" thickBot="1" x14ac:dyDescent="0.25">
      <c r="A349" s="46"/>
      <c r="B349" s="57">
        <v>37441000</v>
      </c>
      <c r="C349" s="310" t="s">
        <v>361</v>
      </c>
      <c r="D349" s="50">
        <v>5615700</v>
      </c>
    </row>
    <row r="350" spans="1:214" ht="87" hidden="1" customHeight="1" thickBot="1" x14ac:dyDescent="0.25">
      <c r="A350" s="205"/>
      <c r="B350" s="242"/>
      <c r="C350" s="311"/>
      <c r="D350" s="90">
        <v>0</v>
      </c>
    </row>
    <row r="351" spans="1:214" s="40" customFormat="1" ht="147.75" customHeight="1" thickTop="1" thickBot="1" x14ac:dyDescent="0.25">
      <c r="A351" s="37">
        <v>51</v>
      </c>
      <c r="B351" s="994" t="s">
        <v>362</v>
      </c>
      <c r="C351" s="995"/>
      <c r="D351" s="38">
        <v>4796221715.3100014</v>
      </c>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39"/>
      <c r="FQ351" s="39"/>
      <c r="FR351" s="39"/>
      <c r="FS351" s="39"/>
      <c r="FT351" s="39"/>
      <c r="FU351" s="39"/>
      <c r="FV351" s="39"/>
      <c r="FW351" s="39"/>
      <c r="FX351" s="39"/>
      <c r="FY351" s="39"/>
      <c r="FZ351" s="39"/>
      <c r="GA351" s="39"/>
      <c r="GB351" s="39"/>
      <c r="GC351" s="39"/>
      <c r="GD351" s="39"/>
      <c r="GE351" s="39"/>
      <c r="GF351" s="39"/>
      <c r="GG351" s="39"/>
      <c r="GH351" s="39"/>
      <c r="GI351" s="39"/>
      <c r="GJ351" s="39"/>
      <c r="GK351" s="39"/>
      <c r="GL351" s="39"/>
      <c r="GM351" s="39"/>
      <c r="GN351" s="39"/>
      <c r="GO351" s="39"/>
      <c r="GP351" s="39"/>
      <c r="GQ351" s="39"/>
      <c r="GR351" s="39"/>
      <c r="GS351" s="39"/>
      <c r="GT351" s="39"/>
      <c r="GU351" s="39"/>
      <c r="GV351" s="39"/>
      <c r="GW351" s="39"/>
      <c r="GX351" s="39"/>
      <c r="GY351" s="39"/>
      <c r="GZ351" s="39"/>
      <c r="HA351" s="39"/>
      <c r="HB351" s="39"/>
      <c r="HC351" s="39"/>
      <c r="HD351" s="39"/>
      <c r="HE351" s="39"/>
      <c r="HF351" s="39"/>
    </row>
    <row r="352" spans="1:214" s="45" customFormat="1" ht="87" customHeight="1" thickBot="1" x14ac:dyDescent="0.25">
      <c r="A352" s="41"/>
      <c r="B352" s="64">
        <v>17130000</v>
      </c>
      <c r="C352" s="56" t="s">
        <v>334</v>
      </c>
      <c r="D352" s="44">
        <v>404876224.69999999</v>
      </c>
    </row>
    <row r="353" spans="1:4" ht="150.75" customHeight="1" x14ac:dyDescent="0.2">
      <c r="A353" s="122"/>
      <c r="B353" s="123">
        <v>17136150</v>
      </c>
      <c r="C353" s="124" t="s">
        <v>363</v>
      </c>
      <c r="D353" s="240">
        <v>56406444.740000002</v>
      </c>
    </row>
    <row r="354" spans="1:4" ht="125" customHeight="1" x14ac:dyDescent="0.2">
      <c r="A354" s="122"/>
      <c r="B354" s="123">
        <v>17136216</v>
      </c>
      <c r="C354" s="124" t="s">
        <v>364</v>
      </c>
      <c r="D354" s="240">
        <v>35377616</v>
      </c>
    </row>
    <row r="355" spans="1:4" ht="147" customHeight="1" x14ac:dyDescent="0.2">
      <c r="A355" s="122"/>
      <c r="B355" s="123">
        <v>17136226</v>
      </c>
      <c r="C355" s="124" t="s">
        <v>365</v>
      </c>
      <c r="D355" s="240">
        <v>51815946.82</v>
      </c>
    </row>
    <row r="356" spans="1:4" ht="215.25" customHeight="1" x14ac:dyDescent="0.2">
      <c r="A356" s="122"/>
      <c r="B356" s="123">
        <v>17136333</v>
      </c>
      <c r="C356" s="124" t="s">
        <v>366</v>
      </c>
      <c r="D356" s="240">
        <v>125541473.47000001</v>
      </c>
    </row>
    <row r="357" spans="1:4" ht="144.75" customHeight="1" x14ac:dyDescent="0.2">
      <c r="A357" s="147"/>
      <c r="B357" s="312">
        <v>17136382</v>
      </c>
      <c r="C357" s="126" t="s">
        <v>367</v>
      </c>
      <c r="D357" s="220">
        <v>35900740.559999995</v>
      </c>
    </row>
    <row r="358" spans="1:4" ht="125" customHeight="1" x14ac:dyDescent="0.2">
      <c r="A358" s="122"/>
      <c r="B358" s="123">
        <v>17134860</v>
      </c>
      <c r="C358" s="124" t="s">
        <v>368</v>
      </c>
      <c r="D358" s="240">
        <v>85103936.799999997</v>
      </c>
    </row>
    <row r="359" spans="1:4" ht="150.75" customHeight="1" x14ac:dyDescent="0.2">
      <c r="A359" s="122"/>
      <c r="B359" s="123">
        <v>17134870</v>
      </c>
      <c r="C359" s="124" t="s">
        <v>369</v>
      </c>
      <c r="D359" s="240">
        <v>2000000</v>
      </c>
    </row>
    <row r="360" spans="1:4" ht="125" customHeight="1" x14ac:dyDescent="0.2">
      <c r="A360" s="122"/>
      <c r="B360" s="123">
        <v>17134880</v>
      </c>
      <c r="C360" s="126" t="s">
        <v>370</v>
      </c>
      <c r="D360" s="240">
        <v>2951215.03</v>
      </c>
    </row>
    <row r="361" spans="1:4" ht="87" customHeight="1" thickBot="1" x14ac:dyDescent="0.25">
      <c r="A361" s="313"/>
      <c r="B361" s="248">
        <v>17136261</v>
      </c>
      <c r="C361" s="314" t="s">
        <v>371</v>
      </c>
      <c r="D361" s="250">
        <v>9778851.2799999993</v>
      </c>
    </row>
    <row r="362" spans="1:4" s="45" customFormat="1" ht="141.75" customHeight="1" thickTop="1" thickBot="1" x14ac:dyDescent="0.25">
      <c r="A362" s="41"/>
      <c r="B362" s="64">
        <v>17150000</v>
      </c>
      <c r="C362" s="56" t="s">
        <v>243</v>
      </c>
      <c r="D362" s="44">
        <v>59357549</v>
      </c>
    </row>
    <row r="363" spans="1:4" ht="87" customHeight="1" thickBot="1" x14ac:dyDescent="0.25">
      <c r="A363" s="59"/>
      <c r="B363" s="60">
        <v>17151130</v>
      </c>
      <c r="C363" s="315" t="s">
        <v>372</v>
      </c>
      <c r="D363" s="299">
        <v>59357549</v>
      </c>
    </row>
    <row r="364" spans="1:4" s="45" customFormat="1" ht="87" customHeight="1" thickBot="1" x14ac:dyDescent="0.25">
      <c r="A364" s="41"/>
      <c r="B364" s="64">
        <v>17180000</v>
      </c>
      <c r="C364" s="56" t="s">
        <v>339</v>
      </c>
      <c r="D364" s="44">
        <v>74868753.110000014</v>
      </c>
    </row>
    <row r="365" spans="1:4" ht="159" customHeight="1" x14ac:dyDescent="0.2">
      <c r="A365" s="164"/>
      <c r="B365" s="144">
        <v>17182210</v>
      </c>
      <c r="C365" s="145" t="s">
        <v>373</v>
      </c>
      <c r="D365" s="139">
        <v>64168595.250000007</v>
      </c>
    </row>
    <row r="366" spans="1:4" ht="143.25" customHeight="1" thickBot="1" x14ac:dyDescent="0.25">
      <c r="A366" s="75"/>
      <c r="B366" s="92">
        <v>17182300</v>
      </c>
      <c r="C366" s="149" t="s">
        <v>374</v>
      </c>
      <c r="D366" s="182">
        <v>10700157.859999999</v>
      </c>
    </row>
    <row r="367" spans="1:4" s="45" customFormat="1" ht="87" customHeight="1" thickBot="1" x14ac:dyDescent="0.25">
      <c r="A367" s="41"/>
      <c r="B367" s="64">
        <v>27420000</v>
      </c>
      <c r="C367" s="56" t="s">
        <v>69</v>
      </c>
      <c r="D367" s="44">
        <v>4219494765.9200006</v>
      </c>
    </row>
    <row r="368" spans="1:4" ht="125" customHeight="1" x14ac:dyDescent="0.2">
      <c r="A368" s="164"/>
      <c r="B368" s="144">
        <v>27422120</v>
      </c>
      <c r="C368" s="145" t="s">
        <v>375</v>
      </c>
      <c r="D368" s="262">
        <v>197031786</v>
      </c>
    </row>
    <row r="369" spans="1:4" ht="84" customHeight="1" x14ac:dyDescent="0.2">
      <c r="A369" s="122"/>
      <c r="B369" s="123">
        <v>27422130</v>
      </c>
      <c r="C369" s="124" t="s">
        <v>376</v>
      </c>
      <c r="D369" s="240">
        <v>77431752.590000004</v>
      </c>
    </row>
    <row r="370" spans="1:4" ht="135.75" customHeight="1" x14ac:dyDescent="0.2">
      <c r="A370" s="122"/>
      <c r="B370" s="123">
        <v>27422110</v>
      </c>
      <c r="C370" s="124" t="s">
        <v>377</v>
      </c>
      <c r="D370" s="240">
        <v>290870353.80000001</v>
      </c>
    </row>
    <row r="371" spans="1:4" ht="122.25" customHeight="1" x14ac:dyDescent="0.2">
      <c r="A371" s="147"/>
      <c r="B371" s="123">
        <v>27422240</v>
      </c>
      <c r="C371" s="124" t="s">
        <v>378</v>
      </c>
      <c r="D371" s="240">
        <v>34204700</v>
      </c>
    </row>
    <row r="372" spans="1:4" ht="87" customHeight="1" x14ac:dyDescent="0.2">
      <c r="A372" s="122"/>
      <c r="B372" s="123">
        <v>27422400</v>
      </c>
      <c r="C372" s="124" t="s">
        <v>379</v>
      </c>
      <c r="D372" s="240">
        <v>0</v>
      </c>
    </row>
    <row r="373" spans="1:4" ht="125" customHeight="1" x14ac:dyDescent="0.2">
      <c r="A373" s="122"/>
      <c r="B373" s="123">
        <v>27424410</v>
      </c>
      <c r="C373" s="124" t="s">
        <v>380</v>
      </c>
      <c r="D373" s="240">
        <v>8965211</v>
      </c>
    </row>
    <row r="374" spans="1:4" ht="118.5" customHeight="1" x14ac:dyDescent="0.2">
      <c r="A374" s="122"/>
      <c r="B374" s="123">
        <v>27424420</v>
      </c>
      <c r="C374" s="124" t="s">
        <v>381</v>
      </c>
      <c r="D374" s="240">
        <v>75288785.120000005</v>
      </c>
    </row>
    <row r="375" spans="1:4" ht="87" customHeight="1" x14ac:dyDescent="0.2">
      <c r="A375" s="75"/>
      <c r="B375" s="76">
        <v>27425231</v>
      </c>
      <c r="C375" s="77" t="s">
        <v>382</v>
      </c>
      <c r="D375" s="79">
        <v>20852954.73</v>
      </c>
    </row>
    <row r="376" spans="1:4" ht="84.75" customHeight="1" x14ac:dyDescent="0.2">
      <c r="A376" s="122"/>
      <c r="B376" s="123">
        <v>27425241</v>
      </c>
      <c r="C376" s="124" t="s">
        <v>383</v>
      </c>
      <c r="D376" s="240">
        <v>2692710.76</v>
      </c>
    </row>
    <row r="377" spans="1:4" ht="120" x14ac:dyDescent="0.2">
      <c r="A377" s="162"/>
      <c r="B377" s="92">
        <v>27425210</v>
      </c>
      <c r="C377" s="149" t="s">
        <v>384</v>
      </c>
      <c r="D377" s="182">
        <v>1946164898.7600009</v>
      </c>
    </row>
    <row r="378" spans="1:4" ht="125" customHeight="1" x14ac:dyDescent="0.2">
      <c r="A378" s="164"/>
      <c r="B378" s="144">
        <v>27425220</v>
      </c>
      <c r="C378" s="145" t="s">
        <v>385</v>
      </c>
      <c r="D378" s="139">
        <v>795330459.25</v>
      </c>
    </row>
    <row r="379" spans="1:4" ht="125" customHeight="1" x14ac:dyDescent="0.2">
      <c r="A379" s="122"/>
      <c r="B379" s="123">
        <v>27426310</v>
      </c>
      <c r="C379" s="124" t="s">
        <v>386</v>
      </c>
      <c r="D379" s="240">
        <v>28766595.390000001</v>
      </c>
    </row>
    <row r="380" spans="1:4" ht="125" customHeight="1" x14ac:dyDescent="0.2">
      <c r="A380" s="122"/>
      <c r="B380" s="123">
        <v>27426840</v>
      </c>
      <c r="C380" s="124" t="s">
        <v>387</v>
      </c>
      <c r="D380" s="240">
        <v>86191402.739999995</v>
      </c>
    </row>
    <row r="381" spans="1:4" ht="96.75" customHeight="1" x14ac:dyDescent="0.2">
      <c r="A381" s="122"/>
      <c r="B381" s="123">
        <v>27426320</v>
      </c>
      <c r="C381" s="124" t="s">
        <v>388</v>
      </c>
      <c r="D381" s="240">
        <v>13103000</v>
      </c>
    </row>
    <row r="382" spans="1:4" ht="125" customHeight="1" x14ac:dyDescent="0.2">
      <c r="A382" s="122"/>
      <c r="B382" s="123">
        <v>27426410</v>
      </c>
      <c r="C382" s="124" t="s">
        <v>389</v>
      </c>
      <c r="D382" s="240">
        <v>125067838.22</v>
      </c>
    </row>
    <row r="383" spans="1:4" ht="125" customHeight="1" x14ac:dyDescent="0.2">
      <c r="A383" s="122"/>
      <c r="B383" s="123">
        <v>27428132</v>
      </c>
      <c r="C383" s="124" t="s">
        <v>390</v>
      </c>
      <c r="D383" s="220">
        <v>10327548.68</v>
      </c>
    </row>
    <row r="384" spans="1:4" ht="125" customHeight="1" x14ac:dyDescent="0.2">
      <c r="A384" s="122"/>
      <c r="B384" s="123">
        <v>27428131</v>
      </c>
      <c r="C384" s="124" t="s">
        <v>391</v>
      </c>
      <c r="D384" s="240">
        <v>59856865.879999995</v>
      </c>
    </row>
    <row r="385" spans="1:214" ht="127.5" customHeight="1" x14ac:dyDescent="0.2">
      <c r="A385" s="122"/>
      <c r="B385" s="123">
        <v>27428211</v>
      </c>
      <c r="C385" s="124" t="s">
        <v>392</v>
      </c>
      <c r="D385" s="240">
        <v>44585600</v>
      </c>
    </row>
    <row r="386" spans="1:214" ht="87" customHeight="1" thickBot="1" x14ac:dyDescent="0.25">
      <c r="A386" s="247"/>
      <c r="B386" s="248">
        <v>27428212</v>
      </c>
      <c r="C386" s="249" t="s">
        <v>393</v>
      </c>
      <c r="D386" s="250">
        <v>775265700</v>
      </c>
    </row>
    <row r="387" spans="1:214" s="45" customFormat="1" ht="120" customHeight="1" thickTop="1" thickBot="1" x14ac:dyDescent="0.25">
      <c r="A387" s="41"/>
      <c r="B387" s="64">
        <v>27022000</v>
      </c>
      <c r="C387" s="56" t="s">
        <v>394</v>
      </c>
      <c r="D387" s="44">
        <v>10142535.800000001</v>
      </c>
    </row>
    <row r="388" spans="1:214" ht="197.25" customHeight="1" x14ac:dyDescent="0.2">
      <c r="A388" s="122"/>
      <c r="B388" s="123">
        <v>27022350</v>
      </c>
      <c r="C388" s="124" t="s">
        <v>395</v>
      </c>
      <c r="D388" s="240">
        <v>10142535.800000001</v>
      </c>
    </row>
    <row r="389" spans="1:214" ht="133.5" customHeight="1" thickBot="1" x14ac:dyDescent="0.25">
      <c r="A389" s="122"/>
      <c r="B389" s="123">
        <v>27022323</v>
      </c>
      <c r="C389" s="126" t="s">
        <v>396</v>
      </c>
      <c r="D389" s="240">
        <v>0</v>
      </c>
    </row>
    <row r="390" spans="1:214" s="45" customFormat="1" ht="78" customHeight="1" thickBot="1" x14ac:dyDescent="0.25">
      <c r="A390" s="41"/>
      <c r="B390" s="64">
        <v>37440000</v>
      </c>
      <c r="C390" s="56" t="s">
        <v>96</v>
      </c>
      <c r="D390" s="44">
        <v>29312998.780000001</v>
      </c>
    </row>
    <row r="391" spans="1:214" ht="76.5" customHeight="1" thickBot="1" x14ac:dyDescent="0.25">
      <c r="A391" s="59"/>
      <c r="B391" s="131">
        <v>37441000</v>
      </c>
      <c r="C391" s="119" t="s">
        <v>397</v>
      </c>
      <c r="D391" s="299">
        <v>29312998.780000001</v>
      </c>
    </row>
    <row r="392" spans="1:214" s="39" customFormat="1" ht="87" customHeight="1" thickBot="1" x14ac:dyDescent="0.25">
      <c r="A392" s="37">
        <v>52</v>
      </c>
      <c r="B392" s="94" t="s">
        <v>398</v>
      </c>
      <c r="C392" s="95"/>
      <c r="D392" s="38">
        <v>64475483929.980003</v>
      </c>
    </row>
    <row r="393" spans="1:214" s="316" customFormat="1" ht="85.5" customHeight="1" thickBot="1" x14ac:dyDescent="0.25">
      <c r="A393" s="41"/>
      <c r="B393" s="64">
        <v>17133000</v>
      </c>
      <c r="C393" s="56" t="s">
        <v>399</v>
      </c>
      <c r="D393" s="44">
        <v>64473571929.980003</v>
      </c>
    </row>
    <row r="394" spans="1:214" ht="72" customHeight="1" x14ac:dyDescent="0.2">
      <c r="A394" s="317"/>
      <c r="B394" s="73">
        <v>17133100</v>
      </c>
      <c r="C394" s="128" t="s">
        <v>400</v>
      </c>
      <c r="D394" s="303">
        <v>56626384414.290001</v>
      </c>
    </row>
    <row r="395" spans="1:214" ht="96" customHeight="1" thickBot="1" x14ac:dyDescent="0.25">
      <c r="A395" s="122"/>
      <c r="B395" s="123">
        <v>17133200</v>
      </c>
      <c r="C395" s="124" t="s">
        <v>401</v>
      </c>
      <c r="D395" s="240">
        <v>7847187515.6900005</v>
      </c>
    </row>
    <row r="396" spans="1:214" s="45" customFormat="1" ht="78" customHeight="1" thickBot="1" x14ac:dyDescent="0.25">
      <c r="A396" s="41"/>
      <c r="B396" s="64">
        <v>37440000</v>
      </c>
      <c r="C396" s="56" t="s">
        <v>96</v>
      </c>
      <c r="D396" s="44">
        <v>1912000</v>
      </c>
    </row>
    <row r="397" spans="1:214" ht="96" customHeight="1" thickBot="1" x14ac:dyDescent="0.25">
      <c r="A397" s="318"/>
      <c r="B397" s="131">
        <v>37441000</v>
      </c>
      <c r="C397" s="119" t="s">
        <v>397</v>
      </c>
      <c r="D397" s="79">
        <v>1912000</v>
      </c>
    </row>
    <row r="398" spans="1:214" ht="4.5" customHeight="1" thickBot="1" x14ac:dyDescent="0.25">
      <c r="A398" s="140"/>
      <c r="B398" s="134"/>
      <c r="C398" s="319"/>
      <c r="D398" s="229">
        <v>0</v>
      </c>
    </row>
    <row r="399" spans="1:214" s="40" customFormat="1" ht="193.5" customHeight="1" thickBot="1" x14ac:dyDescent="0.25">
      <c r="A399" s="37">
        <v>52</v>
      </c>
      <c r="B399" s="992" t="s">
        <v>402</v>
      </c>
      <c r="C399" s="993"/>
      <c r="D399" s="237">
        <v>121381029838.03</v>
      </c>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c r="BG399" s="39"/>
      <c r="BH399" s="39"/>
      <c r="BI399" s="39"/>
      <c r="BJ399" s="39"/>
      <c r="BK399" s="39"/>
      <c r="BL399" s="39"/>
      <c r="BM399" s="39"/>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39"/>
      <c r="CL399" s="39"/>
      <c r="CM399" s="39"/>
      <c r="CN399" s="39"/>
      <c r="CO399" s="39"/>
      <c r="CP399" s="39"/>
      <c r="CQ399" s="39"/>
      <c r="CR399" s="39"/>
      <c r="CS399" s="39"/>
      <c r="CT399" s="39"/>
      <c r="CU399" s="39"/>
      <c r="CV399" s="39"/>
      <c r="CW399" s="39"/>
      <c r="CX399" s="39"/>
      <c r="CY399" s="39"/>
      <c r="CZ399" s="39"/>
      <c r="DA399" s="39"/>
      <c r="DB399" s="39"/>
      <c r="DC399" s="39"/>
      <c r="DD399" s="39"/>
      <c r="DE399" s="39"/>
      <c r="DF399" s="39"/>
      <c r="DG399" s="39"/>
      <c r="DH399" s="39"/>
      <c r="DI399" s="39"/>
      <c r="DJ399" s="39"/>
      <c r="DK399" s="39"/>
      <c r="DL399" s="39"/>
      <c r="DM399" s="39"/>
      <c r="DN399" s="39"/>
      <c r="DO399" s="39"/>
      <c r="DP399" s="39"/>
      <c r="DQ399" s="39"/>
      <c r="DR399" s="39"/>
      <c r="DS399" s="39"/>
      <c r="DT399" s="39"/>
      <c r="DU399" s="39"/>
      <c r="DV399" s="39"/>
      <c r="DW399" s="39"/>
      <c r="DX399" s="39"/>
      <c r="DY399" s="39"/>
      <c r="DZ399" s="39"/>
      <c r="EA399" s="39"/>
      <c r="EB399" s="39"/>
      <c r="EC399" s="39"/>
      <c r="ED399" s="39"/>
      <c r="EE399" s="39"/>
      <c r="EF399" s="39"/>
      <c r="EG399" s="39"/>
      <c r="EH399" s="39"/>
      <c r="EI399" s="39"/>
      <c r="EJ399" s="39"/>
      <c r="EK399" s="39"/>
      <c r="EL399" s="39"/>
      <c r="EM399" s="39"/>
      <c r="EN399" s="39"/>
      <c r="EO399" s="39"/>
      <c r="EP399" s="39"/>
      <c r="EQ399" s="39"/>
      <c r="ER399" s="39"/>
      <c r="ES399" s="39"/>
      <c r="ET399" s="39"/>
      <c r="EU399" s="39"/>
      <c r="EV399" s="39"/>
      <c r="EW399" s="39"/>
      <c r="EX399" s="39"/>
      <c r="EY399" s="39"/>
      <c r="EZ399" s="39"/>
      <c r="FA399" s="39"/>
      <c r="FB399" s="39"/>
      <c r="FC399" s="39"/>
      <c r="FD399" s="39"/>
      <c r="FE399" s="39"/>
      <c r="FF399" s="39"/>
      <c r="FG399" s="39"/>
      <c r="FH399" s="39"/>
      <c r="FI399" s="39"/>
      <c r="FJ399" s="39"/>
      <c r="FK399" s="39"/>
      <c r="FL399" s="39"/>
      <c r="FM399" s="39"/>
      <c r="FN399" s="39"/>
      <c r="FO399" s="39"/>
      <c r="FP399" s="39"/>
      <c r="FQ399" s="39"/>
      <c r="FR399" s="39"/>
      <c r="FS399" s="39"/>
      <c r="FT399" s="39"/>
      <c r="FU399" s="39"/>
      <c r="FV399" s="39"/>
      <c r="FW399" s="39"/>
      <c r="FX399" s="39"/>
      <c r="FY399" s="39"/>
      <c r="FZ399" s="39"/>
      <c r="GA399" s="39"/>
      <c r="GB399" s="39"/>
      <c r="GC399" s="39"/>
      <c r="GD399" s="39"/>
      <c r="GE399" s="39"/>
      <c r="GF399" s="39"/>
      <c r="GG399" s="39"/>
      <c r="GH399" s="39"/>
      <c r="GI399" s="39"/>
      <c r="GJ399" s="39"/>
      <c r="GK399" s="39"/>
      <c r="GL399" s="39"/>
      <c r="GM399" s="39"/>
      <c r="GN399" s="39"/>
      <c r="GO399" s="39"/>
      <c r="GP399" s="39"/>
      <c r="GQ399" s="39"/>
      <c r="GR399" s="39"/>
      <c r="GS399" s="39"/>
      <c r="GT399" s="39"/>
      <c r="GU399" s="39"/>
      <c r="GV399" s="39"/>
      <c r="GW399" s="39"/>
      <c r="GX399" s="39"/>
      <c r="GY399" s="39"/>
      <c r="GZ399" s="39"/>
      <c r="HA399" s="39"/>
      <c r="HB399" s="39"/>
      <c r="HC399" s="39"/>
      <c r="HD399" s="39"/>
      <c r="HE399" s="39"/>
      <c r="HF399" s="39"/>
    </row>
    <row r="400" spans="1:214" s="45" customFormat="1" ht="87" customHeight="1" thickBot="1" x14ac:dyDescent="0.25">
      <c r="A400" s="41"/>
      <c r="B400" s="64">
        <v>17130000</v>
      </c>
      <c r="C400" s="56" t="s">
        <v>403</v>
      </c>
      <c r="D400" s="44">
        <v>16692729738.200001</v>
      </c>
    </row>
    <row r="401" spans="1:4" ht="138" customHeight="1" x14ac:dyDescent="0.2">
      <c r="A401" s="164"/>
      <c r="B401" s="144">
        <v>17133300</v>
      </c>
      <c r="C401" s="145" t="s">
        <v>404</v>
      </c>
      <c r="D401" s="139">
        <v>82298686.450000003</v>
      </c>
    </row>
    <row r="402" spans="1:4" ht="141" customHeight="1" x14ac:dyDescent="0.2">
      <c r="A402" s="122"/>
      <c r="B402" s="123">
        <v>17136234</v>
      </c>
      <c r="C402" s="124" t="s">
        <v>405</v>
      </c>
      <c r="D402" s="176">
        <v>1089320</v>
      </c>
    </row>
    <row r="403" spans="1:4" ht="136.5" customHeight="1" x14ac:dyDescent="0.2">
      <c r="A403" s="122"/>
      <c r="B403" s="123">
        <v>17134610</v>
      </c>
      <c r="C403" s="124" t="s">
        <v>406</v>
      </c>
      <c r="D403" s="176">
        <v>98728317</v>
      </c>
    </row>
    <row r="404" spans="1:4" ht="188.25" customHeight="1" x14ac:dyDescent="0.2">
      <c r="A404" s="164"/>
      <c r="B404" s="144">
        <v>17136160</v>
      </c>
      <c r="C404" s="145" t="s">
        <v>407</v>
      </c>
      <c r="D404" s="262">
        <v>47229226.550000004</v>
      </c>
    </row>
    <row r="405" spans="1:4" ht="180" x14ac:dyDescent="0.2">
      <c r="A405" s="164"/>
      <c r="B405" s="144">
        <v>17134651</v>
      </c>
      <c r="C405" s="145" t="s">
        <v>408</v>
      </c>
      <c r="D405" s="139">
        <v>8044269526.8200006</v>
      </c>
    </row>
    <row r="406" spans="1:4" ht="120" x14ac:dyDescent="0.2">
      <c r="A406" s="86"/>
      <c r="B406" s="123">
        <v>17134652</v>
      </c>
      <c r="C406" s="124" t="s">
        <v>409</v>
      </c>
      <c r="D406" s="176">
        <v>5413253329.4100008</v>
      </c>
    </row>
    <row r="407" spans="1:4" ht="180" x14ac:dyDescent="0.2">
      <c r="A407" s="86"/>
      <c r="B407" s="123">
        <v>17134653</v>
      </c>
      <c r="C407" s="124" t="s">
        <v>410</v>
      </c>
      <c r="D407" s="176">
        <v>31110753</v>
      </c>
    </row>
    <row r="408" spans="1:4" ht="148.5" customHeight="1" x14ac:dyDescent="0.2">
      <c r="A408" s="122"/>
      <c r="B408" s="123">
        <v>17134620</v>
      </c>
      <c r="C408" s="124" t="s">
        <v>411</v>
      </c>
      <c r="D408" s="176">
        <v>27586459.75</v>
      </c>
    </row>
    <row r="409" spans="1:4" ht="143.25" customHeight="1" x14ac:dyDescent="0.2">
      <c r="A409" s="122"/>
      <c r="B409" s="123">
        <v>17134630</v>
      </c>
      <c r="C409" s="124" t="s">
        <v>412</v>
      </c>
      <c r="D409" s="176">
        <v>4709525</v>
      </c>
    </row>
    <row r="410" spans="1:4" ht="83.25" customHeight="1" x14ac:dyDescent="0.2">
      <c r="A410" s="205"/>
      <c r="B410" s="123">
        <v>17134640</v>
      </c>
      <c r="C410" s="124" t="s">
        <v>413</v>
      </c>
      <c r="D410" s="90">
        <v>41046062.5</v>
      </c>
    </row>
    <row r="411" spans="1:4" ht="124.5" customHeight="1" x14ac:dyDescent="0.2">
      <c r="A411" s="122"/>
      <c r="B411" s="123">
        <v>17136231</v>
      </c>
      <c r="C411" s="124" t="s">
        <v>414</v>
      </c>
      <c r="D411" s="176">
        <v>2478667575.3099995</v>
      </c>
    </row>
    <row r="412" spans="1:4" ht="124.5" customHeight="1" x14ac:dyDescent="0.2">
      <c r="A412" s="122"/>
      <c r="B412" s="123">
        <v>17136232</v>
      </c>
      <c r="C412" s="124" t="s">
        <v>415</v>
      </c>
      <c r="D412" s="176">
        <v>0</v>
      </c>
    </row>
    <row r="413" spans="1:4" ht="180" x14ac:dyDescent="0.2">
      <c r="A413" s="122"/>
      <c r="B413" s="123">
        <v>17136233</v>
      </c>
      <c r="C413" s="124" t="s">
        <v>416</v>
      </c>
      <c r="D413" s="176">
        <v>12714072.9</v>
      </c>
    </row>
    <row r="414" spans="1:4" ht="133.5" customHeight="1" x14ac:dyDescent="0.2">
      <c r="A414" s="122"/>
      <c r="B414" s="320">
        <v>17134654</v>
      </c>
      <c r="C414" s="126" t="s">
        <v>417</v>
      </c>
      <c r="D414" s="176">
        <v>42000</v>
      </c>
    </row>
    <row r="415" spans="1:4" ht="133.5" customHeight="1" x14ac:dyDescent="0.2">
      <c r="A415" s="122"/>
      <c r="B415" s="123">
        <v>17134660</v>
      </c>
      <c r="C415" s="124" t="s">
        <v>418</v>
      </c>
      <c r="D415" s="176">
        <v>93788472.109999999</v>
      </c>
    </row>
    <row r="416" spans="1:4" ht="204" customHeight="1" x14ac:dyDescent="0.2">
      <c r="A416" s="122"/>
      <c r="B416" s="320">
        <v>17181220</v>
      </c>
      <c r="C416" s="126" t="s">
        <v>419</v>
      </c>
      <c r="D416" s="176">
        <v>355824118.75</v>
      </c>
    </row>
    <row r="417" spans="1:4" ht="121" thickBot="1" x14ac:dyDescent="0.25">
      <c r="A417" s="205"/>
      <c r="B417" s="320">
        <v>17181210</v>
      </c>
      <c r="C417" s="126" t="s">
        <v>420</v>
      </c>
      <c r="D417" s="90">
        <v>0</v>
      </c>
    </row>
    <row r="418" spans="1:4" s="45" customFormat="1" ht="87.75" customHeight="1" thickBot="1" x14ac:dyDescent="0.25">
      <c r="A418" s="41"/>
      <c r="B418" s="64">
        <v>27415000</v>
      </c>
      <c r="C418" s="56" t="s">
        <v>196</v>
      </c>
      <c r="D418" s="44">
        <v>2575460997.8000002</v>
      </c>
    </row>
    <row r="419" spans="1:4" ht="175.5" customHeight="1" x14ac:dyDescent="0.2">
      <c r="A419" s="164"/>
      <c r="B419" s="144">
        <v>27415510</v>
      </c>
      <c r="C419" s="126" t="s">
        <v>421</v>
      </c>
      <c r="D419" s="146">
        <v>172271891.68000001</v>
      </c>
    </row>
    <row r="420" spans="1:4" ht="125" customHeight="1" x14ac:dyDescent="0.2">
      <c r="A420" s="122"/>
      <c r="B420" s="320">
        <v>27415520</v>
      </c>
      <c r="C420" s="126" t="s">
        <v>422</v>
      </c>
      <c r="D420" s="263">
        <v>0</v>
      </c>
    </row>
    <row r="421" spans="1:4" ht="125" customHeight="1" x14ac:dyDescent="0.2">
      <c r="A421" s="122"/>
      <c r="B421" s="320">
        <v>27415530</v>
      </c>
      <c r="C421" s="126" t="s">
        <v>423</v>
      </c>
      <c r="D421" s="263">
        <v>0</v>
      </c>
    </row>
    <row r="422" spans="1:4" ht="119.25" customHeight="1" x14ac:dyDescent="0.2">
      <c r="A422" s="122"/>
      <c r="B422" s="320">
        <v>27415540</v>
      </c>
      <c r="C422" s="126" t="s">
        <v>424</v>
      </c>
      <c r="D422" s="263">
        <v>2402489106.1199999</v>
      </c>
    </row>
    <row r="423" spans="1:4" ht="142.5" customHeight="1" thickBot="1" x14ac:dyDescent="0.25">
      <c r="A423" s="205"/>
      <c r="B423" s="321">
        <v>27415550</v>
      </c>
      <c r="C423" s="126" t="s">
        <v>425</v>
      </c>
      <c r="D423" s="90">
        <v>700000</v>
      </c>
    </row>
    <row r="424" spans="1:4" s="45" customFormat="1" ht="111.75" customHeight="1" thickBot="1" x14ac:dyDescent="0.25">
      <c r="A424" s="41"/>
      <c r="B424" s="64">
        <v>27021000</v>
      </c>
      <c r="C424" s="56" t="s">
        <v>177</v>
      </c>
      <c r="D424" s="44">
        <v>31297917438.689999</v>
      </c>
    </row>
    <row r="425" spans="1:4" ht="191.25" customHeight="1" x14ac:dyDescent="0.2">
      <c r="A425" s="122"/>
      <c r="B425" s="320">
        <v>27021210</v>
      </c>
      <c r="C425" s="145" t="s">
        <v>426</v>
      </c>
      <c r="D425" s="176">
        <v>5884967915.9499998</v>
      </c>
    </row>
    <row r="426" spans="1:4" ht="139.5" customHeight="1" x14ac:dyDescent="0.2">
      <c r="A426" s="205"/>
      <c r="B426" s="320">
        <v>27021220</v>
      </c>
      <c r="C426" s="145" t="s">
        <v>427</v>
      </c>
      <c r="D426" s="90">
        <v>25202345360.860001</v>
      </c>
    </row>
    <row r="427" spans="1:4" ht="180" x14ac:dyDescent="0.2">
      <c r="A427" s="322"/>
      <c r="B427" s="123">
        <v>27021230</v>
      </c>
      <c r="C427" s="145" t="s">
        <v>428</v>
      </c>
      <c r="D427" s="173">
        <v>285344155.39999998</v>
      </c>
    </row>
    <row r="428" spans="1:4" ht="180" x14ac:dyDescent="0.2">
      <c r="A428" s="322"/>
      <c r="B428" s="123">
        <v>27021240</v>
      </c>
      <c r="C428" s="145" t="s">
        <v>429</v>
      </c>
      <c r="D428" s="173">
        <v>1575220.48</v>
      </c>
    </row>
    <row r="429" spans="1:4" ht="181" thickBot="1" x14ac:dyDescent="0.25">
      <c r="A429" s="205"/>
      <c r="B429" s="321">
        <v>27021250</v>
      </c>
      <c r="C429" s="145" t="s">
        <v>430</v>
      </c>
      <c r="D429" s="90">
        <v>0</v>
      </c>
    </row>
    <row r="430" spans="1:4" s="45" customFormat="1" ht="90.75" customHeight="1" thickBot="1" x14ac:dyDescent="0.25">
      <c r="A430" s="41"/>
      <c r="B430" s="42">
        <v>27420000</v>
      </c>
      <c r="C430" s="56" t="s">
        <v>69</v>
      </c>
      <c r="D430" s="44">
        <v>70330494051.650009</v>
      </c>
    </row>
    <row r="431" spans="1:4" ht="189" customHeight="1" x14ac:dyDescent="0.2">
      <c r="A431" s="323"/>
      <c r="B431" s="144">
        <v>27422700</v>
      </c>
      <c r="C431" s="145" t="s">
        <v>431</v>
      </c>
      <c r="D431" s="172">
        <v>25386227</v>
      </c>
    </row>
    <row r="432" spans="1:4" ht="240" x14ac:dyDescent="0.2">
      <c r="A432" s="322"/>
      <c r="B432" s="123">
        <v>27422810</v>
      </c>
      <c r="C432" s="124" t="s">
        <v>432</v>
      </c>
      <c r="D432" s="173">
        <v>98205739</v>
      </c>
    </row>
    <row r="433" spans="1:4" ht="131.25" customHeight="1" x14ac:dyDescent="0.2">
      <c r="A433" s="122"/>
      <c r="B433" s="123">
        <v>27425600</v>
      </c>
      <c r="C433" s="124" t="s">
        <v>433</v>
      </c>
      <c r="D433" s="125">
        <v>50986357.989999995</v>
      </c>
    </row>
    <row r="434" spans="1:4" ht="125.25" customHeight="1" x14ac:dyDescent="0.2">
      <c r="A434" s="122"/>
      <c r="B434" s="123">
        <v>27426121</v>
      </c>
      <c r="C434" s="124" t="s">
        <v>434</v>
      </c>
      <c r="D434" s="125">
        <v>76213195.840000004</v>
      </c>
    </row>
    <row r="435" spans="1:4" ht="116.25" customHeight="1" x14ac:dyDescent="0.2">
      <c r="A435" s="122"/>
      <c r="B435" s="123">
        <v>27426122</v>
      </c>
      <c r="C435" s="124" t="s">
        <v>435</v>
      </c>
      <c r="D435" s="125">
        <v>6930450000</v>
      </c>
    </row>
    <row r="436" spans="1:4" ht="116.25" customHeight="1" x14ac:dyDescent="0.2">
      <c r="A436" s="205"/>
      <c r="B436" s="123">
        <v>27426123</v>
      </c>
      <c r="C436" s="124" t="s">
        <v>436</v>
      </c>
      <c r="D436" s="160">
        <v>108663700</v>
      </c>
    </row>
    <row r="437" spans="1:4" ht="117" customHeight="1" x14ac:dyDescent="0.2">
      <c r="A437" s="122"/>
      <c r="B437" s="123">
        <v>27426124</v>
      </c>
      <c r="C437" s="124" t="s">
        <v>437</v>
      </c>
      <c r="D437" s="125">
        <v>5403910.7000000002</v>
      </c>
    </row>
    <row r="438" spans="1:4" ht="116.25" customHeight="1" x14ac:dyDescent="0.2">
      <c r="A438" s="205"/>
      <c r="B438" s="76">
        <v>27426125</v>
      </c>
      <c r="C438" s="77" t="s">
        <v>438</v>
      </c>
      <c r="D438" s="160">
        <v>600000</v>
      </c>
    </row>
    <row r="439" spans="1:4" ht="116.25" customHeight="1" x14ac:dyDescent="0.2">
      <c r="A439" s="46"/>
      <c r="B439" s="47">
        <v>27426126</v>
      </c>
      <c r="C439" s="48" t="s">
        <v>439</v>
      </c>
      <c r="D439" s="115">
        <v>42185618.200000003</v>
      </c>
    </row>
    <row r="440" spans="1:4" ht="116.25" customHeight="1" x14ac:dyDescent="0.2">
      <c r="A440" s="205"/>
      <c r="B440" s="167">
        <v>27426127</v>
      </c>
      <c r="C440" s="168" t="s">
        <v>440</v>
      </c>
      <c r="D440" s="160">
        <v>65384887</v>
      </c>
    </row>
    <row r="441" spans="1:4" ht="116.25" customHeight="1" x14ac:dyDescent="0.2">
      <c r="A441" s="46"/>
      <c r="B441" s="47">
        <v>27426151</v>
      </c>
      <c r="C441" s="48" t="s">
        <v>441</v>
      </c>
      <c r="D441" s="115">
        <v>832000</v>
      </c>
    </row>
    <row r="442" spans="1:4" ht="116.25" customHeight="1" x14ac:dyDescent="0.2">
      <c r="A442" s="46"/>
      <c r="B442" s="47">
        <v>27426152</v>
      </c>
      <c r="C442" s="48" t="s">
        <v>442</v>
      </c>
      <c r="D442" s="115">
        <v>20526349.990000002</v>
      </c>
    </row>
    <row r="443" spans="1:4" ht="116.25" customHeight="1" x14ac:dyDescent="0.2">
      <c r="A443" s="205"/>
      <c r="B443" s="167">
        <v>27426153</v>
      </c>
      <c r="C443" s="168" t="s">
        <v>443</v>
      </c>
      <c r="D443" s="160">
        <v>156584729.11000001</v>
      </c>
    </row>
    <row r="444" spans="1:4" ht="136.5" customHeight="1" x14ac:dyDescent="0.2">
      <c r="A444" s="122"/>
      <c r="B444" s="123">
        <v>27426181</v>
      </c>
      <c r="C444" s="124" t="s">
        <v>444</v>
      </c>
      <c r="D444" s="152">
        <v>152066636.16</v>
      </c>
    </row>
    <row r="445" spans="1:4" ht="182.25" customHeight="1" x14ac:dyDescent="0.2">
      <c r="A445" s="122"/>
      <c r="B445" s="123">
        <v>27426183</v>
      </c>
      <c r="C445" s="124" t="s">
        <v>445</v>
      </c>
      <c r="D445" s="125">
        <v>10428961.759999998</v>
      </c>
    </row>
    <row r="446" spans="1:4" ht="143.25" customHeight="1" x14ac:dyDescent="0.2">
      <c r="A446" s="122"/>
      <c r="B446" s="123">
        <v>27426184</v>
      </c>
      <c r="C446" s="124" t="s">
        <v>446</v>
      </c>
      <c r="D446" s="240">
        <v>30877078478.389999</v>
      </c>
    </row>
    <row r="447" spans="1:4" ht="186" customHeight="1" x14ac:dyDescent="0.2">
      <c r="A447" s="122"/>
      <c r="B447" s="123">
        <v>27426182</v>
      </c>
      <c r="C447" s="124" t="s">
        <v>447</v>
      </c>
      <c r="D447" s="240">
        <v>552531023.46000004</v>
      </c>
    </row>
    <row r="448" spans="1:4" ht="214.5" customHeight="1" x14ac:dyDescent="0.2">
      <c r="A448" s="122"/>
      <c r="B448" s="123">
        <v>27426131</v>
      </c>
      <c r="C448" s="145" t="s">
        <v>448</v>
      </c>
      <c r="D448" s="125">
        <v>10577255364.539999</v>
      </c>
    </row>
    <row r="449" spans="1:4" ht="214.5" customHeight="1" x14ac:dyDescent="0.2">
      <c r="A449" s="122"/>
      <c r="B449" s="123">
        <v>27426132</v>
      </c>
      <c r="C449" s="124" t="s">
        <v>449</v>
      </c>
      <c r="D449" s="125">
        <v>4149698311.4699998</v>
      </c>
    </row>
    <row r="450" spans="1:4" ht="274.5" customHeight="1" x14ac:dyDescent="0.2">
      <c r="A450" s="122"/>
      <c r="B450" s="123">
        <v>27426133</v>
      </c>
      <c r="C450" s="145" t="s">
        <v>450</v>
      </c>
      <c r="D450" s="125">
        <v>3938103185.3299999</v>
      </c>
    </row>
    <row r="451" spans="1:4" ht="157.5" customHeight="1" x14ac:dyDescent="0.2">
      <c r="A451" s="122"/>
      <c r="B451" s="123">
        <v>27426186</v>
      </c>
      <c r="C451" s="126" t="s">
        <v>451</v>
      </c>
      <c r="D451" s="125">
        <v>5341303701.75</v>
      </c>
    </row>
    <row r="452" spans="1:4" ht="260.25" customHeight="1" x14ac:dyDescent="0.2">
      <c r="A452" s="147"/>
      <c r="B452" s="123">
        <v>27422850</v>
      </c>
      <c r="C452" s="126" t="s">
        <v>452</v>
      </c>
      <c r="D452" s="220">
        <v>243812604.22999999</v>
      </c>
    </row>
    <row r="453" spans="1:4" ht="315" customHeight="1" x14ac:dyDescent="0.2">
      <c r="A453" s="122"/>
      <c r="B453" s="123">
        <v>27428111</v>
      </c>
      <c r="C453" s="126" t="s">
        <v>453</v>
      </c>
      <c r="D453" s="125">
        <v>47905335.189999998</v>
      </c>
    </row>
    <row r="454" spans="1:4" ht="207.75" customHeight="1" x14ac:dyDescent="0.2">
      <c r="A454" s="122"/>
      <c r="B454" s="320">
        <v>27428115</v>
      </c>
      <c r="C454" s="126" t="s">
        <v>454</v>
      </c>
      <c r="D454" s="125">
        <v>3296218429.5799999</v>
      </c>
    </row>
    <row r="455" spans="1:4" ht="268.5" customHeight="1" x14ac:dyDescent="0.2">
      <c r="A455" s="122"/>
      <c r="B455" s="324">
        <v>27428114</v>
      </c>
      <c r="C455" s="126" t="s">
        <v>455</v>
      </c>
      <c r="D455" s="125">
        <v>21303508.25</v>
      </c>
    </row>
    <row r="456" spans="1:4" ht="215.25" customHeight="1" x14ac:dyDescent="0.2">
      <c r="A456" s="147"/>
      <c r="B456" s="123">
        <v>27428112</v>
      </c>
      <c r="C456" s="126" t="s">
        <v>456</v>
      </c>
      <c r="D456" s="125">
        <v>3627926532.5999999</v>
      </c>
    </row>
    <row r="457" spans="1:4" ht="209.25" customHeight="1" x14ac:dyDescent="0.2">
      <c r="A457" s="75"/>
      <c r="B457" s="76">
        <v>27428113</v>
      </c>
      <c r="C457" s="77" t="s">
        <v>457</v>
      </c>
      <c r="D457" s="213">
        <v>24039586</v>
      </c>
    </row>
    <row r="458" spans="1:4" ht="151.5" customHeight="1" x14ac:dyDescent="0.2">
      <c r="A458" s="147"/>
      <c r="B458" s="76">
        <v>27428117</v>
      </c>
      <c r="C458" s="77" t="s">
        <v>458</v>
      </c>
      <c r="D458" s="125">
        <v>7544000</v>
      </c>
    </row>
    <row r="459" spans="1:4" ht="180" x14ac:dyDescent="0.2">
      <c r="A459" s="75"/>
      <c r="B459" s="76">
        <v>27428116</v>
      </c>
      <c r="C459" s="77" t="s">
        <v>459</v>
      </c>
      <c r="D459" s="213">
        <v>17471233.699999999</v>
      </c>
    </row>
    <row r="460" spans="1:4" ht="138" customHeight="1" thickBot="1" x14ac:dyDescent="0.25">
      <c r="A460" s="75"/>
      <c r="B460" s="76">
        <v>27428118</v>
      </c>
      <c r="C460" s="77" t="s">
        <v>460</v>
      </c>
      <c r="D460" s="213">
        <v>22758974.41</v>
      </c>
    </row>
    <row r="461" spans="1:4" s="169" customFormat="1" ht="138" customHeight="1" thickBot="1" x14ac:dyDescent="0.25">
      <c r="A461" s="325"/>
      <c r="B461" s="42">
        <v>27022000</v>
      </c>
      <c r="C461" s="204" t="s">
        <v>461</v>
      </c>
      <c r="D461" s="151">
        <v>14719327.300000001</v>
      </c>
    </row>
    <row r="462" spans="1:4" s="169" customFormat="1" ht="136.5" customHeight="1" thickBot="1" x14ac:dyDescent="0.25">
      <c r="A462" s="75"/>
      <c r="B462" s="134">
        <v>27022280</v>
      </c>
      <c r="C462" s="264" t="s">
        <v>462</v>
      </c>
      <c r="D462" s="277">
        <v>14719327.300000001</v>
      </c>
    </row>
    <row r="463" spans="1:4" s="316" customFormat="1" ht="84.75" customHeight="1" thickBot="1" x14ac:dyDescent="0.25">
      <c r="A463" s="41"/>
      <c r="B463" s="42">
        <v>37440000</v>
      </c>
      <c r="C463" s="56" t="s">
        <v>96</v>
      </c>
      <c r="D463" s="44">
        <v>469708284.38999999</v>
      </c>
    </row>
    <row r="464" spans="1:4" ht="81.75" customHeight="1" thickBot="1" x14ac:dyDescent="0.25">
      <c r="A464" s="59"/>
      <c r="B464" s="62">
        <v>37441000</v>
      </c>
      <c r="C464" s="119" t="s">
        <v>361</v>
      </c>
      <c r="D464" s="299">
        <v>469708284.38999999</v>
      </c>
    </row>
    <row r="465" spans="1:214" s="40" customFormat="1" ht="87" customHeight="1" thickBot="1" x14ac:dyDescent="0.25">
      <c r="A465" s="37">
        <v>53</v>
      </c>
      <c r="B465" s="977" t="s">
        <v>22</v>
      </c>
      <c r="C465" s="978"/>
      <c r="D465" s="38">
        <v>392734392.68000007</v>
      </c>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c r="BG465" s="39"/>
      <c r="BH465" s="39"/>
      <c r="BI465" s="39"/>
      <c r="BJ465" s="39"/>
      <c r="BK465" s="39"/>
      <c r="BL465" s="39"/>
      <c r="BM465" s="39"/>
      <c r="BN465" s="39"/>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39"/>
      <c r="CL465" s="39"/>
      <c r="CM465" s="39"/>
      <c r="CN465" s="39"/>
      <c r="CO465" s="39"/>
      <c r="CP465" s="39"/>
      <c r="CQ465" s="39"/>
      <c r="CR465" s="39"/>
      <c r="CS465" s="39"/>
      <c r="CT465" s="39"/>
      <c r="CU465" s="39"/>
      <c r="CV465" s="39"/>
      <c r="CW465" s="39"/>
      <c r="CX465" s="39"/>
      <c r="CY465" s="39"/>
      <c r="CZ465" s="39"/>
      <c r="DA465" s="39"/>
      <c r="DB465" s="39"/>
      <c r="DC465" s="39"/>
      <c r="DD465" s="39"/>
      <c r="DE465" s="39"/>
      <c r="DF465" s="39"/>
      <c r="DG465" s="39"/>
      <c r="DH465" s="39"/>
      <c r="DI465" s="39"/>
      <c r="DJ465" s="39"/>
      <c r="DK465" s="39"/>
      <c r="DL465" s="39"/>
      <c r="DM465" s="39"/>
      <c r="DN465" s="39"/>
      <c r="DO465" s="39"/>
      <c r="DP465" s="39"/>
      <c r="DQ465" s="39"/>
      <c r="DR465" s="39"/>
      <c r="DS465" s="39"/>
      <c r="DT465" s="39"/>
      <c r="DU465" s="39"/>
      <c r="DV465" s="39"/>
      <c r="DW465" s="39"/>
      <c r="DX465" s="39"/>
      <c r="DY465" s="39"/>
      <c r="DZ465" s="39"/>
      <c r="EA465" s="39"/>
      <c r="EB465" s="39"/>
      <c r="EC465" s="39"/>
      <c r="ED465" s="39"/>
      <c r="EE465" s="39"/>
      <c r="EF465" s="39"/>
      <c r="EG465" s="39"/>
      <c r="EH465" s="39"/>
      <c r="EI465" s="39"/>
      <c r="EJ465" s="39"/>
      <c r="EK465" s="39"/>
      <c r="EL465" s="39"/>
      <c r="EM465" s="39"/>
      <c r="EN465" s="39"/>
      <c r="EO465" s="39"/>
      <c r="EP465" s="39"/>
      <c r="EQ465" s="39"/>
      <c r="ER465" s="39"/>
      <c r="ES465" s="39"/>
      <c r="ET465" s="39"/>
      <c r="EU465" s="39"/>
      <c r="EV465" s="39"/>
      <c r="EW465" s="39"/>
      <c r="EX465" s="39"/>
      <c r="EY465" s="39"/>
      <c r="EZ465" s="39"/>
      <c r="FA465" s="39"/>
      <c r="FB465" s="39"/>
      <c r="FC465" s="39"/>
      <c r="FD465" s="39"/>
      <c r="FE465" s="39"/>
      <c r="FF465" s="39"/>
      <c r="FG465" s="39"/>
      <c r="FH465" s="39"/>
      <c r="FI465" s="39"/>
      <c r="FJ465" s="39"/>
      <c r="FK465" s="39"/>
      <c r="FL465" s="39"/>
      <c r="FM465" s="39"/>
      <c r="FN465" s="39"/>
      <c r="FO465" s="39"/>
      <c r="FP465" s="39"/>
      <c r="FQ465" s="39"/>
      <c r="FR465" s="39"/>
      <c r="FS465" s="39"/>
      <c r="FT465" s="39"/>
      <c r="FU465" s="39"/>
      <c r="FV465" s="39"/>
      <c r="FW465" s="39"/>
      <c r="FX465" s="39"/>
      <c r="FY465" s="39"/>
      <c r="FZ465" s="39"/>
      <c r="GA465" s="39"/>
      <c r="GB465" s="39"/>
      <c r="GC465" s="39"/>
      <c r="GD465" s="39"/>
      <c r="GE465" s="39"/>
      <c r="GF465" s="39"/>
      <c r="GG465" s="39"/>
      <c r="GH465" s="39"/>
      <c r="GI465" s="39"/>
      <c r="GJ465" s="39"/>
      <c r="GK465" s="39"/>
      <c r="GL465" s="39"/>
      <c r="GM465" s="39"/>
      <c r="GN465" s="39"/>
      <c r="GO465" s="39"/>
      <c r="GP465" s="39"/>
      <c r="GQ465" s="39"/>
      <c r="GR465" s="39"/>
      <c r="GS465" s="39"/>
      <c r="GT465" s="39"/>
      <c r="GU465" s="39"/>
      <c r="GV465" s="39"/>
      <c r="GW465" s="39"/>
      <c r="GX465" s="39"/>
      <c r="GY465" s="39"/>
      <c r="GZ465" s="39"/>
      <c r="HA465" s="39"/>
      <c r="HB465" s="39"/>
      <c r="HC465" s="39"/>
      <c r="HD465" s="39"/>
      <c r="HE465" s="39"/>
      <c r="HF465" s="39"/>
    </row>
    <row r="466" spans="1:214" s="45" customFormat="1" ht="87" customHeight="1" thickBot="1" x14ac:dyDescent="0.25">
      <c r="A466" s="41"/>
      <c r="B466" s="42">
        <v>17130000</v>
      </c>
      <c r="C466" s="56" t="s">
        <v>403</v>
      </c>
      <c r="D466" s="44">
        <v>165665606.15000004</v>
      </c>
    </row>
    <row r="467" spans="1:214" ht="93" customHeight="1" x14ac:dyDescent="0.2">
      <c r="A467" s="164"/>
      <c r="B467" s="123">
        <v>17133810</v>
      </c>
      <c r="C467" s="145" t="s">
        <v>463</v>
      </c>
      <c r="D467" s="172">
        <v>9825388.959999999</v>
      </c>
    </row>
    <row r="468" spans="1:214" ht="184.5" customHeight="1" x14ac:dyDescent="0.2">
      <c r="A468" s="122"/>
      <c r="B468" s="123">
        <v>17135282</v>
      </c>
      <c r="C468" s="124" t="s">
        <v>464</v>
      </c>
      <c r="D468" s="125">
        <v>69620111.460000038</v>
      </c>
    </row>
    <row r="469" spans="1:214" ht="90" customHeight="1" x14ac:dyDescent="0.2">
      <c r="A469" s="122"/>
      <c r="B469" s="123">
        <v>17136321</v>
      </c>
      <c r="C469" s="124" t="s">
        <v>465</v>
      </c>
      <c r="D469" s="125">
        <v>39923551.990000002</v>
      </c>
    </row>
    <row r="470" spans="1:214" ht="264.75" customHeight="1" x14ac:dyDescent="0.2">
      <c r="A470" s="326"/>
      <c r="B470" s="92">
        <v>17136271</v>
      </c>
      <c r="C470" s="149" t="s">
        <v>466</v>
      </c>
      <c r="D470" s="327">
        <v>23444805.5</v>
      </c>
    </row>
    <row r="471" spans="1:214" ht="227.25" customHeight="1" thickBot="1" x14ac:dyDescent="0.25">
      <c r="A471" s="101"/>
      <c r="B471" s="52">
        <v>17136272</v>
      </c>
      <c r="C471" s="53" t="s">
        <v>467</v>
      </c>
      <c r="D471" s="163">
        <v>24344248.240000002</v>
      </c>
    </row>
    <row r="472" spans="1:214" s="45" customFormat="1" ht="87" customHeight="1" thickBot="1" x14ac:dyDescent="0.25">
      <c r="A472" s="41"/>
      <c r="B472" s="42">
        <v>27484000</v>
      </c>
      <c r="C472" s="56" t="s">
        <v>468</v>
      </c>
      <c r="D472" s="44">
        <v>212088430.16</v>
      </c>
    </row>
    <row r="473" spans="1:214" ht="154.5" customHeight="1" thickBot="1" x14ac:dyDescent="0.25">
      <c r="A473" s="75"/>
      <c r="B473" s="76">
        <v>27484420</v>
      </c>
      <c r="C473" s="149" t="s">
        <v>469</v>
      </c>
      <c r="D473" s="213">
        <v>212088430.16</v>
      </c>
    </row>
    <row r="474" spans="1:214" s="45" customFormat="1" ht="87" customHeight="1" thickBot="1" x14ac:dyDescent="0.25">
      <c r="A474" s="41"/>
      <c r="B474" s="42">
        <v>37440000</v>
      </c>
      <c r="C474" s="56" t="s">
        <v>96</v>
      </c>
      <c r="D474" s="44">
        <v>14980356.370000001</v>
      </c>
    </row>
    <row r="475" spans="1:214" ht="87" customHeight="1" thickBot="1" x14ac:dyDescent="0.25">
      <c r="A475" s="59"/>
      <c r="B475" s="127">
        <v>37441000</v>
      </c>
      <c r="C475" s="119" t="s">
        <v>470</v>
      </c>
      <c r="D475" s="235">
        <v>14980356.370000001</v>
      </c>
    </row>
    <row r="476" spans="1:214" s="40" customFormat="1" ht="87" customHeight="1" thickBot="1" x14ac:dyDescent="0.25">
      <c r="A476" s="37">
        <v>55</v>
      </c>
      <c r="B476" s="977" t="s">
        <v>471</v>
      </c>
      <c r="C476" s="978"/>
      <c r="D476" s="38">
        <v>43617414211.169998</v>
      </c>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c r="BG476" s="39"/>
      <c r="BH476" s="39"/>
      <c r="BI476" s="39"/>
      <c r="BJ476" s="39"/>
      <c r="BK476" s="39"/>
      <c r="BL476" s="39"/>
      <c r="BM476" s="39"/>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39"/>
      <c r="CL476" s="39"/>
      <c r="CM476" s="39"/>
      <c r="CN476" s="39"/>
      <c r="CO476" s="39"/>
      <c r="CP476" s="39"/>
      <c r="CQ476" s="39"/>
      <c r="CR476" s="39"/>
      <c r="CS476" s="39"/>
      <c r="CT476" s="39"/>
      <c r="CU476" s="39"/>
      <c r="CV476" s="39"/>
      <c r="CW476" s="39"/>
      <c r="CX476" s="39"/>
      <c r="CY476" s="39"/>
      <c r="CZ476" s="39"/>
      <c r="DA476" s="39"/>
      <c r="DB476" s="39"/>
      <c r="DC476" s="39"/>
      <c r="DD476" s="39"/>
      <c r="DE476" s="39"/>
      <c r="DF476" s="39"/>
      <c r="DG476" s="39"/>
      <c r="DH476" s="39"/>
      <c r="DI476" s="39"/>
      <c r="DJ476" s="39"/>
      <c r="DK476" s="39"/>
      <c r="DL476" s="39"/>
      <c r="DM476" s="39"/>
      <c r="DN476" s="39"/>
      <c r="DO476" s="39"/>
      <c r="DP476" s="39"/>
      <c r="DQ476" s="39"/>
      <c r="DR476" s="39"/>
      <c r="DS476" s="39"/>
      <c r="DT476" s="39"/>
      <c r="DU476" s="39"/>
      <c r="DV476" s="39"/>
      <c r="DW476" s="39"/>
      <c r="DX476" s="39"/>
      <c r="DY476" s="39"/>
      <c r="DZ476" s="39"/>
      <c r="EA476" s="39"/>
      <c r="EB476" s="39"/>
      <c r="EC476" s="39"/>
      <c r="ED476" s="39"/>
      <c r="EE476" s="39"/>
      <c r="EF476" s="39"/>
      <c r="EG476" s="39"/>
      <c r="EH476" s="39"/>
      <c r="EI476" s="39"/>
      <c r="EJ476" s="39"/>
      <c r="EK476" s="39"/>
      <c r="EL476" s="39"/>
      <c r="EM476" s="39"/>
      <c r="EN476" s="39"/>
      <c r="EO476" s="39"/>
      <c r="EP476" s="39"/>
      <c r="EQ476" s="39"/>
      <c r="ER476" s="39"/>
      <c r="ES476" s="39"/>
      <c r="ET476" s="39"/>
      <c r="EU476" s="39"/>
      <c r="EV476" s="39"/>
      <c r="EW476" s="39"/>
      <c r="EX476" s="39"/>
      <c r="EY476" s="39"/>
      <c r="EZ476" s="39"/>
      <c r="FA476" s="39"/>
      <c r="FB476" s="39"/>
      <c r="FC476" s="39"/>
      <c r="FD476" s="39"/>
      <c r="FE476" s="39"/>
      <c r="FF476" s="39"/>
      <c r="FG476" s="39"/>
      <c r="FH476" s="39"/>
      <c r="FI476" s="39"/>
      <c r="FJ476" s="39"/>
      <c r="FK476" s="39"/>
      <c r="FL476" s="39"/>
      <c r="FM476" s="39"/>
      <c r="FN476" s="39"/>
      <c r="FO476" s="39"/>
      <c r="FP476" s="39"/>
      <c r="FQ476" s="39"/>
      <c r="FR476" s="39"/>
      <c r="FS476" s="39"/>
      <c r="FT476" s="39"/>
      <c r="FU476" s="39"/>
      <c r="FV476" s="39"/>
      <c r="FW476" s="39"/>
      <c r="FX476" s="39"/>
      <c r="FY476" s="39"/>
      <c r="FZ476" s="39"/>
      <c r="GA476" s="39"/>
      <c r="GB476" s="39"/>
      <c r="GC476" s="39"/>
      <c r="GD476" s="39"/>
      <c r="GE476" s="39"/>
      <c r="GF476" s="39"/>
      <c r="GG476" s="39"/>
      <c r="GH476" s="39"/>
      <c r="GI476" s="39"/>
      <c r="GJ476" s="39"/>
      <c r="GK476" s="39"/>
      <c r="GL476" s="39"/>
      <c r="GM476" s="39"/>
      <c r="GN476" s="39"/>
      <c r="GO476" s="39"/>
      <c r="GP476" s="39"/>
      <c r="GQ476" s="39"/>
      <c r="GR476" s="39"/>
      <c r="GS476" s="39"/>
      <c r="GT476" s="39"/>
      <c r="GU476" s="39"/>
      <c r="GV476" s="39"/>
      <c r="GW476" s="39"/>
      <c r="GX476" s="39"/>
      <c r="GY476" s="39"/>
      <c r="GZ476" s="39"/>
      <c r="HA476" s="39"/>
      <c r="HB476" s="39"/>
      <c r="HC476" s="39"/>
      <c r="HD476" s="39"/>
      <c r="HE476" s="39"/>
      <c r="HF476" s="39"/>
    </row>
    <row r="477" spans="1:214" s="45" customFormat="1" ht="121" thickBot="1" x14ac:dyDescent="0.25">
      <c r="A477" s="177"/>
      <c r="B477" s="328">
        <v>17120000</v>
      </c>
      <c r="C477" s="178" t="s">
        <v>472</v>
      </c>
      <c r="D477" s="179">
        <v>43617414211.169998</v>
      </c>
    </row>
    <row r="478" spans="1:214" s="333" customFormat="1" ht="82.5" customHeight="1" thickBot="1" x14ac:dyDescent="0.25">
      <c r="A478" s="329"/>
      <c r="B478" s="330">
        <v>17122200</v>
      </c>
      <c r="C478" s="331" t="s">
        <v>473</v>
      </c>
      <c r="D478" s="332">
        <v>1051724758</v>
      </c>
    </row>
    <row r="479" spans="1:214" s="36" customFormat="1" ht="82.5" customHeight="1" x14ac:dyDescent="0.2">
      <c r="A479" s="143"/>
      <c r="B479" s="334">
        <v>17122211</v>
      </c>
      <c r="C479" s="335" t="s">
        <v>474</v>
      </c>
      <c r="D479" s="336">
        <v>642886166</v>
      </c>
    </row>
    <row r="480" spans="1:214" s="36" customFormat="1" ht="82.5" customHeight="1" x14ac:dyDescent="0.2">
      <c r="A480" s="147"/>
      <c r="B480" s="337">
        <v>17122212</v>
      </c>
      <c r="C480" s="338" t="s">
        <v>475</v>
      </c>
      <c r="D480" s="339">
        <v>251855368</v>
      </c>
    </row>
    <row r="481" spans="1:4" s="36" customFormat="1" ht="82.5" customHeight="1" x14ac:dyDescent="0.2">
      <c r="A481" s="147"/>
      <c r="B481" s="337">
        <v>17122220</v>
      </c>
      <c r="C481" s="338" t="s">
        <v>476</v>
      </c>
      <c r="D481" s="339">
        <v>79393707</v>
      </c>
    </row>
    <row r="482" spans="1:4" s="36" customFormat="1" ht="82.5" customHeight="1" x14ac:dyDescent="0.2">
      <c r="A482" s="147"/>
      <c r="B482" s="337">
        <v>17122231</v>
      </c>
      <c r="C482" s="338" t="s">
        <v>477</v>
      </c>
      <c r="D482" s="339">
        <v>28837300</v>
      </c>
    </row>
    <row r="483" spans="1:4" s="36" customFormat="1" ht="82.5" customHeight="1" x14ac:dyDescent="0.2">
      <c r="A483" s="147"/>
      <c r="B483" s="337">
        <v>17122240</v>
      </c>
      <c r="C483" s="338" t="s">
        <v>478</v>
      </c>
      <c r="D483" s="339">
        <v>34268370</v>
      </c>
    </row>
    <row r="484" spans="1:4" s="36" customFormat="1" ht="82.5" customHeight="1" thickBot="1" x14ac:dyDescent="0.25">
      <c r="A484" s="75"/>
      <c r="B484" s="340">
        <v>17122213</v>
      </c>
      <c r="C484" s="341" t="s">
        <v>479</v>
      </c>
      <c r="D484" s="342">
        <v>16488947</v>
      </c>
    </row>
    <row r="485" spans="1:4" s="333" customFormat="1" ht="82.5" customHeight="1" thickBot="1" x14ac:dyDescent="0.25">
      <c r="A485" s="329"/>
      <c r="B485" s="330">
        <v>17122300</v>
      </c>
      <c r="C485" s="331" t="s">
        <v>480</v>
      </c>
      <c r="D485" s="332">
        <v>20299551381.709999</v>
      </c>
    </row>
    <row r="486" spans="1:4" ht="79.5" customHeight="1" x14ac:dyDescent="0.2">
      <c r="A486" s="143"/>
      <c r="B486" s="334">
        <v>17122310</v>
      </c>
      <c r="C486" s="335" t="s">
        <v>481</v>
      </c>
      <c r="D486" s="336">
        <v>10446977074.440001</v>
      </c>
    </row>
    <row r="487" spans="1:4" s="36" customFormat="1" ht="87" customHeight="1" x14ac:dyDescent="0.2">
      <c r="A487" s="147"/>
      <c r="B487" s="337">
        <v>17122320</v>
      </c>
      <c r="C487" s="338" t="s">
        <v>482</v>
      </c>
      <c r="D487" s="339">
        <v>8574659472.25</v>
      </c>
    </row>
    <row r="488" spans="1:4" s="36" customFormat="1" ht="90" customHeight="1" x14ac:dyDescent="0.2">
      <c r="A488" s="147"/>
      <c r="B488" s="337">
        <v>17122330</v>
      </c>
      <c r="C488" s="338" t="s">
        <v>483</v>
      </c>
      <c r="D488" s="339">
        <v>507341667</v>
      </c>
    </row>
    <row r="489" spans="1:4" s="36" customFormat="1" ht="87" customHeight="1" x14ac:dyDescent="0.2">
      <c r="A489" s="75"/>
      <c r="B489" s="340">
        <v>17122340</v>
      </c>
      <c r="C489" s="341" t="s">
        <v>484</v>
      </c>
      <c r="D489" s="343">
        <v>224486411.01999998</v>
      </c>
    </row>
    <row r="490" spans="1:4" s="36" customFormat="1" ht="87" customHeight="1" x14ac:dyDescent="0.2">
      <c r="A490" s="75"/>
      <c r="B490" s="76">
        <v>17122350</v>
      </c>
      <c r="C490" s="338" t="s">
        <v>485</v>
      </c>
      <c r="D490" s="343">
        <v>546090757</v>
      </c>
    </row>
    <row r="491" spans="1:4" s="333" customFormat="1" ht="125" customHeight="1" x14ac:dyDescent="0.2">
      <c r="A491" s="257"/>
      <c r="B491" s="344">
        <v>17122400</v>
      </c>
      <c r="C491" s="259" t="s">
        <v>486</v>
      </c>
      <c r="D491" s="260">
        <v>149715108.63999999</v>
      </c>
    </row>
    <row r="492" spans="1:4" s="36" customFormat="1" ht="87" customHeight="1" x14ac:dyDescent="0.2">
      <c r="A492" s="345"/>
      <c r="B492" s="344">
        <v>17122410</v>
      </c>
      <c r="C492" s="346" t="s">
        <v>487</v>
      </c>
      <c r="D492" s="347">
        <v>13844922.640000001</v>
      </c>
    </row>
    <row r="493" spans="1:4" s="36" customFormat="1" ht="87" customHeight="1" x14ac:dyDescent="0.2">
      <c r="A493" s="326"/>
      <c r="B493" s="344">
        <v>17122420</v>
      </c>
      <c r="C493" s="348" t="s">
        <v>488</v>
      </c>
      <c r="D493" s="327">
        <v>7128037</v>
      </c>
    </row>
    <row r="494" spans="1:4" s="36" customFormat="1" ht="87" customHeight="1" thickBot="1" x14ac:dyDescent="0.25">
      <c r="A494" s="349"/>
      <c r="B494" s="344">
        <v>17122430</v>
      </c>
      <c r="C494" s="350" t="s">
        <v>489</v>
      </c>
      <c r="D494" s="351">
        <v>128742149</v>
      </c>
    </row>
    <row r="495" spans="1:4" s="45" customFormat="1" ht="87" customHeight="1" thickTop="1" thickBot="1" x14ac:dyDescent="0.25">
      <c r="A495" s="41"/>
      <c r="B495" s="42">
        <v>27415000</v>
      </c>
      <c r="C495" s="56" t="s">
        <v>196</v>
      </c>
      <c r="D495" s="44">
        <v>16428200312.349995</v>
      </c>
    </row>
    <row r="496" spans="1:4" ht="237.75" customHeight="1" thickBot="1" x14ac:dyDescent="0.25">
      <c r="A496" s="164"/>
      <c r="B496" s="92">
        <v>27415210</v>
      </c>
      <c r="C496" s="145" t="s">
        <v>490</v>
      </c>
      <c r="D496" s="172">
        <v>16428200312.349995</v>
      </c>
    </row>
    <row r="497" spans="1:4" s="45" customFormat="1" ht="78.75" customHeight="1" thickBot="1" x14ac:dyDescent="0.25">
      <c r="A497" s="41"/>
      <c r="B497" s="42">
        <v>27420000</v>
      </c>
      <c r="C497" s="56" t="s">
        <v>491</v>
      </c>
      <c r="D497" s="44">
        <v>5130014763.2699995</v>
      </c>
    </row>
    <row r="498" spans="1:4" s="354" customFormat="1" ht="81.75" customHeight="1" x14ac:dyDescent="0.2">
      <c r="A498" s="352"/>
      <c r="B498" s="337">
        <v>27428221</v>
      </c>
      <c r="C498" s="338" t="s">
        <v>492</v>
      </c>
      <c r="D498" s="353">
        <v>237372716.56999999</v>
      </c>
    </row>
    <row r="499" spans="1:4" ht="87" customHeight="1" x14ac:dyDescent="0.2">
      <c r="A499" s="352"/>
      <c r="B499" s="352"/>
      <c r="C499" s="338" t="s">
        <v>493</v>
      </c>
      <c r="D499" s="339">
        <v>134930960</v>
      </c>
    </row>
    <row r="500" spans="1:4" ht="87" customHeight="1" x14ac:dyDescent="0.2">
      <c r="A500" s="352"/>
      <c r="B500" s="352"/>
      <c r="C500" s="338" t="s">
        <v>494</v>
      </c>
      <c r="D500" s="339">
        <v>34690700</v>
      </c>
    </row>
    <row r="501" spans="1:4" ht="87" customHeight="1" x14ac:dyDescent="0.2">
      <c r="A501" s="352"/>
      <c r="B501" s="352"/>
      <c r="C501" s="338" t="s">
        <v>495</v>
      </c>
      <c r="D501" s="339">
        <v>19360124</v>
      </c>
    </row>
    <row r="502" spans="1:4" ht="87" customHeight="1" x14ac:dyDescent="0.2">
      <c r="A502" s="352"/>
      <c r="B502" s="352"/>
      <c r="C502" s="338" t="s">
        <v>496</v>
      </c>
      <c r="D502" s="339">
        <v>340000</v>
      </c>
    </row>
    <row r="503" spans="1:4" ht="87" customHeight="1" x14ac:dyDescent="0.2">
      <c r="A503" s="352"/>
      <c r="B503" s="352"/>
      <c r="C503" s="338" t="s">
        <v>497</v>
      </c>
      <c r="D503" s="339">
        <v>455450</v>
      </c>
    </row>
    <row r="504" spans="1:4" s="354" customFormat="1" ht="78.75" customHeight="1" x14ac:dyDescent="0.2">
      <c r="A504" s="352"/>
      <c r="B504" s="337">
        <v>27428222</v>
      </c>
      <c r="C504" s="338" t="s">
        <v>498</v>
      </c>
      <c r="D504" s="355">
        <v>1246900507.73</v>
      </c>
    </row>
    <row r="505" spans="1:4" s="36" customFormat="1" ht="82" customHeight="1" x14ac:dyDescent="0.2">
      <c r="A505" s="352"/>
      <c r="B505" s="337"/>
      <c r="C505" s="338" t="s">
        <v>499</v>
      </c>
      <c r="D505" s="339">
        <v>180000</v>
      </c>
    </row>
    <row r="506" spans="1:4" s="36" customFormat="1" ht="82" customHeight="1" x14ac:dyDescent="0.2">
      <c r="A506" s="352"/>
      <c r="B506" s="337"/>
      <c r="C506" s="338" t="s">
        <v>500</v>
      </c>
      <c r="D506" s="339">
        <v>0</v>
      </c>
    </row>
    <row r="507" spans="1:4" s="36" customFormat="1" ht="82" customHeight="1" x14ac:dyDescent="0.2">
      <c r="A507" s="352"/>
      <c r="B507" s="337"/>
      <c r="C507" s="338" t="s">
        <v>501</v>
      </c>
      <c r="D507" s="339">
        <v>300000</v>
      </c>
    </row>
    <row r="508" spans="1:4" s="36" customFormat="1" ht="82" customHeight="1" x14ac:dyDescent="0.2">
      <c r="A508" s="352"/>
      <c r="B508" s="337"/>
      <c r="C508" s="338" t="s">
        <v>502</v>
      </c>
      <c r="D508" s="339">
        <v>92822115.5</v>
      </c>
    </row>
    <row r="509" spans="1:4" s="36" customFormat="1" ht="82" customHeight="1" x14ac:dyDescent="0.2">
      <c r="A509" s="352"/>
      <c r="B509" s="337"/>
      <c r="C509" s="338" t="s">
        <v>503</v>
      </c>
      <c r="D509" s="339">
        <v>0</v>
      </c>
    </row>
    <row r="510" spans="1:4" s="36" customFormat="1" ht="82" customHeight="1" x14ac:dyDescent="0.2">
      <c r="A510" s="352"/>
      <c r="B510" s="337"/>
      <c r="C510" s="338" t="s">
        <v>504</v>
      </c>
      <c r="D510" s="339">
        <v>2279551.4</v>
      </c>
    </row>
    <row r="511" spans="1:4" s="36" customFormat="1" ht="82" customHeight="1" x14ac:dyDescent="0.2">
      <c r="A511" s="352"/>
      <c r="B511" s="337"/>
      <c r="C511" s="338" t="s">
        <v>505</v>
      </c>
      <c r="D511" s="339">
        <v>18001474</v>
      </c>
    </row>
    <row r="512" spans="1:4" s="354" customFormat="1" ht="125" customHeight="1" x14ac:dyDescent="0.2">
      <c r="A512" s="352"/>
      <c r="B512" s="337">
        <v>27428240</v>
      </c>
      <c r="C512" s="338" t="s">
        <v>506</v>
      </c>
      <c r="D512" s="356">
        <v>139378460.12</v>
      </c>
    </row>
    <row r="513" spans="1:4" s="354" customFormat="1" ht="125" customHeight="1" thickBot="1" x14ac:dyDescent="0.25">
      <c r="A513" s="352"/>
      <c r="B513" s="337">
        <v>27428250</v>
      </c>
      <c r="C513" s="338" t="s">
        <v>507</v>
      </c>
      <c r="D513" s="356">
        <v>4649217779.8500004</v>
      </c>
    </row>
    <row r="514" spans="1:4" s="45" customFormat="1" ht="125" customHeight="1" thickBot="1" x14ac:dyDescent="0.25">
      <c r="A514" s="41"/>
      <c r="B514" s="42">
        <v>27012000</v>
      </c>
      <c r="C514" s="56" t="s">
        <v>75</v>
      </c>
      <c r="D514" s="44">
        <v>316500632</v>
      </c>
    </row>
    <row r="515" spans="1:4" s="333" customFormat="1" ht="125" customHeight="1" thickBot="1" x14ac:dyDescent="0.25">
      <c r="A515" s="357"/>
      <c r="B515" s="358">
        <v>27012114</v>
      </c>
      <c r="C515" s="359" t="s">
        <v>508</v>
      </c>
      <c r="D515" s="360">
        <v>316500632</v>
      </c>
    </row>
    <row r="516" spans="1:4" s="45" customFormat="1" ht="87" customHeight="1" thickBot="1" x14ac:dyDescent="0.25">
      <c r="A516" s="41"/>
      <c r="B516" s="42">
        <v>37440000</v>
      </c>
      <c r="C516" s="56" t="s">
        <v>96</v>
      </c>
      <c r="D516" s="44">
        <v>241707255.19999999</v>
      </c>
    </row>
    <row r="517" spans="1:4" ht="87" customHeight="1" thickBot="1" x14ac:dyDescent="0.25">
      <c r="A517" s="59"/>
      <c r="B517" s="62">
        <v>37441000</v>
      </c>
      <c r="C517" s="119" t="s">
        <v>361</v>
      </c>
      <c r="D517" s="206">
        <v>241707255.19999999</v>
      </c>
    </row>
    <row r="518" spans="1:4" ht="87" customHeight="1" thickBot="1" x14ac:dyDescent="0.25">
      <c r="A518" s="361">
        <v>56</v>
      </c>
      <c r="B518" s="990" t="s">
        <v>509</v>
      </c>
      <c r="C518" s="991"/>
      <c r="D518" s="362">
        <v>102164138637.03</v>
      </c>
    </row>
    <row r="519" spans="1:4" s="45" customFormat="1" ht="87" customHeight="1" thickBot="1" x14ac:dyDescent="0.25">
      <c r="A519" s="41"/>
      <c r="B519" s="42">
        <v>17130000</v>
      </c>
      <c r="C519" s="56" t="s">
        <v>403</v>
      </c>
      <c r="D519" s="44">
        <v>849325108.06000006</v>
      </c>
    </row>
    <row r="520" spans="1:4" s="333" customFormat="1" ht="211.5" customHeight="1" x14ac:dyDescent="0.2">
      <c r="A520" s="363"/>
      <c r="B520" s="358">
        <v>17134410</v>
      </c>
      <c r="C520" s="364" t="s">
        <v>510</v>
      </c>
      <c r="D520" s="360">
        <v>28683107</v>
      </c>
    </row>
    <row r="521" spans="1:4" s="333" customFormat="1" ht="336.75" customHeight="1" thickBot="1" x14ac:dyDescent="0.25">
      <c r="A521" s="365"/>
      <c r="B521" s="366">
        <v>17136213</v>
      </c>
      <c r="C521" s="367" t="s">
        <v>511</v>
      </c>
      <c r="D521" s="368">
        <v>820642001.06000006</v>
      </c>
    </row>
    <row r="522" spans="1:4" s="45" customFormat="1" ht="87" customHeight="1" thickBot="1" x14ac:dyDescent="0.25">
      <c r="A522" s="41"/>
      <c r="B522" s="42">
        <v>27415000</v>
      </c>
      <c r="C522" s="369" t="s">
        <v>196</v>
      </c>
      <c r="D522" s="44">
        <v>5104879545.5300007</v>
      </c>
    </row>
    <row r="523" spans="1:4" s="169" customFormat="1" ht="87" customHeight="1" x14ac:dyDescent="0.2">
      <c r="A523" s="143"/>
      <c r="B523" s="87">
        <v>27415311</v>
      </c>
      <c r="C523" s="126" t="s">
        <v>512</v>
      </c>
      <c r="D523" s="148">
        <v>95941331</v>
      </c>
    </row>
    <row r="524" spans="1:4" ht="120.75" customHeight="1" x14ac:dyDescent="0.2">
      <c r="A524" s="122"/>
      <c r="B524" s="123">
        <v>27415330</v>
      </c>
      <c r="C524" s="126" t="s">
        <v>513</v>
      </c>
      <c r="D524" s="152">
        <v>4381446788.9900007</v>
      </c>
    </row>
    <row r="525" spans="1:4" s="169" customFormat="1" ht="87" customHeight="1" x14ac:dyDescent="0.2">
      <c r="A525" s="75"/>
      <c r="B525" s="76">
        <v>27415340</v>
      </c>
      <c r="C525" s="264" t="s">
        <v>514</v>
      </c>
      <c r="D525" s="277">
        <v>256945093.54000002</v>
      </c>
    </row>
    <row r="526" spans="1:4" s="333" customFormat="1" ht="126.75" customHeight="1" thickBot="1" x14ac:dyDescent="0.25">
      <c r="A526" s="370"/>
      <c r="B526" s="371">
        <v>27415360</v>
      </c>
      <c r="C526" s="126" t="s">
        <v>515</v>
      </c>
      <c r="D526" s="372">
        <v>370546332</v>
      </c>
    </row>
    <row r="527" spans="1:4" s="45" customFormat="1" ht="87" customHeight="1" thickBot="1" x14ac:dyDescent="0.25">
      <c r="A527" s="41"/>
      <c r="B527" s="42">
        <v>27420000</v>
      </c>
      <c r="C527" s="56" t="s">
        <v>69</v>
      </c>
      <c r="D527" s="44">
        <v>94368587007.220001</v>
      </c>
    </row>
    <row r="528" spans="1:4" s="45" customFormat="1" ht="99" customHeight="1" x14ac:dyDescent="0.2">
      <c r="A528" s="373"/>
      <c r="B528" s="66">
        <v>27415313</v>
      </c>
      <c r="C528" s="374" t="s">
        <v>516</v>
      </c>
      <c r="D528" s="118">
        <v>31907286.600000001</v>
      </c>
    </row>
    <row r="529" spans="1:214" s="45" customFormat="1" ht="125" customHeight="1" x14ac:dyDescent="0.2">
      <c r="A529" s="375"/>
      <c r="B529" s="47">
        <v>27427240</v>
      </c>
      <c r="C529" s="126" t="s">
        <v>517</v>
      </c>
      <c r="D529" s="118">
        <v>423204872.36000001</v>
      </c>
    </row>
    <row r="530" spans="1:214" s="45" customFormat="1" ht="120" x14ac:dyDescent="0.2">
      <c r="A530" s="376"/>
      <c r="B530" s="81">
        <v>17135150</v>
      </c>
      <c r="C530" s="126" t="s">
        <v>518</v>
      </c>
      <c r="D530" s="118">
        <v>303352136.97000003</v>
      </c>
    </row>
    <row r="531" spans="1:214" s="378" customFormat="1" ht="84" customHeight="1" x14ac:dyDescent="0.2">
      <c r="A531" s="377"/>
      <c r="B531" s="123">
        <v>27424120</v>
      </c>
      <c r="C531" s="126" t="s">
        <v>519</v>
      </c>
      <c r="D531" s="152">
        <v>32406253475.680004</v>
      </c>
    </row>
    <row r="532" spans="1:214" ht="75.75" customHeight="1" x14ac:dyDescent="0.2">
      <c r="A532" s="377"/>
      <c r="B532" s="123">
        <v>27424110</v>
      </c>
      <c r="C532" s="126" t="s">
        <v>520</v>
      </c>
      <c r="D532" s="152">
        <v>43604068182.300003</v>
      </c>
    </row>
    <row r="533" spans="1:214" ht="71.25" customHeight="1" x14ac:dyDescent="0.2">
      <c r="A533" s="377"/>
      <c r="B533" s="123">
        <v>27424130</v>
      </c>
      <c r="C533" s="126" t="s">
        <v>521</v>
      </c>
      <c r="D533" s="152">
        <v>16421329126.9</v>
      </c>
    </row>
    <row r="534" spans="1:214" ht="130.5" customHeight="1" x14ac:dyDescent="0.2">
      <c r="A534" s="326"/>
      <c r="B534" s="92">
        <v>27425121</v>
      </c>
      <c r="C534" s="379" t="s">
        <v>522</v>
      </c>
      <c r="D534" s="380">
        <v>2353694771.9500003</v>
      </c>
    </row>
    <row r="535" spans="1:214" ht="93.75" customHeight="1" thickBot="1" x14ac:dyDescent="0.25">
      <c r="A535" s="80"/>
      <c r="B535" s="81">
        <v>27425122</v>
      </c>
      <c r="C535" s="381" t="s">
        <v>523</v>
      </c>
      <c r="D535" s="194">
        <v>1000000</v>
      </c>
    </row>
    <row r="536" spans="1:214" s="45" customFormat="1" ht="87" customHeight="1" thickBot="1" x14ac:dyDescent="0.25">
      <c r="A536" s="41"/>
      <c r="B536" s="42">
        <v>37440000</v>
      </c>
      <c r="C536" s="56" t="s">
        <v>96</v>
      </c>
      <c r="D536" s="151">
        <v>1841346976.22</v>
      </c>
    </row>
    <row r="537" spans="1:214" ht="82.5" customHeight="1" x14ac:dyDescent="0.2">
      <c r="A537" s="164"/>
      <c r="B537" s="123">
        <v>37448410</v>
      </c>
      <c r="C537" s="195" t="s">
        <v>524</v>
      </c>
      <c r="D537" s="146">
        <v>100000</v>
      </c>
    </row>
    <row r="538" spans="1:214" ht="122.25" customHeight="1" x14ac:dyDescent="0.2">
      <c r="A538" s="318"/>
      <c r="B538" s="123">
        <v>37448420</v>
      </c>
      <c r="C538" s="126" t="s">
        <v>525</v>
      </c>
      <c r="D538" s="118">
        <v>354408148.74000001</v>
      </c>
    </row>
    <row r="539" spans="1:214" ht="134.25" customHeight="1" thickBot="1" x14ac:dyDescent="0.25">
      <c r="A539" s="133"/>
      <c r="B539" s="123">
        <v>37448430</v>
      </c>
      <c r="C539" s="319" t="s">
        <v>526</v>
      </c>
      <c r="D539" s="382">
        <v>1486838827.48</v>
      </c>
    </row>
    <row r="540" spans="1:214" s="40" customFormat="1" ht="87" customHeight="1" thickBot="1" x14ac:dyDescent="0.25">
      <c r="A540" s="37">
        <v>57</v>
      </c>
      <c r="B540" s="977" t="s">
        <v>527</v>
      </c>
      <c r="C540" s="978"/>
      <c r="D540" s="38">
        <v>708629267.53999996</v>
      </c>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c r="BG540" s="39"/>
      <c r="BH540" s="39"/>
      <c r="BI540" s="39"/>
      <c r="BJ540" s="39"/>
      <c r="BK540" s="39"/>
      <c r="BL540" s="39"/>
      <c r="BM540" s="39"/>
      <c r="BN540" s="39"/>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39"/>
      <c r="CL540" s="39"/>
      <c r="CM540" s="39"/>
      <c r="CN540" s="39"/>
      <c r="CO540" s="39"/>
      <c r="CP540" s="39"/>
      <c r="CQ540" s="39"/>
      <c r="CR540" s="39"/>
      <c r="CS540" s="39"/>
      <c r="CT540" s="39"/>
      <c r="CU540" s="39"/>
      <c r="CV540" s="39"/>
      <c r="CW540" s="39"/>
      <c r="CX540" s="39"/>
      <c r="CY540" s="39"/>
      <c r="CZ540" s="39"/>
      <c r="DA540" s="39"/>
      <c r="DB540" s="39"/>
      <c r="DC540" s="39"/>
      <c r="DD540" s="39"/>
      <c r="DE540" s="39"/>
      <c r="DF540" s="39"/>
      <c r="DG540" s="39"/>
      <c r="DH540" s="39"/>
      <c r="DI540" s="39"/>
      <c r="DJ540" s="39"/>
      <c r="DK540" s="39"/>
      <c r="DL540" s="39"/>
      <c r="DM540" s="39"/>
      <c r="DN540" s="39"/>
      <c r="DO540" s="39"/>
      <c r="DP540" s="39"/>
      <c r="DQ540" s="39"/>
      <c r="DR540" s="39"/>
      <c r="DS540" s="39"/>
      <c r="DT540" s="39"/>
      <c r="DU540" s="39"/>
      <c r="DV540" s="39"/>
      <c r="DW540" s="39"/>
      <c r="DX540" s="39"/>
      <c r="DY540" s="39"/>
      <c r="DZ540" s="39"/>
      <c r="EA540" s="39"/>
      <c r="EB540" s="39"/>
      <c r="EC540" s="39"/>
      <c r="ED540" s="39"/>
      <c r="EE540" s="39"/>
      <c r="EF540" s="39"/>
      <c r="EG540" s="39"/>
      <c r="EH540" s="39"/>
      <c r="EI540" s="39"/>
      <c r="EJ540" s="39"/>
      <c r="EK540" s="39"/>
      <c r="EL540" s="39"/>
      <c r="EM540" s="39"/>
      <c r="EN540" s="39"/>
      <c r="EO540" s="39"/>
      <c r="EP540" s="39"/>
      <c r="EQ540" s="39"/>
      <c r="ER540" s="39"/>
      <c r="ES540" s="39"/>
      <c r="ET540" s="39"/>
      <c r="EU540" s="39"/>
      <c r="EV540" s="39"/>
      <c r="EW540" s="39"/>
      <c r="EX540" s="39"/>
      <c r="EY540" s="39"/>
      <c r="EZ540" s="39"/>
      <c r="FA540" s="39"/>
      <c r="FB540" s="39"/>
      <c r="FC540" s="39"/>
      <c r="FD540" s="39"/>
      <c r="FE540" s="39"/>
      <c r="FF540" s="39"/>
      <c r="FG540" s="39"/>
      <c r="FH540" s="39"/>
      <c r="FI540" s="39"/>
      <c r="FJ540" s="39"/>
      <c r="FK540" s="39"/>
      <c r="FL540" s="39"/>
      <c r="FM540" s="39"/>
      <c r="FN540" s="39"/>
      <c r="FO540" s="39"/>
      <c r="FP540" s="39"/>
      <c r="FQ540" s="39"/>
      <c r="FR540" s="39"/>
      <c r="FS540" s="39"/>
      <c r="FT540" s="39"/>
      <c r="FU540" s="39"/>
      <c r="FV540" s="39"/>
      <c r="FW540" s="39"/>
      <c r="FX540" s="39"/>
      <c r="FY540" s="39"/>
      <c r="FZ540" s="39"/>
      <c r="GA540" s="39"/>
      <c r="GB540" s="39"/>
      <c r="GC540" s="39"/>
      <c r="GD540" s="39"/>
      <c r="GE540" s="39"/>
      <c r="GF540" s="39"/>
      <c r="GG540" s="39"/>
      <c r="GH540" s="39"/>
      <c r="GI540" s="39"/>
      <c r="GJ540" s="39"/>
      <c r="GK540" s="39"/>
      <c r="GL540" s="39"/>
      <c r="GM540" s="39"/>
      <c r="GN540" s="39"/>
      <c r="GO540" s="39"/>
      <c r="GP540" s="39"/>
      <c r="GQ540" s="39"/>
      <c r="GR540" s="39"/>
      <c r="GS540" s="39"/>
      <c r="GT540" s="39"/>
      <c r="GU540" s="39"/>
      <c r="GV540" s="39"/>
      <c r="GW540" s="39"/>
      <c r="GX540" s="39"/>
      <c r="GY540" s="39"/>
      <c r="GZ540" s="39"/>
      <c r="HA540" s="39"/>
      <c r="HB540" s="39"/>
      <c r="HC540" s="39"/>
      <c r="HD540" s="39"/>
      <c r="HE540" s="39"/>
      <c r="HF540" s="39"/>
    </row>
    <row r="541" spans="1:214" s="45" customFormat="1" ht="87" customHeight="1" thickBot="1" x14ac:dyDescent="0.25">
      <c r="A541" s="41"/>
      <c r="B541" s="42">
        <v>17133000</v>
      </c>
      <c r="C541" s="56" t="s">
        <v>399</v>
      </c>
      <c r="D541" s="44">
        <v>0</v>
      </c>
    </row>
    <row r="542" spans="1:214" s="333" customFormat="1" ht="87" customHeight="1" x14ac:dyDescent="0.2">
      <c r="A542" s="257"/>
      <c r="B542" s="344">
        <v>17133700</v>
      </c>
      <c r="C542" s="259" t="s">
        <v>528</v>
      </c>
      <c r="D542" s="260">
        <v>77735792.019999951</v>
      </c>
    </row>
    <row r="543" spans="1:214" s="386" customFormat="1" ht="114.75" customHeight="1" x14ac:dyDescent="0.2">
      <c r="A543" s="383"/>
      <c r="B543" s="384">
        <v>17133841</v>
      </c>
      <c r="C543" s="346" t="s">
        <v>529</v>
      </c>
      <c r="D543" s="385">
        <v>33056716.23999995</v>
      </c>
    </row>
    <row r="544" spans="1:214" s="386" customFormat="1" ht="120" customHeight="1" x14ac:dyDescent="0.2">
      <c r="A544" s="147"/>
      <c r="B544" s="312">
        <v>17133842</v>
      </c>
      <c r="C544" s="346" t="s">
        <v>530</v>
      </c>
      <c r="D544" s="160">
        <v>20554267.579999998</v>
      </c>
    </row>
    <row r="545" spans="1:4" s="36" customFormat="1" ht="102" customHeight="1" x14ac:dyDescent="0.2">
      <c r="A545" s="122"/>
      <c r="B545" s="123">
        <v>17133710</v>
      </c>
      <c r="C545" s="338" t="s">
        <v>531</v>
      </c>
      <c r="D545" s="160">
        <v>5255400</v>
      </c>
    </row>
    <row r="546" spans="1:4" s="36" customFormat="1" ht="102" customHeight="1" x14ac:dyDescent="0.2">
      <c r="A546" s="162"/>
      <c r="B546" s="92">
        <v>17133720</v>
      </c>
      <c r="C546" s="348" t="s">
        <v>532</v>
      </c>
      <c r="D546" s="387">
        <v>7790000</v>
      </c>
    </row>
    <row r="547" spans="1:4" s="386" customFormat="1" ht="120" x14ac:dyDescent="0.2">
      <c r="A547" s="80"/>
      <c r="B547" s="92">
        <v>17133740</v>
      </c>
      <c r="C547" s="388" t="s">
        <v>533</v>
      </c>
      <c r="D547" s="160">
        <v>10332852</v>
      </c>
    </row>
    <row r="548" spans="1:4" s="386" customFormat="1" ht="143.25" customHeight="1" thickBot="1" x14ac:dyDescent="0.25">
      <c r="A548" s="91"/>
      <c r="B548" s="92">
        <v>17133730</v>
      </c>
      <c r="C548" s="348" t="s">
        <v>534</v>
      </c>
      <c r="D548" s="160">
        <v>746556.2</v>
      </c>
    </row>
    <row r="549" spans="1:4" s="389" customFormat="1" ht="243.75" customHeight="1" thickBot="1" x14ac:dyDescent="0.25">
      <c r="A549" s="41"/>
      <c r="B549" s="42">
        <v>17136000</v>
      </c>
      <c r="C549" s="56" t="s">
        <v>535</v>
      </c>
      <c r="D549" s="44">
        <v>156797796.33999997</v>
      </c>
    </row>
    <row r="550" spans="1:4" s="36" customFormat="1" ht="138" customHeight="1" x14ac:dyDescent="0.2">
      <c r="A550" s="390"/>
      <c r="B550" s="73">
        <v>17136241</v>
      </c>
      <c r="C550" s="126" t="s">
        <v>536</v>
      </c>
      <c r="D550" s="160">
        <v>51213456.700000003</v>
      </c>
    </row>
    <row r="551" spans="1:4" s="386" customFormat="1" ht="125" customHeight="1" x14ac:dyDescent="0.2">
      <c r="A551" s="147"/>
      <c r="B551" s="312">
        <v>17136242</v>
      </c>
      <c r="C551" s="126" t="s">
        <v>537</v>
      </c>
      <c r="D551" s="160">
        <v>87329926.24000001</v>
      </c>
    </row>
    <row r="552" spans="1:4" s="386" customFormat="1" ht="125" customHeight="1" x14ac:dyDescent="0.2">
      <c r="A552" s="147"/>
      <c r="B552" s="312">
        <v>17136243</v>
      </c>
      <c r="C552" s="126" t="s">
        <v>538</v>
      </c>
      <c r="D552" s="160">
        <v>14441813.4</v>
      </c>
    </row>
    <row r="553" spans="1:4" s="36" customFormat="1" ht="125" customHeight="1" thickBot="1" x14ac:dyDescent="0.25">
      <c r="A553" s="377"/>
      <c r="B553" s="123">
        <v>17136244</v>
      </c>
      <c r="C553" s="126" t="s">
        <v>539</v>
      </c>
      <c r="D553" s="160">
        <v>6311718</v>
      </c>
    </row>
    <row r="554" spans="1:4" s="389" customFormat="1" ht="78.75" customHeight="1" thickBot="1" x14ac:dyDescent="0.25">
      <c r="A554" s="41"/>
      <c r="B554" s="42">
        <v>27420000</v>
      </c>
      <c r="C554" s="56" t="s">
        <v>69</v>
      </c>
      <c r="D554" s="44">
        <v>272798257.25999999</v>
      </c>
    </row>
    <row r="555" spans="1:4" s="36" customFormat="1" ht="214.5" customHeight="1" x14ac:dyDescent="0.2">
      <c r="A555" s="317"/>
      <c r="B555" s="73">
        <v>27426230</v>
      </c>
      <c r="C555" s="126" t="s">
        <v>540</v>
      </c>
      <c r="D555" s="160">
        <v>168305587.19</v>
      </c>
    </row>
    <row r="556" spans="1:4" s="36" customFormat="1" ht="80.25" customHeight="1" x14ac:dyDescent="0.2">
      <c r="A556" s="122"/>
      <c r="B556" s="123">
        <v>27426221</v>
      </c>
      <c r="C556" s="126" t="s">
        <v>541</v>
      </c>
      <c r="D556" s="160">
        <v>40322933.420000002</v>
      </c>
    </row>
    <row r="557" spans="1:4" s="386" customFormat="1" ht="80.25" customHeight="1" x14ac:dyDescent="0.2">
      <c r="A557" s="147"/>
      <c r="B557" s="123">
        <v>27426222</v>
      </c>
      <c r="C557" s="126" t="s">
        <v>542</v>
      </c>
      <c r="D557" s="160">
        <v>41854623.629999995</v>
      </c>
    </row>
    <row r="558" spans="1:4" s="386" customFormat="1" ht="80.25" customHeight="1" x14ac:dyDescent="0.2">
      <c r="A558" s="147"/>
      <c r="B558" s="123">
        <v>27426223</v>
      </c>
      <c r="C558" s="126" t="s">
        <v>543</v>
      </c>
      <c r="D558" s="160">
        <v>14936636.960000001</v>
      </c>
    </row>
    <row r="559" spans="1:4" s="36" customFormat="1" ht="80.25" customHeight="1" thickBot="1" x14ac:dyDescent="0.25">
      <c r="A559" s="122"/>
      <c r="B559" s="123">
        <v>27426210</v>
      </c>
      <c r="C559" s="126" t="s">
        <v>544</v>
      </c>
      <c r="D559" s="160">
        <v>8398725.0600000005</v>
      </c>
    </row>
    <row r="560" spans="1:4" s="389" customFormat="1" ht="87" customHeight="1" thickBot="1" x14ac:dyDescent="0.25">
      <c r="A560" s="41"/>
      <c r="B560" s="42">
        <v>37440000</v>
      </c>
      <c r="C560" s="369" t="s">
        <v>96</v>
      </c>
      <c r="D560" s="44">
        <v>201297421.92000002</v>
      </c>
    </row>
    <row r="561" spans="1:214" s="36" customFormat="1" ht="87" customHeight="1" thickBot="1" x14ac:dyDescent="0.25">
      <c r="A561" s="317"/>
      <c r="B561" s="129">
        <v>37441000</v>
      </c>
      <c r="C561" s="391" t="s">
        <v>361</v>
      </c>
      <c r="D561" s="392">
        <v>201297421.92000002</v>
      </c>
    </row>
    <row r="562" spans="1:214" s="389" customFormat="1" ht="65" hidden="1" customHeight="1" thickBot="1" x14ac:dyDescent="0.25">
      <c r="A562" s="393"/>
      <c r="B562" s="394">
        <v>27480000</v>
      </c>
      <c r="C562" s="395" t="s">
        <v>545</v>
      </c>
      <c r="D562" s="396">
        <v>0</v>
      </c>
    </row>
    <row r="563" spans="1:214" s="36" customFormat="1" ht="84.75" hidden="1" customHeight="1" thickBot="1" x14ac:dyDescent="0.25">
      <c r="A563" s="122"/>
      <c r="B563" s="123"/>
      <c r="C563" s="126">
        <v>27480000</v>
      </c>
      <c r="D563" s="240">
        <v>0</v>
      </c>
    </row>
    <row r="564" spans="1:214" s="40" customFormat="1" ht="87" customHeight="1" thickBot="1" x14ac:dyDescent="0.25">
      <c r="A564" s="37">
        <v>58</v>
      </c>
      <c r="B564" s="94" t="s">
        <v>546</v>
      </c>
      <c r="C564" s="397"/>
      <c r="D564" s="38">
        <v>636294930.39999998</v>
      </c>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c r="BG564" s="39"/>
      <c r="BH564" s="39"/>
      <c r="BI564" s="39"/>
      <c r="BJ564" s="39"/>
      <c r="BK564" s="39"/>
      <c r="BL564" s="39"/>
      <c r="BM564" s="39"/>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39"/>
      <c r="CL564" s="39"/>
      <c r="CM564" s="39"/>
      <c r="CN564" s="39"/>
      <c r="CO564" s="39"/>
      <c r="CP564" s="39"/>
      <c r="CQ564" s="39"/>
      <c r="CR564" s="39"/>
      <c r="CS564" s="39"/>
      <c r="CT564" s="39"/>
      <c r="CU564" s="39"/>
      <c r="CV564" s="39"/>
      <c r="CW564" s="39"/>
      <c r="CX564" s="39"/>
      <c r="CY564" s="39"/>
      <c r="CZ564" s="39"/>
      <c r="DA564" s="39"/>
      <c r="DB564" s="39"/>
      <c r="DC564" s="39"/>
      <c r="DD564" s="39"/>
      <c r="DE564" s="39"/>
      <c r="DF564" s="39"/>
      <c r="DG564" s="39"/>
      <c r="DH564" s="39"/>
      <c r="DI564" s="39"/>
      <c r="DJ564" s="39"/>
      <c r="DK564" s="39"/>
      <c r="DL564" s="39"/>
      <c r="DM564" s="39"/>
      <c r="DN564" s="39"/>
      <c r="DO564" s="39"/>
      <c r="DP564" s="39"/>
      <c r="DQ564" s="39"/>
      <c r="DR564" s="39"/>
      <c r="DS564" s="39"/>
      <c r="DT564" s="39"/>
      <c r="DU564" s="39"/>
      <c r="DV564" s="39"/>
      <c r="DW564" s="39"/>
      <c r="DX564" s="39"/>
      <c r="DY564" s="39"/>
      <c r="DZ564" s="39"/>
      <c r="EA564" s="39"/>
      <c r="EB564" s="39"/>
      <c r="EC564" s="39"/>
      <c r="ED564" s="39"/>
      <c r="EE564" s="39"/>
      <c r="EF564" s="39"/>
      <c r="EG564" s="39"/>
      <c r="EH564" s="39"/>
      <c r="EI564" s="39"/>
      <c r="EJ564" s="39"/>
      <c r="EK564" s="39"/>
      <c r="EL564" s="39"/>
      <c r="EM564" s="39"/>
      <c r="EN564" s="39"/>
      <c r="EO564" s="39"/>
      <c r="EP564" s="39"/>
      <c r="EQ564" s="39"/>
      <c r="ER564" s="39"/>
      <c r="ES564" s="39"/>
      <c r="ET564" s="39"/>
      <c r="EU564" s="39"/>
      <c r="EV564" s="39"/>
      <c r="EW564" s="39"/>
      <c r="EX564" s="39"/>
      <c r="EY564" s="39"/>
      <c r="EZ564" s="39"/>
      <c r="FA564" s="39"/>
      <c r="FB564" s="39"/>
      <c r="FC564" s="39"/>
      <c r="FD564" s="39"/>
      <c r="FE564" s="39"/>
      <c r="FF564" s="39"/>
      <c r="FG564" s="39"/>
      <c r="FH564" s="39"/>
      <c r="FI564" s="39"/>
      <c r="FJ564" s="39"/>
      <c r="FK564" s="39"/>
      <c r="FL564" s="39"/>
      <c r="FM564" s="39"/>
      <c r="FN564" s="39"/>
      <c r="FO564" s="39"/>
      <c r="FP564" s="39"/>
      <c r="FQ564" s="39"/>
      <c r="FR564" s="39"/>
      <c r="FS564" s="39"/>
      <c r="FT564" s="39"/>
      <c r="FU564" s="39"/>
      <c r="FV564" s="39"/>
      <c r="FW564" s="39"/>
      <c r="FX564" s="39"/>
      <c r="FY564" s="39"/>
      <c r="FZ564" s="39"/>
      <c r="GA564" s="39"/>
      <c r="GB564" s="39"/>
      <c r="GC564" s="39"/>
      <c r="GD564" s="39"/>
      <c r="GE564" s="39"/>
      <c r="GF564" s="39"/>
      <c r="GG564" s="39"/>
      <c r="GH564" s="39"/>
      <c r="GI564" s="39"/>
      <c r="GJ564" s="39"/>
      <c r="GK564" s="39"/>
      <c r="GL564" s="39"/>
      <c r="GM564" s="39"/>
      <c r="GN564" s="39"/>
      <c r="GO564" s="39"/>
      <c r="GP564" s="39"/>
      <c r="GQ564" s="39"/>
      <c r="GR564" s="39"/>
      <c r="GS564" s="39"/>
      <c r="GT564" s="39"/>
      <c r="GU564" s="39"/>
      <c r="GV564" s="39"/>
      <c r="GW564" s="39"/>
      <c r="GX564" s="39"/>
      <c r="GY564" s="39"/>
      <c r="GZ564" s="39"/>
      <c r="HA564" s="39"/>
      <c r="HB564" s="39"/>
      <c r="HC564" s="39"/>
      <c r="HD564" s="39"/>
      <c r="HE564" s="39"/>
      <c r="HF564" s="39"/>
    </row>
    <row r="565" spans="1:214" s="386" customFormat="1" ht="121" thickBot="1" x14ac:dyDescent="0.25">
      <c r="A565" s="41"/>
      <c r="B565" s="42">
        <v>17136200</v>
      </c>
      <c r="C565" s="56" t="s">
        <v>547</v>
      </c>
      <c r="D565" s="44">
        <v>3032360</v>
      </c>
    </row>
    <row r="566" spans="1:214" s="386" customFormat="1" ht="121" thickBot="1" x14ac:dyDescent="0.25">
      <c r="A566" s="398"/>
      <c r="B566" s="399">
        <v>17136211</v>
      </c>
      <c r="C566" s="400" t="s">
        <v>548</v>
      </c>
      <c r="D566" s="401">
        <v>3032360</v>
      </c>
    </row>
    <row r="567" spans="1:214" s="386" customFormat="1" ht="121" thickBot="1" x14ac:dyDescent="0.25">
      <c r="A567" s="41"/>
      <c r="B567" s="224">
        <v>17153000</v>
      </c>
      <c r="C567" s="96" t="s">
        <v>144</v>
      </c>
      <c r="D567" s="44">
        <v>22858193.34</v>
      </c>
    </row>
    <row r="568" spans="1:214" s="386" customFormat="1" ht="121" thickBot="1" x14ac:dyDescent="0.25">
      <c r="A568" s="159"/>
      <c r="B568" s="167">
        <v>17153230</v>
      </c>
      <c r="C568" s="402" t="s">
        <v>549</v>
      </c>
      <c r="D568" s="160">
        <v>22858193.34</v>
      </c>
    </row>
    <row r="569" spans="1:214" s="386" customFormat="1" ht="132" customHeight="1" thickBot="1" x14ac:dyDescent="0.25">
      <c r="A569" s="41"/>
      <c r="B569" s="224">
        <v>27416000</v>
      </c>
      <c r="C569" s="96" t="s">
        <v>168</v>
      </c>
      <c r="D569" s="44">
        <v>605984377.06000006</v>
      </c>
    </row>
    <row r="570" spans="1:214" s="386" customFormat="1" ht="87" customHeight="1" x14ac:dyDescent="0.2">
      <c r="A570" s="143"/>
      <c r="B570" s="87">
        <v>27416111</v>
      </c>
      <c r="C570" s="195" t="s">
        <v>550</v>
      </c>
      <c r="D570" s="173">
        <v>563638130.88</v>
      </c>
    </row>
    <row r="571" spans="1:214" s="386" customFormat="1" ht="87" customHeight="1" thickBot="1" x14ac:dyDescent="0.25">
      <c r="A571" s="143"/>
      <c r="B571" s="87">
        <v>27416112</v>
      </c>
      <c r="C571" s="195" t="s">
        <v>551</v>
      </c>
      <c r="D571" s="173">
        <v>44241246.18</v>
      </c>
    </row>
    <row r="572" spans="1:214" s="386" customFormat="1" ht="98.25" customHeight="1" thickBot="1" x14ac:dyDescent="0.25">
      <c r="A572" s="41"/>
      <c r="B572" s="224">
        <v>27420000</v>
      </c>
      <c r="C572" s="96" t="s">
        <v>69</v>
      </c>
      <c r="D572" s="44">
        <v>0</v>
      </c>
    </row>
    <row r="573" spans="1:214" s="386" customFormat="1" ht="132" customHeight="1" thickBot="1" x14ac:dyDescent="0.25">
      <c r="A573" s="147"/>
      <c r="B573" s="134">
        <v>27422831</v>
      </c>
      <c r="C573" s="319" t="s">
        <v>552</v>
      </c>
      <c r="D573" s="343">
        <v>0</v>
      </c>
    </row>
    <row r="574" spans="1:214" s="386" customFormat="1" ht="127.5" customHeight="1" thickBot="1" x14ac:dyDescent="0.25">
      <c r="A574" s="41"/>
      <c r="B574" s="224">
        <v>27022000</v>
      </c>
      <c r="C574" s="96" t="s">
        <v>461</v>
      </c>
      <c r="D574" s="44">
        <v>1895000</v>
      </c>
    </row>
    <row r="575" spans="1:214" s="386" customFormat="1" ht="195.75" customHeight="1" thickBot="1" x14ac:dyDescent="0.25">
      <c r="A575" s="403"/>
      <c r="B575" s="404">
        <v>27022512</v>
      </c>
      <c r="C575" s="103" t="s">
        <v>553</v>
      </c>
      <c r="D575" s="387">
        <v>1895000</v>
      </c>
    </row>
    <row r="576" spans="1:214" s="386" customFormat="1" ht="102" customHeight="1" thickBot="1" x14ac:dyDescent="0.25">
      <c r="A576" s="41"/>
      <c r="B576" s="42">
        <v>37440000</v>
      </c>
      <c r="C576" s="56" t="s">
        <v>97</v>
      </c>
      <c r="D576" s="44">
        <v>2525000</v>
      </c>
    </row>
    <row r="577" spans="1:214" s="386" customFormat="1" ht="87" customHeight="1" thickBot="1" x14ac:dyDescent="0.25">
      <c r="A577" s="59"/>
      <c r="B577" s="62">
        <v>37441000</v>
      </c>
      <c r="C577" s="117" t="s">
        <v>470</v>
      </c>
      <c r="D577" s="299">
        <v>2525000</v>
      </c>
    </row>
    <row r="578" spans="1:214" s="40" customFormat="1" ht="87" customHeight="1" thickBot="1" x14ac:dyDescent="0.25">
      <c r="A578" s="37">
        <v>60</v>
      </c>
      <c r="B578" s="977" t="s">
        <v>27</v>
      </c>
      <c r="C578" s="978"/>
      <c r="D578" s="38">
        <v>1325311043.77</v>
      </c>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c r="BG578" s="39"/>
      <c r="BH578" s="39"/>
      <c r="BI578" s="39"/>
      <c r="BJ578" s="39"/>
      <c r="BK578" s="39"/>
      <c r="BL578" s="39"/>
      <c r="BM578" s="39"/>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39"/>
      <c r="CL578" s="39"/>
      <c r="CM578" s="39"/>
      <c r="CN578" s="39"/>
      <c r="CO578" s="39"/>
      <c r="CP578" s="39"/>
      <c r="CQ578" s="39"/>
      <c r="CR578" s="39"/>
      <c r="CS578" s="39"/>
      <c r="CT578" s="39"/>
      <c r="CU578" s="39"/>
      <c r="CV578" s="39"/>
      <c r="CW578" s="39"/>
      <c r="CX578" s="39"/>
      <c r="CY578" s="39"/>
      <c r="CZ578" s="39"/>
      <c r="DA578" s="39"/>
      <c r="DB578" s="39"/>
      <c r="DC578" s="39"/>
      <c r="DD578" s="39"/>
      <c r="DE578" s="39"/>
      <c r="DF578" s="39"/>
      <c r="DG578" s="39"/>
      <c r="DH578" s="39"/>
      <c r="DI578" s="39"/>
      <c r="DJ578" s="39"/>
      <c r="DK578" s="39"/>
      <c r="DL578" s="39"/>
      <c r="DM578" s="39"/>
      <c r="DN578" s="39"/>
      <c r="DO578" s="39"/>
      <c r="DP578" s="39"/>
      <c r="DQ578" s="39"/>
      <c r="DR578" s="39"/>
      <c r="DS578" s="39"/>
      <c r="DT578" s="39"/>
      <c r="DU578" s="39"/>
      <c r="DV578" s="39"/>
      <c r="DW578" s="39"/>
      <c r="DX578" s="39"/>
      <c r="DY578" s="39"/>
      <c r="DZ578" s="39"/>
      <c r="EA578" s="39"/>
      <c r="EB578" s="39"/>
      <c r="EC578" s="39"/>
      <c r="ED578" s="39"/>
      <c r="EE578" s="39"/>
      <c r="EF578" s="39"/>
      <c r="EG578" s="39"/>
      <c r="EH578" s="39"/>
      <c r="EI578" s="39"/>
      <c r="EJ578" s="39"/>
      <c r="EK578" s="39"/>
      <c r="EL578" s="39"/>
      <c r="EM578" s="39"/>
      <c r="EN578" s="39"/>
      <c r="EO578" s="39"/>
      <c r="EP578" s="39"/>
      <c r="EQ578" s="39"/>
      <c r="ER578" s="39"/>
      <c r="ES578" s="39"/>
      <c r="ET578" s="39"/>
      <c r="EU578" s="39"/>
      <c r="EV578" s="39"/>
      <c r="EW578" s="39"/>
      <c r="EX578" s="39"/>
      <c r="EY578" s="39"/>
      <c r="EZ578" s="39"/>
      <c r="FA578" s="39"/>
      <c r="FB578" s="39"/>
      <c r="FC578" s="39"/>
      <c r="FD578" s="39"/>
      <c r="FE578" s="39"/>
      <c r="FF578" s="39"/>
      <c r="FG578" s="39"/>
      <c r="FH578" s="39"/>
      <c r="FI578" s="39"/>
      <c r="FJ578" s="39"/>
      <c r="FK578" s="39"/>
      <c r="FL578" s="39"/>
      <c r="FM578" s="39"/>
      <c r="FN578" s="39"/>
      <c r="FO578" s="39"/>
      <c r="FP578" s="39"/>
      <c r="FQ578" s="39"/>
      <c r="FR578" s="39"/>
      <c r="FS578" s="39"/>
      <c r="FT578" s="39"/>
      <c r="FU578" s="39"/>
      <c r="FV578" s="39"/>
      <c r="FW578" s="39"/>
      <c r="FX578" s="39"/>
      <c r="FY578" s="39"/>
      <c r="FZ578" s="39"/>
      <c r="GA578" s="39"/>
      <c r="GB578" s="39"/>
      <c r="GC578" s="39"/>
      <c r="GD578" s="39"/>
      <c r="GE578" s="39"/>
      <c r="GF578" s="39"/>
      <c r="GG578" s="39"/>
      <c r="GH578" s="39"/>
      <c r="GI578" s="39"/>
      <c r="GJ578" s="39"/>
      <c r="GK578" s="39"/>
      <c r="GL578" s="39"/>
      <c r="GM578" s="39"/>
      <c r="GN578" s="39"/>
      <c r="GO578" s="39"/>
      <c r="GP578" s="39"/>
      <c r="GQ578" s="39"/>
      <c r="GR578" s="39"/>
      <c r="GS578" s="39"/>
      <c r="GT578" s="39"/>
      <c r="GU578" s="39"/>
      <c r="GV578" s="39"/>
      <c r="GW578" s="39"/>
      <c r="GX578" s="39"/>
      <c r="GY578" s="39"/>
      <c r="GZ578" s="39"/>
      <c r="HA578" s="39"/>
      <c r="HB578" s="39"/>
      <c r="HC578" s="39"/>
      <c r="HD578" s="39"/>
      <c r="HE578" s="39"/>
      <c r="HF578" s="39"/>
    </row>
    <row r="579" spans="1:214" s="45" customFormat="1" ht="134.25" customHeight="1" thickBot="1" x14ac:dyDescent="0.25">
      <c r="A579" s="41"/>
      <c r="B579" s="64">
        <v>17111000</v>
      </c>
      <c r="C579" s="56" t="s">
        <v>554</v>
      </c>
      <c r="D579" s="44">
        <v>791244266.26999998</v>
      </c>
    </row>
    <row r="580" spans="1:214" s="36" customFormat="1" ht="329.25" customHeight="1" thickBot="1" x14ac:dyDescent="0.25">
      <c r="A580" s="405"/>
      <c r="B580" s="47">
        <v>17113810</v>
      </c>
      <c r="C580" s="117" t="s">
        <v>555</v>
      </c>
      <c r="D580" s="115">
        <v>791244266.26999998</v>
      </c>
    </row>
    <row r="581" spans="1:214" s="45" customFormat="1" ht="87" customHeight="1" thickBot="1" x14ac:dyDescent="0.25">
      <c r="A581" s="41"/>
      <c r="B581" s="42">
        <v>17133000</v>
      </c>
      <c r="C581" s="56" t="s">
        <v>399</v>
      </c>
      <c r="D581" s="44">
        <v>21989330.5</v>
      </c>
    </row>
    <row r="582" spans="1:214" ht="87" customHeight="1" x14ac:dyDescent="0.2">
      <c r="A582" s="164"/>
      <c r="B582" s="144">
        <v>17133500</v>
      </c>
      <c r="C582" s="406" t="s">
        <v>556</v>
      </c>
      <c r="D582" s="172">
        <v>21989330.5</v>
      </c>
    </row>
    <row r="583" spans="1:214" ht="87" customHeight="1" thickBot="1" x14ac:dyDescent="0.25">
      <c r="A583" s="140"/>
      <c r="B583" s="134">
        <v>17133410</v>
      </c>
      <c r="C583" s="407" t="s">
        <v>557</v>
      </c>
      <c r="D583" s="142">
        <v>0</v>
      </c>
    </row>
    <row r="584" spans="1:214" s="45" customFormat="1" ht="175" thickBot="1" x14ac:dyDescent="0.25">
      <c r="A584" s="41"/>
      <c r="B584" s="42">
        <v>17136000</v>
      </c>
      <c r="C584" s="408" t="s">
        <v>535</v>
      </c>
      <c r="D584" s="44">
        <v>482822507</v>
      </c>
    </row>
    <row r="585" spans="1:214" ht="150" customHeight="1" x14ac:dyDescent="0.2">
      <c r="A585" s="164"/>
      <c r="B585" s="144">
        <v>17136215</v>
      </c>
      <c r="C585" s="273" t="s">
        <v>558</v>
      </c>
      <c r="D585" s="172">
        <v>254134150</v>
      </c>
    </row>
    <row r="586" spans="1:214" ht="88.5" customHeight="1" thickBot="1" x14ac:dyDescent="0.25">
      <c r="A586" s="159"/>
      <c r="B586" s="92">
        <v>17136332</v>
      </c>
      <c r="C586" s="319" t="s">
        <v>559</v>
      </c>
      <c r="D586" s="327">
        <v>228688357</v>
      </c>
    </row>
    <row r="587" spans="1:214" s="45" customFormat="1" ht="122.25" customHeight="1" thickBot="1" x14ac:dyDescent="0.25">
      <c r="A587" s="41"/>
      <c r="B587" s="42">
        <v>17134000</v>
      </c>
      <c r="C587" s="56" t="s">
        <v>560</v>
      </c>
      <c r="D587" s="44">
        <v>372417</v>
      </c>
    </row>
    <row r="588" spans="1:214" ht="192.75" customHeight="1" thickBot="1" x14ac:dyDescent="0.25">
      <c r="A588" s="159"/>
      <c r="B588" s="167">
        <v>17134830</v>
      </c>
      <c r="C588" s="117" t="s">
        <v>561</v>
      </c>
      <c r="D588" s="118">
        <v>372417</v>
      </c>
    </row>
    <row r="589" spans="1:214" s="45" customFormat="1" ht="61" thickBot="1" x14ac:dyDescent="0.25">
      <c r="A589" s="41"/>
      <c r="B589" s="42">
        <v>27415000</v>
      </c>
      <c r="C589" s="369" t="s">
        <v>196</v>
      </c>
      <c r="D589" s="44">
        <v>12735400</v>
      </c>
    </row>
    <row r="590" spans="1:214" ht="121" thickBot="1" x14ac:dyDescent="0.25">
      <c r="A590" s="164"/>
      <c r="B590" s="167">
        <v>27415221</v>
      </c>
      <c r="C590" s="268" t="s">
        <v>562</v>
      </c>
      <c r="D590" s="409">
        <v>12735400</v>
      </c>
    </row>
    <row r="591" spans="1:214" s="45" customFormat="1" ht="61" thickBot="1" x14ac:dyDescent="0.25">
      <c r="A591" s="41"/>
      <c r="B591" s="42">
        <v>27022400</v>
      </c>
      <c r="C591" s="56" t="s">
        <v>211</v>
      </c>
      <c r="D591" s="44">
        <v>5746423</v>
      </c>
    </row>
    <row r="592" spans="1:214" ht="189" customHeight="1" x14ac:dyDescent="0.2">
      <c r="A592" s="317"/>
      <c r="B592" s="73">
        <v>27022511</v>
      </c>
      <c r="C592" s="273" t="s">
        <v>563</v>
      </c>
      <c r="D592" s="392">
        <v>2607550</v>
      </c>
    </row>
    <row r="593" spans="1:214" ht="125" customHeight="1" thickBot="1" x14ac:dyDescent="0.25">
      <c r="A593" s="140"/>
      <c r="B593" s="134">
        <v>27022513</v>
      </c>
      <c r="C593" s="319" t="s">
        <v>564</v>
      </c>
      <c r="D593" s="142">
        <v>3728373</v>
      </c>
    </row>
    <row r="594" spans="1:214" s="45" customFormat="1" ht="87" customHeight="1" thickBot="1" x14ac:dyDescent="0.25">
      <c r="A594" s="41"/>
      <c r="B594" s="42">
        <v>37440000</v>
      </c>
      <c r="C594" s="369" t="s">
        <v>96</v>
      </c>
      <c r="D594" s="44">
        <v>10400700</v>
      </c>
    </row>
    <row r="595" spans="1:214" ht="87" customHeight="1" thickBot="1" x14ac:dyDescent="0.25">
      <c r="A595" s="59"/>
      <c r="B595" s="62">
        <v>37441000</v>
      </c>
      <c r="C595" s="273" t="s">
        <v>361</v>
      </c>
      <c r="D595" s="206">
        <v>10400700</v>
      </c>
    </row>
    <row r="596" spans="1:214" s="40" customFormat="1" ht="87" customHeight="1" thickBot="1" x14ac:dyDescent="0.25">
      <c r="A596" s="37">
        <v>62</v>
      </c>
      <c r="B596" s="94" t="s">
        <v>565</v>
      </c>
      <c r="C596" s="397"/>
      <c r="D596" s="38">
        <v>14466457617.77</v>
      </c>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c r="BG596" s="39"/>
      <c r="BH596" s="39"/>
      <c r="BI596" s="39"/>
      <c r="BJ596" s="39"/>
      <c r="BK596" s="39"/>
      <c r="BL596" s="39"/>
      <c r="BM596" s="39"/>
      <c r="BN596" s="39"/>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39"/>
      <c r="CL596" s="39"/>
      <c r="CM596" s="39"/>
      <c r="CN596" s="39"/>
      <c r="CO596" s="39"/>
      <c r="CP596" s="39"/>
      <c r="CQ596" s="39"/>
      <c r="CR596" s="39"/>
      <c r="CS596" s="39"/>
      <c r="CT596" s="39"/>
      <c r="CU596" s="39"/>
      <c r="CV596" s="39"/>
      <c r="CW596" s="39"/>
      <c r="CX596" s="39"/>
      <c r="CY596" s="39"/>
      <c r="CZ596" s="39"/>
      <c r="DA596" s="39"/>
      <c r="DB596" s="39"/>
      <c r="DC596" s="39"/>
      <c r="DD596" s="39"/>
      <c r="DE596" s="39"/>
      <c r="DF596" s="39"/>
      <c r="DG596" s="39"/>
      <c r="DH596" s="39"/>
      <c r="DI596" s="39"/>
      <c r="DJ596" s="39"/>
      <c r="DK596" s="39"/>
      <c r="DL596" s="39"/>
      <c r="DM596" s="39"/>
      <c r="DN596" s="39"/>
      <c r="DO596" s="39"/>
      <c r="DP596" s="39"/>
      <c r="DQ596" s="39"/>
      <c r="DR596" s="39"/>
      <c r="DS596" s="39"/>
      <c r="DT596" s="39"/>
      <c r="DU596" s="39"/>
      <c r="DV596" s="39"/>
      <c r="DW596" s="39"/>
      <c r="DX596" s="39"/>
      <c r="DY596" s="39"/>
      <c r="DZ596" s="39"/>
      <c r="EA596" s="39"/>
      <c r="EB596" s="39"/>
      <c r="EC596" s="39"/>
      <c r="ED596" s="39"/>
      <c r="EE596" s="39"/>
      <c r="EF596" s="39"/>
      <c r="EG596" s="39"/>
      <c r="EH596" s="39"/>
      <c r="EI596" s="39"/>
      <c r="EJ596" s="39"/>
      <c r="EK596" s="39"/>
      <c r="EL596" s="39"/>
      <c r="EM596" s="39"/>
      <c r="EN596" s="39"/>
      <c r="EO596" s="39"/>
      <c r="EP596" s="39"/>
      <c r="EQ596" s="39"/>
      <c r="ER596" s="39"/>
      <c r="ES596" s="39"/>
      <c r="ET596" s="39"/>
      <c r="EU596" s="39"/>
      <c r="EV596" s="39"/>
      <c r="EW596" s="39"/>
      <c r="EX596" s="39"/>
      <c r="EY596" s="39"/>
      <c r="EZ596" s="39"/>
      <c r="FA596" s="39"/>
      <c r="FB596" s="39"/>
      <c r="FC596" s="39"/>
      <c r="FD596" s="39"/>
      <c r="FE596" s="39"/>
      <c r="FF596" s="39"/>
      <c r="FG596" s="39"/>
      <c r="FH596" s="39"/>
      <c r="FI596" s="39"/>
      <c r="FJ596" s="39"/>
      <c r="FK596" s="39"/>
      <c r="FL596" s="39"/>
      <c r="FM596" s="39"/>
      <c r="FN596" s="39"/>
      <c r="FO596" s="39"/>
      <c r="FP596" s="39"/>
      <c r="FQ596" s="39"/>
      <c r="FR596" s="39"/>
      <c r="FS596" s="39"/>
      <c r="FT596" s="39"/>
      <c r="FU596" s="39"/>
      <c r="FV596" s="39"/>
      <c r="FW596" s="39"/>
      <c r="FX596" s="39"/>
      <c r="FY596" s="39"/>
      <c r="FZ596" s="39"/>
      <c r="GA596" s="39"/>
      <c r="GB596" s="39"/>
      <c r="GC596" s="39"/>
      <c r="GD596" s="39"/>
      <c r="GE596" s="39"/>
      <c r="GF596" s="39"/>
      <c r="GG596" s="39"/>
      <c r="GH596" s="39"/>
      <c r="GI596" s="39"/>
      <c r="GJ596" s="39"/>
      <c r="GK596" s="39"/>
      <c r="GL596" s="39"/>
      <c r="GM596" s="39"/>
      <c r="GN596" s="39"/>
      <c r="GO596" s="39"/>
      <c r="GP596" s="39"/>
      <c r="GQ596" s="39"/>
      <c r="GR596" s="39"/>
      <c r="GS596" s="39"/>
      <c r="GT596" s="39"/>
      <c r="GU596" s="39"/>
      <c r="GV596" s="39"/>
      <c r="GW596" s="39"/>
      <c r="GX596" s="39"/>
      <c r="GY596" s="39"/>
      <c r="GZ596" s="39"/>
      <c r="HA596" s="39"/>
      <c r="HB596" s="39"/>
      <c r="HC596" s="39"/>
      <c r="HD596" s="39"/>
      <c r="HE596" s="39"/>
      <c r="HF596" s="39"/>
    </row>
    <row r="597" spans="1:214" s="45" customFormat="1" ht="125" customHeight="1" thickBot="1" x14ac:dyDescent="0.25">
      <c r="A597" s="41"/>
      <c r="B597" s="42">
        <v>17182000</v>
      </c>
      <c r="C597" s="56" t="s">
        <v>194</v>
      </c>
      <c r="D597" s="44">
        <v>14452555417.77</v>
      </c>
    </row>
    <row r="598" spans="1:214" ht="125" customHeight="1" thickBot="1" x14ac:dyDescent="0.25">
      <c r="A598" s="46"/>
      <c r="B598" s="47">
        <v>17182400</v>
      </c>
      <c r="C598" s="273" t="s">
        <v>566</v>
      </c>
      <c r="D598" s="58">
        <v>14452555417.77</v>
      </c>
    </row>
    <row r="599" spans="1:214" s="45" customFormat="1" ht="125" customHeight="1" thickBot="1" x14ac:dyDescent="0.25">
      <c r="A599" s="41"/>
      <c r="B599" s="42">
        <v>27022000</v>
      </c>
      <c r="C599" s="56" t="s">
        <v>461</v>
      </c>
      <c r="D599" s="44">
        <v>0</v>
      </c>
    </row>
    <row r="600" spans="1:214" ht="126.75" customHeight="1" x14ac:dyDescent="0.2">
      <c r="A600" s="46"/>
      <c r="B600" s="47">
        <v>27012181</v>
      </c>
      <c r="C600" s="410" t="s">
        <v>567</v>
      </c>
      <c r="D600" s="58">
        <v>0</v>
      </c>
    </row>
    <row r="601" spans="1:214" ht="88.5" customHeight="1" x14ac:dyDescent="0.2">
      <c r="A601" s="205"/>
      <c r="B601" s="167">
        <v>27427230</v>
      </c>
      <c r="C601" s="410" t="s">
        <v>568</v>
      </c>
      <c r="D601" s="243">
        <v>0</v>
      </c>
    </row>
    <row r="602" spans="1:214" ht="126.75" customHeight="1" x14ac:dyDescent="0.2">
      <c r="A602" s="46"/>
      <c r="B602" s="47">
        <v>27021122</v>
      </c>
      <c r="C602" s="410" t="s">
        <v>569</v>
      </c>
      <c r="D602" s="58">
        <v>0</v>
      </c>
    </row>
    <row r="603" spans="1:214" ht="87" customHeight="1" x14ac:dyDescent="0.2">
      <c r="A603" s="46"/>
      <c r="B603" s="167">
        <v>27021121</v>
      </c>
      <c r="C603" s="410" t="s">
        <v>570</v>
      </c>
      <c r="D603" s="58">
        <v>0</v>
      </c>
    </row>
    <row r="604" spans="1:214" ht="64.5" customHeight="1" thickBot="1" x14ac:dyDescent="0.25">
      <c r="A604" s="46"/>
      <c r="B604" s="47">
        <v>27427232</v>
      </c>
      <c r="C604" s="410" t="s">
        <v>571</v>
      </c>
      <c r="D604" s="58">
        <v>0</v>
      </c>
    </row>
    <row r="605" spans="1:214" s="45" customFormat="1" ht="107.25" customHeight="1" thickBot="1" x14ac:dyDescent="0.25">
      <c r="A605" s="41"/>
      <c r="B605" s="42">
        <v>37440000</v>
      </c>
      <c r="C605" s="56" t="s">
        <v>97</v>
      </c>
      <c r="D605" s="44">
        <v>2204496600.48</v>
      </c>
    </row>
    <row r="606" spans="1:214" ht="102" customHeight="1" thickBot="1" x14ac:dyDescent="0.25">
      <c r="A606" s="101"/>
      <c r="B606" s="52">
        <v>37441000</v>
      </c>
      <c r="C606" s="273" t="s">
        <v>96</v>
      </c>
      <c r="D606" s="253">
        <v>2204496600.48</v>
      </c>
    </row>
    <row r="607" spans="1:214" ht="24.75" hidden="1" customHeight="1" thickBot="1" x14ac:dyDescent="0.25">
      <c r="A607" s="59"/>
      <c r="B607" s="52"/>
      <c r="C607" s="411"/>
      <c r="D607" s="299">
        <v>0</v>
      </c>
    </row>
    <row r="608" spans="1:214" s="40" customFormat="1" ht="87" customHeight="1" thickBot="1" x14ac:dyDescent="0.25">
      <c r="A608" s="37">
        <v>63</v>
      </c>
      <c r="B608" s="94" t="s">
        <v>572</v>
      </c>
      <c r="C608" s="397"/>
      <c r="D608" s="38">
        <v>0</v>
      </c>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c r="BG608" s="39"/>
      <c r="BH608" s="39"/>
      <c r="BI608" s="39"/>
      <c r="BJ608" s="39"/>
      <c r="BK608" s="39"/>
      <c r="BL608" s="39"/>
      <c r="BM608" s="39"/>
      <c r="BN608" s="39"/>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39"/>
      <c r="CL608" s="39"/>
      <c r="CM608" s="39"/>
      <c r="CN608" s="39"/>
      <c r="CO608" s="39"/>
      <c r="CP608" s="39"/>
      <c r="CQ608" s="39"/>
      <c r="CR608" s="39"/>
      <c r="CS608" s="39"/>
      <c r="CT608" s="39"/>
      <c r="CU608" s="39"/>
      <c r="CV608" s="39"/>
      <c r="CW608" s="39"/>
      <c r="CX608" s="39"/>
      <c r="CY608" s="39"/>
      <c r="CZ608" s="39"/>
      <c r="DA608" s="39"/>
      <c r="DB608" s="39"/>
      <c r="DC608" s="39"/>
      <c r="DD608" s="39"/>
      <c r="DE608" s="39"/>
      <c r="DF608" s="39"/>
      <c r="DG608" s="39"/>
      <c r="DH608" s="39"/>
      <c r="DI608" s="39"/>
      <c r="DJ608" s="39"/>
      <c r="DK608" s="39"/>
      <c r="DL608" s="39"/>
      <c r="DM608" s="39"/>
      <c r="DN608" s="39"/>
      <c r="DO608" s="39"/>
      <c r="DP608" s="39"/>
      <c r="DQ608" s="39"/>
      <c r="DR608" s="39"/>
      <c r="DS608" s="39"/>
      <c r="DT608" s="39"/>
      <c r="DU608" s="39"/>
      <c r="DV608" s="39"/>
      <c r="DW608" s="39"/>
      <c r="DX608" s="39"/>
      <c r="DY608" s="39"/>
      <c r="DZ608" s="39"/>
      <c r="EA608" s="39"/>
      <c r="EB608" s="39"/>
      <c r="EC608" s="39"/>
      <c r="ED608" s="39"/>
      <c r="EE608" s="39"/>
      <c r="EF608" s="39"/>
      <c r="EG608" s="39"/>
      <c r="EH608" s="39"/>
      <c r="EI608" s="39"/>
      <c r="EJ608" s="39"/>
      <c r="EK608" s="39"/>
      <c r="EL608" s="39"/>
      <c r="EM608" s="39"/>
      <c r="EN608" s="39"/>
      <c r="EO608" s="39"/>
      <c r="EP608" s="39"/>
      <c r="EQ608" s="39"/>
      <c r="ER608" s="39"/>
      <c r="ES608" s="39"/>
      <c r="ET608" s="39"/>
      <c r="EU608" s="39"/>
      <c r="EV608" s="39"/>
      <c r="EW608" s="39"/>
      <c r="EX608" s="39"/>
      <c r="EY608" s="39"/>
      <c r="EZ608" s="39"/>
      <c r="FA608" s="39"/>
      <c r="FB608" s="39"/>
      <c r="FC608" s="39"/>
      <c r="FD608" s="39"/>
      <c r="FE608" s="39"/>
      <c r="FF608" s="39"/>
      <c r="FG608" s="39"/>
      <c r="FH608" s="39"/>
      <c r="FI608" s="39"/>
      <c r="FJ608" s="39"/>
      <c r="FK608" s="39"/>
      <c r="FL608" s="39"/>
      <c r="FM608" s="39"/>
      <c r="FN608" s="39"/>
      <c r="FO608" s="39"/>
      <c r="FP608" s="39"/>
      <c r="FQ608" s="39"/>
      <c r="FR608" s="39"/>
      <c r="FS608" s="39"/>
      <c r="FT608" s="39"/>
      <c r="FU608" s="39"/>
      <c r="FV608" s="39"/>
      <c r="FW608" s="39"/>
      <c r="FX608" s="39"/>
      <c r="FY608" s="39"/>
      <c r="FZ608" s="39"/>
      <c r="GA608" s="39"/>
      <c r="GB608" s="39"/>
      <c r="GC608" s="39"/>
      <c r="GD608" s="39"/>
      <c r="GE608" s="39"/>
      <c r="GF608" s="39"/>
      <c r="GG608" s="39"/>
      <c r="GH608" s="39"/>
      <c r="GI608" s="39"/>
      <c r="GJ608" s="39"/>
      <c r="GK608" s="39"/>
      <c r="GL608" s="39"/>
      <c r="GM608" s="39"/>
      <c r="GN608" s="39"/>
      <c r="GO608" s="39"/>
      <c r="GP608" s="39"/>
      <c r="GQ608" s="39"/>
      <c r="GR608" s="39"/>
      <c r="GS608" s="39"/>
      <c r="GT608" s="39"/>
      <c r="GU608" s="39"/>
      <c r="GV608" s="39"/>
      <c r="GW608" s="39"/>
      <c r="GX608" s="39"/>
      <c r="GY608" s="39"/>
      <c r="GZ608" s="39"/>
      <c r="HA608" s="39"/>
      <c r="HB608" s="39"/>
      <c r="HC608" s="39"/>
      <c r="HD608" s="39"/>
      <c r="HE608" s="39"/>
      <c r="HF608" s="39"/>
    </row>
    <row r="609" spans="1:214" s="45" customFormat="1" ht="77.25" customHeight="1" thickBot="1" x14ac:dyDescent="0.25">
      <c r="A609" s="41"/>
      <c r="B609" s="42">
        <v>37440000</v>
      </c>
      <c r="C609" s="369" t="s">
        <v>96</v>
      </c>
      <c r="D609" s="44">
        <v>0</v>
      </c>
    </row>
    <row r="610" spans="1:214" ht="138.75" customHeight="1" thickBot="1" x14ac:dyDescent="0.25">
      <c r="A610" s="46"/>
      <c r="B610" s="57">
        <v>37441000</v>
      </c>
      <c r="C610" s="412" t="s">
        <v>573</v>
      </c>
      <c r="D610" s="50">
        <v>0</v>
      </c>
    </row>
    <row r="611" spans="1:214" s="40" customFormat="1" ht="72" customHeight="1" thickBot="1" x14ac:dyDescent="0.25">
      <c r="A611" s="37">
        <v>64</v>
      </c>
      <c r="B611" s="977" t="s">
        <v>6</v>
      </c>
      <c r="C611" s="978"/>
      <c r="D611" s="38">
        <v>14232097.17</v>
      </c>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c r="BG611" s="39"/>
      <c r="BH611" s="39"/>
      <c r="BI611" s="39"/>
      <c r="BJ611" s="39"/>
      <c r="BK611" s="39"/>
      <c r="BL611" s="39"/>
      <c r="BM611" s="39"/>
      <c r="BN611" s="39"/>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39"/>
      <c r="CL611" s="39"/>
      <c r="CM611" s="39"/>
      <c r="CN611" s="39"/>
      <c r="CO611" s="39"/>
      <c r="CP611" s="39"/>
      <c r="CQ611" s="39"/>
      <c r="CR611" s="39"/>
      <c r="CS611" s="39"/>
      <c r="CT611" s="39"/>
      <c r="CU611" s="39"/>
      <c r="CV611" s="39"/>
      <c r="CW611" s="39"/>
      <c r="CX611" s="39"/>
      <c r="CY611" s="39"/>
      <c r="CZ611" s="39"/>
      <c r="DA611" s="39"/>
      <c r="DB611" s="39"/>
      <c r="DC611" s="39"/>
      <c r="DD611" s="39"/>
      <c r="DE611" s="39"/>
      <c r="DF611" s="39"/>
      <c r="DG611" s="39"/>
      <c r="DH611" s="39"/>
      <c r="DI611" s="39"/>
      <c r="DJ611" s="39"/>
      <c r="DK611" s="39"/>
      <c r="DL611" s="39"/>
      <c r="DM611" s="39"/>
      <c r="DN611" s="39"/>
      <c r="DO611" s="39"/>
      <c r="DP611" s="39"/>
      <c r="DQ611" s="39"/>
      <c r="DR611" s="39"/>
      <c r="DS611" s="39"/>
      <c r="DT611" s="39"/>
      <c r="DU611" s="39"/>
      <c r="DV611" s="39"/>
      <c r="DW611" s="39"/>
      <c r="DX611" s="39"/>
      <c r="DY611" s="39"/>
      <c r="DZ611" s="39"/>
      <c r="EA611" s="39"/>
      <c r="EB611" s="39"/>
      <c r="EC611" s="39"/>
      <c r="ED611" s="39"/>
      <c r="EE611" s="39"/>
      <c r="EF611" s="39"/>
      <c r="EG611" s="39"/>
      <c r="EH611" s="39"/>
      <c r="EI611" s="39"/>
      <c r="EJ611" s="39"/>
      <c r="EK611" s="39"/>
      <c r="EL611" s="39"/>
      <c r="EM611" s="39"/>
      <c r="EN611" s="39"/>
      <c r="EO611" s="39"/>
      <c r="EP611" s="39"/>
      <c r="EQ611" s="39"/>
      <c r="ER611" s="39"/>
      <c r="ES611" s="39"/>
      <c r="ET611" s="39"/>
      <c r="EU611" s="39"/>
      <c r="EV611" s="39"/>
      <c r="EW611" s="39"/>
      <c r="EX611" s="39"/>
      <c r="EY611" s="39"/>
      <c r="EZ611" s="39"/>
      <c r="FA611" s="39"/>
      <c r="FB611" s="39"/>
      <c r="FC611" s="39"/>
      <c r="FD611" s="39"/>
      <c r="FE611" s="39"/>
      <c r="FF611" s="39"/>
      <c r="FG611" s="39"/>
      <c r="FH611" s="39"/>
      <c r="FI611" s="39"/>
      <c r="FJ611" s="39"/>
      <c r="FK611" s="39"/>
      <c r="FL611" s="39"/>
      <c r="FM611" s="39"/>
      <c r="FN611" s="39"/>
      <c r="FO611" s="39"/>
      <c r="FP611" s="39"/>
      <c r="FQ611" s="39"/>
      <c r="FR611" s="39"/>
      <c r="FS611" s="39"/>
      <c r="FT611" s="39"/>
      <c r="FU611" s="39"/>
      <c r="FV611" s="39"/>
      <c r="FW611" s="39"/>
      <c r="FX611" s="39"/>
      <c r="FY611" s="39"/>
      <c r="FZ611" s="39"/>
      <c r="GA611" s="39"/>
      <c r="GB611" s="39"/>
      <c r="GC611" s="39"/>
      <c r="GD611" s="39"/>
      <c r="GE611" s="39"/>
      <c r="GF611" s="39"/>
      <c r="GG611" s="39"/>
      <c r="GH611" s="39"/>
      <c r="GI611" s="39"/>
      <c r="GJ611" s="39"/>
      <c r="GK611" s="39"/>
      <c r="GL611" s="39"/>
      <c r="GM611" s="39"/>
      <c r="GN611" s="39"/>
      <c r="GO611" s="39"/>
      <c r="GP611" s="39"/>
      <c r="GQ611" s="39"/>
      <c r="GR611" s="39"/>
      <c r="GS611" s="39"/>
      <c r="GT611" s="39"/>
      <c r="GU611" s="39"/>
      <c r="GV611" s="39"/>
      <c r="GW611" s="39"/>
      <c r="GX611" s="39"/>
      <c r="GY611" s="39"/>
      <c r="GZ611" s="39"/>
      <c r="HA611" s="39"/>
      <c r="HB611" s="39"/>
      <c r="HC611" s="39"/>
      <c r="HD611" s="39"/>
      <c r="HE611" s="39"/>
      <c r="HF611" s="39"/>
    </row>
    <row r="612" spans="1:214" s="45" customFormat="1" ht="123.75" customHeight="1" thickBot="1" x14ac:dyDescent="0.25">
      <c r="A612" s="71"/>
      <c r="B612" s="64">
        <v>17136000</v>
      </c>
      <c r="C612" s="56" t="s">
        <v>574</v>
      </c>
      <c r="D612" s="44">
        <v>14232097.17</v>
      </c>
    </row>
    <row r="613" spans="1:214" ht="132.75" customHeight="1" thickBot="1" x14ac:dyDescent="0.25">
      <c r="A613" s="46"/>
      <c r="B613" s="57">
        <v>17136332</v>
      </c>
      <c r="C613" s="412" t="s">
        <v>575</v>
      </c>
      <c r="D613" s="50">
        <v>14232097.17</v>
      </c>
    </row>
    <row r="614" spans="1:214" s="40" customFormat="1" ht="72" customHeight="1" thickBot="1" x14ac:dyDescent="0.25">
      <c r="A614" s="37">
        <v>82</v>
      </c>
      <c r="B614" s="977" t="s">
        <v>576</v>
      </c>
      <c r="C614" s="978"/>
      <c r="D614" s="38">
        <v>1162397969.5599999</v>
      </c>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c r="BG614" s="39"/>
      <c r="BH614" s="39"/>
      <c r="BI614" s="39"/>
      <c r="BJ614" s="39"/>
      <c r="BK614" s="39"/>
      <c r="BL614" s="39"/>
      <c r="BM614" s="39"/>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39"/>
      <c r="CL614" s="39"/>
      <c r="CM614" s="39"/>
      <c r="CN614" s="39"/>
      <c r="CO614" s="39"/>
      <c r="CP614" s="39"/>
      <c r="CQ614" s="39"/>
      <c r="CR614" s="39"/>
      <c r="CS614" s="39"/>
      <c r="CT614" s="39"/>
      <c r="CU614" s="39"/>
      <c r="CV614" s="39"/>
      <c r="CW614" s="39"/>
      <c r="CX614" s="39"/>
      <c r="CY614" s="39"/>
      <c r="CZ614" s="39"/>
      <c r="DA614" s="39"/>
      <c r="DB614" s="39"/>
      <c r="DC614" s="39"/>
      <c r="DD614" s="39"/>
      <c r="DE614" s="39"/>
      <c r="DF614" s="39"/>
      <c r="DG614" s="39"/>
      <c r="DH614" s="39"/>
      <c r="DI614" s="39"/>
      <c r="DJ614" s="39"/>
      <c r="DK614" s="39"/>
      <c r="DL614" s="39"/>
      <c r="DM614" s="39"/>
      <c r="DN614" s="39"/>
      <c r="DO614" s="39"/>
      <c r="DP614" s="39"/>
      <c r="DQ614" s="39"/>
      <c r="DR614" s="39"/>
      <c r="DS614" s="39"/>
      <c r="DT614" s="39"/>
      <c r="DU614" s="39"/>
      <c r="DV614" s="39"/>
      <c r="DW614" s="39"/>
      <c r="DX614" s="39"/>
      <c r="DY614" s="39"/>
      <c r="DZ614" s="39"/>
      <c r="EA614" s="39"/>
      <c r="EB614" s="39"/>
      <c r="EC614" s="39"/>
      <c r="ED614" s="39"/>
      <c r="EE614" s="39"/>
      <c r="EF614" s="39"/>
      <c r="EG614" s="39"/>
      <c r="EH614" s="39"/>
      <c r="EI614" s="39"/>
      <c r="EJ614" s="39"/>
      <c r="EK614" s="39"/>
      <c r="EL614" s="39"/>
      <c r="EM614" s="39"/>
      <c r="EN614" s="39"/>
      <c r="EO614" s="39"/>
      <c r="EP614" s="39"/>
      <c r="EQ614" s="39"/>
      <c r="ER614" s="39"/>
      <c r="ES614" s="39"/>
      <c r="ET614" s="39"/>
      <c r="EU614" s="39"/>
      <c r="EV614" s="39"/>
      <c r="EW614" s="39"/>
      <c r="EX614" s="39"/>
      <c r="EY614" s="39"/>
      <c r="EZ614" s="39"/>
      <c r="FA614" s="39"/>
      <c r="FB614" s="39"/>
      <c r="FC614" s="39"/>
      <c r="FD614" s="39"/>
      <c r="FE614" s="39"/>
      <c r="FF614" s="39"/>
      <c r="FG614" s="39"/>
      <c r="FH614" s="39"/>
      <c r="FI614" s="39"/>
      <c r="FJ614" s="39"/>
      <c r="FK614" s="39"/>
      <c r="FL614" s="39"/>
      <c r="FM614" s="39"/>
      <c r="FN614" s="39"/>
      <c r="FO614" s="39"/>
      <c r="FP614" s="39"/>
      <c r="FQ614" s="39"/>
      <c r="FR614" s="39"/>
      <c r="FS614" s="39"/>
      <c r="FT614" s="39"/>
      <c r="FU614" s="39"/>
      <c r="FV614" s="39"/>
      <c r="FW614" s="39"/>
      <c r="FX614" s="39"/>
      <c r="FY614" s="39"/>
      <c r="FZ614" s="39"/>
      <c r="GA614" s="39"/>
      <c r="GB614" s="39"/>
      <c r="GC614" s="39"/>
      <c r="GD614" s="39"/>
      <c r="GE614" s="39"/>
      <c r="GF614" s="39"/>
      <c r="GG614" s="39"/>
      <c r="GH614" s="39"/>
      <c r="GI614" s="39"/>
      <c r="GJ614" s="39"/>
      <c r="GK614" s="39"/>
      <c r="GL614" s="39"/>
      <c r="GM614" s="39"/>
      <c r="GN614" s="39"/>
      <c r="GO614" s="39"/>
      <c r="GP614" s="39"/>
      <c r="GQ614" s="39"/>
      <c r="GR614" s="39"/>
      <c r="GS614" s="39"/>
      <c r="GT614" s="39"/>
      <c r="GU614" s="39"/>
      <c r="GV614" s="39"/>
      <c r="GW614" s="39"/>
      <c r="GX614" s="39"/>
      <c r="GY614" s="39"/>
      <c r="GZ614" s="39"/>
      <c r="HA614" s="39"/>
      <c r="HB614" s="39"/>
      <c r="HC614" s="39"/>
      <c r="HD614" s="39"/>
      <c r="HE614" s="39"/>
      <c r="HF614" s="39"/>
    </row>
    <row r="615" spans="1:214" s="45" customFormat="1" ht="123.75" customHeight="1" thickBot="1" x14ac:dyDescent="0.25">
      <c r="A615" s="71"/>
      <c r="B615" s="64">
        <v>17134000</v>
      </c>
      <c r="C615" s="56" t="s">
        <v>200</v>
      </c>
      <c r="D615" s="44">
        <v>79152756</v>
      </c>
    </row>
    <row r="616" spans="1:214" ht="130.5" customHeight="1" x14ac:dyDescent="0.2">
      <c r="A616" s="143"/>
      <c r="B616" s="73">
        <v>17134210</v>
      </c>
      <c r="C616" s="128" t="s">
        <v>577</v>
      </c>
      <c r="D616" s="303">
        <v>23425621</v>
      </c>
    </row>
    <row r="617" spans="1:214" ht="207" customHeight="1" x14ac:dyDescent="0.2">
      <c r="A617" s="147"/>
      <c r="B617" s="123">
        <v>17134220</v>
      </c>
      <c r="C617" s="124" t="s">
        <v>578</v>
      </c>
      <c r="D617" s="240">
        <v>29560920</v>
      </c>
    </row>
    <row r="618" spans="1:214" ht="219" customHeight="1" x14ac:dyDescent="0.2">
      <c r="A618" s="147"/>
      <c r="B618" s="123">
        <v>17135232</v>
      </c>
      <c r="C618" s="124" t="s">
        <v>579</v>
      </c>
      <c r="D618" s="125">
        <v>22296807</v>
      </c>
    </row>
    <row r="619" spans="1:214" ht="142.5" hidden="1" customHeight="1" thickBot="1" x14ac:dyDescent="0.25">
      <c r="A619" s="147"/>
      <c r="B619" s="131"/>
      <c r="C619" s="413" t="s">
        <v>580</v>
      </c>
      <c r="D619" s="125">
        <v>0</v>
      </c>
    </row>
    <row r="620" spans="1:214" ht="187.5" customHeight="1" thickBot="1" x14ac:dyDescent="0.25">
      <c r="A620" s="140"/>
      <c r="B620" s="134">
        <v>17136325</v>
      </c>
      <c r="C620" s="135" t="s">
        <v>581</v>
      </c>
      <c r="D620" s="142">
        <v>3869408</v>
      </c>
    </row>
    <row r="621" spans="1:214" s="45" customFormat="1" ht="188.25" customHeight="1" thickBot="1" x14ac:dyDescent="0.25">
      <c r="A621" s="71"/>
      <c r="B621" s="64">
        <v>27423000</v>
      </c>
      <c r="C621" s="56" t="s">
        <v>202</v>
      </c>
      <c r="D621" s="44">
        <v>243358366.88000003</v>
      </c>
    </row>
    <row r="622" spans="1:214" ht="180" customHeight="1" x14ac:dyDescent="0.2">
      <c r="A622" s="147"/>
      <c r="B622" s="47">
        <v>27423131</v>
      </c>
      <c r="C622" s="48" t="s">
        <v>582</v>
      </c>
      <c r="D622" s="125">
        <v>43905912.649999999</v>
      </c>
    </row>
    <row r="623" spans="1:214" ht="180" customHeight="1" x14ac:dyDescent="0.2">
      <c r="A623" s="75"/>
      <c r="B623" s="47">
        <v>27423132</v>
      </c>
      <c r="C623" s="48" t="s">
        <v>583</v>
      </c>
      <c r="D623" s="213">
        <v>169003309</v>
      </c>
    </row>
    <row r="624" spans="1:214" ht="122.25" customHeight="1" thickBot="1" x14ac:dyDescent="0.25">
      <c r="A624" s="326"/>
      <c r="B624" s="92">
        <v>27423142</v>
      </c>
      <c r="C624" s="145" t="s">
        <v>584</v>
      </c>
      <c r="D624" s="327">
        <v>30449145.23</v>
      </c>
    </row>
    <row r="625" spans="1:214" ht="77.25" customHeight="1" thickBot="1" x14ac:dyDescent="0.25">
      <c r="A625" s="71"/>
      <c r="B625" s="64">
        <v>27420000</v>
      </c>
      <c r="C625" s="56" t="s">
        <v>69</v>
      </c>
      <c r="D625" s="44">
        <v>235461072.44999999</v>
      </c>
    </row>
    <row r="626" spans="1:214" ht="185.25" customHeight="1" x14ac:dyDescent="0.2">
      <c r="A626" s="147"/>
      <c r="B626" s="123">
        <v>27425131</v>
      </c>
      <c r="C626" s="124" t="s">
        <v>585</v>
      </c>
      <c r="D626" s="152">
        <v>123110971</v>
      </c>
    </row>
    <row r="627" spans="1:214" ht="185.25" customHeight="1" x14ac:dyDescent="0.2">
      <c r="A627" s="147"/>
      <c r="B627" s="123">
        <v>27425132</v>
      </c>
      <c r="C627" s="124" t="s">
        <v>586</v>
      </c>
      <c r="D627" s="152">
        <v>72077870</v>
      </c>
    </row>
    <row r="628" spans="1:214" ht="185.25" customHeight="1" x14ac:dyDescent="0.2">
      <c r="A628" s="147"/>
      <c r="B628" s="123">
        <v>27425133</v>
      </c>
      <c r="C628" s="124" t="s">
        <v>587</v>
      </c>
      <c r="D628" s="152">
        <v>12925749.449999999</v>
      </c>
    </row>
    <row r="629" spans="1:214" ht="185.25" customHeight="1" thickBot="1" x14ac:dyDescent="0.25">
      <c r="A629" s="147"/>
      <c r="B629" s="123">
        <v>27425134</v>
      </c>
      <c r="C629" s="124" t="s">
        <v>588</v>
      </c>
      <c r="D629" s="152">
        <v>27346482</v>
      </c>
    </row>
    <row r="630" spans="1:214" ht="128.25" customHeight="1" thickBot="1" x14ac:dyDescent="0.25">
      <c r="A630" s="71"/>
      <c r="B630" s="64">
        <v>27022400</v>
      </c>
      <c r="C630" s="56" t="s">
        <v>211</v>
      </c>
      <c r="D630" s="44">
        <v>601601895</v>
      </c>
    </row>
    <row r="631" spans="1:214" ht="120" customHeight="1" x14ac:dyDescent="0.2">
      <c r="A631" s="147"/>
      <c r="B631" s="123">
        <v>27022433</v>
      </c>
      <c r="C631" s="124" t="s">
        <v>589</v>
      </c>
      <c r="D631" s="125">
        <v>1768680</v>
      </c>
    </row>
    <row r="632" spans="1:214" ht="140.25" customHeight="1" thickBot="1" x14ac:dyDescent="0.25">
      <c r="A632" s="75"/>
      <c r="B632" s="76">
        <v>27022435</v>
      </c>
      <c r="C632" s="77" t="s">
        <v>213</v>
      </c>
      <c r="D632" s="213">
        <v>599833215</v>
      </c>
    </row>
    <row r="633" spans="1:214" ht="89.25" customHeight="1" thickBot="1" x14ac:dyDescent="0.25">
      <c r="A633" s="71"/>
      <c r="B633" s="64">
        <v>37440000</v>
      </c>
      <c r="C633" s="56" t="s">
        <v>96</v>
      </c>
      <c r="D633" s="44">
        <v>2823879.23</v>
      </c>
    </row>
    <row r="634" spans="1:214" s="45" customFormat="1" ht="89.25" customHeight="1" thickBot="1" x14ac:dyDescent="0.25">
      <c r="A634" s="101"/>
      <c r="B634" s="214">
        <v>37441000</v>
      </c>
      <c r="C634" s="215" t="s">
        <v>97</v>
      </c>
      <c r="D634" s="216">
        <v>2823879.23</v>
      </c>
    </row>
    <row r="635" spans="1:214" s="39" customFormat="1" ht="86.25" hidden="1" customHeight="1" thickBot="1" x14ac:dyDescent="0.25">
      <c r="A635" s="37">
        <v>64</v>
      </c>
      <c r="B635" s="94" t="s">
        <v>6</v>
      </c>
      <c r="C635" s="397"/>
      <c r="D635" s="38">
        <v>0</v>
      </c>
    </row>
    <row r="636" spans="1:214" ht="16.5" hidden="1" customHeight="1" thickBot="1" x14ac:dyDescent="0.25">
      <c r="A636" s="414"/>
      <c r="B636" s="415"/>
      <c r="C636" s="416"/>
      <c r="D636" s="417">
        <v>0</v>
      </c>
    </row>
    <row r="637" spans="1:214" s="45" customFormat="1" ht="121" hidden="1" thickBot="1" x14ac:dyDescent="0.25">
      <c r="A637" s="41"/>
      <c r="B637" s="42">
        <v>17136000</v>
      </c>
      <c r="C637" s="369" t="s">
        <v>574</v>
      </c>
      <c r="D637" s="44">
        <v>0</v>
      </c>
    </row>
    <row r="638" spans="1:214" s="36" customFormat="1" ht="120" hidden="1" customHeight="1" thickBot="1" x14ac:dyDescent="0.25">
      <c r="A638" s="46"/>
      <c r="B638" s="57">
        <v>17136332</v>
      </c>
      <c r="C638" s="374" t="s">
        <v>575</v>
      </c>
      <c r="D638" s="50">
        <v>0</v>
      </c>
    </row>
    <row r="639" spans="1:214" s="40" customFormat="1" ht="87" customHeight="1" thickBot="1" x14ac:dyDescent="0.25">
      <c r="A639" s="37">
        <v>85</v>
      </c>
      <c r="B639" s="94" t="s">
        <v>50</v>
      </c>
      <c r="C639" s="397"/>
      <c r="D639" s="38">
        <v>12796643901.869999</v>
      </c>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c r="BG639" s="39"/>
      <c r="BH639" s="39"/>
      <c r="BI639" s="39"/>
      <c r="BJ639" s="39"/>
      <c r="BK639" s="39"/>
      <c r="BL639" s="39"/>
      <c r="BM639" s="39"/>
      <c r="BN639" s="39"/>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39"/>
      <c r="CL639" s="39"/>
      <c r="CM639" s="39"/>
      <c r="CN639" s="39"/>
      <c r="CO639" s="39"/>
      <c r="CP639" s="39"/>
      <c r="CQ639" s="39"/>
      <c r="CR639" s="39"/>
      <c r="CS639" s="39"/>
      <c r="CT639" s="39"/>
      <c r="CU639" s="39"/>
      <c r="CV639" s="39"/>
      <c r="CW639" s="39"/>
      <c r="CX639" s="39"/>
      <c r="CY639" s="39"/>
      <c r="CZ639" s="39"/>
      <c r="DA639" s="39"/>
      <c r="DB639" s="39"/>
      <c r="DC639" s="39"/>
      <c r="DD639" s="39"/>
      <c r="DE639" s="39"/>
      <c r="DF639" s="39"/>
      <c r="DG639" s="39"/>
      <c r="DH639" s="39"/>
      <c r="DI639" s="39"/>
      <c r="DJ639" s="39"/>
      <c r="DK639" s="39"/>
      <c r="DL639" s="39"/>
      <c r="DM639" s="39"/>
      <c r="DN639" s="39"/>
      <c r="DO639" s="39"/>
      <c r="DP639" s="39"/>
      <c r="DQ639" s="39"/>
      <c r="DR639" s="39"/>
      <c r="DS639" s="39"/>
      <c r="DT639" s="39"/>
      <c r="DU639" s="39"/>
      <c r="DV639" s="39"/>
      <c r="DW639" s="39"/>
      <c r="DX639" s="39"/>
      <c r="DY639" s="39"/>
      <c r="DZ639" s="39"/>
      <c r="EA639" s="39"/>
      <c r="EB639" s="39"/>
      <c r="EC639" s="39"/>
      <c r="ED639" s="39"/>
      <c r="EE639" s="39"/>
      <c r="EF639" s="39"/>
      <c r="EG639" s="39"/>
      <c r="EH639" s="39"/>
      <c r="EI639" s="39"/>
      <c r="EJ639" s="39"/>
      <c r="EK639" s="39"/>
      <c r="EL639" s="39"/>
      <c r="EM639" s="39"/>
      <c r="EN639" s="39"/>
      <c r="EO639" s="39"/>
      <c r="EP639" s="39"/>
      <c r="EQ639" s="39"/>
      <c r="ER639" s="39"/>
      <c r="ES639" s="39"/>
      <c r="ET639" s="39"/>
      <c r="EU639" s="39"/>
      <c r="EV639" s="39"/>
      <c r="EW639" s="39"/>
      <c r="EX639" s="39"/>
      <c r="EY639" s="39"/>
      <c r="EZ639" s="39"/>
      <c r="FA639" s="39"/>
      <c r="FB639" s="39"/>
      <c r="FC639" s="39"/>
      <c r="FD639" s="39"/>
      <c r="FE639" s="39"/>
      <c r="FF639" s="39"/>
      <c r="FG639" s="39"/>
      <c r="FH639" s="39"/>
      <c r="FI639" s="39"/>
      <c r="FJ639" s="39"/>
      <c r="FK639" s="39"/>
      <c r="FL639" s="39"/>
      <c r="FM639" s="39"/>
      <c r="FN639" s="39"/>
      <c r="FO639" s="39"/>
      <c r="FP639" s="39"/>
      <c r="FQ639" s="39"/>
      <c r="FR639" s="39"/>
      <c r="FS639" s="39"/>
      <c r="FT639" s="39"/>
      <c r="FU639" s="39"/>
      <c r="FV639" s="39"/>
      <c r="FW639" s="39"/>
      <c r="FX639" s="39"/>
      <c r="FY639" s="39"/>
      <c r="FZ639" s="39"/>
      <c r="GA639" s="39"/>
      <c r="GB639" s="39"/>
      <c r="GC639" s="39"/>
      <c r="GD639" s="39"/>
      <c r="GE639" s="39"/>
      <c r="GF639" s="39"/>
      <c r="GG639" s="39"/>
      <c r="GH639" s="39"/>
      <c r="GI639" s="39"/>
      <c r="GJ639" s="39"/>
      <c r="GK639" s="39"/>
      <c r="GL639" s="39"/>
      <c r="GM639" s="39"/>
      <c r="GN639" s="39"/>
      <c r="GO639" s="39"/>
      <c r="GP639" s="39"/>
      <c r="GQ639" s="39"/>
      <c r="GR639" s="39"/>
      <c r="GS639" s="39"/>
      <c r="GT639" s="39"/>
      <c r="GU639" s="39"/>
      <c r="GV639" s="39"/>
      <c r="GW639" s="39"/>
      <c r="GX639" s="39"/>
      <c r="GY639" s="39"/>
      <c r="GZ639" s="39"/>
      <c r="HA639" s="39"/>
      <c r="HB639" s="39"/>
      <c r="HC639" s="39"/>
      <c r="HD639" s="39"/>
      <c r="HE639" s="39"/>
      <c r="HF639" s="39"/>
    </row>
    <row r="640" spans="1:214" s="45" customFormat="1" ht="61" thickBot="1" x14ac:dyDescent="0.25">
      <c r="A640" s="41"/>
      <c r="B640" s="42">
        <v>27022000</v>
      </c>
      <c r="C640" s="56" t="s">
        <v>461</v>
      </c>
      <c r="D640" s="44">
        <v>12092059024.259998</v>
      </c>
    </row>
    <row r="641" spans="1:214" ht="125" customHeight="1" x14ac:dyDescent="0.2">
      <c r="A641" s="418"/>
      <c r="B641" s="47">
        <v>27022450</v>
      </c>
      <c r="C641" s="195" t="s">
        <v>590</v>
      </c>
      <c r="D641" s="146">
        <v>11468555254.259998</v>
      </c>
    </row>
    <row r="642" spans="1:214" ht="125" customHeight="1" x14ac:dyDescent="0.2">
      <c r="A642" s="75"/>
      <c r="B642" s="47">
        <v>27022481</v>
      </c>
      <c r="C642" s="195" t="s">
        <v>591</v>
      </c>
      <c r="D642" s="380">
        <v>27278528</v>
      </c>
    </row>
    <row r="643" spans="1:214" ht="94.5" customHeight="1" thickBot="1" x14ac:dyDescent="0.25">
      <c r="A643" s="418"/>
      <c r="B643" s="47">
        <v>27022270</v>
      </c>
      <c r="C643" s="195" t="s">
        <v>592</v>
      </c>
      <c r="D643" s="146">
        <v>596225242</v>
      </c>
    </row>
    <row r="644" spans="1:214" s="45" customFormat="1" ht="87" customHeight="1" thickBot="1" x14ac:dyDescent="0.25">
      <c r="A644" s="41"/>
      <c r="B644" s="42">
        <v>37447000</v>
      </c>
      <c r="C644" s="369" t="s">
        <v>593</v>
      </c>
      <c r="D644" s="44">
        <v>704584877.61000001</v>
      </c>
    </row>
    <row r="645" spans="1:214" ht="77.25" customHeight="1" x14ac:dyDescent="0.2">
      <c r="A645" s="418"/>
      <c r="B645" s="144">
        <v>37447200</v>
      </c>
      <c r="C645" s="195" t="s">
        <v>594</v>
      </c>
      <c r="D645" s="172">
        <v>281484993.94</v>
      </c>
    </row>
    <row r="646" spans="1:214" ht="75.75" customHeight="1" x14ac:dyDescent="0.2">
      <c r="A646" s="377"/>
      <c r="B646" s="123">
        <v>37447100</v>
      </c>
      <c r="C646" s="126" t="s">
        <v>595</v>
      </c>
      <c r="D646" s="173">
        <v>364818583.67000002</v>
      </c>
    </row>
    <row r="647" spans="1:214" ht="89.25" customHeight="1" thickBot="1" x14ac:dyDescent="0.25">
      <c r="A647" s="174"/>
      <c r="B647" s="167">
        <v>37447300</v>
      </c>
      <c r="C647" s="126" t="s">
        <v>596</v>
      </c>
      <c r="D647" s="160">
        <v>58281300</v>
      </c>
    </row>
    <row r="648" spans="1:214" s="40" customFormat="1" ht="87" customHeight="1" thickBot="1" x14ac:dyDescent="0.25">
      <c r="A648" s="37">
        <v>86</v>
      </c>
      <c r="B648" s="94" t="s">
        <v>597</v>
      </c>
      <c r="C648" s="397"/>
      <c r="D648" s="38">
        <v>16317662603.319998</v>
      </c>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c r="BG648" s="39"/>
      <c r="BH648" s="39"/>
      <c r="BI648" s="39"/>
      <c r="BJ648" s="39"/>
      <c r="BK648" s="39"/>
      <c r="BL648" s="39"/>
      <c r="BM648" s="39"/>
      <c r="BN648" s="39"/>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39"/>
      <c r="CL648" s="39"/>
      <c r="CM648" s="39"/>
      <c r="CN648" s="39"/>
      <c r="CO648" s="39"/>
      <c r="CP648" s="39"/>
      <c r="CQ648" s="39"/>
      <c r="CR648" s="39"/>
      <c r="CS648" s="39"/>
      <c r="CT648" s="39"/>
      <c r="CU648" s="39"/>
      <c r="CV648" s="39"/>
      <c r="CW648" s="39"/>
      <c r="CX648" s="39"/>
      <c r="CY648" s="39"/>
      <c r="CZ648" s="39"/>
      <c r="DA648" s="39"/>
      <c r="DB648" s="39"/>
      <c r="DC648" s="39"/>
      <c r="DD648" s="39"/>
      <c r="DE648" s="39"/>
      <c r="DF648" s="39"/>
      <c r="DG648" s="39"/>
      <c r="DH648" s="39"/>
      <c r="DI648" s="39"/>
      <c r="DJ648" s="39"/>
      <c r="DK648" s="39"/>
      <c r="DL648" s="39"/>
      <c r="DM648" s="39"/>
      <c r="DN648" s="39"/>
      <c r="DO648" s="39"/>
      <c r="DP648" s="39"/>
      <c r="DQ648" s="39"/>
      <c r="DR648" s="39"/>
      <c r="DS648" s="39"/>
      <c r="DT648" s="39"/>
      <c r="DU648" s="39"/>
      <c r="DV648" s="39"/>
      <c r="DW648" s="39"/>
      <c r="DX648" s="39"/>
      <c r="DY648" s="39"/>
      <c r="DZ648" s="39"/>
      <c r="EA648" s="39"/>
      <c r="EB648" s="39"/>
      <c r="EC648" s="39"/>
      <c r="ED648" s="39"/>
      <c r="EE648" s="39"/>
      <c r="EF648" s="39"/>
      <c r="EG648" s="39"/>
      <c r="EH648" s="39"/>
      <c r="EI648" s="39"/>
      <c r="EJ648" s="39"/>
      <c r="EK648" s="39"/>
      <c r="EL648" s="39"/>
      <c r="EM648" s="39"/>
      <c r="EN648" s="39"/>
      <c r="EO648" s="39"/>
      <c r="EP648" s="39"/>
      <c r="EQ648" s="39"/>
      <c r="ER648" s="39"/>
      <c r="ES648" s="39"/>
      <c r="ET648" s="39"/>
      <c r="EU648" s="39"/>
      <c r="EV648" s="39"/>
      <c r="EW648" s="39"/>
      <c r="EX648" s="39"/>
      <c r="EY648" s="39"/>
      <c r="EZ648" s="39"/>
      <c r="FA648" s="39"/>
      <c r="FB648" s="39"/>
      <c r="FC648" s="39"/>
      <c r="FD648" s="39"/>
      <c r="FE648" s="39"/>
      <c r="FF648" s="39"/>
      <c r="FG648" s="39"/>
      <c r="FH648" s="39"/>
      <c r="FI648" s="39"/>
      <c r="FJ648" s="39"/>
      <c r="FK648" s="39"/>
      <c r="FL648" s="39"/>
      <c r="FM648" s="39"/>
      <c r="FN648" s="39"/>
      <c r="FO648" s="39"/>
      <c r="FP648" s="39"/>
      <c r="FQ648" s="39"/>
      <c r="FR648" s="39"/>
      <c r="FS648" s="39"/>
      <c r="FT648" s="39"/>
      <c r="FU648" s="39"/>
      <c r="FV648" s="39"/>
      <c r="FW648" s="39"/>
      <c r="FX648" s="39"/>
      <c r="FY648" s="39"/>
      <c r="FZ648" s="39"/>
      <c r="GA648" s="39"/>
      <c r="GB648" s="39"/>
      <c r="GC648" s="39"/>
      <c r="GD648" s="39"/>
      <c r="GE648" s="39"/>
      <c r="GF648" s="39"/>
      <c r="GG648" s="39"/>
      <c r="GH648" s="39"/>
      <c r="GI648" s="39"/>
      <c r="GJ648" s="39"/>
      <c r="GK648" s="39"/>
      <c r="GL648" s="39"/>
      <c r="GM648" s="39"/>
      <c r="GN648" s="39"/>
      <c r="GO648" s="39"/>
      <c r="GP648" s="39"/>
      <c r="GQ648" s="39"/>
      <c r="GR648" s="39"/>
      <c r="GS648" s="39"/>
      <c r="GT648" s="39"/>
      <c r="GU648" s="39"/>
      <c r="GV648" s="39"/>
      <c r="GW648" s="39"/>
      <c r="GX648" s="39"/>
      <c r="GY648" s="39"/>
      <c r="GZ648" s="39"/>
      <c r="HA648" s="39"/>
      <c r="HB648" s="39"/>
      <c r="HC648" s="39"/>
      <c r="HD648" s="39"/>
      <c r="HE648" s="39"/>
      <c r="HF648" s="39"/>
    </row>
    <row r="649" spans="1:214" s="45" customFormat="1" ht="87" customHeight="1" thickBot="1" x14ac:dyDescent="0.25">
      <c r="A649" s="41"/>
      <c r="B649" s="42">
        <v>27420000</v>
      </c>
      <c r="C649" s="369" t="s">
        <v>947</v>
      </c>
      <c r="D649" s="44">
        <v>16135877713.059999</v>
      </c>
    </row>
    <row r="650" spans="1:214" ht="90.75" customHeight="1" x14ac:dyDescent="0.2">
      <c r="A650" s="418"/>
      <c r="B650" s="144">
        <v>27421400</v>
      </c>
      <c r="C650" s="195" t="s">
        <v>598</v>
      </c>
      <c r="D650" s="172">
        <v>236076773</v>
      </c>
    </row>
    <row r="651" spans="1:214" s="169" customFormat="1" ht="90.75" customHeight="1" x14ac:dyDescent="0.2">
      <c r="A651" s="147"/>
      <c r="B651" s="123">
        <v>27421720</v>
      </c>
      <c r="C651" s="126" t="s">
        <v>599</v>
      </c>
      <c r="D651" s="160">
        <v>1499618897</v>
      </c>
    </row>
    <row r="652" spans="1:214" ht="125" customHeight="1" x14ac:dyDescent="0.2">
      <c r="A652" s="377"/>
      <c r="B652" s="123">
        <v>27421721</v>
      </c>
      <c r="C652" s="126" t="s">
        <v>600</v>
      </c>
      <c r="D652" s="160">
        <v>6007989229</v>
      </c>
    </row>
    <row r="653" spans="1:214" ht="125" customHeight="1" x14ac:dyDescent="0.2">
      <c r="A653" s="377"/>
      <c r="B653" s="123">
        <v>27421722</v>
      </c>
      <c r="C653" s="126" t="s">
        <v>601</v>
      </c>
      <c r="D653" s="160">
        <v>6012844878.1599998</v>
      </c>
    </row>
    <row r="654" spans="1:214" ht="81.75" customHeight="1" x14ac:dyDescent="0.2">
      <c r="A654" s="377"/>
      <c r="B654" s="123">
        <v>27421723</v>
      </c>
      <c r="C654" s="126" t="s">
        <v>602</v>
      </c>
      <c r="D654" s="160">
        <v>641163472.70000005</v>
      </c>
    </row>
    <row r="655" spans="1:214" ht="90" customHeight="1" x14ac:dyDescent="0.2">
      <c r="A655" s="377"/>
      <c r="B655" s="123">
        <v>27421730</v>
      </c>
      <c r="C655" s="126" t="s">
        <v>603</v>
      </c>
      <c r="D655" s="118">
        <v>94434856</v>
      </c>
    </row>
    <row r="656" spans="1:214" ht="90" customHeight="1" x14ac:dyDescent="0.2">
      <c r="A656" s="377"/>
      <c r="B656" s="123">
        <v>27421731</v>
      </c>
      <c r="C656" s="126" t="s">
        <v>604</v>
      </c>
      <c r="D656" s="118">
        <v>335432858.19999886</v>
      </c>
    </row>
    <row r="657" spans="1:4" ht="104.25" customHeight="1" x14ac:dyDescent="0.2">
      <c r="A657" s="377"/>
      <c r="B657" s="123">
        <v>27421724</v>
      </c>
      <c r="C657" s="126" t="s">
        <v>605</v>
      </c>
      <c r="D657" s="118">
        <v>115235765</v>
      </c>
    </row>
    <row r="658" spans="1:4" ht="125" customHeight="1" x14ac:dyDescent="0.2">
      <c r="A658" s="377"/>
      <c r="B658" s="123">
        <v>27421733</v>
      </c>
      <c r="C658" s="126" t="s">
        <v>606</v>
      </c>
      <c r="D658" s="118">
        <v>564741774</v>
      </c>
    </row>
    <row r="659" spans="1:4" ht="109.5" customHeight="1" x14ac:dyDescent="0.2">
      <c r="A659" s="377"/>
      <c r="B659" s="123">
        <v>27421732</v>
      </c>
      <c r="C659" s="126" t="s">
        <v>607</v>
      </c>
      <c r="D659" s="118">
        <v>648664239</v>
      </c>
    </row>
    <row r="660" spans="1:4" s="169" customFormat="1" ht="125" hidden="1" customHeight="1" x14ac:dyDescent="0.2">
      <c r="A660" s="147"/>
      <c r="B660" s="123"/>
      <c r="C660" s="283" t="s">
        <v>608</v>
      </c>
      <c r="D660" s="118">
        <v>0</v>
      </c>
    </row>
    <row r="661" spans="1:4" ht="144.75" customHeight="1" x14ac:dyDescent="0.2">
      <c r="A661" s="377"/>
      <c r="B661" s="123">
        <v>27421740</v>
      </c>
      <c r="C661" s="126" t="s">
        <v>609</v>
      </c>
      <c r="D661" s="118">
        <v>25900880</v>
      </c>
    </row>
    <row r="662" spans="1:4" ht="87" hidden="1" customHeight="1" x14ac:dyDescent="0.2">
      <c r="A662" s="377"/>
      <c r="B662" s="123"/>
      <c r="C662" s="126" t="s">
        <v>610</v>
      </c>
      <c r="D662" s="160">
        <v>0</v>
      </c>
    </row>
    <row r="663" spans="1:4" ht="87" customHeight="1" thickBot="1" x14ac:dyDescent="0.25">
      <c r="A663" s="377"/>
      <c r="B663" s="123">
        <v>27421800</v>
      </c>
      <c r="C663" s="126" t="s">
        <v>611</v>
      </c>
      <c r="D663" s="160">
        <v>0</v>
      </c>
    </row>
    <row r="664" spans="1:4" s="192" customFormat="1" ht="131.25" hidden="1" customHeight="1" x14ac:dyDescent="0.2">
      <c r="A664" s="122"/>
      <c r="B664" s="137"/>
      <c r="C664" s="283" t="s">
        <v>612</v>
      </c>
      <c r="D664" s="160">
        <v>0</v>
      </c>
    </row>
    <row r="665" spans="1:4" s="192" customFormat="1" ht="101.25" hidden="1" customHeight="1" x14ac:dyDescent="0.2">
      <c r="A665" s="122"/>
      <c r="B665" s="137"/>
      <c r="C665" s="283" t="s">
        <v>613</v>
      </c>
      <c r="D665" s="160">
        <v>0</v>
      </c>
    </row>
    <row r="666" spans="1:4" s="192" customFormat="1" ht="75" hidden="1" customHeight="1" thickBot="1" x14ac:dyDescent="0.25">
      <c r="A666" s="147"/>
      <c r="B666" s="123"/>
      <c r="C666" s="283" t="s">
        <v>614</v>
      </c>
      <c r="D666" s="160">
        <v>0</v>
      </c>
    </row>
    <row r="667" spans="1:4" s="45" customFormat="1" ht="87" customHeight="1" thickBot="1" x14ac:dyDescent="0.25">
      <c r="A667" s="41"/>
      <c r="B667" s="42">
        <v>37440000</v>
      </c>
      <c r="C667" s="369" t="s">
        <v>96</v>
      </c>
      <c r="D667" s="44">
        <v>181784890.25999999</v>
      </c>
    </row>
    <row r="668" spans="1:4" ht="87" customHeight="1" thickBot="1" x14ac:dyDescent="0.25">
      <c r="A668" s="164"/>
      <c r="B668" s="419">
        <v>37441000</v>
      </c>
      <c r="C668" s="175" t="s">
        <v>573</v>
      </c>
      <c r="D668" s="262">
        <v>181784890.25999999</v>
      </c>
    </row>
    <row r="669" spans="1:4" s="39" customFormat="1" ht="99" customHeight="1" thickBot="1" x14ac:dyDescent="0.25">
      <c r="A669" s="37">
        <v>87</v>
      </c>
      <c r="B669" s="94" t="s">
        <v>615</v>
      </c>
      <c r="C669" s="397"/>
      <c r="D669" s="38">
        <v>3858448240.0500002</v>
      </c>
    </row>
    <row r="670" spans="1:4" s="45" customFormat="1" ht="141" customHeight="1" thickBot="1" x14ac:dyDescent="0.25">
      <c r="A670" s="41"/>
      <c r="B670" s="42">
        <v>17181000</v>
      </c>
      <c r="C670" s="369" t="s">
        <v>616</v>
      </c>
      <c r="D670" s="44">
        <v>377944020.85000002</v>
      </c>
    </row>
    <row r="671" spans="1:4" ht="87" customHeight="1" thickBot="1" x14ac:dyDescent="0.25">
      <c r="A671" s="46"/>
      <c r="B671" s="144">
        <v>17181100</v>
      </c>
      <c r="C671" s="420" t="s">
        <v>617</v>
      </c>
      <c r="D671" s="115">
        <v>377944020.85000002</v>
      </c>
    </row>
    <row r="672" spans="1:4" s="45" customFormat="1" ht="87" customHeight="1" thickBot="1" x14ac:dyDescent="0.25">
      <c r="A672" s="41"/>
      <c r="B672" s="42">
        <v>27428000</v>
      </c>
      <c r="C672" s="369" t="s">
        <v>618</v>
      </c>
      <c r="D672" s="44">
        <v>681459491.79999995</v>
      </c>
    </row>
    <row r="673" spans="1:4" ht="87" customHeight="1" thickBot="1" x14ac:dyDescent="0.25">
      <c r="A673" s="46"/>
      <c r="B673" s="144">
        <v>27428260</v>
      </c>
      <c r="C673" s="420" t="s">
        <v>619</v>
      </c>
      <c r="D673" s="115">
        <v>681459491.79999995</v>
      </c>
    </row>
    <row r="674" spans="1:4" s="45" customFormat="1" ht="125" customHeight="1" thickBot="1" x14ac:dyDescent="0.25">
      <c r="A674" s="41"/>
      <c r="B674" s="42">
        <v>27022000</v>
      </c>
      <c r="C674" s="369" t="s">
        <v>461</v>
      </c>
      <c r="D674" s="44">
        <v>611686981.18000007</v>
      </c>
    </row>
    <row r="675" spans="1:4" ht="125" customHeight="1" thickBot="1" x14ac:dyDescent="0.25">
      <c r="A675" s="75"/>
      <c r="B675" s="134">
        <v>27022310</v>
      </c>
      <c r="C675" s="264" t="s">
        <v>620</v>
      </c>
      <c r="D675" s="343">
        <v>611686981.18000007</v>
      </c>
    </row>
    <row r="676" spans="1:4" s="45" customFormat="1" ht="61" thickBot="1" x14ac:dyDescent="0.25">
      <c r="A676" s="41"/>
      <c r="B676" s="42">
        <v>37440000</v>
      </c>
      <c r="C676" s="369" t="s">
        <v>97</v>
      </c>
      <c r="D676" s="44">
        <v>484052518.64999998</v>
      </c>
    </row>
    <row r="677" spans="1:4" s="36" customFormat="1" ht="87" customHeight="1" thickBot="1" x14ac:dyDescent="0.25">
      <c r="A677" s="46"/>
      <c r="B677" s="127">
        <v>37441000</v>
      </c>
      <c r="C677" s="421" t="s">
        <v>96</v>
      </c>
      <c r="D677" s="115">
        <v>484052518.64999998</v>
      </c>
    </row>
    <row r="678" spans="1:4" s="45" customFormat="1" ht="87" customHeight="1" thickBot="1" x14ac:dyDescent="0.25">
      <c r="A678" s="41"/>
      <c r="B678" s="42">
        <v>37448000</v>
      </c>
      <c r="C678" s="369" t="s">
        <v>135</v>
      </c>
      <c r="D678" s="44">
        <v>289540357.19999999</v>
      </c>
    </row>
    <row r="679" spans="1:4" s="36" customFormat="1" ht="87" customHeight="1" thickBot="1" x14ac:dyDescent="0.25">
      <c r="A679" s="116"/>
      <c r="B679" s="127">
        <v>37448100</v>
      </c>
      <c r="C679" s="421" t="s">
        <v>135</v>
      </c>
      <c r="D679" s="235">
        <v>289540357.19999999</v>
      </c>
    </row>
    <row r="680" spans="1:4" s="45" customFormat="1" ht="87" customHeight="1" thickBot="1" x14ac:dyDescent="0.25">
      <c r="A680" s="41"/>
      <c r="B680" s="42">
        <v>27483000</v>
      </c>
      <c r="C680" s="369" t="s">
        <v>621</v>
      </c>
      <c r="D680" s="44">
        <v>733390816.63999999</v>
      </c>
    </row>
    <row r="681" spans="1:4" ht="87" customHeight="1" thickBot="1" x14ac:dyDescent="0.25">
      <c r="A681" s="46"/>
      <c r="B681" s="127">
        <v>27483300</v>
      </c>
      <c r="C681" s="195" t="s">
        <v>622</v>
      </c>
      <c r="D681" s="115">
        <v>733390816.63999999</v>
      </c>
    </row>
    <row r="682" spans="1:4" s="45" customFormat="1" ht="87" customHeight="1" thickBot="1" x14ac:dyDescent="0.25">
      <c r="A682" s="41"/>
      <c r="B682" s="42">
        <v>27484000</v>
      </c>
      <c r="C682" s="369" t="s">
        <v>623</v>
      </c>
      <c r="D682" s="44">
        <v>719309053.73000002</v>
      </c>
    </row>
    <row r="683" spans="1:4" s="36" customFormat="1" ht="87" customHeight="1" x14ac:dyDescent="0.2">
      <c r="A683" s="164"/>
      <c r="B683" s="73">
        <v>27012116</v>
      </c>
      <c r="C683" s="195" t="s">
        <v>624</v>
      </c>
      <c r="D683" s="172">
        <v>460060409.19999999</v>
      </c>
    </row>
    <row r="684" spans="1:4" s="36" customFormat="1" ht="125" customHeight="1" x14ac:dyDescent="0.2">
      <c r="A684" s="122"/>
      <c r="B684" s="123">
        <v>27484100</v>
      </c>
      <c r="C684" s="126" t="s">
        <v>625</v>
      </c>
      <c r="D684" s="125">
        <v>21130140</v>
      </c>
    </row>
    <row r="685" spans="1:4" s="36" customFormat="1" ht="76.5" customHeight="1" x14ac:dyDescent="0.2">
      <c r="A685" s="122"/>
      <c r="B685" s="123">
        <v>27484200</v>
      </c>
      <c r="C685" s="126" t="s">
        <v>626</v>
      </c>
      <c r="D685" s="125">
        <v>45211068.57</v>
      </c>
    </row>
    <row r="686" spans="1:4" s="36" customFormat="1" ht="87" customHeight="1" thickBot="1" x14ac:dyDescent="0.25">
      <c r="A686" s="140"/>
      <c r="B686" s="134">
        <v>27484620</v>
      </c>
      <c r="C686" s="319" t="s">
        <v>133</v>
      </c>
      <c r="D686" s="142">
        <v>200199435.97000003</v>
      </c>
    </row>
    <row r="687" spans="1:4" s="39" customFormat="1" ht="87" customHeight="1" thickBot="1" x14ac:dyDescent="0.25">
      <c r="A687" s="37">
        <v>74</v>
      </c>
      <c r="B687" s="94" t="s">
        <v>627</v>
      </c>
      <c r="C687" s="397"/>
      <c r="D687" s="38">
        <v>21871859684.560001</v>
      </c>
    </row>
    <row r="688" spans="1:4" s="316" customFormat="1" ht="87" customHeight="1" thickBot="1" x14ac:dyDescent="0.25">
      <c r="A688" s="41"/>
      <c r="B688" s="127"/>
      <c r="C688" s="204" t="s">
        <v>628</v>
      </c>
      <c r="D688" s="121">
        <v>21871859684.560001</v>
      </c>
    </row>
    <row r="689" spans="1:4" s="189" customFormat="1" ht="87" customHeight="1" thickBot="1" x14ac:dyDescent="0.25">
      <c r="A689" s="325"/>
      <c r="B689" s="224">
        <v>47722000</v>
      </c>
      <c r="C689" s="204" t="s">
        <v>629</v>
      </c>
      <c r="D689" s="151">
        <v>21871859684.560001</v>
      </c>
    </row>
    <row r="690" spans="1:4" s="426" customFormat="1" ht="84.75" customHeight="1" thickBot="1" x14ac:dyDescent="0.25">
      <c r="A690" s="422"/>
      <c r="B690" s="423">
        <v>47722100</v>
      </c>
      <c r="C690" s="424" t="s">
        <v>630</v>
      </c>
      <c r="D690" s="425">
        <v>21871859684.560001</v>
      </c>
    </row>
    <row r="691" spans="1:4" s="426" customFormat="1" ht="84.75" customHeight="1" thickBot="1" x14ac:dyDescent="0.25">
      <c r="A691" s="325"/>
      <c r="B691" s="127">
        <v>47722110</v>
      </c>
      <c r="C691" s="117" t="s">
        <v>631</v>
      </c>
      <c r="D691" s="151">
        <v>3349466666.6599998</v>
      </c>
    </row>
    <row r="692" spans="1:4" ht="87" hidden="1" customHeight="1" x14ac:dyDescent="0.2">
      <c r="A692" s="122"/>
      <c r="B692" s="427">
        <v>19</v>
      </c>
      <c r="C692" s="126" t="s">
        <v>632</v>
      </c>
      <c r="D692" s="160">
        <v>0</v>
      </c>
    </row>
    <row r="693" spans="1:4" ht="87" hidden="1" customHeight="1" x14ac:dyDescent="0.2">
      <c r="A693" s="122"/>
      <c r="B693" s="428">
        <v>20</v>
      </c>
      <c r="C693" s="126" t="s">
        <v>633</v>
      </c>
      <c r="D693" s="220">
        <v>0</v>
      </c>
    </row>
    <row r="694" spans="1:4" ht="87" hidden="1" customHeight="1" thickBot="1" x14ac:dyDescent="0.25">
      <c r="A694" s="140"/>
      <c r="B694" s="429">
        <v>21</v>
      </c>
      <c r="C694" s="319" t="s">
        <v>634</v>
      </c>
      <c r="D694" s="277">
        <v>0</v>
      </c>
    </row>
    <row r="695" spans="1:4" s="426" customFormat="1" ht="89.25" customHeight="1" thickBot="1" x14ac:dyDescent="0.25">
      <c r="A695" s="325"/>
      <c r="B695" s="430">
        <v>47722120</v>
      </c>
      <c r="C695" s="431" t="s">
        <v>635</v>
      </c>
      <c r="D695" s="151">
        <v>18522393017.900002</v>
      </c>
    </row>
    <row r="696" spans="1:4" ht="90.75" customHeight="1" x14ac:dyDescent="0.2">
      <c r="A696" s="97"/>
      <c r="B696" s="47">
        <v>47681300</v>
      </c>
      <c r="C696" s="98" t="s">
        <v>636</v>
      </c>
      <c r="D696" s="100">
        <v>0</v>
      </c>
    </row>
    <row r="697" spans="1:4" s="45" customFormat="1" ht="87" customHeight="1" x14ac:dyDescent="0.2">
      <c r="A697" s="432"/>
      <c r="B697" s="433">
        <v>47722500</v>
      </c>
      <c r="C697" s="434" t="s">
        <v>637</v>
      </c>
      <c r="D697" s="435">
        <v>0</v>
      </c>
    </row>
    <row r="698" spans="1:4" s="45" customFormat="1" ht="87" customHeight="1" thickBot="1" x14ac:dyDescent="0.25">
      <c r="A698" s="1001" t="s">
        <v>638</v>
      </c>
      <c r="B698" s="1002"/>
      <c r="C698" s="1003"/>
      <c r="D698" s="436">
        <v>1344733917652.6296</v>
      </c>
    </row>
    <row r="699" spans="1:4" s="45" customFormat="1" ht="87" customHeight="1" thickBot="1" x14ac:dyDescent="0.25">
      <c r="A699" s="37">
        <v>74</v>
      </c>
      <c r="B699" s="94" t="s">
        <v>639</v>
      </c>
      <c r="C699" s="397"/>
      <c r="D699" s="436">
        <v>243942831451.59</v>
      </c>
    </row>
    <row r="700" spans="1:4" s="45" customFormat="1" ht="87" customHeight="1" thickBot="1" x14ac:dyDescent="0.25">
      <c r="A700" s="1004" t="s">
        <v>62</v>
      </c>
      <c r="B700" s="1005"/>
      <c r="C700" s="1006"/>
      <c r="D700" s="437">
        <v>45992127626.160004</v>
      </c>
    </row>
    <row r="701" spans="1:4" s="45" customFormat="1" ht="87" customHeight="1" thickBot="1" x14ac:dyDescent="0.25">
      <c r="A701" s="325"/>
      <c r="B701" s="224">
        <v>47722000</v>
      </c>
      <c r="C701" s="204" t="s">
        <v>640</v>
      </c>
      <c r="D701" s="437">
        <v>7229456998.5900002</v>
      </c>
    </row>
    <row r="702" spans="1:4" s="45" customFormat="1" ht="87" customHeight="1" thickBot="1" x14ac:dyDescent="0.25">
      <c r="A702" s="287"/>
      <c r="B702" s="423">
        <v>47722100</v>
      </c>
      <c r="C702" s="424" t="s">
        <v>641</v>
      </c>
      <c r="D702" s="437">
        <v>38762670627.57</v>
      </c>
    </row>
    <row r="703" spans="1:4" s="45" customFormat="1" ht="87" customHeight="1" thickBot="1" x14ac:dyDescent="0.25">
      <c r="A703" s="996" t="s">
        <v>642</v>
      </c>
      <c r="B703" s="997"/>
      <c r="C703" s="998"/>
      <c r="D703" s="437">
        <v>197950703825.42999</v>
      </c>
    </row>
    <row r="704" spans="1:4" s="45" customFormat="1" ht="87" customHeight="1" thickBot="1" x14ac:dyDescent="0.25">
      <c r="A704" s="325"/>
      <c r="B704" s="224">
        <v>47722000</v>
      </c>
      <c r="C704" s="204" t="s">
        <v>643</v>
      </c>
      <c r="D704" s="437">
        <v>132160868218.33</v>
      </c>
    </row>
    <row r="705" spans="1:214" s="45" customFormat="1" ht="87" customHeight="1" thickBot="1" x14ac:dyDescent="0.25">
      <c r="A705" s="287"/>
      <c r="B705" s="423">
        <v>47722100</v>
      </c>
      <c r="C705" s="424" t="s">
        <v>644</v>
      </c>
      <c r="D705" s="437">
        <v>65789835607.099998</v>
      </c>
    </row>
    <row r="706" spans="1:214" s="45" customFormat="1" ht="87" customHeight="1" thickBot="1" x14ac:dyDescent="0.25">
      <c r="A706" s="71"/>
      <c r="B706" s="999" t="s">
        <v>645</v>
      </c>
      <c r="C706" s="1000"/>
      <c r="D706" s="436">
        <v>1588676749104.2197</v>
      </c>
    </row>
    <row r="707" spans="1:214" ht="16.5" customHeight="1" thickBot="1" x14ac:dyDescent="0.25">
      <c r="A707" s="414"/>
      <c r="B707" s="415"/>
      <c r="C707" s="416"/>
      <c r="D707" s="417"/>
    </row>
    <row r="708" spans="1:214" ht="16.5" customHeight="1" thickBot="1" x14ac:dyDescent="0.25">
      <c r="A708" s="438"/>
      <c r="B708" s="439"/>
      <c r="C708" s="440"/>
      <c r="D708" s="441"/>
    </row>
    <row r="709" spans="1:214" ht="16.5" customHeight="1" thickTop="1" thickBot="1" x14ac:dyDescent="0.25">
      <c r="A709" s="442"/>
      <c r="B709" s="443"/>
      <c r="C709" s="444"/>
      <c r="D709" s="445"/>
    </row>
    <row r="710" spans="1:214" ht="16.5" customHeight="1" x14ac:dyDescent="0.2">
      <c r="A710" s="446"/>
      <c r="B710" s="447"/>
      <c r="C710" s="448"/>
      <c r="D710" s="449"/>
    </row>
    <row r="711" spans="1:214" ht="16.5" customHeight="1" x14ac:dyDescent="0.2">
      <c r="A711" s="446"/>
      <c r="B711" s="447"/>
      <c r="C711" s="448"/>
      <c r="D711" s="449"/>
    </row>
    <row r="712" spans="1:214" x14ac:dyDescent="0.2">
      <c r="D712" s="452"/>
    </row>
    <row r="713" spans="1:214" x14ac:dyDescent="0.2">
      <c r="D713" s="452"/>
    </row>
    <row r="714" spans="1:214" s="453" customFormat="1" x14ac:dyDescent="0.2">
      <c r="A714" s="36"/>
      <c r="B714" s="450"/>
      <c r="C714" s="451"/>
      <c r="D714" s="452"/>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c r="BP714" s="23"/>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c r="DU714" s="23"/>
      <c r="DV714" s="23"/>
      <c r="DW714" s="23"/>
      <c r="DX714" s="23"/>
      <c r="DY714" s="23"/>
      <c r="DZ714" s="23"/>
      <c r="EA714" s="23"/>
      <c r="EB714" s="23"/>
      <c r="EC714" s="23"/>
      <c r="ED714" s="23"/>
      <c r="EE714" s="23"/>
      <c r="EF714" s="23"/>
      <c r="EG714" s="23"/>
      <c r="EH714" s="23"/>
      <c r="EI714" s="23"/>
      <c r="EJ714" s="23"/>
      <c r="EK714" s="23"/>
      <c r="EL714" s="23"/>
      <c r="EM714" s="23"/>
      <c r="EN714" s="23"/>
      <c r="EO714" s="23"/>
      <c r="EP714" s="23"/>
      <c r="EQ714" s="23"/>
      <c r="ER714" s="23"/>
      <c r="ES714" s="23"/>
      <c r="ET714" s="23"/>
      <c r="EU714" s="23"/>
      <c r="EV714" s="23"/>
      <c r="EW714" s="23"/>
      <c r="EX714" s="23"/>
      <c r="EY714" s="23"/>
      <c r="EZ714" s="23"/>
      <c r="FA714" s="23"/>
      <c r="FB714" s="23"/>
      <c r="FC714" s="23"/>
      <c r="FD714" s="23"/>
      <c r="FE714" s="23"/>
      <c r="FF714" s="23"/>
      <c r="FG714" s="23"/>
      <c r="FH714" s="23"/>
      <c r="FI714" s="23"/>
      <c r="FJ714" s="23"/>
      <c r="FK714" s="23"/>
      <c r="FL714" s="23"/>
      <c r="FM714" s="23"/>
      <c r="FN714" s="23"/>
      <c r="FO714" s="23"/>
      <c r="FP714" s="23"/>
      <c r="FQ714" s="23"/>
      <c r="FR714" s="23"/>
      <c r="FS714" s="23"/>
      <c r="FT714" s="23"/>
      <c r="FU714" s="23"/>
      <c r="FV714" s="23"/>
      <c r="FW714" s="23"/>
      <c r="FX714" s="23"/>
      <c r="FY714" s="23"/>
      <c r="FZ714" s="23"/>
      <c r="GA714" s="23"/>
      <c r="GB714" s="23"/>
      <c r="GC714" s="23"/>
      <c r="GD714" s="23"/>
      <c r="GE714" s="23"/>
      <c r="GF714" s="23"/>
      <c r="GG714" s="23"/>
      <c r="GH714" s="23"/>
      <c r="GI714" s="23"/>
      <c r="GJ714" s="23"/>
      <c r="GK714" s="23"/>
      <c r="GL714" s="23"/>
      <c r="GM714" s="23"/>
      <c r="GN714" s="23"/>
      <c r="GO714" s="23"/>
      <c r="GP714" s="23"/>
      <c r="GQ714" s="23"/>
      <c r="GR714" s="23"/>
      <c r="GS714" s="23"/>
      <c r="GT714" s="23"/>
      <c r="GU714" s="23"/>
      <c r="GV714" s="23"/>
      <c r="GW714" s="23"/>
      <c r="GX714" s="23"/>
      <c r="GY714" s="23"/>
      <c r="GZ714" s="23"/>
      <c r="HA714" s="23"/>
      <c r="HB714" s="23"/>
      <c r="HC714" s="23"/>
      <c r="HD714" s="23"/>
      <c r="HE714" s="23"/>
      <c r="HF714" s="23"/>
    </row>
    <row r="715" spans="1:214" s="453" customFormat="1" x14ac:dyDescent="0.2">
      <c r="A715" s="36"/>
      <c r="B715" s="450"/>
      <c r="C715" s="451"/>
      <c r="D715" s="452"/>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c r="DF715" s="23"/>
      <c r="DG715" s="23"/>
      <c r="DH715" s="23"/>
      <c r="DI715" s="23"/>
      <c r="DJ715" s="23"/>
      <c r="DK715" s="23"/>
      <c r="DL715" s="23"/>
      <c r="DM715" s="23"/>
      <c r="DN715" s="23"/>
      <c r="DO715" s="23"/>
      <c r="DP715" s="23"/>
      <c r="DQ715" s="23"/>
      <c r="DR715" s="23"/>
      <c r="DS715" s="23"/>
      <c r="DT715" s="23"/>
      <c r="DU715" s="23"/>
      <c r="DV715" s="23"/>
      <c r="DW715" s="23"/>
      <c r="DX715" s="23"/>
      <c r="DY715" s="23"/>
      <c r="DZ715" s="23"/>
      <c r="EA715" s="23"/>
      <c r="EB715" s="23"/>
      <c r="EC715" s="23"/>
      <c r="ED715" s="23"/>
      <c r="EE715" s="23"/>
      <c r="EF715" s="23"/>
      <c r="EG715" s="23"/>
      <c r="EH715" s="23"/>
      <c r="EI715" s="23"/>
      <c r="EJ715" s="23"/>
      <c r="EK715" s="23"/>
      <c r="EL715" s="23"/>
      <c r="EM715" s="23"/>
      <c r="EN715" s="23"/>
      <c r="EO715" s="23"/>
      <c r="EP715" s="23"/>
      <c r="EQ715" s="23"/>
      <c r="ER715" s="23"/>
      <c r="ES715" s="23"/>
      <c r="ET715" s="23"/>
      <c r="EU715" s="23"/>
      <c r="EV715" s="23"/>
      <c r="EW715" s="23"/>
      <c r="EX715" s="23"/>
      <c r="EY715" s="23"/>
      <c r="EZ715" s="23"/>
      <c r="FA715" s="23"/>
      <c r="FB715" s="23"/>
      <c r="FC715" s="23"/>
      <c r="FD715" s="23"/>
      <c r="FE715" s="23"/>
      <c r="FF715" s="23"/>
      <c r="FG715" s="23"/>
      <c r="FH715" s="23"/>
      <c r="FI715" s="23"/>
      <c r="FJ715" s="23"/>
      <c r="FK715" s="23"/>
      <c r="FL715" s="23"/>
      <c r="FM715" s="23"/>
      <c r="FN715" s="23"/>
      <c r="FO715" s="23"/>
      <c r="FP715" s="23"/>
      <c r="FQ715" s="23"/>
      <c r="FR715" s="23"/>
      <c r="FS715" s="23"/>
      <c r="FT715" s="23"/>
      <c r="FU715" s="23"/>
      <c r="FV715" s="23"/>
      <c r="FW715" s="23"/>
      <c r="FX715" s="23"/>
      <c r="FY715" s="23"/>
      <c r="FZ715" s="23"/>
      <c r="GA715" s="23"/>
      <c r="GB715" s="23"/>
      <c r="GC715" s="23"/>
      <c r="GD715" s="23"/>
      <c r="GE715" s="23"/>
      <c r="GF715" s="23"/>
      <c r="GG715" s="23"/>
      <c r="GH715" s="23"/>
      <c r="GI715" s="23"/>
      <c r="GJ715" s="23"/>
      <c r="GK715" s="23"/>
      <c r="GL715" s="23"/>
      <c r="GM715" s="23"/>
      <c r="GN715" s="23"/>
      <c r="GO715" s="23"/>
      <c r="GP715" s="23"/>
      <c r="GQ715" s="23"/>
      <c r="GR715" s="23"/>
      <c r="GS715" s="23"/>
      <c r="GT715" s="23"/>
      <c r="GU715" s="23"/>
      <c r="GV715" s="23"/>
      <c r="GW715" s="23"/>
      <c r="GX715" s="23"/>
      <c r="GY715" s="23"/>
      <c r="GZ715" s="23"/>
      <c r="HA715" s="23"/>
      <c r="HB715" s="23"/>
      <c r="HC715" s="23"/>
      <c r="HD715" s="23"/>
      <c r="HE715" s="23"/>
      <c r="HF715" s="23"/>
    </row>
    <row r="716" spans="1:214" s="453" customFormat="1" x14ac:dyDescent="0.2">
      <c r="A716" s="36"/>
      <c r="B716" s="450"/>
      <c r="C716" s="451"/>
      <c r="D716" s="452"/>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c r="DF716" s="23"/>
      <c r="DG716" s="23"/>
      <c r="DH716" s="23"/>
      <c r="DI716" s="23"/>
      <c r="DJ716" s="23"/>
      <c r="DK716" s="23"/>
      <c r="DL716" s="23"/>
      <c r="DM716" s="23"/>
      <c r="DN716" s="23"/>
      <c r="DO716" s="23"/>
      <c r="DP716" s="23"/>
      <c r="DQ716" s="23"/>
      <c r="DR716" s="23"/>
      <c r="DS716" s="23"/>
      <c r="DT716" s="23"/>
      <c r="DU716" s="23"/>
      <c r="DV716" s="23"/>
      <c r="DW716" s="23"/>
      <c r="DX716" s="23"/>
      <c r="DY716" s="23"/>
      <c r="DZ716" s="23"/>
      <c r="EA716" s="23"/>
      <c r="EB716" s="23"/>
      <c r="EC716" s="23"/>
      <c r="ED716" s="23"/>
      <c r="EE716" s="23"/>
      <c r="EF716" s="23"/>
      <c r="EG716" s="23"/>
      <c r="EH716" s="23"/>
      <c r="EI716" s="23"/>
      <c r="EJ716" s="23"/>
      <c r="EK716" s="23"/>
      <c r="EL716" s="23"/>
      <c r="EM716" s="23"/>
      <c r="EN716" s="23"/>
      <c r="EO716" s="23"/>
      <c r="EP716" s="23"/>
      <c r="EQ716" s="23"/>
      <c r="ER716" s="23"/>
      <c r="ES716" s="23"/>
      <c r="ET716" s="23"/>
      <c r="EU716" s="23"/>
      <c r="EV716" s="23"/>
      <c r="EW716" s="23"/>
      <c r="EX716" s="23"/>
      <c r="EY716" s="23"/>
      <c r="EZ716" s="23"/>
      <c r="FA716" s="23"/>
      <c r="FB716" s="23"/>
      <c r="FC716" s="23"/>
      <c r="FD716" s="23"/>
      <c r="FE716" s="23"/>
      <c r="FF716" s="23"/>
      <c r="FG716" s="23"/>
      <c r="FH716" s="23"/>
      <c r="FI716" s="23"/>
      <c r="FJ716" s="23"/>
      <c r="FK716" s="23"/>
      <c r="FL716" s="23"/>
      <c r="FM716" s="23"/>
      <c r="FN716" s="23"/>
      <c r="FO716" s="23"/>
      <c r="FP716" s="23"/>
      <c r="FQ716" s="23"/>
      <c r="FR716" s="23"/>
      <c r="FS716" s="23"/>
      <c r="FT716" s="23"/>
      <c r="FU716" s="23"/>
      <c r="FV716" s="23"/>
      <c r="FW716" s="23"/>
      <c r="FX716" s="23"/>
      <c r="FY716" s="23"/>
      <c r="FZ716" s="23"/>
      <c r="GA716" s="23"/>
      <c r="GB716" s="23"/>
      <c r="GC716" s="23"/>
      <c r="GD716" s="23"/>
      <c r="GE716" s="23"/>
      <c r="GF716" s="23"/>
      <c r="GG716" s="23"/>
      <c r="GH716" s="23"/>
      <c r="GI716" s="23"/>
      <c r="GJ716" s="23"/>
      <c r="GK716" s="23"/>
      <c r="GL716" s="23"/>
      <c r="GM716" s="23"/>
      <c r="GN716" s="23"/>
      <c r="GO716" s="23"/>
      <c r="GP716" s="23"/>
      <c r="GQ716" s="23"/>
      <c r="GR716" s="23"/>
      <c r="GS716" s="23"/>
      <c r="GT716" s="23"/>
      <c r="GU716" s="23"/>
      <c r="GV716" s="23"/>
      <c r="GW716" s="23"/>
      <c r="GX716" s="23"/>
      <c r="GY716" s="23"/>
      <c r="GZ716" s="23"/>
      <c r="HA716" s="23"/>
      <c r="HB716" s="23"/>
      <c r="HC716" s="23"/>
      <c r="HD716" s="23"/>
      <c r="HE716" s="23"/>
      <c r="HF716" s="23"/>
    </row>
    <row r="717" spans="1:214" s="453" customFormat="1" x14ac:dyDescent="0.2">
      <c r="A717" s="36"/>
      <c r="B717" s="450"/>
      <c r="C717" s="451"/>
      <c r="D717" s="452"/>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c r="BP717" s="23"/>
      <c r="BQ717" s="23"/>
      <c r="BR717" s="23"/>
      <c r="BS717" s="23"/>
      <c r="BT717" s="23"/>
      <c r="BU717" s="23"/>
      <c r="BV717" s="23"/>
      <c r="BW717" s="23"/>
      <c r="BX717" s="23"/>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c r="DF717" s="23"/>
      <c r="DG717" s="23"/>
      <c r="DH717" s="23"/>
      <c r="DI717" s="23"/>
      <c r="DJ717" s="23"/>
      <c r="DK717" s="23"/>
      <c r="DL717" s="23"/>
      <c r="DM717" s="23"/>
      <c r="DN717" s="23"/>
      <c r="DO717" s="23"/>
      <c r="DP717" s="23"/>
      <c r="DQ717" s="23"/>
      <c r="DR717" s="23"/>
      <c r="DS717" s="23"/>
      <c r="DT717" s="23"/>
      <c r="DU717" s="23"/>
      <c r="DV717" s="23"/>
      <c r="DW717" s="23"/>
      <c r="DX717" s="23"/>
      <c r="DY717" s="23"/>
      <c r="DZ717" s="23"/>
      <c r="EA717" s="23"/>
      <c r="EB717" s="23"/>
      <c r="EC717" s="23"/>
      <c r="ED717" s="23"/>
      <c r="EE717" s="23"/>
      <c r="EF717" s="23"/>
      <c r="EG717" s="23"/>
      <c r="EH717" s="23"/>
      <c r="EI717" s="23"/>
      <c r="EJ717" s="23"/>
      <c r="EK717" s="23"/>
      <c r="EL717" s="23"/>
      <c r="EM717" s="23"/>
      <c r="EN717" s="23"/>
      <c r="EO717" s="23"/>
      <c r="EP717" s="23"/>
      <c r="EQ717" s="23"/>
      <c r="ER717" s="23"/>
      <c r="ES717" s="23"/>
      <c r="ET717" s="23"/>
      <c r="EU717" s="23"/>
      <c r="EV717" s="23"/>
      <c r="EW717" s="23"/>
      <c r="EX717" s="23"/>
      <c r="EY717" s="23"/>
      <c r="EZ717" s="23"/>
      <c r="FA717" s="23"/>
      <c r="FB717" s="23"/>
      <c r="FC717" s="23"/>
      <c r="FD717" s="23"/>
      <c r="FE717" s="23"/>
      <c r="FF717" s="23"/>
      <c r="FG717" s="23"/>
      <c r="FH717" s="23"/>
      <c r="FI717" s="23"/>
      <c r="FJ717" s="23"/>
      <c r="FK717" s="23"/>
      <c r="FL717" s="23"/>
      <c r="FM717" s="23"/>
      <c r="FN717" s="23"/>
      <c r="FO717" s="23"/>
      <c r="FP717" s="23"/>
      <c r="FQ717" s="23"/>
      <c r="FR717" s="23"/>
      <c r="FS717" s="23"/>
      <c r="FT717" s="23"/>
      <c r="FU717" s="23"/>
      <c r="FV717" s="23"/>
      <c r="FW717" s="23"/>
      <c r="FX717" s="23"/>
      <c r="FY717" s="23"/>
      <c r="FZ717" s="23"/>
      <c r="GA717" s="23"/>
      <c r="GB717" s="23"/>
      <c r="GC717" s="23"/>
      <c r="GD717" s="23"/>
      <c r="GE717" s="23"/>
      <c r="GF717" s="23"/>
      <c r="GG717" s="23"/>
      <c r="GH717" s="23"/>
      <c r="GI717" s="23"/>
      <c r="GJ717" s="23"/>
      <c r="GK717" s="23"/>
      <c r="GL717" s="23"/>
      <c r="GM717" s="23"/>
      <c r="GN717" s="23"/>
      <c r="GO717" s="23"/>
      <c r="GP717" s="23"/>
      <c r="GQ717" s="23"/>
      <c r="GR717" s="23"/>
      <c r="GS717" s="23"/>
      <c r="GT717" s="23"/>
      <c r="GU717" s="23"/>
      <c r="GV717" s="23"/>
      <c r="GW717" s="23"/>
      <c r="GX717" s="23"/>
      <c r="GY717" s="23"/>
      <c r="GZ717" s="23"/>
      <c r="HA717" s="23"/>
      <c r="HB717" s="23"/>
      <c r="HC717" s="23"/>
      <c r="HD717" s="23"/>
      <c r="HE717" s="23"/>
      <c r="HF717" s="23"/>
    </row>
    <row r="718" spans="1:214" x14ac:dyDescent="0.2">
      <c r="D718" s="452"/>
    </row>
    <row r="719" spans="1:214" x14ac:dyDescent="0.2">
      <c r="D719" s="452"/>
    </row>
    <row r="720" spans="1:214" s="453" customFormat="1" x14ac:dyDescent="0.2">
      <c r="A720" s="36"/>
      <c r="B720" s="450"/>
      <c r="C720" s="451"/>
      <c r="D720" s="452"/>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c r="DU720" s="23"/>
      <c r="DV720" s="23"/>
      <c r="DW720" s="23"/>
      <c r="DX720" s="23"/>
      <c r="DY720" s="23"/>
      <c r="DZ720" s="23"/>
      <c r="EA720" s="23"/>
      <c r="EB720" s="23"/>
      <c r="EC720" s="23"/>
      <c r="ED720" s="23"/>
      <c r="EE720" s="23"/>
      <c r="EF720" s="23"/>
      <c r="EG720" s="23"/>
      <c r="EH720" s="23"/>
      <c r="EI720" s="23"/>
      <c r="EJ720" s="23"/>
      <c r="EK720" s="23"/>
      <c r="EL720" s="23"/>
      <c r="EM720" s="23"/>
      <c r="EN720" s="23"/>
      <c r="EO720" s="23"/>
      <c r="EP720" s="23"/>
      <c r="EQ720" s="23"/>
      <c r="ER720" s="23"/>
      <c r="ES720" s="23"/>
      <c r="ET720" s="23"/>
      <c r="EU720" s="23"/>
      <c r="EV720" s="23"/>
      <c r="EW720" s="23"/>
      <c r="EX720" s="23"/>
      <c r="EY720" s="23"/>
      <c r="EZ720" s="23"/>
      <c r="FA720" s="23"/>
      <c r="FB720" s="23"/>
      <c r="FC720" s="23"/>
      <c r="FD720" s="23"/>
      <c r="FE720" s="23"/>
      <c r="FF720" s="23"/>
      <c r="FG720" s="23"/>
      <c r="FH720" s="23"/>
      <c r="FI720" s="23"/>
      <c r="FJ720" s="23"/>
      <c r="FK720" s="23"/>
      <c r="FL720" s="23"/>
      <c r="FM720" s="23"/>
      <c r="FN720" s="23"/>
      <c r="FO720" s="23"/>
      <c r="FP720" s="23"/>
      <c r="FQ720" s="23"/>
      <c r="FR720" s="23"/>
      <c r="FS720" s="23"/>
      <c r="FT720" s="23"/>
      <c r="FU720" s="23"/>
      <c r="FV720" s="23"/>
      <c r="FW720" s="23"/>
      <c r="FX720" s="23"/>
      <c r="FY720" s="23"/>
      <c r="FZ720" s="23"/>
      <c r="GA720" s="23"/>
      <c r="GB720" s="23"/>
      <c r="GC720" s="23"/>
      <c r="GD720" s="23"/>
      <c r="GE720" s="23"/>
      <c r="GF720" s="23"/>
      <c r="GG720" s="23"/>
      <c r="GH720" s="23"/>
      <c r="GI720" s="23"/>
      <c r="GJ720" s="23"/>
      <c r="GK720" s="23"/>
      <c r="GL720" s="23"/>
      <c r="GM720" s="23"/>
      <c r="GN720" s="23"/>
      <c r="GO720" s="23"/>
      <c r="GP720" s="23"/>
      <c r="GQ720" s="23"/>
      <c r="GR720" s="23"/>
      <c r="GS720" s="23"/>
      <c r="GT720" s="23"/>
      <c r="GU720" s="23"/>
      <c r="GV720" s="23"/>
      <c r="GW720" s="23"/>
      <c r="GX720" s="23"/>
      <c r="GY720" s="23"/>
      <c r="GZ720" s="23"/>
      <c r="HA720" s="23"/>
      <c r="HB720" s="23"/>
      <c r="HC720" s="23"/>
      <c r="HD720" s="23"/>
      <c r="HE720" s="23"/>
      <c r="HF720" s="23"/>
    </row>
    <row r="721" spans="4:4" x14ac:dyDescent="0.2">
      <c r="D721" s="452"/>
    </row>
  </sheetData>
  <dataConsolidate/>
  <mergeCells count="31">
    <mergeCell ref="A703:C703"/>
    <mergeCell ref="B706:C706"/>
    <mergeCell ref="B540:C540"/>
    <mergeCell ref="B578:C578"/>
    <mergeCell ref="B611:C611"/>
    <mergeCell ref="B614:C614"/>
    <mergeCell ref="A698:C698"/>
    <mergeCell ref="A700:C700"/>
    <mergeCell ref="B518:C518"/>
    <mergeCell ref="B120:C120"/>
    <mergeCell ref="B130:C130"/>
    <mergeCell ref="B143:C143"/>
    <mergeCell ref="B163:C163"/>
    <mergeCell ref="B181:C181"/>
    <mergeCell ref="B206:C206"/>
    <mergeCell ref="B319:C319"/>
    <mergeCell ref="B351:C351"/>
    <mergeCell ref="B399:C399"/>
    <mergeCell ref="B465:C465"/>
    <mergeCell ref="B476:C476"/>
    <mergeCell ref="B86:C86"/>
    <mergeCell ref="A1:D1"/>
    <mergeCell ref="A2:D2"/>
    <mergeCell ref="A3:D3"/>
    <mergeCell ref="A7:A8"/>
    <mergeCell ref="B7:C8"/>
    <mergeCell ref="B9:C9"/>
    <mergeCell ref="B19:C19"/>
    <mergeCell ref="B38:C38"/>
    <mergeCell ref="B59:C59"/>
    <mergeCell ref="B63:C63"/>
  </mergeCells>
  <printOptions horizontalCentered="1"/>
  <pageMargins left="0.27559055118110237" right="0.27559055118110237" top="0.51181102362204722" bottom="0.51181102362204722" header="0.51181102362204722" footer="0.31496062992125984"/>
  <pageSetup paperSize="9" scale="15" orientation="portrait" useFirstPageNumber="1" r:id="rId1"/>
  <headerFooter alignWithMargins="0">
    <oddFooter>&amp;R&amp;48&amp;P/&amp;N</oddFooter>
    <evenFooter>&amp;R&amp;24&amp;P/&amp;N</even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62"/>
  <sheetViews>
    <sheetView workbookViewId="0">
      <pane xSplit="2" topLeftCell="C1" activePane="topRight" state="frozen"/>
      <selection pane="topRight" activeCell="B17" sqref="B17"/>
    </sheetView>
  </sheetViews>
  <sheetFormatPr baseColWidth="10" defaultRowHeight="15" x14ac:dyDescent="0.2"/>
  <cols>
    <col min="1" max="1" width="3.5" customWidth="1"/>
    <col min="2" max="2" width="32.5" customWidth="1"/>
    <col min="3" max="3" width="20.6640625" customWidth="1"/>
  </cols>
  <sheetData>
    <row r="3" spans="1:3" ht="15.75" customHeight="1" x14ac:dyDescent="0.2">
      <c r="A3" s="1007" t="s">
        <v>670</v>
      </c>
      <c r="B3" s="1007"/>
      <c r="C3" s="1007"/>
    </row>
    <row r="4" spans="1:3" x14ac:dyDescent="0.2">
      <c r="A4" s="1008" t="s">
        <v>0</v>
      </c>
      <c r="B4" s="1011" t="s">
        <v>1</v>
      </c>
      <c r="C4" s="465"/>
    </row>
    <row r="5" spans="1:3" ht="30" customHeight="1" x14ac:dyDescent="0.2">
      <c r="A5" s="1009"/>
      <c r="B5" s="1012"/>
      <c r="C5" s="1014" t="s">
        <v>2</v>
      </c>
    </row>
    <row r="6" spans="1:3" x14ac:dyDescent="0.2">
      <c r="A6" s="1010"/>
      <c r="B6" s="1013"/>
      <c r="C6" s="1014"/>
    </row>
    <row r="7" spans="1:3" x14ac:dyDescent="0.2">
      <c r="A7" s="1" t="s">
        <v>3</v>
      </c>
      <c r="B7" s="2" t="s">
        <v>4</v>
      </c>
      <c r="C7" s="3"/>
    </row>
    <row r="8" spans="1:3" x14ac:dyDescent="0.2">
      <c r="A8" s="6">
        <v>1</v>
      </c>
      <c r="B8" s="7" t="s">
        <v>5</v>
      </c>
      <c r="C8" s="8">
        <v>12086038922.02</v>
      </c>
    </row>
    <row r="9" spans="1:3" x14ac:dyDescent="0.2">
      <c r="A9" s="6">
        <f>+A8+1</f>
        <v>2</v>
      </c>
      <c r="B9" s="7" t="s">
        <v>6</v>
      </c>
      <c r="C9" s="8">
        <v>14232097.17</v>
      </c>
    </row>
    <row r="10" spans="1:3" x14ac:dyDescent="0.2">
      <c r="A10" s="6">
        <f t="shared" ref="A10:A34" si="0">+A9+1</f>
        <v>3</v>
      </c>
      <c r="B10" s="7" t="s">
        <v>7</v>
      </c>
      <c r="C10" s="8">
        <v>1162397969.5599999</v>
      </c>
    </row>
    <row r="11" spans="1:3" x14ac:dyDescent="0.2">
      <c r="A11" s="6">
        <f t="shared" si="0"/>
        <v>4</v>
      </c>
      <c r="B11" s="7" t="s">
        <v>8</v>
      </c>
      <c r="C11" s="8">
        <v>2922519966.3800001</v>
      </c>
    </row>
    <row r="12" spans="1:3" x14ac:dyDescent="0.2">
      <c r="A12" s="6">
        <f t="shared" si="0"/>
        <v>5</v>
      </c>
      <c r="B12" s="7" t="s">
        <v>9</v>
      </c>
      <c r="C12" s="8">
        <v>372007891.76999998</v>
      </c>
    </row>
    <row r="13" spans="1:3" x14ac:dyDescent="0.2">
      <c r="A13" s="6">
        <f t="shared" si="0"/>
        <v>6</v>
      </c>
      <c r="B13" s="7" t="s">
        <v>10</v>
      </c>
      <c r="C13" s="8">
        <v>27838625664.889999</v>
      </c>
    </row>
    <row r="14" spans="1:3" x14ac:dyDescent="0.2">
      <c r="A14" s="6">
        <f t="shared" si="0"/>
        <v>7</v>
      </c>
      <c r="B14" s="7" t="s">
        <v>11</v>
      </c>
      <c r="C14" s="8">
        <v>636294930.39999998</v>
      </c>
    </row>
    <row r="15" spans="1:3" x14ac:dyDescent="0.2">
      <c r="A15" s="6">
        <f t="shared" si="0"/>
        <v>8</v>
      </c>
      <c r="B15" s="7" t="s">
        <v>12</v>
      </c>
      <c r="C15" s="8">
        <v>16317662603.32</v>
      </c>
    </row>
    <row r="16" spans="1:3" x14ac:dyDescent="0.2">
      <c r="A16" s="6">
        <f t="shared" si="0"/>
        <v>9</v>
      </c>
      <c r="B16" s="7" t="s">
        <v>13</v>
      </c>
      <c r="C16" s="8">
        <v>3938544304.0900002</v>
      </c>
    </row>
    <row r="17" spans="1:3" x14ac:dyDescent="0.2">
      <c r="A17" s="6">
        <f t="shared" si="0"/>
        <v>10</v>
      </c>
      <c r="B17" s="7" t="s">
        <v>14</v>
      </c>
      <c r="C17" s="8">
        <v>1451650578.25</v>
      </c>
    </row>
    <row r="18" spans="1:3" x14ac:dyDescent="0.2">
      <c r="A18" s="6">
        <f t="shared" si="0"/>
        <v>11</v>
      </c>
      <c r="B18" s="7" t="s">
        <v>15</v>
      </c>
      <c r="C18" s="8">
        <v>7659701318.6700001</v>
      </c>
    </row>
    <row r="19" spans="1:3" x14ac:dyDescent="0.2">
      <c r="A19" s="6">
        <f t="shared" si="0"/>
        <v>12</v>
      </c>
      <c r="B19" s="7" t="s">
        <v>16</v>
      </c>
      <c r="C19" s="8">
        <v>4214774.5</v>
      </c>
    </row>
    <row r="20" spans="1:3" x14ac:dyDescent="0.2">
      <c r="A20" s="6">
        <f t="shared" si="0"/>
        <v>13</v>
      </c>
      <c r="B20" s="7" t="s">
        <v>17</v>
      </c>
      <c r="C20" s="8">
        <v>14466457617.77</v>
      </c>
    </row>
    <row r="21" spans="1:3" x14ac:dyDescent="0.2">
      <c r="A21" s="6">
        <f t="shared" si="0"/>
        <v>14</v>
      </c>
      <c r="B21" s="7" t="s">
        <v>18</v>
      </c>
      <c r="C21" s="8">
        <v>0</v>
      </c>
    </row>
    <row r="22" spans="1:3" x14ac:dyDescent="0.2">
      <c r="A22" s="6">
        <f t="shared" si="0"/>
        <v>15</v>
      </c>
      <c r="B22" s="7" t="s">
        <v>19</v>
      </c>
      <c r="C22" s="8">
        <v>6646619797.5900002</v>
      </c>
    </row>
    <row r="23" spans="1:3" x14ac:dyDescent="0.2">
      <c r="A23" s="6">
        <f t="shared" si="0"/>
        <v>16</v>
      </c>
      <c r="B23" s="7" t="s">
        <v>20</v>
      </c>
      <c r="C23" s="8">
        <v>1133509535.26</v>
      </c>
    </row>
    <row r="24" spans="1:3" x14ac:dyDescent="0.2">
      <c r="A24" s="6">
        <f t="shared" si="0"/>
        <v>17</v>
      </c>
      <c r="B24" s="7" t="s">
        <v>21</v>
      </c>
      <c r="C24" s="8">
        <v>1154194227</v>
      </c>
    </row>
    <row r="25" spans="1:3" x14ac:dyDescent="0.2">
      <c r="A25" s="6">
        <f t="shared" si="0"/>
        <v>18</v>
      </c>
      <c r="B25" s="7" t="s">
        <v>22</v>
      </c>
      <c r="C25" s="8">
        <v>392734392.68000001</v>
      </c>
    </row>
    <row r="26" spans="1:3" x14ac:dyDescent="0.2">
      <c r="A26" s="6">
        <f t="shared" si="0"/>
        <v>19</v>
      </c>
      <c r="B26" s="7" t="s">
        <v>23</v>
      </c>
      <c r="C26" s="8">
        <v>121381029838.03</v>
      </c>
    </row>
    <row r="27" spans="1:3" x14ac:dyDescent="0.2">
      <c r="A27" s="6">
        <f t="shared" si="0"/>
        <v>20</v>
      </c>
      <c r="B27" s="7" t="s">
        <v>24</v>
      </c>
      <c r="C27" s="8">
        <v>64475483929.980003</v>
      </c>
    </row>
    <row r="28" spans="1:3" x14ac:dyDescent="0.2">
      <c r="A28" s="6">
        <f t="shared" si="0"/>
        <v>21</v>
      </c>
      <c r="B28" s="7" t="s">
        <v>25</v>
      </c>
      <c r="C28" s="8">
        <v>52321901.57</v>
      </c>
    </row>
    <row r="29" spans="1:3" x14ac:dyDescent="0.2">
      <c r="A29" s="6">
        <f t="shared" si="0"/>
        <v>22</v>
      </c>
      <c r="B29" s="7" t="s">
        <v>26</v>
      </c>
      <c r="C29" s="8">
        <v>80141581260.970001</v>
      </c>
    </row>
    <row r="30" spans="1:3" x14ac:dyDescent="0.2">
      <c r="A30" s="6">
        <f t="shared" si="0"/>
        <v>23</v>
      </c>
      <c r="B30" s="7" t="s">
        <v>27</v>
      </c>
      <c r="C30" s="8">
        <v>1325311043.77</v>
      </c>
    </row>
    <row r="31" spans="1:3" x14ac:dyDescent="0.2">
      <c r="A31" s="6">
        <f t="shared" si="0"/>
        <v>24</v>
      </c>
      <c r="B31" s="7" t="s">
        <v>28</v>
      </c>
      <c r="C31" s="8">
        <v>708629267.53999996</v>
      </c>
    </row>
    <row r="32" spans="1:3" x14ac:dyDescent="0.2">
      <c r="A32" s="6">
        <f t="shared" si="0"/>
        <v>25</v>
      </c>
      <c r="B32" s="7" t="s">
        <v>29</v>
      </c>
      <c r="C32" s="8">
        <v>659165660</v>
      </c>
    </row>
    <row r="33" spans="1:3" x14ac:dyDescent="0.2">
      <c r="A33" s="6">
        <f t="shared" si="0"/>
        <v>26</v>
      </c>
      <c r="B33" s="7" t="s">
        <v>30</v>
      </c>
      <c r="C33" s="8">
        <v>4796221715.3100004</v>
      </c>
    </row>
    <row r="34" spans="1:3" x14ac:dyDescent="0.2">
      <c r="A34" s="6">
        <f t="shared" si="0"/>
        <v>27</v>
      </c>
      <c r="B34" s="7" t="s">
        <v>31</v>
      </c>
      <c r="C34" s="8">
        <v>605423508.25</v>
      </c>
    </row>
    <row r="35" spans="1:3" x14ac:dyDescent="0.2">
      <c r="A35" s="7"/>
      <c r="B35" s="10" t="s">
        <v>32</v>
      </c>
      <c r="C35" s="11">
        <f>SUM(C8:C34)</f>
        <v>372342574716.73999</v>
      </c>
    </row>
    <row r="36" spans="1:3" x14ac:dyDescent="0.2">
      <c r="A36" s="13"/>
      <c r="B36" s="2"/>
      <c r="C36" s="4"/>
    </row>
    <row r="37" spans="1:3" x14ac:dyDescent="0.2">
      <c r="A37" s="14" t="s">
        <v>33</v>
      </c>
      <c r="B37" s="15" t="s">
        <v>34</v>
      </c>
      <c r="C37" s="16"/>
    </row>
    <row r="38" spans="1:3" x14ac:dyDescent="0.2">
      <c r="A38" s="6" t="s">
        <v>35</v>
      </c>
      <c r="B38" s="7" t="s">
        <v>36</v>
      </c>
      <c r="C38" s="8">
        <v>43617414211.169998</v>
      </c>
    </row>
    <row r="39" spans="1:3" x14ac:dyDescent="0.2">
      <c r="A39" s="6" t="s">
        <v>37</v>
      </c>
      <c r="B39" s="7" t="s">
        <v>38</v>
      </c>
      <c r="C39" s="8">
        <v>102164138637.03</v>
      </c>
    </row>
    <row r="40" spans="1:3" x14ac:dyDescent="0.2">
      <c r="A40" s="6" t="s">
        <v>39</v>
      </c>
      <c r="B40" s="7" t="s">
        <v>40</v>
      </c>
      <c r="C40" s="8">
        <v>4869790923.1599998</v>
      </c>
    </row>
    <row r="41" spans="1:3" x14ac:dyDescent="0.2">
      <c r="A41" s="6" t="s">
        <v>41</v>
      </c>
      <c r="B41" s="7" t="s">
        <v>42</v>
      </c>
      <c r="C41" s="8">
        <v>37829022713.260002</v>
      </c>
    </row>
    <row r="42" spans="1:3" x14ac:dyDescent="0.2">
      <c r="A42" s="6" t="s">
        <v>43</v>
      </c>
      <c r="B42" s="7" t="s">
        <v>44</v>
      </c>
      <c r="C42" s="8">
        <v>1293606558</v>
      </c>
    </row>
    <row r="43" spans="1:3" x14ac:dyDescent="0.2">
      <c r="A43" s="6" t="s">
        <v>45</v>
      </c>
      <c r="B43" s="7" t="s">
        <v>46</v>
      </c>
      <c r="C43" s="8">
        <v>743363369303.88</v>
      </c>
    </row>
    <row r="44" spans="1:3" x14ac:dyDescent="0.2">
      <c r="A44" s="17"/>
      <c r="B44" s="17" t="s">
        <v>32</v>
      </c>
      <c r="C44" s="11">
        <f t="shared" ref="C44" si="1">SUM(C38:C43)</f>
        <v>933137342346.5</v>
      </c>
    </row>
    <row r="45" spans="1:3" x14ac:dyDescent="0.2">
      <c r="A45" s="14" t="s">
        <v>47</v>
      </c>
      <c r="B45" s="15" t="s">
        <v>48</v>
      </c>
      <c r="C45" s="4"/>
    </row>
    <row r="46" spans="1:3" x14ac:dyDescent="0.2">
      <c r="A46" s="18" t="s">
        <v>49</v>
      </c>
      <c r="B46" s="7" t="s">
        <v>50</v>
      </c>
      <c r="C46" s="8">
        <v>12796643901.870001</v>
      </c>
    </row>
    <row r="47" spans="1:3" x14ac:dyDescent="0.2">
      <c r="A47" s="6" t="s">
        <v>51</v>
      </c>
      <c r="B47" s="7" t="s">
        <v>52</v>
      </c>
      <c r="C47" s="8">
        <v>727048762.90999997</v>
      </c>
    </row>
    <row r="48" spans="1:3" x14ac:dyDescent="0.2">
      <c r="A48" s="6" t="s">
        <v>53</v>
      </c>
      <c r="B48" s="7" t="s">
        <v>54</v>
      </c>
      <c r="C48" s="8">
        <v>3858448240.0500002</v>
      </c>
    </row>
    <row r="49" spans="1:3" x14ac:dyDescent="0.2">
      <c r="A49" s="19"/>
      <c r="B49" s="17" t="s">
        <v>32</v>
      </c>
      <c r="C49" s="11">
        <f t="shared" ref="C49" si="2">SUM(C46:C48)</f>
        <v>17382140904.830002</v>
      </c>
    </row>
    <row r="50" spans="1:3" x14ac:dyDescent="0.2">
      <c r="A50" s="14" t="s">
        <v>55</v>
      </c>
      <c r="B50" s="15" t="s">
        <v>56</v>
      </c>
      <c r="C50" s="4"/>
    </row>
    <row r="51" spans="1:3" x14ac:dyDescent="0.2">
      <c r="A51" s="18" t="s">
        <v>57</v>
      </c>
      <c r="B51" s="20" t="s">
        <v>58</v>
      </c>
      <c r="C51" s="8">
        <v>21871859684.560001</v>
      </c>
    </row>
    <row r="52" spans="1:3" x14ac:dyDescent="0.2">
      <c r="A52" s="7"/>
      <c r="B52" s="10" t="s">
        <v>59</v>
      </c>
      <c r="C52" s="11">
        <f>+C35+C44+C49+C51</f>
        <v>1344733917652.6301</v>
      </c>
    </row>
    <row r="53" spans="1:3" x14ac:dyDescent="0.2">
      <c r="A53" s="19"/>
      <c r="B53" s="17" t="s">
        <v>60</v>
      </c>
      <c r="C53" s="21">
        <f>+C54+C55</f>
        <v>243942831451.59</v>
      </c>
    </row>
    <row r="54" spans="1:3" x14ac:dyDescent="0.2">
      <c r="A54" s="22"/>
      <c r="B54" s="19" t="s">
        <v>61</v>
      </c>
      <c r="C54" s="8">
        <v>197950703825.42999</v>
      </c>
    </row>
    <row r="55" spans="1:3" x14ac:dyDescent="0.2">
      <c r="A55" s="7"/>
      <c r="B55" s="19" t="s">
        <v>62</v>
      </c>
      <c r="C55" s="8">
        <v>45992127626.160004</v>
      </c>
    </row>
    <row r="56" spans="1:3" x14ac:dyDescent="0.2">
      <c r="A56" s="7"/>
      <c r="B56" s="10" t="s">
        <v>63</v>
      </c>
      <c r="C56" s="11">
        <f>+C52+C54+C55</f>
        <v>1588676749104.22</v>
      </c>
    </row>
    <row r="57" spans="1:3" x14ac:dyDescent="0.2">
      <c r="A57" s="5"/>
    </row>
    <row r="58" spans="1:3" x14ac:dyDescent="0.2">
      <c r="A58" s="5"/>
    </row>
    <row r="59" spans="1:3" x14ac:dyDescent="0.2">
      <c r="A59" s="5"/>
    </row>
    <row r="60" spans="1:3" x14ac:dyDescent="0.2">
      <c r="A60" s="5"/>
    </row>
    <row r="61" spans="1:3" x14ac:dyDescent="0.2">
      <c r="A61" s="5"/>
    </row>
    <row r="62" spans="1:3" x14ac:dyDescent="0.2">
      <c r="A62" s="5"/>
    </row>
  </sheetData>
  <mergeCells count="4">
    <mergeCell ref="A3:C3"/>
    <mergeCell ref="A4:A6"/>
    <mergeCell ref="B4:B6"/>
    <mergeCell ref="C5:C6"/>
  </mergeCells>
  <pageMargins left="0.98425196850393704" right="0.94488188976377963" top="0.11811023622047245" bottom="0.86614173228346458" header="0.51181102362204722" footer="0.31496062992125984"/>
  <pageSetup paperSize="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RowHeight="15" x14ac:dyDescent="0.2"/>
  <cols>
    <col min="1" max="1" width="15.5" customWidth="1"/>
    <col min="2" max="7" width="18.33203125" customWidth="1"/>
  </cols>
  <sheetData>
    <row r="1" spans="1:7" ht="16" thickTop="1" x14ac:dyDescent="0.2">
      <c r="A1" s="454" t="s">
        <v>646</v>
      </c>
      <c r="B1" s="455" t="s">
        <v>647</v>
      </c>
      <c r="C1" s="455" t="s">
        <v>648</v>
      </c>
      <c r="D1" s="455" t="s">
        <v>649</v>
      </c>
      <c r="E1" s="455" t="s">
        <v>650</v>
      </c>
      <c r="F1" s="455" t="s">
        <v>651</v>
      </c>
      <c r="G1" s="455" t="s">
        <v>652</v>
      </c>
    </row>
    <row r="2" spans="1:7" x14ac:dyDescent="0.2">
      <c r="A2" s="456" t="s">
        <v>653</v>
      </c>
      <c r="B2" s="457">
        <f>259366057829.17-205028444383.03</f>
        <v>54337613446.140015</v>
      </c>
      <c r="C2" s="457">
        <f>210822100956.38-181274250000.49</f>
        <v>29547850955.890015</v>
      </c>
      <c r="D2" s="457">
        <f>340851374851-176014471007.32</f>
        <v>164836903843.67999</v>
      </c>
      <c r="E2" s="457">
        <f>244790835583.09-205463737606.45</f>
        <v>39327097976.639984</v>
      </c>
      <c r="F2" s="457">
        <f>242169091336.44-205623802252.2</f>
        <v>36545289084.23999</v>
      </c>
      <c r="G2" s="457">
        <f>290677288548.14-219585713341.91</f>
        <v>71091575206.230011</v>
      </c>
    </row>
    <row r="3" spans="1:7" x14ac:dyDescent="0.2">
      <c r="A3" s="456" t="s">
        <v>654</v>
      </c>
      <c r="B3" s="457">
        <v>6818175772.8500004</v>
      </c>
      <c r="C3" s="457">
        <v>11348613250.129999</v>
      </c>
      <c r="D3" s="457">
        <v>0</v>
      </c>
      <c r="E3" s="457">
        <v>11803837828.059999</v>
      </c>
      <c r="F3" s="457">
        <v>6563246113.2399998</v>
      </c>
      <c r="G3" s="457">
        <v>9458254662.1800003</v>
      </c>
    </row>
    <row r="4" spans="1:7" x14ac:dyDescent="0.2">
      <c r="A4" s="456" t="s">
        <v>655</v>
      </c>
      <c r="B4" s="457">
        <v>70502427356.179993</v>
      </c>
      <c r="C4" s="457">
        <v>42793909794.779999</v>
      </c>
      <c r="D4" s="457">
        <v>4947337518.5500002</v>
      </c>
      <c r="E4" s="457">
        <v>24269662578.220001</v>
      </c>
      <c r="F4" s="457">
        <v>21877487696.759998</v>
      </c>
      <c r="G4" s="457">
        <v>33559879480.619999</v>
      </c>
    </row>
    <row r="5" spans="1:7" x14ac:dyDescent="0.2">
      <c r="A5" s="456" t="s">
        <v>32</v>
      </c>
      <c r="B5" s="457">
        <f t="shared" ref="B5:G5" si="0">+B2+B3+B4</f>
        <v>131658216575.17001</v>
      </c>
      <c r="C5" s="457">
        <f t="shared" si="0"/>
        <v>83690374000.800018</v>
      </c>
      <c r="D5" s="457">
        <f t="shared" si="0"/>
        <v>169784241362.22998</v>
      </c>
      <c r="E5" s="457">
        <f t="shared" si="0"/>
        <v>75400598382.919983</v>
      </c>
      <c r="F5" s="457">
        <f t="shared" si="0"/>
        <v>64986022894.23999</v>
      </c>
      <c r="G5" s="457">
        <f t="shared" si="0"/>
        <v>114109709349.03</v>
      </c>
    </row>
    <row r="6" spans="1:7" x14ac:dyDescent="0.2">
      <c r="A6" s="456" t="s">
        <v>656</v>
      </c>
      <c r="B6" s="457">
        <v>2373377481.1100001</v>
      </c>
      <c r="C6" s="457">
        <v>1618813662.3699999</v>
      </c>
      <c r="D6" s="457">
        <v>3228391502</v>
      </c>
      <c r="E6" s="457">
        <v>1102367925.72</v>
      </c>
      <c r="F6" s="457">
        <v>1510585892.9200001</v>
      </c>
      <c r="G6" s="457">
        <v>1694740725.52</v>
      </c>
    </row>
    <row r="7" spans="1:7" x14ac:dyDescent="0.2">
      <c r="A7" s="456" t="s">
        <v>657</v>
      </c>
      <c r="B7" s="457">
        <v>1675578933.4200001</v>
      </c>
      <c r="C7" s="457">
        <v>3590913555</v>
      </c>
      <c r="D7" s="457">
        <v>5273760562.9499998</v>
      </c>
      <c r="E7" s="457">
        <v>3868845398.2600002</v>
      </c>
      <c r="F7" s="457">
        <v>3041516483.4000001</v>
      </c>
      <c r="G7" s="457">
        <v>3172518210</v>
      </c>
    </row>
    <row r="8" spans="1:7" x14ac:dyDescent="0.2">
      <c r="A8" s="456" t="s">
        <v>658</v>
      </c>
      <c r="B8" s="457">
        <f t="shared" ref="B8:G8" si="1">+B5+B6+B7</f>
        <v>135707172989.70001</v>
      </c>
      <c r="C8" s="457">
        <f t="shared" si="1"/>
        <v>88900101218.170013</v>
      </c>
      <c r="D8" s="457">
        <f t="shared" si="1"/>
        <v>178286393427.17999</v>
      </c>
      <c r="E8" s="457">
        <f t="shared" si="1"/>
        <v>80371811706.899979</v>
      </c>
      <c r="F8" s="457">
        <f t="shared" si="1"/>
        <v>69538125270.559982</v>
      </c>
      <c r="G8" s="457">
        <f t="shared" si="1"/>
        <v>118976968284.55</v>
      </c>
    </row>
    <row r="9" spans="1:7" x14ac:dyDescent="0.2">
      <c r="A9" s="456" t="s">
        <v>659</v>
      </c>
      <c r="B9" s="457">
        <v>20606396944.869999</v>
      </c>
      <c r="C9" s="457">
        <v>26131799807.52</v>
      </c>
      <c r="D9" s="457">
        <v>22620801865.52</v>
      </c>
      <c r="E9" s="457">
        <v>39603470499.089996</v>
      </c>
      <c r="F9" s="457">
        <v>21495322779.77</v>
      </c>
      <c r="G9" s="457">
        <v>32365100768.720001</v>
      </c>
    </row>
    <row r="10" spans="1:7" x14ac:dyDescent="0.2">
      <c r="A10" s="458" t="s">
        <v>660</v>
      </c>
      <c r="B10" s="457">
        <v>88342909874.009995</v>
      </c>
      <c r="C10" s="457">
        <v>77422373606.080002</v>
      </c>
      <c r="D10" s="457">
        <v>115523976695.7</v>
      </c>
      <c r="E10" s="457">
        <v>108818474422.39</v>
      </c>
      <c r="F10" s="457">
        <v>127711586271.58</v>
      </c>
      <c r="G10" s="457">
        <v>121295371810.41</v>
      </c>
    </row>
    <row r="11" spans="1:7" x14ac:dyDescent="0.2">
      <c r="A11" s="456" t="s">
        <v>32</v>
      </c>
      <c r="B11" s="457">
        <f t="shared" ref="B11:G11" si="2">+B9+B10</f>
        <v>108949306818.87999</v>
      </c>
      <c r="C11" s="457">
        <f t="shared" si="2"/>
        <v>103554173413.60001</v>
      </c>
      <c r="D11" s="457">
        <f t="shared" si="2"/>
        <v>138144778561.22</v>
      </c>
      <c r="E11" s="457">
        <f t="shared" si="2"/>
        <v>148421944921.47998</v>
      </c>
      <c r="F11" s="457">
        <f t="shared" si="2"/>
        <v>149206909051.35001</v>
      </c>
      <c r="G11" s="457">
        <f t="shared" si="2"/>
        <v>153660472579.13</v>
      </c>
    </row>
    <row r="12" spans="1:7" x14ac:dyDescent="0.2">
      <c r="A12" s="456" t="s">
        <v>661</v>
      </c>
      <c r="B12" s="457">
        <v>5124168726.1800003</v>
      </c>
      <c r="C12" s="457">
        <v>7515930282.4099998</v>
      </c>
      <c r="D12" s="457">
        <v>9214256953.1900005</v>
      </c>
      <c r="E12" s="457">
        <v>7639822164.0699997</v>
      </c>
      <c r="F12" s="457">
        <v>10554150708.370001</v>
      </c>
      <c r="G12" s="457">
        <v>9643948270.4300003</v>
      </c>
    </row>
    <row r="13" spans="1:7" x14ac:dyDescent="0.2">
      <c r="A13" s="456" t="s">
        <v>662</v>
      </c>
      <c r="B13" s="457">
        <v>144570733</v>
      </c>
      <c r="C13" s="457">
        <v>258558788.16999999</v>
      </c>
      <c r="D13" s="457">
        <v>397284996.91000003</v>
      </c>
      <c r="E13" s="457">
        <v>274846304.72000003</v>
      </c>
      <c r="F13" s="457">
        <v>223155283</v>
      </c>
      <c r="G13" s="457">
        <v>204323581</v>
      </c>
    </row>
    <row r="14" spans="1:7" x14ac:dyDescent="0.2">
      <c r="A14" s="456" t="s">
        <v>663</v>
      </c>
      <c r="B14" s="457">
        <v>160207530.38</v>
      </c>
      <c r="C14" s="457">
        <v>260996207.74000001</v>
      </c>
      <c r="D14" s="457">
        <v>552478136</v>
      </c>
      <c r="E14" s="457">
        <v>240917655</v>
      </c>
      <c r="F14" s="457">
        <v>145228829</v>
      </c>
      <c r="G14" s="457">
        <v>195786469.40000001</v>
      </c>
    </row>
    <row r="15" spans="1:7" x14ac:dyDescent="0.2">
      <c r="A15" s="458" t="s">
        <v>660</v>
      </c>
      <c r="B15" s="457">
        <v>893757385.22000003</v>
      </c>
      <c r="C15" s="457">
        <v>1341711809.4400001</v>
      </c>
      <c r="D15" s="457">
        <v>329230424.94</v>
      </c>
      <c r="E15" s="457">
        <v>0</v>
      </c>
      <c r="F15" s="457">
        <v>388211011.10000002</v>
      </c>
      <c r="G15" s="457">
        <v>336165226.41000003</v>
      </c>
    </row>
    <row r="16" spans="1:7" x14ac:dyDescent="0.2">
      <c r="A16" s="456" t="s">
        <v>32</v>
      </c>
      <c r="B16" s="457">
        <f t="shared" ref="B16:G16" si="3">+B14+B15</f>
        <v>1053964915.6</v>
      </c>
      <c r="C16" s="457">
        <f t="shared" si="3"/>
        <v>1602708017.1800001</v>
      </c>
      <c r="D16" s="457">
        <f t="shared" si="3"/>
        <v>881708560.94000006</v>
      </c>
      <c r="E16" s="457">
        <f t="shared" si="3"/>
        <v>240917655</v>
      </c>
      <c r="F16" s="457">
        <f t="shared" si="3"/>
        <v>533439840.10000002</v>
      </c>
      <c r="G16" s="457">
        <f t="shared" si="3"/>
        <v>531951695.81000006</v>
      </c>
    </row>
    <row r="17" spans="1:7" x14ac:dyDescent="0.2">
      <c r="A17" s="456" t="s">
        <v>664</v>
      </c>
      <c r="B17" s="457">
        <v>166160979</v>
      </c>
      <c r="C17" s="457">
        <v>297207430.5</v>
      </c>
      <c r="D17" s="457">
        <v>516234783</v>
      </c>
      <c r="E17" s="457">
        <v>336564367.04000002</v>
      </c>
      <c r="F17" s="457">
        <v>259549784</v>
      </c>
      <c r="G17" s="457">
        <v>295454829.77999997</v>
      </c>
    </row>
    <row r="18" spans="1:7" x14ac:dyDescent="0.2">
      <c r="A18" s="456" t="s">
        <v>665</v>
      </c>
      <c r="B18" s="457">
        <v>584614775.36000001</v>
      </c>
      <c r="C18" s="457">
        <v>1252046438.77</v>
      </c>
      <c r="D18" s="457">
        <v>3577120580.5799999</v>
      </c>
      <c r="E18" s="457">
        <v>2009750586.3</v>
      </c>
      <c r="F18" s="457">
        <v>1265885600.1500001</v>
      </c>
      <c r="G18" s="457">
        <v>1488245549.2</v>
      </c>
    </row>
    <row r="19" spans="1:7" x14ac:dyDescent="0.2">
      <c r="A19" s="458" t="s">
        <v>660</v>
      </c>
      <c r="B19" s="457">
        <v>3940089560.9200001</v>
      </c>
      <c r="C19" s="457">
        <v>3289755454.4200001</v>
      </c>
      <c r="D19" s="457">
        <v>3575408546.7399998</v>
      </c>
      <c r="E19" s="457">
        <v>0</v>
      </c>
      <c r="F19" s="457">
        <v>3701485007.1999998</v>
      </c>
      <c r="G19" s="457">
        <v>0</v>
      </c>
    </row>
    <row r="20" spans="1:7" x14ac:dyDescent="0.2">
      <c r="A20" s="456" t="s">
        <v>32</v>
      </c>
      <c r="B20" s="457">
        <f t="shared" ref="B20:G20" si="4">+B18+B19</f>
        <v>4524704336.2799997</v>
      </c>
      <c r="C20" s="457">
        <f t="shared" si="4"/>
        <v>4541801893.1900005</v>
      </c>
      <c r="D20" s="457">
        <f t="shared" si="4"/>
        <v>7152529127.3199997</v>
      </c>
      <c r="E20" s="457">
        <f t="shared" si="4"/>
        <v>2009750586.3</v>
      </c>
      <c r="F20" s="457">
        <f t="shared" si="4"/>
        <v>4967370607.3500004</v>
      </c>
      <c r="G20" s="457">
        <f t="shared" si="4"/>
        <v>1488245549.2</v>
      </c>
    </row>
    <row r="21" spans="1:7" x14ac:dyDescent="0.2">
      <c r="A21" s="456" t="s">
        <v>666</v>
      </c>
      <c r="B21" s="457">
        <v>107509657.75</v>
      </c>
      <c r="C21" s="457">
        <v>231355569.94</v>
      </c>
      <c r="D21" s="457">
        <v>303220434.24000001</v>
      </c>
      <c r="E21" s="457">
        <v>233768615.63</v>
      </c>
      <c r="F21" s="457">
        <v>244010846.31999999</v>
      </c>
      <c r="G21" s="457">
        <v>423998770.88</v>
      </c>
    </row>
    <row r="22" spans="1:7" x14ac:dyDescent="0.2">
      <c r="A22" s="456" t="s">
        <v>667</v>
      </c>
      <c r="B22" s="457">
        <v>632767243.62</v>
      </c>
      <c r="C22" s="457">
        <v>856387245.98000002</v>
      </c>
      <c r="D22" s="457">
        <v>1058456329.11</v>
      </c>
      <c r="E22" s="457">
        <v>1506523104.3499999</v>
      </c>
      <c r="F22" s="457">
        <v>1521117911.99</v>
      </c>
      <c r="G22" s="457">
        <v>1559027080.8499999</v>
      </c>
    </row>
    <row r="23" spans="1:7" x14ac:dyDescent="0.2">
      <c r="A23" s="458" t="s">
        <v>660</v>
      </c>
      <c r="B23" s="457">
        <v>0</v>
      </c>
      <c r="C23" s="457">
        <v>0</v>
      </c>
      <c r="D23" s="457">
        <v>0</v>
      </c>
      <c r="E23" s="457">
        <v>0</v>
      </c>
      <c r="F23" s="457">
        <v>0</v>
      </c>
      <c r="G23" s="457">
        <v>0</v>
      </c>
    </row>
    <row r="24" spans="1:7" x14ac:dyDescent="0.2">
      <c r="A24" s="456" t="s">
        <v>32</v>
      </c>
      <c r="B24" s="457">
        <f t="shared" ref="B24:G24" si="5">+B22+B23</f>
        <v>632767243.62</v>
      </c>
      <c r="C24" s="457">
        <f t="shared" si="5"/>
        <v>856387245.98000002</v>
      </c>
      <c r="D24" s="457">
        <f t="shared" si="5"/>
        <v>1058456329.11</v>
      </c>
      <c r="E24" s="457">
        <f t="shared" si="5"/>
        <v>1506523104.3499999</v>
      </c>
      <c r="F24" s="457">
        <f t="shared" si="5"/>
        <v>1521117911.99</v>
      </c>
      <c r="G24" s="457">
        <f t="shared" si="5"/>
        <v>1559027080.8499999</v>
      </c>
    </row>
    <row r="25" spans="1:7" x14ac:dyDescent="0.2">
      <c r="A25" s="456" t="s">
        <v>668</v>
      </c>
      <c r="B25" s="457">
        <v>395398295.66000003</v>
      </c>
      <c r="C25" s="457">
        <v>262766908.80000001</v>
      </c>
      <c r="D25" s="457">
        <v>333431008.07999998</v>
      </c>
      <c r="E25" s="457">
        <v>328195484.60000002</v>
      </c>
      <c r="F25" s="457">
        <v>297424465</v>
      </c>
      <c r="G25" s="457">
        <v>238726665.91</v>
      </c>
    </row>
    <row r="26" spans="1:7" x14ac:dyDescent="0.2">
      <c r="A26" s="459" t="s">
        <v>660</v>
      </c>
      <c r="B26" s="460">
        <v>0</v>
      </c>
      <c r="C26" s="460">
        <v>0</v>
      </c>
      <c r="D26" s="460">
        <v>0</v>
      </c>
      <c r="E26" s="460">
        <v>0</v>
      </c>
      <c r="F26" s="460">
        <v>0</v>
      </c>
      <c r="G26" s="460">
        <v>0</v>
      </c>
    </row>
    <row r="27" spans="1:7" x14ac:dyDescent="0.2">
      <c r="A27" s="461" t="s">
        <v>32</v>
      </c>
      <c r="B27" s="460">
        <f t="shared" ref="B27:G27" si="6">+B25+B26</f>
        <v>395398295.66000003</v>
      </c>
      <c r="C27" s="460">
        <f t="shared" si="6"/>
        <v>262766908.80000001</v>
      </c>
      <c r="D27" s="460">
        <f t="shared" si="6"/>
        <v>333431008.07999998</v>
      </c>
      <c r="E27" s="460">
        <f t="shared" si="6"/>
        <v>328195484.60000002</v>
      </c>
      <c r="F27" s="460">
        <f t="shared" si="6"/>
        <v>297424465</v>
      </c>
      <c r="G27" s="460">
        <f t="shared" si="6"/>
        <v>238726665.91</v>
      </c>
    </row>
    <row r="28" spans="1:7" x14ac:dyDescent="0.2">
      <c r="A28" s="461" t="s">
        <v>669</v>
      </c>
      <c r="B28" s="460">
        <v>972274261.5</v>
      </c>
      <c r="C28" s="460">
        <v>1454928660.3399999</v>
      </c>
      <c r="D28" s="460">
        <v>2851303909.8099999</v>
      </c>
      <c r="E28" s="460">
        <v>1633962423</v>
      </c>
      <c r="F28" s="460">
        <v>2741991023.4000001</v>
      </c>
      <c r="G28" s="460">
        <v>1863898625.52</v>
      </c>
    </row>
    <row r="29" spans="1:7" x14ac:dyDescent="0.2">
      <c r="A29" s="459" t="s">
        <v>660</v>
      </c>
      <c r="B29" s="460">
        <v>1588058872</v>
      </c>
      <c r="C29" s="460">
        <v>1346181528.0999999</v>
      </c>
      <c r="D29" s="460">
        <v>1711776760</v>
      </c>
      <c r="E29" s="460">
        <v>1792728250</v>
      </c>
      <c r="F29" s="460">
        <v>2081846545</v>
      </c>
      <c r="G29" s="460">
        <v>1790272615.0799999</v>
      </c>
    </row>
    <row r="30" spans="1:7" x14ac:dyDescent="0.2">
      <c r="A30" s="461" t="s">
        <v>32</v>
      </c>
      <c r="B30" s="460">
        <f t="shared" ref="B30:G30" si="7">+B28+B29</f>
        <v>2560333133.5</v>
      </c>
      <c r="C30" s="460">
        <f t="shared" si="7"/>
        <v>2801110188.4399996</v>
      </c>
      <c r="D30" s="460">
        <f t="shared" si="7"/>
        <v>4563080669.8099995</v>
      </c>
      <c r="E30" s="460">
        <f t="shared" si="7"/>
        <v>3426690673</v>
      </c>
      <c r="F30" s="460">
        <f t="shared" si="7"/>
        <v>4823837568.3999996</v>
      </c>
      <c r="G30" s="460">
        <f t="shared" si="7"/>
        <v>3654171240.5999999</v>
      </c>
    </row>
    <row r="31" spans="1:7" ht="16" thickBot="1" x14ac:dyDescent="0.25">
      <c r="A31" s="462" t="s">
        <v>32</v>
      </c>
      <c r="B31" s="463">
        <f t="shared" ref="B31:G31" si="8">+B30+B27+B24+B21+B20+B17+B16+B13+B12+B11+B8</f>
        <v>259366057829.16998</v>
      </c>
      <c r="C31" s="463">
        <f t="shared" si="8"/>
        <v>210822100956.38</v>
      </c>
      <c r="D31" s="463">
        <f t="shared" si="8"/>
        <v>340851374851</v>
      </c>
      <c r="E31" s="463">
        <f t="shared" si="8"/>
        <v>244790835583.08997</v>
      </c>
      <c r="F31" s="463">
        <f t="shared" si="8"/>
        <v>242169091336.44</v>
      </c>
      <c r="G31" s="463">
        <f t="shared" si="8"/>
        <v>290677288548.14001</v>
      </c>
    </row>
    <row r="32" spans="1:7" ht="16" thickTop="1" x14ac:dyDescent="0.2"/>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3:GD895"/>
  <sheetViews>
    <sheetView view="pageBreakPreview" zoomScale="20" zoomScaleNormal="100" zoomScaleSheetLayoutView="20" zoomScalePageLayoutView="20" workbookViewId="0">
      <pane xSplit="3" ySplit="8" topLeftCell="D9" activePane="bottomRight" state="frozen"/>
      <selection activeCell="F86" sqref="F86"/>
      <selection pane="topRight" activeCell="F86" sqref="F86"/>
      <selection pane="bottomLeft" activeCell="F86" sqref="F86"/>
      <selection pane="bottomRight" activeCell="C10" sqref="C10"/>
    </sheetView>
  </sheetViews>
  <sheetFormatPr baseColWidth="10" defaultColWidth="9.1640625" defaultRowHeight="59" x14ac:dyDescent="0.2"/>
  <cols>
    <col min="1" max="1" width="28.5" style="466" customWidth="1"/>
    <col min="2" max="2" width="50.33203125" style="467" customWidth="1"/>
    <col min="3" max="3" width="216.33203125" style="468" customWidth="1"/>
    <col min="4" max="5" width="95" style="469" customWidth="1"/>
    <col min="6" max="6" width="9.1640625" style="470" customWidth="1"/>
    <col min="7" max="16384" width="9.1640625" style="470"/>
  </cols>
  <sheetData>
    <row r="3" spans="1:186" ht="116.25" customHeight="1" x14ac:dyDescent="0.2">
      <c r="A3" s="1017" t="s">
        <v>671</v>
      </c>
      <c r="B3" s="1017"/>
      <c r="C3" s="471"/>
    </row>
    <row r="4" spans="1:186" ht="116.25" customHeight="1" x14ac:dyDescent="0.2">
      <c r="A4" s="471"/>
      <c r="B4" s="472"/>
      <c r="C4" s="471"/>
    </row>
    <row r="5" spans="1:186" ht="116.25" customHeight="1" x14ac:dyDescent="0.2">
      <c r="A5" s="471"/>
      <c r="B5" s="1018" t="s">
        <v>672</v>
      </c>
      <c r="C5" s="1018"/>
      <c r="D5" s="1018"/>
      <c r="E5" s="1018"/>
    </row>
    <row r="6" spans="1:186" ht="97.5" customHeight="1" thickBot="1" x14ac:dyDescent="0.25">
      <c r="A6" s="473"/>
      <c r="B6" s="474"/>
      <c r="C6" s="475"/>
      <c r="D6" s="476"/>
      <c r="E6" s="476"/>
    </row>
    <row r="7" spans="1:186" ht="120" customHeight="1" thickBot="1" x14ac:dyDescent="0.25">
      <c r="A7" s="1019" t="s">
        <v>0</v>
      </c>
      <c r="B7" s="1021" t="s">
        <v>65</v>
      </c>
      <c r="C7" s="1022"/>
      <c r="D7" s="1025">
        <v>2021</v>
      </c>
      <c r="E7" s="1026"/>
    </row>
    <row r="8" spans="1:186" s="466" customFormat="1" ht="102" customHeight="1" thickBot="1" x14ac:dyDescent="0.25">
      <c r="A8" s="1020"/>
      <c r="B8" s="1023"/>
      <c r="C8" s="1024"/>
      <c r="D8" s="477" t="s">
        <v>66</v>
      </c>
      <c r="E8" s="477" t="s">
        <v>673</v>
      </c>
    </row>
    <row r="9" spans="1:186" s="481" customFormat="1" ht="87" customHeight="1" thickBot="1" x14ac:dyDescent="0.25">
      <c r="A9" s="478">
        <v>22</v>
      </c>
      <c r="B9" s="1027" t="s">
        <v>68</v>
      </c>
      <c r="C9" s="1028"/>
      <c r="D9" s="479">
        <v>20568880626</v>
      </c>
      <c r="E9" s="480">
        <f>E10+E17+E24</f>
        <v>22817050415.040001</v>
      </c>
      <c r="G9" s="482"/>
      <c r="H9" s="482"/>
      <c r="I9" s="482"/>
      <c r="J9" s="482"/>
      <c r="K9" s="482"/>
      <c r="L9" s="482"/>
      <c r="M9" s="482"/>
      <c r="N9" s="482"/>
      <c r="O9" s="482"/>
      <c r="P9" s="482"/>
      <c r="Q9" s="482"/>
      <c r="R9" s="482"/>
      <c r="S9" s="482"/>
      <c r="T9" s="482"/>
      <c r="U9" s="482"/>
      <c r="V9" s="482"/>
      <c r="W9" s="482"/>
      <c r="X9" s="482"/>
      <c r="Y9" s="482"/>
      <c r="Z9" s="482"/>
      <c r="AA9" s="482"/>
      <c r="AB9" s="482"/>
      <c r="AC9" s="482"/>
      <c r="AD9" s="482"/>
      <c r="AE9" s="482"/>
      <c r="AF9" s="482"/>
      <c r="AG9" s="482"/>
      <c r="AH9" s="482"/>
      <c r="AI9" s="482"/>
      <c r="AJ9" s="482"/>
      <c r="AK9" s="482"/>
      <c r="AL9" s="482"/>
      <c r="AM9" s="482"/>
      <c r="AN9" s="482"/>
      <c r="AO9" s="482"/>
      <c r="AP9" s="482"/>
      <c r="AQ9" s="482"/>
      <c r="AR9" s="482"/>
      <c r="AS9" s="482"/>
      <c r="AT9" s="482"/>
      <c r="AU9" s="482"/>
      <c r="AV9" s="482"/>
      <c r="AW9" s="482"/>
      <c r="AX9" s="482"/>
      <c r="AY9" s="482"/>
      <c r="AZ9" s="482"/>
      <c r="BA9" s="482"/>
      <c r="BB9" s="482"/>
      <c r="BC9" s="482"/>
      <c r="BD9" s="482"/>
      <c r="BE9" s="482"/>
      <c r="BF9" s="482"/>
      <c r="BG9" s="482"/>
      <c r="BH9" s="482"/>
      <c r="BI9" s="482"/>
      <c r="BJ9" s="482"/>
      <c r="BK9" s="482"/>
      <c r="BL9" s="482"/>
      <c r="BM9" s="482"/>
      <c r="BN9" s="482"/>
      <c r="BO9" s="482"/>
      <c r="BP9" s="482"/>
      <c r="BQ9" s="482"/>
      <c r="BR9" s="482"/>
      <c r="BS9" s="482"/>
      <c r="BT9" s="482"/>
      <c r="BU9" s="482"/>
      <c r="BV9" s="482"/>
      <c r="BW9" s="482"/>
      <c r="BX9" s="482"/>
      <c r="BY9" s="482"/>
      <c r="BZ9" s="482"/>
      <c r="CA9" s="482"/>
      <c r="CB9" s="482"/>
      <c r="CC9" s="482"/>
      <c r="CD9" s="482"/>
      <c r="CE9" s="482"/>
      <c r="CF9" s="482"/>
      <c r="CG9" s="482"/>
      <c r="CH9" s="482"/>
      <c r="CI9" s="482"/>
      <c r="CJ9" s="482"/>
      <c r="CK9" s="482"/>
      <c r="CL9" s="482"/>
      <c r="CM9" s="482"/>
      <c r="CN9" s="482"/>
      <c r="CO9" s="482"/>
      <c r="CP9" s="482"/>
      <c r="CQ9" s="482"/>
      <c r="CR9" s="482"/>
      <c r="CS9" s="482"/>
      <c r="CT9" s="482"/>
      <c r="CU9" s="482"/>
      <c r="CV9" s="482"/>
      <c r="CW9" s="482"/>
      <c r="CX9" s="482"/>
      <c r="CY9" s="482"/>
      <c r="CZ9" s="482"/>
      <c r="DA9" s="482"/>
      <c r="DB9" s="482"/>
      <c r="DC9" s="482"/>
      <c r="DD9" s="482"/>
      <c r="DE9" s="482"/>
      <c r="DF9" s="482"/>
      <c r="DG9" s="482"/>
      <c r="DH9" s="482"/>
      <c r="DI9" s="482"/>
      <c r="DJ9" s="482"/>
      <c r="DK9" s="482"/>
      <c r="DL9" s="482"/>
      <c r="DM9" s="482"/>
      <c r="DN9" s="482"/>
      <c r="DO9" s="482"/>
      <c r="DP9" s="482"/>
      <c r="DQ9" s="482"/>
      <c r="DR9" s="482"/>
      <c r="DS9" s="482"/>
      <c r="DT9" s="482"/>
      <c r="DU9" s="482"/>
      <c r="DV9" s="482"/>
      <c r="DW9" s="482"/>
      <c r="DX9" s="482"/>
      <c r="DY9" s="482"/>
      <c r="DZ9" s="482"/>
      <c r="EA9" s="482"/>
      <c r="EB9" s="482"/>
      <c r="EC9" s="482"/>
      <c r="ED9" s="482"/>
      <c r="EE9" s="482"/>
      <c r="EF9" s="482"/>
      <c r="EG9" s="482"/>
      <c r="EH9" s="482"/>
      <c r="EI9" s="482"/>
      <c r="EJ9" s="482"/>
      <c r="EK9" s="482"/>
      <c r="EL9" s="482"/>
      <c r="EM9" s="482"/>
      <c r="EN9" s="482"/>
      <c r="EO9" s="482"/>
      <c r="EP9" s="482"/>
      <c r="EQ9" s="482"/>
      <c r="ER9" s="482"/>
      <c r="ES9" s="482"/>
      <c r="ET9" s="482"/>
      <c r="EU9" s="482"/>
      <c r="EV9" s="482"/>
      <c r="EW9" s="482"/>
      <c r="EX9" s="482"/>
      <c r="EY9" s="482"/>
      <c r="EZ9" s="482"/>
      <c r="FA9" s="482"/>
      <c r="FB9" s="482"/>
      <c r="FC9" s="482"/>
      <c r="FD9" s="482"/>
      <c r="FE9" s="482"/>
      <c r="FF9" s="482"/>
      <c r="FG9" s="482"/>
      <c r="FH9" s="482"/>
      <c r="FI9" s="482"/>
      <c r="FJ9" s="482"/>
      <c r="FK9" s="482"/>
      <c r="FL9" s="482"/>
      <c r="FM9" s="482"/>
      <c r="FN9" s="482"/>
      <c r="FO9" s="482"/>
      <c r="FP9" s="482"/>
      <c r="FQ9" s="482"/>
      <c r="FR9" s="482"/>
      <c r="FS9" s="482"/>
      <c r="FT9" s="482"/>
      <c r="FU9" s="482"/>
      <c r="FV9" s="482"/>
      <c r="FW9" s="482"/>
      <c r="FX9" s="482"/>
      <c r="FY9" s="482"/>
      <c r="FZ9" s="482"/>
      <c r="GA9" s="482"/>
      <c r="GB9" s="482"/>
      <c r="GC9" s="482"/>
      <c r="GD9" s="482"/>
    </row>
    <row r="10" spans="1:186" s="488" customFormat="1" ht="87" customHeight="1" thickBot="1" x14ac:dyDescent="0.25">
      <c r="A10" s="483"/>
      <c r="B10" s="484">
        <v>27420000</v>
      </c>
      <c r="C10" s="485" t="s">
        <v>69</v>
      </c>
      <c r="D10" s="486">
        <v>20143306262.919804</v>
      </c>
      <c r="E10" s="487">
        <f>+SUM(E11:E14)</f>
        <v>22817050415.040001</v>
      </c>
    </row>
    <row r="11" spans="1:186" ht="150" customHeight="1" x14ac:dyDescent="0.2">
      <c r="A11" s="489"/>
      <c r="B11" s="490">
        <v>27421100</v>
      </c>
      <c r="C11" s="491" t="s">
        <v>70</v>
      </c>
      <c r="D11" s="492">
        <v>255344617.84811896</v>
      </c>
      <c r="E11" s="493">
        <v>0</v>
      </c>
    </row>
    <row r="12" spans="1:186" ht="135" customHeight="1" x14ac:dyDescent="0.2">
      <c r="A12" s="489"/>
      <c r="B12" s="490">
        <v>27421200</v>
      </c>
      <c r="C12" s="491" t="s">
        <v>71</v>
      </c>
      <c r="D12" s="492">
        <v>51274019.648216657</v>
      </c>
      <c r="E12" s="493">
        <f>103958592.68+12652320</f>
        <v>116610912.68000001</v>
      </c>
    </row>
    <row r="13" spans="1:186" ht="87" customHeight="1" x14ac:dyDescent="0.2">
      <c r="A13" s="489"/>
      <c r="B13" s="490">
        <v>27421500</v>
      </c>
      <c r="C13" s="491" t="s">
        <v>72</v>
      </c>
      <c r="D13" s="492">
        <v>2358604.9038179661</v>
      </c>
      <c r="E13" s="493">
        <v>4629171</v>
      </c>
    </row>
    <row r="14" spans="1:186" ht="87" customHeight="1" thickBot="1" x14ac:dyDescent="0.25">
      <c r="A14" s="489"/>
      <c r="B14" s="490">
        <v>27421600</v>
      </c>
      <c r="C14" s="491" t="s">
        <v>73</v>
      </c>
      <c r="D14" s="492">
        <v>15330931874.816782</v>
      </c>
      <c r="E14" s="493">
        <v>22695810331.360001</v>
      </c>
    </row>
    <row r="15" spans="1:186" ht="127.5" hidden="1" customHeight="1" x14ac:dyDescent="0.2">
      <c r="A15" s="494"/>
      <c r="B15" s="495"/>
      <c r="C15" s="496" t="s">
        <v>674</v>
      </c>
      <c r="D15" s="492">
        <v>0</v>
      </c>
      <c r="E15" s="497"/>
    </row>
    <row r="16" spans="1:186" s="499" customFormat="1" ht="127.5" hidden="1" customHeight="1" x14ac:dyDescent="0.2">
      <c r="A16" s="498"/>
      <c r="B16" s="495"/>
      <c r="C16" s="496" t="s">
        <v>675</v>
      </c>
      <c r="D16" s="492"/>
      <c r="E16" s="497"/>
    </row>
    <row r="17" spans="1:186" ht="87" customHeight="1" thickBot="1" x14ac:dyDescent="0.25">
      <c r="A17" s="500"/>
      <c r="B17" s="501">
        <v>27421710</v>
      </c>
      <c r="C17" s="502" t="s">
        <v>74</v>
      </c>
      <c r="D17" s="486">
        <v>4503397145.7028685</v>
      </c>
      <c r="E17" s="487"/>
    </row>
    <row r="18" spans="1:186" ht="87" hidden="1" customHeight="1" x14ac:dyDescent="0.2">
      <c r="A18" s="503"/>
      <c r="B18" s="504">
        <v>27421710</v>
      </c>
      <c r="C18" s="505" t="s">
        <v>676</v>
      </c>
      <c r="D18" s="506">
        <v>0</v>
      </c>
      <c r="E18" s="507"/>
    </row>
    <row r="19" spans="1:186" ht="87" hidden="1" customHeight="1" x14ac:dyDescent="0.2">
      <c r="A19" s="489"/>
      <c r="B19" s="490">
        <v>27421711</v>
      </c>
      <c r="C19" s="508" t="s">
        <v>677</v>
      </c>
      <c r="D19" s="492">
        <v>0</v>
      </c>
      <c r="E19" s="493"/>
    </row>
    <row r="20" spans="1:186" ht="61" hidden="1" thickBot="1" x14ac:dyDescent="0.25">
      <c r="A20" s="489"/>
      <c r="B20" s="490">
        <v>27421712</v>
      </c>
      <c r="C20" s="491" t="s">
        <v>678</v>
      </c>
      <c r="D20" s="492">
        <v>0</v>
      </c>
      <c r="E20" s="493"/>
    </row>
    <row r="21" spans="1:186" ht="61" hidden="1" thickBot="1" x14ac:dyDescent="0.25">
      <c r="A21" s="489"/>
      <c r="B21" s="490">
        <v>27421713</v>
      </c>
      <c r="C21" s="508" t="s">
        <v>679</v>
      </c>
      <c r="D21" s="492">
        <v>0</v>
      </c>
      <c r="E21" s="493"/>
    </row>
    <row r="22" spans="1:186" ht="61" hidden="1" thickBot="1" x14ac:dyDescent="0.25">
      <c r="A22" s="489"/>
      <c r="B22" s="490">
        <v>27421714</v>
      </c>
      <c r="C22" s="491" t="s">
        <v>680</v>
      </c>
      <c r="D22" s="492">
        <v>0</v>
      </c>
      <c r="E22" s="493"/>
    </row>
    <row r="23" spans="1:186" ht="61" hidden="1" thickBot="1" x14ac:dyDescent="0.25">
      <c r="A23" s="489"/>
      <c r="B23" s="490">
        <v>27421715</v>
      </c>
      <c r="C23" s="491" t="s">
        <v>681</v>
      </c>
      <c r="D23" s="492">
        <v>0</v>
      </c>
      <c r="E23" s="493"/>
    </row>
    <row r="24" spans="1:186" s="488" customFormat="1" ht="121" thickBot="1" x14ac:dyDescent="0.25">
      <c r="A24" s="483"/>
      <c r="B24" s="509">
        <v>27012000</v>
      </c>
      <c r="C24" s="510" t="s">
        <v>75</v>
      </c>
      <c r="D24" s="486">
        <v>425574363.08019823</v>
      </c>
      <c r="E24" s="487">
        <f>SUM(E26:E27)</f>
        <v>0</v>
      </c>
    </row>
    <row r="25" spans="1:186" ht="120" hidden="1" x14ac:dyDescent="0.2">
      <c r="A25" s="503"/>
      <c r="B25" s="490">
        <v>27012211</v>
      </c>
      <c r="C25" s="491" t="s">
        <v>682</v>
      </c>
      <c r="D25" s="492">
        <v>0</v>
      </c>
      <c r="E25" s="497"/>
    </row>
    <row r="26" spans="1:186" ht="87" customHeight="1" x14ac:dyDescent="0.2">
      <c r="A26" s="489"/>
      <c r="B26" s="490">
        <v>27012220</v>
      </c>
      <c r="C26" s="491" t="s">
        <v>76</v>
      </c>
      <c r="D26" s="492">
        <v>310720559.0681929</v>
      </c>
      <c r="E26" s="493"/>
    </row>
    <row r="27" spans="1:186" ht="121" thickBot="1" x14ac:dyDescent="0.25">
      <c r="A27" s="511"/>
      <c r="B27" s="512">
        <v>27012284</v>
      </c>
      <c r="C27" s="513" t="s">
        <v>77</v>
      </c>
      <c r="D27" s="492">
        <v>114853804.01200531</v>
      </c>
      <c r="E27" s="514"/>
    </row>
    <row r="28" spans="1:186" s="481" customFormat="1" ht="72" customHeight="1" thickBot="1" x14ac:dyDescent="0.25">
      <c r="A28" s="478" t="s">
        <v>78</v>
      </c>
      <c r="B28" s="1027" t="s">
        <v>79</v>
      </c>
      <c r="C28" s="1028"/>
      <c r="D28" s="479">
        <v>1241402927.9640241</v>
      </c>
      <c r="E28" s="480">
        <f>E29+E33+E35+E37+E39</f>
        <v>844117837.01000011</v>
      </c>
      <c r="G28" s="482"/>
      <c r="H28" s="482"/>
      <c r="I28" s="482"/>
      <c r="J28" s="482"/>
      <c r="K28" s="482"/>
      <c r="L28" s="482"/>
      <c r="M28" s="482"/>
      <c r="N28" s="482"/>
      <c r="O28" s="482"/>
      <c r="P28" s="482"/>
      <c r="Q28" s="482"/>
      <c r="R28" s="482"/>
      <c r="S28" s="482"/>
      <c r="T28" s="482"/>
      <c r="U28" s="482"/>
      <c r="V28" s="482"/>
      <c r="W28" s="482"/>
      <c r="X28" s="482"/>
      <c r="Y28" s="482"/>
      <c r="Z28" s="482"/>
      <c r="AA28" s="482"/>
      <c r="AB28" s="482"/>
      <c r="AC28" s="482"/>
      <c r="AD28" s="482"/>
      <c r="AE28" s="482"/>
      <c r="AF28" s="482"/>
      <c r="AG28" s="482"/>
      <c r="AH28" s="482"/>
      <c r="AI28" s="482"/>
      <c r="AJ28" s="482"/>
      <c r="AK28" s="482"/>
      <c r="AL28" s="482"/>
      <c r="AM28" s="482"/>
      <c r="AN28" s="482"/>
      <c r="AO28" s="482"/>
      <c r="AP28" s="482"/>
      <c r="AQ28" s="482"/>
      <c r="AR28" s="482"/>
      <c r="AS28" s="482"/>
      <c r="AT28" s="482"/>
      <c r="AU28" s="482"/>
      <c r="AV28" s="482"/>
      <c r="AW28" s="482"/>
      <c r="AX28" s="482"/>
      <c r="AY28" s="482"/>
      <c r="AZ28" s="482"/>
      <c r="BA28" s="482"/>
      <c r="BB28" s="482"/>
      <c r="BC28" s="482"/>
      <c r="BD28" s="482"/>
      <c r="BE28" s="482"/>
      <c r="BF28" s="482"/>
      <c r="BG28" s="482"/>
      <c r="BH28" s="482"/>
      <c r="BI28" s="482"/>
      <c r="BJ28" s="482"/>
      <c r="BK28" s="482"/>
      <c r="BL28" s="482"/>
      <c r="BM28" s="482"/>
      <c r="BN28" s="482"/>
      <c r="BO28" s="482"/>
      <c r="BP28" s="482"/>
      <c r="BQ28" s="482"/>
      <c r="BR28" s="482"/>
      <c r="BS28" s="482"/>
      <c r="BT28" s="482"/>
      <c r="BU28" s="482"/>
      <c r="BV28" s="482"/>
      <c r="BW28" s="482"/>
      <c r="BX28" s="482"/>
      <c r="BY28" s="482"/>
      <c r="BZ28" s="482"/>
      <c r="CA28" s="482"/>
      <c r="CB28" s="482"/>
      <c r="CC28" s="482"/>
      <c r="CD28" s="482"/>
      <c r="CE28" s="482"/>
      <c r="CF28" s="482"/>
      <c r="CG28" s="482"/>
      <c r="CH28" s="482"/>
      <c r="CI28" s="482"/>
      <c r="CJ28" s="482"/>
      <c r="CK28" s="482"/>
      <c r="CL28" s="482"/>
      <c r="CM28" s="482"/>
      <c r="CN28" s="482"/>
      <c r="CO28" s="482"/>
      <c r="CP28" s="482"/>
      <c r="CQ28" s="482"/>
      <c r="CR28" s="482"/>
      <c r="CS28" s="482"/>
      <c r="CT28" s="482"/>
      <c r="CU28" s="482"/>
      <c r="CV28" s="482"/>
      <c r="CW28" s="482"/>
      <c r="CX28" s="482"/>
      <c r="CY28" s="482"/>
      <c r="CZ28" s="482"/>
      <c r="DA28" s="482"/>
      <c r="DB28" s="482"/>
      <c r="DC28" s="482"/>
      <c r="DD28" s="482"/>
      <c r="DE28" s="482"/>
      <c r="DF28" s="482"/>
      <c r="DG28" s="482"/>
      <c r="DH28" s="482"/>
      <c r="DI28" s="482"/>
      <c r="DJ28" s="482"/>
      <c r="DK28" s="482"/>
      <c r="DL28" s="482"/>
      <c r="DM28" s="482"/>
      <c r="DN28" s="482"/>
      <c r="DO28" s="482"/>
      <c r="DP28" s="482"/>
      <c r="DQ28" s="482"/>
      <c r="DR28" s="482"/>
      <c r="DS28" s="482"/>
      <c r="DT28" s="482"/>
      <c r="DU28" s="482"/>
      <c r="DV28" s="482"/>
      <c r="DW28" s="482"/>
      <c r="DX28" s="482"/>
      <c r="DY28" s="482"/>
      <c r="DZ28" s="482"/>
      <c r="EA28" s="482"/>
      <c r="EB28" s="482"/>
      <c r="EC28" s="482"/>
      <c r="ED28" s="482"/>
      <c r="EE28" s="482"/>
      <c r="EF28" s="482"/>
      <c r="EG28" s="482"/>
      <c r="EH28" s="482"/>
      <c r="EI28" s="482"/>
      <c r="EJ28" s="482"/>
      <c r="EK28" s="482"/>
      <c r="EL28" s="482"/>
      <c r="EM28" s="482"/>
      <c r="EN28" s="482"/>
      <c r="EO28" s="482"/>
      <c r="EP28" s="482"/>
      <c r="EQ28" s="482"/>
      <c r="ER28" s="482"/>
      <c r="ES28" s="482"/>
      <c r="ET28" s="482"/>
      <c r="EU28" s="482"/>
      <c r="EV28" s="482"/>
      <c r="EW28" s="482"/>
      <c r="EX28" s="482"/>
      <c r="EY28" s="482"/>
      <c r="EZ28" s="482"/>
      <c r="FA28" s="482"/>
      <c r="FB28" s="482"/>
      <c r="FC28" s="482"/>
      <c r="FD28" s="482"/>
      <c r="FE28" s="482"/>
      <c r="FF28" s="482"/>
      <c r="FG28" s="482"/>
      <c r="FH28" s="482"/>
      <c r="FI28" s="482"/>
      <c r="FJ28" s="482"/>
      <c r="FK28" s="482"/>
      <c r="FL28" s="482"/>
      <c r="FM28" s="482"/>
      <c r="FN28" s="482"/>
      <c r="FO28" s="482"/>
      <c r="FP28" s="482"/>
      <c r="FQ28" s="482"/>
      <c r="FR28" s="482"/>
      <c r="FS28" s="482"/>
      <c r="FT28" s="482"/>
      <c r="FU28" s="482"/>
      <c r="FV28" s="482"/>
      <c r="FW28" s="482"/>
      <c r="FX28" s="482"/>
      <c r="FY28" s="482"/>
      <c r="FZ28" s="482"/>
      <c r="GA28" s="482"/>
      <c r="GB28" s="482"/>
      <c r="GC28" s="482"/>
      <c r="GD28" s="482"/>
    </row>
    <row r="29" spans="1:186" s="488" customFormat="1" ht="120.75" customHeight="1" thickBot="1" x14ac:dyDescent="0.25">
      <c r="A29" s="483"/>
      <c r="B29" s="509">
        <v>17134000</v>
      </c>
      <c r="C29" s="510" t="s">
        <v>80</v>
      </c>
      <c r="D29" s="486">
        <v>104716246.7854137</v>
      </c>
      <c r="E29" s="487">
        <f>E30</f>
        <v>54680176.670000002</v>
      </c>
    </row>
    <row r="30" spans="1:186" ht="150.75" customHeight="1" thickBot="1" x14ac:dyDescent="0.25">
      <c r="A30" s="515"/>
      <c r="B30" s="516">
        <v>17134700</v>
      </c>
      <c r="C30" s="517" t="s">
        <v>683</v>
      </c>
      <c r="D30" s="518">
        <v>104716246.7854137</v>
      </c>
      <c r="E30" s="519">
        <f>45673534.49+9006642.18</f>
        <v>54680176.670000002</v>
      </c>
    </row>
    <row r="31" spans="1:186" ht="61" hidden="1" thickBot="1" x14ac:dyDescent="0.25">
      <c r="A31" s="520"/>
      <c r="B31" s="521"/>
      <c r="C31" s="522" t="s">
        <v>684</v>
      </c>
      <c r="D31" s="523">
        <v>0</v>
      </c>
      <c r="E31" s="524"/>
    </row>
    <row r="32" spans="1:186" ht="90.75" hidden="1" customHeight="1" x14ac:dyDescent="0.2">
      <c r="A32" s="520"/>
      <c r="B32" s="521"/>
      <c r="C32" s="525" t="s">
        <v>684</v>
      </c>
      <c r="D32" s="523"/>
      <c r="E32" s="524"/>
    </row>
    <row r="33" spans="1:186" s="488" customFormat="1" ht="181" thickBot="1" x14ac:dyDescent="0.25">
      <c r="A33" s="526"/>
      <c r="B33" s="509">
        <v>17136000</v>
      </c>
      <c r="C33" s="510" t="s">
        <v>82</v>
      </c>
      <c r="D33" s="486">
        <v>0</v>
      </c>
      <c r="E33" s="487">
        <f>E34</f>
        <v>3963670.8</v>
      </c>
    </row>
    <row r="34" spans="1:186" ht="207" customHeight="1" thickBot="1" x14ac:dyDescent="0.25">
      <c r="A34" s="515"/>
      <c r="B34" s="516">
        <v>17136120</v>
      </c>
      <c r="C34" s="517" t="s">
        <v>685</v>
      </c>
      <c r="D34" s="527"/>
      <c r="E34" s="528">
        <v>3963670.8</v>
      </c>
    </row>
    <row r="35" spans="1:186" s="488" customFormat="1" ht="87" customHeight="1" thickBot="1" x14ac:dyDescent="0.25">
      <c r="A35" s="529"/>
      <c r="B35" s="509">
        <v>27426000</v>
      </c>
      <c r="C35" s="510" t="s">
        <v>84</v>
      </c>
      <c r="D35" s="486">
        <v>402884401.17766488</v>
      </c>
      <c r="E35" s="487">
        <f>E36</f>
        <v>235682815.00999999</v>
      </c>
    </row>
    <row r="36" spans="1:186" ht="121" thickBot="1" x14ac:dyDescent="0.25">
      <c r="A36" s="530"/>
      <c r="B36" s="531">
        <v>27426820</v>
      </c>
      <c r="C36" s="532" t="s">
        <v>85</v>
      </c>
      <c r="D36" s="533">
        <v>402884401.17766488</v>
      </c>
      <c r="E36" s="534">
        <v>235682815.00999999</v>
      </c>
    </row>
    <row r="37" spans="1:186" s="488" customFormat="1" ht="87" customHeight="1" thickBot="1" x14ac:dyDescent="0.25">
      <c r="A37" s="529"/>
      <c r="B37" s="509">
        <v>27420000</v>
      </c>
      <c r="C37" s="510" t="s">
        <v>69</v>
      </c>
      <c r="D37" s="486">
        <v>448340873.00094545</v>
      </c>
      <c r="E37" s="487">
        <f>E38</f>
        <v>348377420.19999999</v>
      </c>
    </row>
    <row r="38" spans="1:186" ht="121" thickBot="1" x14ac:dyDescent="0.25">
      <c r="A38" s="535"/>
      <c r="B38" s="536">
        <v>27426110</v>
      </c>
      <c r="C38" s="537" t="s">
        <v>86</v>
      </c>
      <c r="D38" s="538">
        <v>448340873.00094545</v>
      </c>
      <c r="E38" s="539">
        <v>348377420.19999999</v>
      </c>
    </row>
    <row r="39" spans="1:186" s="488" customFormat="1" ht="121" thickBot="1" x14ac:dyDescent="0.25">
      <c r="A39" s="483"/>
      <c r="B39" s="509">
        <v>17181000</v>
      </c>
      <c r="C39" s="540" t="s">
        <v>88</v>
      </c>
      <c r="D39" s="486">
        <v>285461407</v>
      </c>
      <c r="E39" s="487">
        <f>E40</f>
        <v>201413754.33000001</v>
      </c>
    </row>
    <row r="40" spans="1:186" ht="87.75" customHeight="1" thickBot="1" x14ac:dyDescent="0.25">
      <c r="A40" s="541"/>
      <c r="B40" s="542">
        <v>17182600</v>
      </c>
      <c r="C40" s="543" t="s">
        <v>89</v>
      </c>
      <c r="D40" s="544">
        <v>285461407</v>
      </c>
      <c r="E40" s="545">
        <v>201413754.33000001</v>
      </c>
    </row>
    <row r="41" spans="1:186" ht="78" hidden="1" customHeight="1" x14ac:dyDescent="0.2">
      <c r="A41" s="546"/>
      <c r="B41" s="547">
        <v>17182500</v>
      </c>
      <c r="C41" s="537" t="s">
        <v>90</v>
      </c>
      <c r="D41" s="548"/>
      <c r="E41" s="549"/>
    </row>
    <row r="42" spans="1:186" s="481" customFormat="1" ht="72" customHeight="1" thickBot="1" x14ac:dyDescent="0.25">
      <c r="A42" s="478" t="s">
        <v>91</v>
      </c>
      <c r="B42" s="550" t="s">
        <v>92</v>
      </c>
      <c r="C42" s="551"/>
      <c r="D42" s="479">
        <v>279478693</v>
      </c>
      <c r="E42" s="480">
        <f>E43+E46</f>
        <v>1477185185.9000001</v>
      </c>
      <c r="G42" s="482"/>
      <c r="H42" s="482"/>
      <c r="I42" s="482"/>
      <c r="J42" s="482"/>
      <c r="K42" s="482"/>
      <c r="L42" s="482"/>
      <c r="M42" s="482"/>
      <c r="N42" s="482"/>
      <c r="O42" s="482"/>
      <c r="P42" s="482"/>
      <c r="Q42" s="482"/>
      <c r="R42" s="482"/>
      <c r="S42" s="482"/>
      <c r="T42" s="482"/>
      <c r="U42" s="482"/>
      <c r="V42" s="482"/>
      <c r="W42" s="482"/>
      <c r="X42" s="482"/>
      <c r="Y42" s="482"/>
      <c r="Z42" s="482"/>
      <c r="AA42" s="482"/>
      <c r="AB42" s="482"/>
      <c r="AC42" s="482"/>
      <c r="AD42" s="482"/>
      <c r="AE42" s="482"/>
      <c r="AF42" s="482"/>
      <c r="AG42" s="482"/>
      <c r="AH42" s="482"/>
      <c r="AI42" s="482"/>
      <c r="AJ42" s="482"/>
      <c r="AK42" s="482"/>
      <c r="AL42" s="482"/>
      <c r="AM42" s="482"/>
      <c r="AN42" s="482"/>
      <c r="AO42" s="482"/>
      <c r="AP42" s="482"/>
      <c r="AQ42" s="482"/>
      <c r="AR42" s="482"/>
      <c r="AS42" s="482"/>
      <c r="AT42" s="482"/>
      <c r="AU42" s="482"/>
      <c r="AV42" s="482"/>
      <c r="AW42" s="482"/>
      <c r="AX42" s="482"/>
      <c r="AY42" s="482"/>
      <c r="AZ42" s="482"/>
      <c r="BA42" s="482"/>
      <c r="BB42" s="482"/>
      <c r="BC42" s="482"/>
      <c r="BD42" s="482"/>
      <c r="BE42" s="482"/>
      <c r="BF42" s="482"/>
      <c r="BG42" s="482"/>
      <c r="BH42" s="482"/>
      <c r="BI42" s="482"/>
      <c r="BJ42" s="482"/>
      <c r="BK42" s="482"/>
      <c r="BL42" s="482"/>
      <c r="BM42" s="482"/>
      <c r="BN42" s="482"/>
      <c r="BO42" s="482"/>
      <c r="BP42" s="482"/>
      <c r="BQ42" s="482"/>
      <c r="BR42" s="482"/>
      <c r="BS42" s="482"/>
      <c r="BT42" s="482"/>
      <c r="BU42" s="482"/>
      <c r="BV42" s="482"/>
      <c r="BW42" s="482"/>
      <c r="BX42" s="482"/>
      <c r="BY42" s="482"/>
      <c r="BZ42" s="482"/>
      <c r="CA42" s="482"/>
      <c r="CB42" s="482"/>
      <c r="CC42" s="482"/>
      <c r="CD42" s="482"/>
      <c r="CE42" s="482"/>
      <c r="CF42" s="482"/>
      <c r="CG42" s="482"/>
      <c r="CH42" s="482"/>
      <c r="CI42" s="482"/>
      <c r="CJ42" s="482"/>
      <c r="CK42" s="482"/>
      <c r="CL42" s="482"/>
      <c r="CM42" s="482"/>
      <c r="CN42" s="482"/>
      <c r="CO42" s="482"/>
      <c r="CP42" s="482"/>
      <c r="CQ42" s="482"/>
      <c r="CR42" s="482"/>
      <c r="CS42" s="482"/>
      <c r="CT42" s="482"/>
      <c r="CU42" s="482"/>
      <c r="CV42" s="482"/>
      <c r="CW42" s="482"/>
      <c r="CX42" s="482"/>
      <c r="CY42" s="482"/>
      <c r="CZ42" s="482"/>
      <c r="DA42" s="482"/>
      <c r="DB42" s="482"/>
      <c r="DC42" s="482"/>
      <c r="DD42" s="482"/>
      <c r="DE42" s="482"/>
      <c r="DF42" s="482"/>
      <c r="DG42" s="482"/>
      <c r="DH42" s="482"/>
      <c r="DI42" s="482"/>
      <c r="DJ42" s="482"/>
      <c r="DK42" s="482"/>
      <c r="DL42" s="482"/>
      <c r="DM42" s="482"/>
      <c r="DN42" s="482"/>
      <c r="DO42" s="482"/>
      <c r="DP42" s="482"/>
      <c r="DQ42" s="482"/>
      <c r="DR42" s="482"/>
      <c r="DS42" s="482"/>
      <c r="DT42" s="482"/>
      <c r="DU42" s="482"/>
      <c r="DV42" s="482"/>
      <c r="DW42" s="482"/>
      <c r="DX42" s="482"/>
      <c r="DY42" s="482"/>
      <c r="DZ42" s="482"/>
      <c r="EA42" s="482"/>
      <c r="EB42" s="482"/>
      <c r="EC42" s="482"/>
      <c r="ED42" s="482"/>
      <c r="EE42" s="482"/>
      <c r="EF42" s="482"/>
      <c r="EG42" s="482"/>
      <c r="EH42" s="482"/>
      <c r="EI42" s="482"/>
      <c r="EJ42" s="482"/>
      <c r="EK42" s="482"/>
      <c r="EL42" s="482"/>
      <c r="EM42" s="482"/>
      <c r="EN42" s="482"/>
      <c r="EO42" s="482"/>
      <c r="EP42" s="482"/>
      <c r="EQ42" s="482"/>
      <c r="ER42" s="482"/>
      <c r="ES42" s="482"/>
      <c r="ET42" s="482"/>
      <c r="EU42" s="482"/>
      <c r="EV42" s="482"/>
      <c r="EW42" s="482"/>
      <c r="EX42" s="482"/>
      <c r="EY42" s="482"/>
      <c r="EZ42" s="482"/>
      <c r="FA42" s="482"/>
      <c r="FB42" s="482"/>
      <c r="FC42" s="482"/>
      <c r="FD42" s="482"/>
      <c r="FE42" s="482"/>
      <c r="FF42" s="482"/>
      <c r="FG42" s="482"/>
      <c r="FH42" s="482"/>
      <c r="FI42" s="482"/>
      <c r="FJ42" s="482"/>
      <c r="FK42" s="482"/>
      <c r="FL42" s="482"/>
      <c r="FM42" s="482"/>
      <c r="FN42" s="482"/>
      <c r="FO42" s="482"/>
      <c r="FP42" s="482"/>
      <c r="FQ42" s="482"/>
      <c r="FR42" s="482"/>
      <c r="FS42" s="482"/>
      <c r="FT42" s="482"/>
      <c r="FU42" s="482"/>
      <c r="FV42" s="482"/>
      <c r="FW42" s="482"/>
      <c r="FX42" s="482"/>
      <c r="FY42" s="482"/>
      <c r="FZ42" s="482"/>
      <c r="GA42" s="482"/>
      <c r="GB42" s="482"/>
      <c r="GC42" s="482"/>
      <c r="GD42" s="482"/>
    </row>
    <row r="43" spans="1:186" s="488" customFormat="1" ht="129.75" customHeight="1" thickBot="1" x14ac:dyDescent="0.25">
      <c r="A43" s="483"/>
      <c r="B43" s="509">
        <v>27022300</v>
      </c>
      <c r="C43" s="510" t="s">
        <v>93</v>
      </c>
      <c r="D43" s="486">
        <v>277667653.85600001</v>
      </c>
      <c r="E43" s="487">
        <f>SUM(E44:E45)</f>
        <v>1476197906</v>
      </c>
    </row>
    <row r="44" spans="1:186" ht="134.25" customHeight="1" x14ac:dyDescent="0.2">
      <c r="A44" s="552"/>
      <c r="B44" s="490">
        <v>27022321</v>
      </c>
      <c r="C44" s="508" t="s">
        <v>94</v>
      </c>
      <c r="D44" s="553">
        <v>277667653.85600001</v>
      </c>
      <c r="E44" s="554">
        <v>674690906</v>
      </c>
    </row>
    <row r="45" spans="1:186" ht="75.75" customHeight="1" thickBot="1" x14ac:dyDescent="0.25">
      <c r="A45" s="552"/>
      <c r="B45" s="490">
        <v>27022360</v>
      </c>
      <c r="C45" s="508" t="s">
        <v>95</v>
      </c>
      <c r="D45" s="553"/>
      <c r="E45" s="554">
        <v>801507000</v>
      </c>
    </row>
    <row r="46" spans="1:186" ht="72" customHeight="1" thickBot="1" x14ac:dyDescent="0.25">
      <c r="A46" s="529"/>
      <c r="B46" s="509">
        <v>37440000</v>
      </c>
      <c r="C46" s="510" t="s">
        <v>96</v>
      </c>
      <c r="D46" s="486">
        <v>1811039.1439999938</v>
      </c>
      <c r="E46" s="487">
        <f>E47</f>
        <v>987279.9</v>
      </c>
    </row>
    <row r="47" spans="1:186" ht="84" customHeight="1" thickBot="1" x14ac:dyDescent="0.25">
      <c r="A47" s="520"/>
      <c r="B47" s="521">
        <v>37441000</v>
      </c>
      <c r="C47" s="555" t="s">
        <v>97</v>
      </c>
      <c r="D47" s="556">
        <v>1811039.1439999938</v>
      </c>
      <c r="E47" s="557">
        <v>987279.9</v>
      </c>
    </row>
    <row r="48" spans="1:186" s="482" customFormat="1" ht="72" customHeight="1" thickBot="1" x14ac:dyDescent="0.25">
      <c r="A48" s="478">
        <v>27</v>
      </c>
      <c r="B48" s="1027" t="s">
        <v>44</v>
      </c>
      <c r="C48" s="1028"/>
      <c r="D48" s="479">
        <v>2334147939</v>
      </c>
      <c r="E48" s="480">
        <f>E49</f>
        <v>7241729843.3500004</v>
      </c>
    </row>
    <row r="49" spans="1:186" s="488" customFormat="1" ht="128.25" customHeight="1" thickBot="1" x14ac:dyDescent="0.25">
      <c r="A49" s="558"/>
      <c r="B49" s="559">
        <v>17135000</v>
      </c>
      <c r="C49" s="560" t="s">
        <v>98</v>
      </c>
      <c r="D49" s="561">
        <v>2334147939</v>
      </c>
      <c r="E49" s="562">
        <f>SUM(E50:E53)</f>
        <v>7241729843.3500004</v>
      </c>
    </row>
    <row r="50" spans="1:186" s="564" customFormat="1" ht="192.75" customHeight="1" x14ac:dyDescent="0.2">
      <c r="A50" s="563"/>
      <c r="B50" s="490">
        <v>17135300</v>
      </c>
      <c r="C50" s="508" t="s">
        <v>99</v>
      </c>
      <c r="D50" s="533">
        <v>282311560.26309139</v>
      </c>
      <c r="E50" s="534">
        <v>630263192.38999999</v>
      </c>
    </row>
    <row r="51" spans="1:186" s="564" customFormat="1" ht="84.75" customHeight="1" x14ac:dyDescent="0.2">
      <c r="A51" s="563"/>
      <c r="B51" s="490">
        <v>17136322</v>
      </c>
      <c r="C51" s="508" t="s">
        <v>100</v>
      </c>
      <c r="D51" s="533">
        <v>91395828.862151906</v>
      </c>
      <c r="E51" s="534">
        <v>48903300</v>
      </c>
    </row>
    <row r="52" spans="1:186" s="564" customFormat="1" ht="132" customHeight="1" x14ac:dyDescent="0.2">
      <c r="A52" s="563"/>
      <c r="B52" s="490">
        <v>17136326</v>
      </c>
      <c r="C52" s="508" t="s">
        <v>101</v>
      </c>
      <c r="D52" s="533">
        <v>10662846.700584389</v>
      </c>
      <c r="E52" s="534">
        <v>5940387440</v>
      </c>
    </row>
    <row r="53" spans="1:186" s="566" customFormat="1" ht="126" customHeight="1" thickBot="1" x14ac:dyDescent="0.25">
      <c r="A53" s="565"/>
      <c r="B53" s="490">
        <v>17136228</v>
      </c>
      <c r="C53" s="508" t="s">
        <v>102</v>
      </c>
      <c r="D53" s="533">
        <v>1949777703.1741722</v>
      </c>
      <c r="E53" s="534">
        <v>622175910.96000004</v>
      </c>
      <c r="G53" s="564"/>
      <c r="H53" s="564"/>
      <c r="I53" s="564"/>
      <c r="J53" s="564"/>
      <c r="K53" s="564"/>
      <c r="L53" s="564"/>
      <c r="M53" s="564"/>
      <c r="N53" s="564"/>
      <c r="O53" s="564"/>
      <c r="P53" s="564"/>
      <c r="Q53" s="564"/>
      <c r="R53" s="564"/>
      <c r="S53" s="564"/>
      <c r="T53" s="564"/>
      <c r="U53" s="564"/>
      <c r="V53" s="564"/>
      <c r="W53" s="564"/>
      <c r="X53" s="564"/>
      <c r="Y53" s="564"/>
      <c r="Z53" s="564"/>
      <c r="AA53" s="564"/>
      <c r="AB53" s="564"/>
      <c r="AC53" s="564"/>
      <c r="AD53" s="564"/>
      <c r="AE53" s="564"/>
      <c r="AF53" s="564"/>
      <c r="AG53" s="564"/>
      <c r="AH53" s="564"/>
      <c r="AI53" s="564"/>
      <c r="AJ53" s="564"/>
      <c r="AK53" s="564"/>
      <c r="AL53" s="564"/>
      <c r="AM53" s="564"/>
      <c r="AN53" s="564"/>
      <c r="AO53" s="564"/>
      <c r="AP53" s="564"/>
      <c r="AQ53" s="564"/>
      <c r="AR53" s="564"/>
      <c r="AS53" s="564"/>
      <c r="AT53" s="564"/>
      <c r="AU53" s="564"/>
      <c r="AV53" s="564"/>
      <c r="AW53" s="564"/>
      <c r="AX53" s="564"/>
      <c r="AY53" s="564"/>
      <c r="AZ53" s="564"/>
      <c r="BA53" s="564"/>
      <c r="BB53" s="564"/>
      <c r="BC53" s="564"/>
      <c r="BD53" s="564"/>
      <c r="BE53" s="564"/>
      <c r="BF53" s="564"/>
      <c r="BG53" s="564"/>
      <c r="BH53" s="564"/>
      <c r="BI53" s="564"/>
      <c r="BJ53" s="564"/>
      <c r="BK53" s="564"/>
      <c r="BL53" s="564"/>
      <c r="BM53" s="564"/>
      <c r="BN53" s="564"/>
      <c r="BO53" s="564"/>
      <c r="BP53" s="564"/>
      <c r="BQ53" s="564"/>
      <c r="BR53" s="564"/>
      <c r="BS53" s="564"/>
      <c r="BT53" s="564"/>
      <c r="BU53" s="564"/>
      <c r="BV53" s="564"/>
      <c r="BW53" s="564"/>
      <c r="BX53" s="564"/>
      <c r="BY53" s="564"/>
      <c r="BZ53" s="564"/>
      <c r="CA53" s="564"/>
      <c r="CB53" s="564"/>
      <c r="CC53" s="564"/>
      <c r="CD53" s="564"/>
      <c r="CE53" s="564"/>
      <c r="CF53" s="564"/>
      <c r="CG53" s="564"/>
      <c r="CH53" s="564"/>
      <c r="CI53" s="564"/>
      <c r="CJ53" s="564"/>
      <c r="CK53" s="564"/>
      <c r="CL53" s="564"/>
      <c r="CM53" s="564"/>
      <c r="CN53" s="564"/>
      <c r="CO53" s="564"/>
      <c r="CP53" s="564"/>
      <c r="CQ53" s="564"/>
      <c r="CR53" s="564"/>
      <c r="CS53" s="564"/>
      <c r="CT53" s="564"/>
      <c r="CU53" s="564"/>
      <c r="CV53" s="564"/>
      <c r="CW53" s="564"/>
      <c r="CX53" s="564"/>
      <c r="CY53" s="564"/>
      <c r="CZ53" s="564"/>
      <c r="DA53" s="564"/>
      <c r="DB53" s="564"/>
      <c r="DC53" s="564"/>
      <c r="DD53" s="564"/>
      <c r="DE53" s="564"/>
      <c r="DF53" s="564"/>
      <c r="DG53" s="564"/>
      <c r="DH53" s="564"/>
      <c r="DI53" s="564"/>
      <c r="DJ53" s="564"/>
      <c r="DK53" s="564"/>
      <c r="DL53" s="564"/>
      <c r="DM53" s="564"/>
      <c r="DN53" s="564"/>
      <c r="DO53" s="564"/>
      <c r="DP53" s="564"/>
      <c r="DQ53" s="564"/>
      <c r="DR53" s="564"/>
      <c r="DS53" s="564"/>
      <c r="DT53" s="564"/>
      <c r="DU53" s="564"/>
      <c r="DV53" s="564"/>
      <c r="DW53" s="564"/>
      <c r="DX53" s="564"/>
      <c r="DY53" s="564"/>
      <c r="DZ53" s="564"/>
      <c r="EA53" s="564"/>
      <c r="EB53" s="564"/>
      <c r="EC53" s="564"/>
      <c r="ED53" s="564"/>
      <c r="EE53" s="564"/>
      <c r="EF53" s="564"/>
      <c r="EG53" s="564"/>
      <c r="EH53" s="564"/>
      <c r="EI53" s="564"/>
      <c r="EJ53" s="564"/>
      <c r="EK53" s="564"/>
      <c r="EL53" s="564"/>
      <c r="EM53" s="564"/>
      <c r="EN53" s="564"/>
      <c r="EO53" s="564"/>
      <c r="EP53" s="564"/>
      <c r="EQ53" s="564"/>
      <c r="ER53" s="564"/>
      <c r="ES53" s="564"/>
      <c r="ET53" s="564"/>
      <c r="EU53" s="564"/>
      <c r="EV53" s="564"/>
      <c r="EW53" s="564"/>
      <c r="EX53" s="564"/>
      <c r="EY53" s="564"/>
      <c r="EZ53" s="564"/>
      <c r="FA53" s="564"/>
      <c r="FB53" s="564"/>
      <c r="FC53" s="564"/>
      <c r="FD53" s="564"/>
      <c r="FE53" s="564"/>
      <c r="FF53" s="564"/>
      <c r="FG53" s="564"/>
      <c r="FH53" s="564"/>
      <c r="FI53" s="564"/>
      <c r="FJ53" s="564"/>
      <c r="FK53" s="564"/>
      <c r="FL53" s="564"/>
      <c r="FM53" s="564"/>
      <c r="FN53" s="564"/>
      <c r="FO53" s="564"/>
      <c r="FP53" s="564"/>
      <c r="FQ53" s="564"/>
      <c r="FR53" s="564"/>
      <c r="FS53" s="564"/>
      <c r="FT53" s="564"/>
      <c r="FU53" s="564"/>
      <c r="FV53" s="564"/>
      <c r="FW53" s="564"/>
      <c r="FX53" s="564"/>
      <c r="FY53" s="564"/>
      <c r="FZ53" s="564"/>
      <c r="GA53" s="564"/>
      <c r="GB53" s="564"/>
      <c r="GC53" s="564"/>
      <c r="GD53" s="564"/>
    </row>
    <row r="54" spans="1:186" s="481" customFormat="1" ht="72" customHeight="1" thickBot="1" x14ac:dyDescent="0.25">
      <c r="A54" s="478">
        <v>29</v>
      </c>
      <c r="B54" s="550" t="s">
        <v>103</v>
      </c>
      <c r="C54" s="551"/>
      <c r="D54" s="479">
        <v>3523454416</v>
      </c>
      <c r="E54" s="480">
        <f>E55+E57+E61</f>
        <v>981895739.25999999</v>
      </c>
      <c r="G54" s="482"/>
      <c r="H54" s="482"/>
      <c r="I54" s="482"/>
      <c r="J54" s="482"/>
      <c r="K54" s="482"/>
      <c r="L54" s="482"/>
      <c r="M54" s="482"/>
      <c r="N54" s="482"/>
      <c r="O54" s="482"/>
      <c r="P54" s="482"/>
      <c r="Q54" s="482"/>
      <c r="R54" s="482"/>
      <c r="S54" s="482"/>
      <c r="T54" s="482"/>
      <c r="U54" s="482"/>
      <c r="V54" s="482"/>
      <c r="W54" s="482"/>
      <c r="X54" s="482"/>
      <c r="Y54" s="482"/>
      <c r="Z54" s="482"/>
      <c r="AA54" s="482"/>
      <c r="AB54" s="482"/>
      <c r="AC54" s="482"/>
      <c r="AD54" s="482"/>
      <c r="AE54" s="482"/>
      <c r="AF54" s="482"/>
      <c r="AG54" s="482"/>
      <c r="AH54" s="482"/>
      <c r="AI54" s="482"/>
      <c r="AJ54" s="482"/>
      <c r="AK54" s="482"/>
      <c r="AL54" s="482"/>
      <c r="AM54" s="482"/>
      <c r="AN54" s="482"/>
      <c r="AO54" s="482"/>
      <c r="AP54" s="482"/>
      <c r="AQ54" s="482"/>
      <c r="AR54" s="482"/>
      <c r="AS54" s="482"/>
      <c r="AT54" s="482"/>
      <c r="AU54" s="482"/>
      <c r="AV54" s="482"/>
      <c r="AW54" s="482"/>
      <c r="AX54" s="482"/>
      <c r="AY54" s="482"/>
      <c r="AZ54" s="482"/>
      <c r="BA54" s="482"/>
      <c r="BB54" s="482"/>
      <c r="BC54" s="482"/>
      <c r="BD54" s="482"/>
      <c r="BE54" s="482"/>
      <c r="BF54" s="482"/>
      <c r="BG54" s="482"/>
      <c r="BH54" s="482"/>
      <c r="BI54" s="482"/>
      <c r="BJ54" s="482"/>
      <c r="BK54" s="482"/>
      <c r="BL54" s="482"/>
      <c r="BM54" s="482"/>
      <c r="BN54" s="482"/>
      <c r="BO54" s="482"/>
      <c r="BP54" s="482"/>
      <c r="BQ54" s="482"/>
      <c r="BR54" s="482"/>
      <c r="BS54" s="482"/>
      <c r="BT54" s="482"/>
      <c r="BU54" s="482"/>
      <c r="BV54" s="482"/>
      <c r="BW54" s="482"/>
      <c r="BX54" s="482"/>
      <c r="BY54" s="482"/>
      <c r="BZ54" s="482"/>
      <c r="CA54" s="482"/>
      <c r="CB54" s="482"/>
      <c r="CC54" s="482"/>
      <c r="CD54" s="482"/>
      <c r="CE54" s="482"/>
      <c r="CF54" s="482"/>
      <c r="CG54" s="482"/>
      <c r="CH54" s="482"/>
      <c r="CI54" s="482"/>
      <c r="CJ54" s="482"/>
      <c r="CK54" s="482"/>
      <c r="CL54" s="482"/>
      <c r="CM54" s="482"/>
      <c r="CN54" s="482"/>
      <c r="CO54" s="482"/>
      <c r="CP54" s="482"/>
      <c r="CQ54" s="482"/>
      <c r="CR54" s="482"/>
      <c r="CS54" s="482"/>
      <c r="CT54" s="482"/>
      <c r="CU54" s="482"/>
      <c r="CV54" s="482"/>
      <c r="CW54" s="482"/>
      <c r="CX54" s="482"/>
      <c r="CY54" s="482"/>
      <c r="CZ54" s="482"/>
      <c r="DA54" s="482"/>
      <c r="DB54" s="482"/>
      <c r="DC54" s="482"/>
      <c r="DD54" s="482"/>
      <c r="DE54" s="482"/>
      <c r="DF54" s="482"/>
      <c r="DG54" s="482"/>
      <c r="DH54" s="482"/>
      <c r="DI54" s="482"/>
      <c r="DJ54" s="482"/>
      <c r="DK54" s="482"/>
      <c r="DL54" s="482"/>
      <c r="DM54" s="482"/>
      <c r="DN54" s="482"/>
      <c r="DO54" s="482"/>
      <c r="DP54" s="482"/>
      <c r="DQ54" s="482"/>
      <c r="DR54" s="482"/>
      <c r="DS54" s="482"/>
      <c r="DT54" s="482"/>
      <c r="DU54" s="482"/>
      <c r="DV54" s="482"/>
      <c r="DW54" s="482"/>
      <c r="DX54" s="482"/>
      <c r="DY54" s="482"/>
      <c r="DZ54" s="482"/>
      <c r="EA54" s="482"/>
      <c r="EB54" s="482"/>
      <c r="EC54" s="482"/>
      <c r="ED54" s="482"/>
      <c r="EE54" s="482"/>
      <c r="EF54" s="482"/>
      <c r="EG54" s="482"/>
      <c r="EH54" s="482"/>
      <c r="EI54" s="482"/>
      <c r="EJ54" s="482"/>
      <c r="EK54" s="482"/>
      <c r="EL54" s="482"/>
      <c r="EM54" s="482"/>
      <c r="EN54" s="482"/>
      <c r="EO54" s="482"/>
      <c r="EP54" s="482"/>
      <c r="EQ54" s="482"/>
      <c r="ER54" s="482"/>
      <c r="ES54" s="482"/>
      <c r="ET54" s="482"/>
      <c r="EU54" s="482"/>
      <c r="EV54" s="482"/>
      <c r="EW54" s="482"/>
      <c r="EX54" s="482"/>
      <c r="EY54" s="482"/>
      <c r="EZ54" s="482"/>
      <c r="FA54" s="482"/>
      <c r="FB54" s="482"/>
      <c r="FC54" s="482"/>
      <c r="FD54" s="482"/>
      <c r="FE54" s="482"/>
      <c r="FF54" s="482"/>
      <c r="FG54" s="482"/>
      <c r="FH54" s="482"/>
      <c r="FI54" s="482"/>
      <c r="FJ54" s="482"/>
      <c r="FK54" s="482"/>
      <c r="FL54" s="482"/>
      <c r="FM54" s="482"/>
      <c r="FN54" s="482"/>
      <c r="FO54" s="482"/>
      <c r="FP54" s="482"/>
      <c r="FQ54" s="482"/>
      <c r="FR54" s="482"/>
      <c r="FS54" s="482"/>
      <c r="FT54" s="482"/>
      <c r="FU54" s="482"/>
      <c r="FV54" s="482"/>
      <c r="FW54" s="482"/>
      <c r="FX54" s="482"/>
      <c r="FY54" s="482"/>
      <c r="FZ54" s="482"/>
      <c r="GA54" s="482"/>
      <c r="GB54" s="482"/>
      <c r="GC54" s="482"/>
      <c r="GD54" s="482"/>
    </row>
    <row r="55" spans="1:186" s="488" customFormat="1" ht="132" customHeight="1" thickBot="1" x14ac:dyDescent="0.25">
      <c r="A55" s="567"/>
      <c r="B55" s="559">
        <v>17135000</v>
      </c>
      <c r="C55" s="560" t="s">
        <v>98</v>
      </c>
      <c r="D55" s="561">
        <v>1174292483.9228477</v>
      </c>
      <c r="E55" s="562">
        <f>E56</f>
        <v>651744035.98000002</v>
      </c>
    </row>
    <row r="56" spans="1:186" ht="92.25" customHeight="1" thickBot="1" x14ac:dyDescent="0.25">
      <c r="A56" s="489"/>
      <c r="B56" s="490">
        <v>17136223</v>
      </c>
      <c r="C56" s="491" t="s">
        <v>104</v>
      </c>
      <c r="D56" s="49">
        <v>1174292483.9228477</v>
      </c>
      <c r="E56" s="50">
        <v>651744035.98000002</v>
      </c>
    </row>
    <row r="57" spans="1:186" s="488" customFormat="1" ht="125.25" customHeight="1" thickBot="1" x14ac:dyDescent="0.25">
      <c r="A57" s="483"/>
      <c r="B57" s="509">
        <v>27012000</v>
      </c>
      <c r="C57" s="510" t="s">
        <v>105</v>
      </c>
      <c r="D57" s="486">
        <v>13501890.356346732</v>
      </c>
      <c r="E57" s="487">
        <f>E58</f>
        <v>1338266.33</v>
      </c>
    </row>
    <row r="58" spans="1:186" ht="87" customHeight="1" thickBot="1" x14ac:dyDescent="0.25">
      <c r="A58" s="568"/>
      <c r="B58" s="569">
        <v>27012233</v>
      </c>
      <c r="C58" s="570" t="s">
        <v>106</v>
      </c>
      <c r="D58" s="49">
        <v>13501890.356346732</v>
      </c>
      <c r="E58" s="90">
        <v>1338266.33</v>
      </c>
    </row>
    <row r="59" spans="1:186" ht="84" hidden="1" customHeight="1" x14ac:dyDescent="0.2">
      <c r="A59" s="529"/>
      <c r="B59" s="571">
        <v>274782000</v>
      </c>
      <c r="C59" s="510" t="s">
        <v>686</v>
      </c>
      <c r="D59" s="486">
        <v>0</v>
      </c>
      <c r="E59" s="487"/>
    </row>
    <row r="60" spans="1:186" ht="122.25" hidden="1" customHeight="1" x14ac:dyDescent="0.2">
      <c r="A60" s="572"/>
      <c r="B60" s="495"/>
      <c r="C60" s="573">
        <v>27482300</v>
      </c>
      <c r="D60" s="574">
        <v>0</v>
      </c>
      <c r="E60" s="575"/>
    </row>
    <row r="61" spans="1:186" s="488" customFormat="1" ht="79.5" customHeight="1" thickBot="1" x14ac:dyDescent="0.25">
      <c r="A61" s="483"/>
      <c r="B61" s="509">
        <v>37440000</v>
      </c>
      <c r="C61" s="510" t="s">
        <v>96</v>
      </c>
      <c r="D61" s="486">
        <v>2335660041.7208056</v>
      </c>
      <c r="E61" s="487">
        <f>E62</f>
        <v>328813436.94999999</v>
      </c>
    </row>
    <row r="62" spans="1:186" ht="121" thickBot="1" x14ac:dyDescent="0.25">
      <c r="A62" s="511"/>
      <c r="B62" s="512">
        <v>37444000</v>
      </c>
      <c r="C62" s="513" t="s">
        <v>107</v>
      </c>
      <c r="D62" s="49">
        <v>2335660041.7208056</v>
      </c>
      <c r="E62" s="90">
        <v>328813436.94999999</v>
      </c>
    </row>
    <row r="63" spans="1:186" s="481" customFormat="1" ht="72" customHeight="1" thickBot="1" x14ac:dyDescent="0.25">
      <c r="A63" s="478">
        <v>30</v>
      </c>
      <c r="B63" s="550" t="s">
        <v>108</v>
      </c>
      <c r="C63" s="551"/>
      <c r="D63" s="479">
        <v>3635439384.9977303</v>
      </c>
      <c r="E63" s="480">
        <f>E64+E66+E72</f>
        <v>36966429333.139999</v>
      </c>
      <c r="G63" s="482"/>
      <c r="H63" s="482"/>
      <c r="I63" s="482"/>
      <c r="J63" s="482"/>
      <c r="K63" s="482"/>
      <c r="L63" s="482"/>
      <c r="M63" s="482"/>
      <c r="N63" s="482"/>
      <c r="O63" s="482"/>
      <c r="P63" s="482"/>
      <c r="Q63" s="482"/>
      <c r="R63" s="482"/>
      <c r="S63" s="482"/>
      <c r="T63" s="482"/>
      <c r="U63" s="482"/>
      <c r="V63" s="482"/>
      <c r="W63" s="482"/>
      <c r="X63" s="482"/>
      <c r="Y63" s="482"/>
      <c r="Z63" s="482"/>
      <c r="AA63" s="482"/>
      <c r="AB63" s="482"/>
      <c r="AC63" s="482"/>
      <c r="AD63" s="482"/>
      <c r="AE63" s="482"/>
      <c r="AF63" s="482"/>
      <c r="AG63" s="482"/>
      <c r="AH63" s="482"/>
      <c r="AI63" s="482"/>
      <c r="AJ63" s="482"/>
      <c r="AK63" s="482"/>
      <c r="AL63" s="482"/>
      <c r="AM63" s="482"/>
      <c r="AN63" s="482"/>
      <c r="AO63" s="482"/>
      <c r="AP63" s="482"/>
      <c r="AQ63" s="482"/>
      <c r="AR63" s="482"/>
      <c r="AS63" s="482"/>
      <c r="AT63" s="482"/>
      <c r="AU63" s="482"/>
      <c r="AV63" s="482"/>
      <c r="AW63" s="482"/>
      <c r="AX63" s="482"/>
      <c r="AY63" s="482"/>
      <c r="AZ63" s="482"/>
      <c r="BA63" s="482"/>
      <c r="BB63" s="482"/>
      <c r="BC63" s="482"/>
      <c r="BD63" s="482"/>
      <c r="BE63" s="482"/>
      <c r="BF63" s="482"/>
      <c r="BG63" s="482"/>
      <c r="BH63" s="482"/>
      <c r="BI63" s="482"/>
      <c r="BJ63" s="482"/>
      <c r="BK63" s="482"/>
      <c r="BL63" s="482"/>
      <c r="BM63" s="482"/>
      <c r="BN63" s="482"/>
      <c r="BO63" s="482"/>
      <c r="BP63" s="482"/>
      <c r="BQ63" s="482"/>
      <c r="BR63" s="482"/>
      <c r="BS63" s="482"/>
      <c r="BT63" s="482"/>
      <c r="BU63" s="482"/>
      <c r="BV63" s="482"/>
      <c r="BW63" s="482"/>
      <c r="BX63" s="482"/>
      <c r="BY63" s="482"/>
      <c r="BZ63" s="482"/>
      <c r="CA63" s="482"/>
      <c r="CB63" s="482"/>
      <c r="CC63" s="482"/>
      <c r="CD63" s="482"/>
      <c r="CE63" s="482"/>
      <c r="CF63" s="482"/>
      <c r="CG63" s="482"/>
      <c r="CH63" s="482"/>
      <c r="CI63" s="482"/>
      <c r="CJ63" s="482"/>
      <c r="CK63" s="482"/>
      <c r="CL63" s="482"/>
      <c r="CM63" s="482"/>
      <c r="CN63" s="482"/>
      <c r="CO63" s="482"/>
      <c r="CP63" s="482"/>
      <c r="CQ63" s="482"/>
      <c r="CR63" s="482"/>
      <c r="CS63" s="482"/>
      <c r="CT63" s="482"/>
      <c r="CU63" s="482"/>
      <c r="CV63" s="482"/>
      <c r="CW63" s="482"/>
      <c r="CX63" s="482"/>
      <c r="CY63" s="482"/>
      <c r="CZ63" s="482"/>
      <c r="DA63" s="482"/>
      <c r="DB63" s="482"/>
      <c r="DC63" s="482"/>
      <c r="DD63" s="482"/>
      <c r="DE63" s="482"/>
      <c r="DF63" s="482"/>
      <c r="DG63" s="482"/>
      <c r="DH63" s="482"/>
      <c r="DI63" s="482"/>
      <c r="DJ63" s="482"/>
      <c r="DK63" s="482"/>
      <c r="DL63" s="482"/>
      <c r="DM63" s="482"/>
      <c r="DN63" s="482"/>
      <c r="DO63" s="482"/>
      <c r="DP63" s="482"/>
      <c r="DQ63" s="482"/>
      <c r="DR63" s="482"/>
      <c r="DS63" s="482"/>
      <c r="DT63" s="482"/>
      <c r="DU63" s="482"/>
      <c r="DV63" s="482"/>
      <c r="DW63" s="482"/>
      <c r="DX63" s="482"/>
      <c r="DY63" s="482"/>
      <c r="DZ63" s="482"/>
      <c r="EA63" s="482"/>
      <c r="EB63" s="482"/>
      <c r="EC63" s="482"/>
      <c r="ED63" s="482"/>
      <c r="EE63" s="482"/>
      <c r="EF63" s="482"/>
      <c r="EG63" s="482"/>
      <c r="EH63" s="482"/>
      <c r="EI63" s="482"/>
      <c r="EJ63" s="482"/>
      <c r="EK63" s="482"/>
      <c r="EL63" s="482"/>
      <c r="EM63" s="482"/>
      <c r="EN63" s="482"/>
      <c r="EO63" s="482"/>
      <c r="EP63" s="482"/>
      <c r="EQ63" s="482"/>
      <c r="ER63" s="482"/>
      <c r="ES63" s="482"/>
      <c r="ET63" s="482"/>
      <c r="EU63" s="482"/>
      <c r="EV63" s="482"/>
      <c r="EW63" s="482"/>
      <c r="EX63" s="482"/>
      <c r="EY63" s="482"/>
      <c r="EZ63" s="482"/>
      <c r="FA63" s="482"/>
      <c r="FB63" s="482"/>
      <c r="FC63" s="482"/>
      <c r="FD63" s="482"/>
      <c r="FE63" s="482"/>
      <c r="FF63" s="482"/>
      <c r="FG63" s="482"/>
      <c r="FH63" s="482"/>
      <c r="FI63" s="482"/>
      <c r="FJ63" s="482"/>
      <c r="FK63" s="482"/>
      <c r="FL63" s="482"/>
      <c r="FM63" s="482"/>
      <c r="FN63" s="482"/>
      <c r="FO63" s="482"/>
      <c r="FP63" s="482"/>
      <c r="FQ63" s="482"/>
      <c r="FR63" s="482"/>
      <c r="FS63" s="482"/>
      <c r="FT63" s="482"/>
      <c r="FU63" s="482"/>
      <c r="FV63" s="482"/>
      <c r="FW63" s="482"/>
      <c r="FX63" s="482"/>
      <c r="FY63" s="482"/>
      <c r="FZ63" s="482"/>
      <c r="GA63" s="482"/>
      <c r="GB63" s="482"/>
      <c r="GC63" s="482"/>
      <c r="GD63" s="482"/>
    </row>
    <row r="64" spans="1:186" s="488" customFormat="1" ht="128.25" customHeight="1" thickBot="1" x14ac:dyDescent="0.25">
      <c r="A64" s="483"/>
      <c r="B64" s="509">
        <v>27012000</v>
      </c>
      <c r="C64" s="510" t="s">
        <v>105</v>
      </c>
      <c r="D64" s="576">
        <v>1052503311.5</v>
      </c>
      <c r="E64" s="577">
        <f>E65</f>
        <v>40468473.5</v>
      </c>
    </row>
    <row r="65" spans="1:186" ht="88.5" customHeight="1" thickBot="1" x14ac:dyDescent="0.25">
      <c r="A65" s="578"/>
      <c r="B65" s="579">
        <v>27012212</v>
      </c>
      <c r="C65" s="580" t="s">
        <v>687</v>
      </c>
      <c r="D65" s="581">
        <v>1052503311.5</v>
      </c>
      <c r="E65" s="582">
        <f>39607123.5+861350</f>
        <v>40468473.5</v>
      </c>
    </row>
    <row r="66" spans="1:186" s="488" customFormat="1" ht="81" customHeight="1" thickBot="1" x14ac:dyDescent="0.25">
      <c r="A66" s="483"/>
      <c r="B66" s="509">
        <v>37440000</v>
      </c>
      <c r="C66" s="510" t="s">
        <v>96</v>
      </c>
      <c r="D66" s="509">
        <v>2535099458.7933602</v>
      </c>
      <c r="E66" s="583">
        <f>SUM(E68:E69)</f>
        <v>8215921534.6400003</v>
      </c>
    </row>
    <row r="67" spans="1:186" ht="128.25" hidden="1" customHeight="1" x14ac:dyDescent="0.2">
      <c r="A67" s="578"/>
      <c r="B67" s="579">
        <v>37442000</v>
      </c>
      <c r="C67" s="580" t="s">
        <v>688</v>
      </c>
      <c r="D67" s="241"/>
      <c r="E67" s="240"/>
    </row>
    <row r="68" spans="1:186" ht="161.25" customHeight="1" x14ac:dyDescent="0.2">
      <c r="A68" s="578"/>
      <c r="B68" s="579">
        <v>37442000</v>
      </c>
      <c r="C68" s="580" t="s">
        <v>109</v>
      </c>
      <c r="D68" s="241">
        <v>459881322.79336023</v>
      </c>
      <c r="E68" s="240">
        <v>8206258639.6400003</v>
      </c>
    </row>
    <row r="69" spans="1:186" ht="123" customHeight="1" thickBot="1" x14ac:dyDescent="0.25">
      <c r="A69" s="578"/>
      <c r="B69" s="579">
        <v>37443000</v>
      </c>
      <c r="C69" s="584" t="s">
        <v>110</v>
      </c>
      <c r="D69" s="241">
        <v>2075218136</v>
      </c>
      <c r="E69" s="240">
        <f>9232895+430000</f>
        <v>9662895</v>
      </c>
    </row>
    <row r="70" spans="1:186" ht="132.75" hidden="1" customHeight="1" x14ac:dyDescent="0.2">
      <c r="A70" s="578"/>
      <c r="B70" s="579"/>
      <c r="C70" s="585">
        <v>37443000</v>
      </c>
      <c r="D70" s="241">
        <v>0</v>
      </c>
      <c r="E70" s="240"/>
    </row>
    <row r="71" spans="1:186" ht="86.25" hidden="1" customHeight="1" x14ac:dyDescent="0.2">
      <c r="A71" s="535"/>
      <c r="B71" s="536"/>
      <c r="C71" s="586">
        <v>37443000</v>
      </c>
      <c r="D71" s="181"/>
      <c r="E71" s="182"/>
    </row>
    <row r="72" spans="1:186" s="488" customFormat="1" ht="81.75" customHeight="1" thickBot="1" x14ac:dyDescent="0.25">
      <c r="A72" s="483"/>
      <c r="B72" s="501">
        <v>27482000</v>
      </c>
      <c r="C72" s="540" t="s">
        <v>111</v>
      </c>
      <c r="D72" s="509">
        <v>47836614.704370059</v>
      </c>
      <c r="E72" s="583">
        <f>E73</f>
        <v>28710039325</v>
      </c>
    </row>
    <row r="73" spans="1:186" ht="99" customHeight="1" thickBot="1" x14ac:dyDescent="0.25">
      <c r="A73" s="530"/>
      <c r="B73" s="531">
        <v>27482100</v>
      </c>
      <c r="C73" s="587" t="s">
        <v>112</v>
      </c>
      <c r="D73" s="241">
        <v>47836614.704370059</v>
      </c>
      <c r="E73" s="176">
        <f>1325619325+27384420000</f>
        <v>28710039325</v>
      </c>
    </row>
    <row r="74" spans="1:186" ht="136.5" hidden="1" customHeight="1" x14ac:dyDescent="0.2">
      <c r="A74" s="578"/>
      <c r="B74" s="579">
        <v>27482300</v>
      </c>
      <c r="C74" s="584" t="s">
        <v>113</v>
      </c>
      <c r="D74" s="588"/>
      <c r="E74" s="589"/>
    </row>
    <row r="75" spans="1:186" ht="126" hidden="1" customHeight="1" x14ac:dyDescent="0.2">
      <c r="A75" s="590"/>
      <c r="B75" s="591">
        <v>27482400</v>
      </c>
      <c r="C75" s="592" t="s">
        <v>114</v>
      </c>
      <c r="D75" s="593"/>
      <c r="E75" s="594"/>
    </row>
    <row r="76" spans="1:186" s="481" customFormat="1" ht="72" customHeight="1" thickBot="1" x14ac:dyDescent="0.25">
      <c r="A76" s="478">
        <v>31</v>
      </c>
      <c r="B76" s="1027" t="s">
        <v>9</v>
      </c>
      <c r="C76" s="1028"/>
      <c r="D76" s="479">
        <v>415018439.62345695</v>
      </c>
      <c r="E76" s="480">
        <f>E77</f>
        <v>510336667.56</v>
      </c>
      <c r="G76" s="482"/>
      <c r="H76" s="482"/>
      <c r="I76" s="482"/>
      <c r="J76" s="482"/>
      <c r="K76" s="482"/>
      <c r="L76" s="482"/>
      <c r="M76" s="482"/>
      <c r="N76" s="482"/>
      <c r="O76" s="482"/>
      <c r="P76" s="482"/>
      <c r="Q76" s="482"/>
      <c r="R76" s="482"/>
      <c r="S76" s="482"/>
      <c r="T76" s="482"/>
      <c r="U76" s="482"/>
      <c r="V76" s="482"/>
      <c r="W76" s="482"/>
      <c r="X76" s="482"/>
      <c r="Y76" s="482"/>
      <c r="Z76" s="482"/>
      <c r="AA76" s="482"/>
      <c r="AB76" s="482"/>
      <c r="AC76" s="482"/>
      <c r="AD76" s="482"/>
      <c r="AE76" s="482"/>
      <c r="AF76" s="482"/>
      <c r="AG76" s="482"/>
      <c r="AH76" s="482"/>
      <c r="AI76" s="482"/>
      <c r="AJ76" s="482"/>
      <c r="AK76" s="482"/>
      <c r="AL76" s="482"/>
      <c r="AM76" s="482"/>
      <c r="AN76" s="482"/>
      <c r="AO76" s="482"/>
      <c r="AP76" s="482"/>
      <c r="AQ76" s="482"/>
      <c r="AR76" s="482"/>
      <c r="AS76" s="482"/>
      <c r="AT76" s="482"/>
      <c r="AU76" s="482"/>
      <c r="AV76" s="482"/>
      <c r="AW76" s="482"/>
      <c r="AX76" s="482"/>
      <c r="AY76" s="482"/>
      <c r="AZ76" s="482"/>
      <c r="BA76" s="482"/>
      <c r="BB76" s="482"/>
      <c r="BC76" s="482"/>
      <c r="BD76" s="482"/>
      <c r="BE76" s="482"/>
      <c r="BF76" s="482"/>
      <c r="BG76" s="482"/>
      <c r="BH76" s="482"/>
      <c r="BI76" s="482"/>
      <c r="BJ76" s="482"/>
      <c r="BK76" s="482"/>
      <c r="BL76" s="482"/>
      <c r="BM76" s="482"/>
      <c r="BN76" s="482"/>
      <c r="BO76" s="482"/>
      <c r="BP76" s="482"/>
      <c r="BQ76" s="482"/>
      <c r="BR76" s="482"/>
      <c r="BS76" s="482"/>
      <c r="BT76" s="482"/>
      <c r="BU76" s="482"/>
      <c r="BV76" s="482"/>
      <c r="BW76" s="482"/>
      <c r="BX76" s="482"/>
      <c r="BY76" s="482"/>
      <c r="BZ76" s="482"/>
      <c r="CA76" s="482"/>
      <c r="CB76" s="482"/>
      <c r="CC76" s="482"/>
      <c r="CD76" s="482"/>
      <c r="CE76" s="482"/>
      <c r="CF76" s="482"/>
      <c r="CG76" s="482"/>
      <c r="CH76" s="482"/>
      <c r="CI76" s="482"/>
      <c r="CJ76" s="482"/>
      <c r="CK76" s="482"/>
      <c r="CL76" s="482"/>
      <c r="CM76" s="482"/>
      <c r="CN76" s="482"/>
      <c r="CO76" s="482"/>
      <c r="CP76" s="482"/>
      <c r="CQ76" s="482"/>
      <c r="CR76" s="482"/>
      <c r="CS76" s="482"/>
      <c r="CT76" s="482"/>
      <c r="CU76" s="482"/>
      <c r="CV76" s="482"/>
      <c r="CW76" s="482"/>
      <c r="CX76" s="482"/>
      <c r="CY76" s="482"/>
      <c r="CZ76" s="482"/>
      <c r="DA76" s="482"/>
      <c r="DB76" s="482"/>
      <c r="DC76" s="482"/>
      <c r="DD76" s="482"/>
      <c r="DE76" s="482"/>
      <c r="DF76" s="482"/>
      <c r="DG76" s="482"/>
      <c r="DH76" s="482"/>
      <c r="DI76" s="482"/>
      <c r="DJ76" s="482"/>
      <c r="DK76" s="482"/>
      <c r="DL76" s="482"/>
      <c r="DM76" s="482"/>
      <c r="DN76" s="482"/>
      <c r="DO76" s="482"/>
      <c r="DP76" s="482"/>
      <c r="DQ76" s="482"/>
      <c r="DR76" s="482"/>
      <c r="DS76" s="482"/>
      <c r="DT76" s="482"/>
      <c r="DU76" s="482"/>
      <c r="DV76" s="482"/>
      <c r="DW76" s="482"/>
      <c r="DX76" s="482"/>
      <c r="DY76" s="482"/>
      <c r="DZ76" s="482"/>
      <c r="EA76" s="482"/>
      <c r="EB76" s="482"/>
      <c r="EC76" s="482"/>
      <c r="ED76" s="482"/>
      <c r="EE76" s="482"/>
      <c r="EF76" s="482"/>
      <c r="EG76" s="482"/>
      <c r="EH76" s="482"/>
      <c r="EI76" s="482"/>
      <c r="EJ76" s="482"/>
      <c r="EK76" s="482"/>
      <c r="EL76" s="482"/>
      <c r="EM76" s="482"/>
      <c r="EN76" s="482"/>
      <c r="EO76" s="482"/>
      <c r="EP76" s="482"/>
      <c r="EQ76" s="482"/>
      <c r="ER76" s="482"/>
      <c r="ES76" s="482"/>
      <c r="ET76" s="482"/>
      <c r="EU76" s="482"/>
      <c r="EV76" s="482"/>
      <c r="EW76" s="482"/>
      <c r="EX76" s="482"/>
      <c r="EY76" s="482"/>
      <c r="EZ76" s="482"/>
      <c r="FA76" s="482"/>
      <c r="FB76" s="482"/>
      <c r="FC76" s="482"/>
      <c r="FD76" s="482"/>
      <c r="FE76" s="482"/>
      <c r="FF76" s="482"/>
      <c r="FG76" s="482"/>
      <c r="FH76" s="482"/>
      <c r="FI76" s="482"/>
      <c r="FJ76" s="482"/>
      <c r="FK76" s="482"/>
      <c r="FL76" s="482"/>
      <c r="FM76" s="482"/>
      <c r="FN76" s="482"/>
      <c r="FO76" s="482"/>
      <c r="FP76" s="482"/>
      <c r="FQ76" s="482"/>
      <c r="FR76" s="482"/>
      <c r="FS76" s="482"/>
      <c r="FT76" s="482"/>
      <c r="FU76" s="482"/>
      <c r="FV76" s="482"/>
      <c r="FW76" s="482"/>
      <c r="FX76" s="482"/>
      <c r="FY76" s="482"/>
      <c r="FZ76" s="482"/>
      <c r="GA76" s="482"/>
      <c r="GB76" s="482"/>
      <c r="GC76" s="482"/>
      <c r="GD76" s="482"/>
    </row>
    <row r="77" spans="1:186" s="488" customFormat="1" ht="122.25" customHeight="1" thickBot="1" x14ac:dyDescent="0.25">
      <c r="A77" s="529"/>
      <c r="B77" s="509">
        <v>27012000</v>
      </c>
      <c r="C77" s="510" t="s">
        <v>105</v>
      </c>
      <c r="D77" s="486">
        <v>415018439.62345695</v>
      </c>
      <c r="E77" s="487">
        <f>SUM(E78:E79)</f>
        <v>510336667.56</v>
      </c>
    </row>
    <row r="78" spans="1:186" s="488" customFormat="1" ht="102" customHeight="1" x14ac:dyDescent="0.2">
      <c r="A78" s="595"/>
      <c r="B78" s="579">
        <v>27012281</v>
      </c>
      <c r="C78" s="584" t="s">
        <v>115</v>
      </c>
      <c r="D78" s="596">
        <v>240503356.92345697</v>
      </c>
      <c r="E78" s="597">
        <v>510336667.56</v>
      </c>
    </row>
    <row r="79" spans="1:186" ht="123.75" customHeight="1" thickBot="1" x14ac:dyDescent="0.25">
      <c r="A79" s="595"/>
      <c r="B79" s="579">
        <v>27012282</v>
      </c>
      <c r="C79" s="584" t="s">
        <v>116</v>
      </c>
      <c r="D79" s="596">
        <v>174515082.70000002</v>
      </c>
      <c r="E79" s="597">
        <v>0</v>
      </c>
    </row>
    <row r="80" spans="1:186" ht="131.25" hidden="1" customHeight="1" x14ac:dyDescent="0.2">
      <c r="A80" s="598"/>
      <c r="B80" s="579"/>
      <c r="C80" s="599">
        <v>27423322</v>
      </c>
      <c r="D80" s="600"/>
      <c r="E80" s="601"/>
    </row>
    <row r="81" spans="1:186" ht="123.75" hidden="1" customHeight="1" x14ac:dyDescent="0.2">
      <c r="A81" s="598"/>
      <c r="B81" s="579"/>
      <c r="C81" s="599">
        <v>27423322</v>
      </c>
      <c r="D81" s="600"/>
      <c r="E81" s="601"/>
    </row>
    <row r="82" spans="1:186" ht="81" hidden="1" customHeight="1" x14ac:dyDescent="0.2">
      <c r="A82" s="598"/>
      <c r="B82" s="579"/>
      <c r="C82" s="599">
        <v>27423323</v>
      </c>
      <c r="D82" s="600"/>
      <c r="E82" s="601"/>
    </row>
    <row r="83" spans="1:186" ht="116.25" hidden="1" customHeight="1" x14ac:dyDescent="0.2">
      <c r="A83" s="602"/>
      <c r="B83" s="591"/>
      <c r="C83" s="603">
        <v>27012240</v>
      </c>
      <c r="D83" s="604"/>
      <c r="E83" s="605"/>
    </row>
    <row r="84" spans="1:186" s="481" customFormat="1" ht="76.5" customHeight="1" thickBot="1" x14ac:dyDescent="0.25">
      <c r="A84" s="478">
        <v>32</v>
      </c>
      <c r="B84" s="1027" t="s">
        <v>117</v>
      </c>
      <c r="C84" s="1028"/>
      <c r="D84" s="479">
        <v>150270561</v>
      </c>
      <c r="E84" s="480">
        <f>E85+E89+E93</f>
        <v>100814860.47999999</v>
      </c>
      <c r="G84" s="482"/>
      <c r="H84" s="482"/>
      <c r="I84" s="482"/>
      <c r="J84" s="482"/>
      <c r="K84" s="482"/>
      <c r="L84" s="482"/>
      <c r="M84" s="482"/>
      <c r="N84" s="482"/>
      <c r="O84" s="482"/>
      <c r="P84" s="482"/>
      <c r="Q84" s="482"/>
      <c r="R84" s="482"/>
      <c r="S84" s="482"/>
      <c r="T84" s="482"/>
      <c r="U84" s="482"/>
      <c r="V84" s="482"/>
      <c r="W84" s="482"/>
      <c r="X84" s="482"/>
      <c r="Y84" s="482"/>
      <c r="Z84" s="482"/>
      <c r="AA84" s="482"/>
      <c r="AB84" s="482"/>
      <c r="AC84" s="482"/>
      <c r="AD84" s="482"/>
      <c r="AE84" s="482"/>
      <c r="AF84" s="482"/>
      <c r="AG84" s="482"/>
      <c r="AH84" s="482"/>
      <c r="AI84" s="482"/>
      <c r="AJ84" s="482"/>
      <c r="AK84" s="482"/>
      <c r="AL84" s="482"/>
      <c r="AM84" s="482"/>
      <c r="AN84" s="482"/>
      <c r="AO84" s="482"/>
      <c r="AP84" s="482"/>
      <c r="AQ84" s="482"/>
      <c r="AR84" s="482"/>
      <c r="AS84" s="482"/>
      <c r="AT84" s="482"/>
      <c r="AU84" s="482"/>
      <c r="AV84" s="482"/>
      <c r="AW84" s="482"/>
      <c r="AX84" s="482"/>
      <c r="AY84" s="482"/>
      <c r="AZ84" s="482"/>
      <c r="BA84" s="482"/>
      <c r="BB84" s="482"/>
      <c r="BC84" s="482"/>
      <c r="BD84" s="482"/>
      <c r="BE84" s="482"/>
      <c r="BF84" s="482"/>
      <c r="BG84" s="482"/>
      <c r="BH84" s="482"/>
      <c r="BI84" s="482"/>
      <c r="BJ84" s="482"/>
      <c r="BK84" s="482"/>
      <c r="BL84" s="482"/>
      <c r="BM84" s="482"/>
      <c r="BN84" s="482"/>
      <c r="BO84" s="482"/>
      <c r="BP84" s="482"/>
      <c r="BQ84" s="482"/>
      <c r="BR84" s="482"/>
      <c r="BS84" s="482"/>
      <c r="BT84" s="482"/>
      <c r="BU84" s="482"/>
      <c r="BV84" s="482"/>
      <c r="BW84" s="482"/>
      <c r="BX84" s="482"/>
      <c r="BY84" s="482"/>
      <c r="BZ84" s="482"/>
      <c r="CA84" s="482"/>
      <c r="CB84" s="482"/>
      <c r="CC84" s="482"/>
      <c r="CD84" s="482"/>
      <c r="CE84" s="482"/>
      <c r="CF84" s="482"/>
      <c r="CG84" s="482"/>
      <c r="CH84" s="482"/>
      <c r="CI84" s="482"/>
      <c r="CJ84" s="482"/>
      <c r="CK84" s="482"/>
      <c r="CL84" s="482"/>
      <c r="CM84" s="482"/>
      <c r="CN84" s="482"/>
      <c r="CO84" s="482"/>
      <c r="CP84" s="482"/>
      <c r="CQ84" s="482"/>
      <c r="CR84" s="482"/>
      <c r="CS84" s="482"/>
      <c r="CT84" s="482"/>
      <c r="CU84" s="482"/>
      <c r="CV84" s="482"/>
      <c r="CW84" s="482"/>
      <c r="CX84" s="482"/>
      <c r="CY84" s="482"/>
      <c r="CZ84" s="482"/>
      <c r="DA84" s="482"/>
      <c r="DB84" s="482"/>
      <c r="DC84" s="482"/>
      <c r="DD84" s="482"/>
      <c r="DE84" s="482"/>
      <c r="DF84" s="482"/>
      <c r="DG84" s="482"/>
      <c r="DH84" s="482"/>
      <c r="DI84" s="482"/>
      <c r="DJ84" s="482"/>
      <c r="DK84" s="482"/>
      <c r="DL84" s="482"/>
      <c r="DM84" s="482"/>
      <c r="DN84" s="482"/>
      <c r="DO84" s="482"/>
      <c r="DP84" s="482"/>
      <c r="DQ84" s="482"/>
      <c r="DR84" s="482"/>
      <c r="DS84" s="482"/>
      <c r="DT84" s="482"/>
      <c r="DU84" s="482"/>
      <c r="DV84" s="482"/>
      <c r="DW84" s="482"/>
      <c r="DX84" s="482"/>
      <c r="DY84" s="482"/>
      <c r="DZ84" s="482"/>
      <c r="EA84" s="482"/>
      <c r="EB84" s="482"/>
      <c r="EC84" s="482"/>
      <c r="ED84" s="482"/>
      <c r="EE84" s="482"/>
      <c r="EF84" s="482"/>
      <c r="EG84" s="482"/>
      <c r="EH84" s="482"/>
      <c r="EI84" s="482"/>
      <c r="EJ84" s="482"/>
      <c r="EK84" s="482"/>
      <c r="EL84" s="482"/>
      <c r="EM84" s="482"/>
      <c r="EN84" s="482"/>
      <c r="EO84" s="482"/>
      <c r="EP84" s="482"/>
      <c r="EQ84" s="482"/>
      <c r="ER84" s="482"/>
      <c r="ES84" s="482"/>
      <c r="ET84" s="482"/>
      <c r="EU84" s="482"/>
      <c r="EV84" s="482"/>
      <c r="EW84" s="482"/>
      <c r="EX84" s="482"/>
      <c r="EY84" s="482"/>
      <c r="EZ84" s="482"/>
      <c r="FA84" s="482"/>
      <c r="FB84" s="482"/>
      <c r="FC84" s="482"/>
      <c r="FD84" s="482"/>
      <c r="FE84" s="482"/>
      <c r="FF84" s="482"/>
      <c r="FG84" s="482"/>
      <c r="FH84" s="482"/>
      <c r="FI84" s="482"/>
      <c r="FJ84" s="482"/>
      <c r="FK84" s="482"/>
      <c r="FL84" s="482"/>
      <c r="FM84" s="482"/>
      <c r="FN84" s="482"/>
      <c r="FO84" s="482"/>
      <c r="FP84" s="482"/>
      <c r="FQ84" s="482"/>
      <c r="FR84" s="482"/>
      <c r="FS84" s="482"/>
      <c r="FT84" s="482"/>
      <c r="FU84" s="482"/>
      <c r="FV84" s="482"/>
      <c r="FW84" s="482"/>
      <c r="FX84" s="482"/>
      <c r="FY84" s="482"/>
      <c r="FZ84" s="482"/>
      <c r="GA84" s="482"/>
      <c r="GB84" s="482"/>
      <c r="GC84" s="482"/>
      <c r="GD84" s="482"/>
    </row>
    <row r="85" spans="1:186" s="488" customFormat="1" ht="67.5" customHeight="1" thickBot="1" x14ac:dyDescent="0.25">
      <c r="A85" s="529"/>
      <c r="B85" s="509">
        <v>17136300</v>
      </c>
      <c r="C85" s="510" t="s">
        <v>118</v>
      </c>
      <c r="D85" s="486">
        <v>150270561</v>
      </c>
      <c r="E85" s="487">
        <f>E86</f>
        <v>8737673.8800000008</v>
      </c>
    </row>
    <row r="86" spans="1:186" ht="135" customHeight="1" thickBot="1" x14ac:dyDescent="0.25">
      <c r="A86" s="602"/>
      <c r="B86" s="591">
        <v>17136381</v>
      </c>
      <c r="C86" s="606" t="s">
        <v>119</v>
      </c>
      <c r="D86" s="296">
        <v>150270561</v>
      </c>
      <c r="E86" s="306">
        <v>8737673.8800000008</v>
      </c>
    </row>
    <row r="87" spans="1:186" s="488" customFormat="1" ht="126" hidden="1" customHeight="1" x14ac:dyDescent="0.2">
      <c r="A87" s="529"/>
      <c r="B87" s="509">
        <v>27012000</v>
      </c>
      <c r="C87" s="510" t="s">
        <v>105</v>
      </c>
      <c r="D87" s="576">
        <v>0</v>
      </c>
      <c r="E87" s="577"/>
    </row>
    <row r="88" spans="1:186" ht="131.25" hidden="1" customHeight="1" x14ac:dyDescent="0.2">
      <c r="A88" s="572"/>
      <c r="B88" s="495">
        <v>7423328</v>
      </c>
      <c r="C88" s="491" t="s">
        <v>689</v>
      </c>
      <c r="D88" s="574">
        <v>0</v>
      </c>
      <c r="E88" s="575"/>
    </row>
    <row r="89" spans="1:186" s="488" customFormat="1" ht="76.5" customHeight="1" thickBot="1" x14ac:dyDescent="0.25">
      <c r="A89" s="529"/>
      <c r="B89" s="509">
        <v>27420000</v>
      </c>
      <c r="C89" s="510" t="s">
        <v>69</v>
      </c>
      <c r="D89" s="486">
        <v>0</v>
      </c>
      <c r="E89" s="487">
        <f>E90</f>
        <v>92077186.599999994</v>
      </c>
    </row>
    <row r="90" spans="1:186" ht="120.75" customHeight="1" thickBot="1" x14ac:dyDescent="0.25">
      <c r="A90" s="602"/>
      <c r="B90" s="591">
        <v>27427220</v>
      </c>
      <c r="C90" s="592" t="s">
        <v>120</v>
      </c>
      <c r="D90" s="607"/>
      <c r="E90" s="229">
        <v>92077186.599999994</v>
      </c>
    </row>
    <row r="91" spans="1:186" ht="80.25" hidden="1" customHeight="1" x14ac:dyDescent="0.2">
      <c r="A91" s="529"/>
      <c r="B91" s="509">
        <v>37440000</v>
      </c>
      <c r="C91" s="510" t="s">
        <v>96</v>
      </c>
      <c r="D91" s="486">
        <v>0</v>
      </c>
      <c r="E91" s="487"/>
    </row>
    <row r="92" spans="1:186" ht="68.25" hidden="1" customHeight="1" x14ac:dyDescent="0.2">
      <c r="A92" s="520"/>
      <c r="B92" s="521">
        <v>37441000</v>
      </c>
      <c r="C92" s="555" t="s">
        <v>121</v>
      </c>
      <c r="D92" s="523">
        <v>0</v>
      </c>
      <c r="E92" s="524"/>
    </row>
    <row r="93" spans="1:186" ht="68.25" customHeight="1" thickBot="1" x14ac:dyDescent="0.25">
      <c r="A93" s="520"/>
      <c r="B93" s="509">
        <v>37440000</v>
      </c>
      <c r="C93" s="510" t="s">
        <v>96</v>
      </c>
      <c r="D93" s="523"/>
      <c r="E93" s="524">
        <f>E94</f>
        <v>0</v>
      </c>
    </row>
    <row r="94" spans="1:186" ht="68.25" customHeight="1" thickBot="1" x14ac:dyDescent="0.25">
      <c r="A94" s="520"/>
      <c r="B94" s="521">
        <v>37441000</v>
      </c>
      <c r="C94" s="555" t="s">
        <v>97</v>
      </c>
      <c r="D94" s="523"/>
      <c r="E94" s="524">
        <v>0</v>
      </c>
    </row>
    <row r="95" spans="1:186" s="481" customFormat="1" ht="76.5" customHeight="1" thickBot="1" x14ac:dyDescent="0.25">
      <c r="A95" s="478">
        <v>34</v>
      </c>
      <c r="B95" s="550" t="s">
        <v>122</v>
      </c>
      <c r="C95" s="551"/>
      <c r="D95" s="479">
        <v>1414331690.2548006</v>
      </c>
      <c r="E95" s="480">
        <f>E96+E100+E106+E110</f>
        <v>1655516218.8199999</v>
      </c>
      <c r="G95" s="482"/>
      <c r="H95" s="482"/>
      <c r="I95" s="482"/>
      <c r="J95" s="482"/>
      <c r="K95" s="482"/>
      <c r="L95" s="482"/>
      <c r="M95" s="482"/>
      <c r="N95" s="482"/>
      <c r="O95" s="482"/>
      <c r="P95" s="482"/>
      <c r="Q95" s="482"/>
      <c r="R95" s="482"/>
      <c r="S95" s="482"/>
      <c r="T95" s="482"/>
      <c r="U95" s="482"/>
      <c r="V95" s="482"/>
      <c r="W95" s="482"/>
      <c r="X95" s="482"/>
      <c r="Y95" s="482"/>
      <c r="Z95" s="482"/>
      <c r="AA95" s="482"/>
      <c r="AB95" s="482"/>
      <c r="AC95" s="482"/>
      <c r="AD95" s="482"/>
      <c r="AE95" s="482"/>
      <c r="AF95" s="482"/>
      <c r="AG95" s="482"/>
      <c r="AH95" s="482"/>
      <c r="AI95" s="482"/>
      <c r="AJ95" s="482"/>
      <c r="AK95" s="482"/>
      <c r="AL95" s="482"/>
      <c r="AM95" s="482"/>
      <c r="AN95" s="482"/>
      <c r="AO95" s="482"/>
      <c r="AP95" s="482"/>
      <c r="AQ95" s="482"/>
      <c r="AR95" s="482"/>
      <c r="AS95" s="482"/>
      <c r="AT95" s="482"/>
      <c r="AU95" s="482"/>
      <c r="AV95" s="482"/>
      <c r="AW95" s="482"/>
      <c r="AX95" s="482"/>
      <c r="AY95" s="482"/>
      <c r="AZ95" s="482"/>
      <c r="BA95" s="482"/>
      <c r="BB95" s="482"/>
      <c r="BC95" s="482"/>
      <c r="BD95" s="482"/>
      <c r="BE95" s="482"/>
      <c r="BF95" s="482"/>
      <c r="BG95" s="482"/>
      <c r="BH95" s="482"/>
      <c r="BI95" s="482"/>
      <c r="BJ95" s="482"/>
      <c r="BK95" s="482"/>
      <c r="BL95" s="482"/>
      <c r="BM95" s="482"/>
      <c r="BN95" s="482"/>
      <c r="BO95" s="482"/>
      <c r="BP95" s="482"/>
      <c r="BQ95" s="482"/>
      <c r="BR95" s="482"/>
      <c r="BS95" s="482"/>
      <c r="BT95" s="482"/>
      <c r="BU95" s="482"/>
      <c r="BV95" s="482"/>
      <c r="BW95" s="482"/>
      <c r="BX95" s="482"/>
      <c r="BY95" s="482"/>
      <c r="BZ95" s="482"/>
      <c r="CA95" s="482"/>
      <c r="CB95" s="482"/>
      <c r="CC95" s="482"/>
      <c r="CD95" s="482"/>
      <c r="CE95" s="482"/>
      <c r="CF95" s="482"/>
      <c r="CG95" s="482"/>
      <c r="CH95" s="482"/>
      <c r="CI95" s="482"/>
      <c r="CJ95" s="482"/>
      <c r="CK95" s="482"/>
      <c r="CL95" s="482"/>
      <c r="CM95" s="482"/>
      <c r="CN95" s="482"/>
      <c r="CO95" s="482"/>
      <c r="CP95" s="482"/>
      <c r="CQ95" s="482"/>
      <c r="CR95" s="482"/>
      <c r="CS95" s="482"/>
      <c r="CT95" s="482"/>
      <c r="CU95" s="482"/>
      <c r="CV95" s="482"/>
      <c r="CW95" s="482"/>
      <c r="CX95" s="482"/>
      <c r="CY95" s="482"/>
      <c r="CZ95" s="482"/>
      <c r="DA95" s="482"/>
      <c r="DB95" s="482"/>
      <c r="DC95" s="482"/>
      <c r="DD95" s="482"/>
      <c r="DE95" s="482"/>
      <c r="DF95" s="482"/>
      <c r="DG95" s="482"/>
      <c r="DH95" s="482"/>
      <c r="DI95" s="482"/>
      <c r="DJ95" s="482"/>
      <c r="DK95" s="482"/>
      <c r="DL95" s="482"/>
      <c r="DM95" s="482"/>
      <c r="DN95" s="482"/>
      <c r="DO95" s="482"/>
      <c r="DP95" s="482"/>
      <c r="DQ95" s="482"/>
      <c r="DR95" s="482"/>
      <c r="DS95" s="482"/>
      <c r="DT95" s="482"/>
      <c r="DU95" s="482"/>
      <c r="DV95" s="482"/>
      <c r="DW95" s="482"/>
      <c r="DX95" s="482"/>
      <c r="DY95" s="482"/>
      <c r="DZ95" s="482"/>
      <c r="EA95" s="482"/>
      <c r="EB95" s="482"/>
      <c r="EC95" s="482"/>
      <c r="ED95" s="482"/>
      <c r="EE95" s="482"/>
      <c r="EF95" s="482"/>
      <c r="EG95" s="482"/>
      <c r="EH95" s="482"/>
      <c r="EI95" s="482"/>
      <c r="EJ95" s="482"/>
      <c r="EK95" s="482"/>
      <c r="EL95" s="482"/>
      <c r="EM95" s="482"/>
      <c r="EN95" s="482"/>
      <c r="EO95" s="482"/>
      <c r="EP95" s="482"/>
      <c r="EQ95" s="482"/>
      <c r="ER95" s="482"/>
      <c r="ES95" s="482"/>
      <c r="ET95" s="482"/>
      <c r="EU95" s="482"/>
      <c r="EV95" s="482"/>
      <c r="EW95" s="482"/>
      <c r="EX95" s="482"/>
      <c r="EY95" s="482"/>
      <c r="EZ95" s="482"/>
      <c r="FA95" s="482"/>
      <c r="FB95" s="482"/>
      <c r="FC95" s="482"/>
      <c r="FD95" s="482"/>
      <c r="FE95" s="482"/>
      <c r="FF95" s="482"/>
      <c r="FG95" s="482"/>
      <c r="FH95" s="482"/>
      <c r="FI95" s="482"/>
      <c r="FJ95" s="482"/>
      <c r="FK95" s="482"/>
      <c r="FL95" s="482"/>
      <c r="FM95" s="482"/>
      <c r="FN95" s="482"/>
      <c r="FO95" s="482"/>
      <c r="FP95" s="482"/>
      <c r="FQ95" s="482"/>
      <c r="FR95" s="482"/>
      <c r="FS95" s="482"/>
      <c r="FT95" s="482"/>
      <c r="FU95" s="482"/>
      <c r="FV95" s="482"/>
      <c r="FW95" s="482"/>
      <c r="FX95" s="482"/>
      <c r="FY95" s="482"/>
      <c r="FZ95" s="482"/>
      <c r="GA95" s="482"/>
      <c r="GB95" s="482"/>
      <c r="GC95" s="482"/>
      <c r="GD95" s="482"/>
    </row>
    <row r="96" spans="1:186" s="488" customFormat="1" ht="133.5" customHeight="1" thickBot="1" x14ac:dyDescent="0.25">
      <c r="A96" s="529"/>
      <c r="B96" s="509">
        <v>27012000</v>
      </c>
      <c r="C96" s="510" t="s">
        <v>105</v>
      </c>
      <c r="D96" s="486">
        <v>254467782.46057838</v>
      </c>
      <c r="E96" s="487">
        <f>SUM(E97:E99)</f>
        <v>260575864.25</v>
      </c>
    </row>
    <row r="97" spans="1:186" ht="96" customHeight="1" x14ac:dyDescent="0.2">
      <c r="A97" s="608"/>
      <c r="B97" s="609">
        <v>27012111</v>
      </c>
      <c r="C97" s="610" t="s">
        <v>123</v>
      </c>
      <c r="D97" s="138">
        <v>25765055.065033369</v>
      </c>
      <c r="E97" s="139">
        <v>97381050</v>
      </c>
    </row>
    <row r="98" spans="1:186" ht="84.75" customHeight="1" x14ac:dyDescent="0.2">
      <c r="A98" s="598" t="s">
        <v>124</v>
      </c>
      <c r="B98" s="579">
        <v>27022540</v>
      </c>
      <c r="C98" s="580" t="s">
        <v>125</v>
      </c>
      <c r="D98" s="138">
        <v>105826304.622096</v>
      </c>
      <c r="E98" s="176">
        <v>21610500</v>
      </c>
    </row>
    <row r="99" spans="1:186" ht="141.75" customHeight="1" thickBot="1" x14ac:dyDescent="0.25">
      <c r="A99" s="535"/>
      <c r="B99" s="547">
        <v>27022570</v>
      </c>
      <c r="C99" s="611" t="s">
        <v>126</v>
      </c>
      <c r="D99" s="138">
        <v>122876422.773449</v>
      </c>
      <c r="E99" s="90">
        <v>141584314.25</v>
      </c>
    </row>
    <row r="100" spans="1:186" s="488" customFormat="1" ht="130.5" customHeight="1" thickBot="1" x14ac:dyDescent="0.25">
      <c r="A100" s="529"/>
      <c r="B100" s="509">
        <v>27022000</v>
      </c>
      <c r="C100" s="510" t="s">
        <v>127</v>
      </c>
      <c r="D100" s="486">
        <v>586083451.56075442</v>
      </c>
      <c r="E100" s="487">
        <f>SUM(E101:E103)</f>
        <v>1275465417.5</v>
      </c>
    </row>
    <row r="101" spans="1:186" ht="99" customHeight="1" x14ac:dyDescent="0.2">
      <c r="A101" s="598"/>
      <c r="B101" s="579">
        <v>27022220</v>
      </c>
      <c r="C101" s="580" t="s">
        <v>128</v>
      </c>
      <c r="D101" s="138">
        <v>324052736</v>
      </c>
      <c r="E101" s="176">
        <v>957015027.98000002</v>
      </c>
    </row>
    <row r="102" spans="1:186" ht="131.25" customHeight="1" x14ac:dyDescent="0.2">
      <c r="A102" s="598"/>
      <c r="B102" s="579">
        <v>27022331</v>
      </c>
      <c r="C102" s="580" t="s">
        <v>129</v>
      </c>
      <c r="D102" s="138">
        <v>102478862.50393599</v>
      </c>
      <c r="E102" s="176">
        <v>163877848.90000001</v>
      </c>
    </row>
    <row r="103" spans="1:186" ht="97.5" customHeight="1" thickBot="1" x14ac:dyDescent="0.25">
      <c r="A103" s="598"/>
      <c r="B103" s="579">
        <v>27425710</v>
      </c>
      <c r="C103" s="580" t="s">
        <v>130</v>
      </c>
      <c r="D103" s="138">
        <v>159551853.0568184</v>
      </c>
      <c r="E103" s="176">
        <v>154572540.62</v>
      </c>
    </row>
    <row r="104" spans="1:186" ht="123" hidden="1" customHeight="1" x14ac:dyDescent="0.2">
      <c r="A104" s="578"/>
      <c r="B104" s="579"/>
      <c r="C104" s="580" t="s">
        <v>690</v>
      </c>
      <c r="D104" s="138"/>
      <c r="E104" s="176"/>
    </row>
    <row r="105" spans="1:186" ht="99" hidden="1" customHeight="1" x14ac:dyDescent="0.2">
      <c r="A105" s="602"/>
      <c r="B105" s="591"/>
      <c r="C105" s="606" t="s">
        <v>691</v>
      </c>
      <c r="D105" s="138"/>
      <c r="E105" s="90"/>
    </row>
    <row r="106" spans="1:186" s="488" customFormat="1" ht="81.75" customHeight="1" thickBot="1" x14ac:dyDescent="0.25">
      <c r="A106" s="529"/>
      <c r="B106" s="509">
        <v>27484000</v>
      </c>
      <c r="C106" s="510" t="s">
        <v>131</v>
      </c>
      <c r="D106" s="486">
        <v>573780456.23346782</v>
      </c>
      <c r="E106" s="487">
        <f>SUM(E107:E108)</f>
        <v>119474937.06999993</v>
      </c>
    </row>
    <row r="107" spans="1:186" ht="95.25" customHeight="1" x14ac:dyDescent="0.2">
      <c r="A107" s="530"/>
      <c r="B107" s="531">
        <v>27484300</v>
      </c>
      <c r="C107" s="587" t="s">
        <v>132</v>
      </c>
      <c r="D107" s="138">
        <v>78578188.788519859</v>
      </c>
      <c r="E107" s="176">
        <v>61318835</v>
      </c>
    </row>
    <row r="108" spans="1:186" ht="84.75" customHeight="1" thickBot="1" x14ac:dyDescent="0.25">
      <c r="A108" s="535"/>
      <c r="B108" s="536">
        <v>27484620</v>
      </c>
      <c r="C108" s="611" t="s">
        <v>133</v>
      </c>
      <c r="D108" s="138">
        <v>495202267.44494802</v>
      </c>
      <c r="E108" s="90">
        <f>1655516218.82-1597360116.75</f>
        <v>58156102.069999933</v>
      </c>
    </row>
    <row r="109" spans="1:186" ht="75" hidden="1" customHeight="1" x14ac:dyDescent="0.2">
      <c r="A109" s="598"/>
      <c r="B109" s="579"/>
      <c r="C109" s="580" t="s">
        <v>692</v>
      </c>
      <c r="D109" s="241"/>
      <c r="E109" s="240"/>
    </row>
    <row r="110" spans="1:186" s="488" customFormat="1" ht="87.75" customHeight="1" thickBot="1" x14ac:dyDescent="0.25">
      <c r="A110" s="529"/>
      <c r="B110" s="509">
        <v>37440000</v>
      </c>
      <c r="C110" s="510" t="s">
        <v>96</v>
      </c>
      <c r="D110" s="486">
        <v>0</v>
      </c>
      <c r="E110" s="487">
        <f>E111</f>
        <v>0</v>
      </c>
    </row>
    <row r="111" spans="1:186" ht="117.75" customHeight="1" thickBot="1" x14ac:dyDescent="0.25">
      <c r="A111" s="612"/>
      <c r="B111" s="501">
        <v>37448300</v>
      </c>
      <c r="C111" s="613" t="s">
        <v>136</v>
      </c>
      <c r="D111" s="614"/>
      <c r="E111" s="615"/>
    </row>
    <row r="112" spans="1:186" s="481" customFormat="1" ht="72" customHeight="1" thickBot="1" x14ac:dyDescent="0.25">
      <c r="A112" s="478">
        <v>37</v>
      </c>
      <c r="B112" s="1027" t="s">
        <v>26</v>
      </c>
      <c r="C112" s="1028"/>
      <c r="D112" s="479">
        <v>102887985055.14053</v>
      </c>
      <c r="E112" s="480">
        <f>E113+E123+E125+E132+E138</f>
        <v>110610388232.53999</v>
      </c>
      <c r="G112" s="482"/>
      <c r="H112" s="482"/>
      <c r="I112" s="482"/>
      <c r="J112" s="482"/>
      <c r="K112" s="482"/>
      <c r="L112" s="482"/>
      <c r="M112" s="482"/>
      <c r="N112" s="482"/>
      <c r="O112" s="482"/>
      <c r="P112" s="482"/>
      <c r="Q112" s="482"/>
      <c r="R112" s="482"/>
      <c r="S112" s="482"/>
      <c r="T112" s="482"/>
      <c r="U112" s="482"/>
      <c r="V112" s="482"/>
      <c r="W112" s="482"/>
      <c r="X112" s="482"/>
      <c r="Y112" s="482"/>
      <c r="Z112" s="482"/>
      <c r="AA112" s="482"/>
      <c r="AB112" s="482"/>
      <c r="AC112" s="482"/>
      <c r="AD112" s="482"/>
      <c r="AE112" s="482"/>
      <c r="AF112" s="482"/>
      <c r="AG112" s="482"/>
      <c r="AH112" s="482"/>
      <c r="AI112" s="482"/>
      <c r="AJ112" s="482"/>
      <c r="AK112" s="482"/>
      <c r="AL112" s="482"/>
      <c r="AM112" s="482"/>
      <c r="AN112" s="482"/>
      <c r="AO112" s="482"/>
      <c r="AP112" s="482"/>
      <c r="AQ112" s="482"/>
      <c r="AR112" s="482"/>
      <c r="AS112" s="482"/>
      <c r="AT112" s="482"/>
      <c r="AU112" s="482"/>
      <c r="AV112" s="482"/>
      <c r="AW112" s="482"/>
      <c r="AX112" s="482"/>
      <c r="AY112" s="482"/>
      <c r="AZ112" s="482"/>
      <c r="BA112" s="482"/>
      <c r="BB112" s="482"/>
      <c r="BC112" s="482"/>
      <c r="BD112" s="482"/>
      <c r="BE112" s="482"/>
      <c r="BF112" s="482"/>
      <c r="BG112" s="482"/>
      <c r="BH112" s="482"/>
      <c r="BI112" s="482"/>
      <c r="BJ112" s="482"/>
      <c r="BK112" s="482"/>
      <c r="BL112" s="482"/>
      <c r="BM112" s="482"/>
      <c r="BN112" s="482"/>
      <c r="BO112" s="482"/>
      <c r="BP112" s="482"/>
      <c r="BQ112" s="482"/>
      <c r="BR112" s="482"/>
      <c r="BS112" s="482"/>
      <c r="BT112" s="482"/>
      <c r="BU112" s="482"/>
      <c r="BV112" s="482"/>
      <c r="BW112" s="482"/>
      <c r="BX112" s="482"/>
      <c r="BY112" s="482"/>
      <c r="BZ112" s="482"/>
      <c r="CA112" s="482"/>
      <c r="CB112" s="482"/>
      <c r="CC112" s="482"/>
      <c r="CD112" s="482"/>
      <c r="CE112" s="482"/>
      <c r="CF112" s="482"/>
      <c r="CG112" s="482"/>
      <c r="CH112" s="482"/>
      <c r="CI112" s="482"/>
      <c r="CJ112" s="482"/>
      <c r="CK112" s="482"/>
      <c r="CL112" s="482"/>
      <c r="CM112" s="482"/>
      <c r="CN112" s="482"/>
      <c r="CO112" s="482"/>
      <c r="CP112" s="482"/>
      <c r="CQ112" s="482"/>
      <c r="CR112" s="482"/>
      <c r="CS112" s="482"/>
      <c r="CT112" s="482"/>
      <c r="CU112" s="482"/>
      <c r="CV112" s="482"/>
      <c r="CW112" s="482"/>
      <c r="CX112" s="482"/>
      <c r="CY112" s="482"/>
      <c r="CZ112" s="482"/>
      <c r="DA112" s="482"/>
      <c r="DB112" s="482"/>
      <c r="DC112" s="482"/>
      <c r="DD112" s="482"/>
      <c r="DE112" s="482"/>
      <c r="DF112" s="482"/>
      <c r="DG112" s="482"/>
      <c r="DH112" s="482"/>
      <c r="DI112" s="482"/>
      <c r="DJ112" s="482"/>
      <c r="DK112" s="482"/>
      <c r="DL112" s="482"/>
      <c r="DM112" s="482"/>
      <c r="DN112" s="482"/>
      <c r="DO112" s="482"/>
      <c r="DP112" s="482"/>
      <c r="DQ112" s="482"/>
      <c r="DR112" s="482"/>
      <c r="DS112" s="482"/>
      <c r="DT112" s="482"/>
      <c r="DU112" s="482"/>
      <c r="DV112" s="482"/>
      <c r="DW112" s="482"/>
      <c r="DX112" s="482"/>
      <c r="DY112" s="482"/>
      <c r="DZ112" s="482"/>
      <c r="EA112" s="482"/>
      <c r="EB112" s="482"/>
      <c r="EC112" s="482"/>
      <c r="ED112" s="482"/>
      <c r="EE112" s="482"/>
      <c r="EF112" s="482"/>
      <c r="EG112" s="482"/>
      <c r="EH112" s="482"/>
      <c r="EI112" s="482"/>
      <c r="EJ112" s="482"/>
      <c r="EK112" s="482"/>
      <c r="EL112" s="482"/>
      <c r="EM112" s="482"/>
      <c r="EN112" s="482"/>
      <c r="EO112" s="482"/>
      <c r="EP112" s="482"/>
      <c r="EQ112" s="482"/>
      <c r="ER112" s="482"/>
      <c r="ES112" s="482"/>
      <c r="ET112" s="482"/>
      <c r="EU112" s="482"/>
      <c r="EV112" s="482"/>
      <c r="EW112" s="482"/>
      <c r="EX112" s="482"/>
      <c r="EY112" s="482"/>
      <c r="EZ112" s="482"/>
      <c r="FA112" s="482"/>
      <c r="FB112" s="482"/>
      <c r="FC112" s="482"/>
      <c r="FD112" s="482"/>
      <c r="FE112" s="482"/>
      <c r="FF112" s="482"/>
      <c r="FG112" s="482"/>
      <c r="FH112" s="482"/>
      <c r="FI112" s="482"/>
      <c r="FJ112" s="482"/>
      <c r="FK112" s="482"/>
      <c r="FL112" s="482"/>
      <c r="FM112" s="482"/>
      <c r="FN112" s="482"/>
      <c r="FO112" s="482"/>
      <c r="FP112" s="482"/>
      <c r="FQ112" s="482"/>
      <c r="FR112" s="482"/>
      <c r="FS112" s="482"/>
      <c r="FT112" s="482"/>
      <c r="FU112" s="482"/>
      <c r="FV112" s="482"/>
      <c r="FW112" s="482"/>
      <c r="FX112" s="482"/>
      <c r="FY112" s="482"/>
      <c r="FZ112" s="482"/>
      <c r="GA112" s="482"/>
      <c r="GB112" s="482"/>
      <c r="GC112" s="482"/>
      <c r="GD112" s="482"/>
    </row>
    <row r="113" spans="1:5" s="488" customFormat="1" ht="150.75" customHeight="1" thickBot="1" x14ac:dyDescent="0.25">
      <c r="A113" s="483"/>
      <c r="B113" s="509">
        <v>17135000</v>
      </c>
      <c r="C113" s="510" t="s">
        <v>98</v>
      </c>
      <c r="D113" s="486">
        <v>883931645.39999998</v>
      </c>
      <c r="E113" s="487">
        <f>SUM(E114:E119)</f>
        <v>1577332794.4200001</v>
      </c>
    </row>
    <row r="114" spans="1:5" ht="123" customHeight="1" x14ac:dyDescent="0.2">
      <c r="A114" s="541"/>
      <c r="B114" s="609">
        <v>17135120</v>
      </c>
      <c r="C114" s="610" t="s">
        <v>137</v>
      </c>
      <c r="D114" s="138">
        <v>747262024</v>
      </c>
      <c r="E114" s="139">
        <v>1177047670.6900001</v>
      </c>
    </row>
    <row r="115" spans="1:5" ht="123" hidden="1" customHeight="1" x14ac:dyDescent="0.2">
      <c r="A115" s="616"/>
      <c r="B115" s="542"/>
      <c r="C115" s="543" t="s">
        <v>693</v>
      </c>
      <c r="D115" s="138">
        <v>0</v>
      </c>
      <c r="E115" s="176"/>
    </row>
    <row r="116" spans="1:5" s="499" customFormat="1" ht="93" hidden="1" customHeight="1" x14ac:dyDescent="0.2">
      <c r="A116" s="617"/>
      <c r="B116" s="542"/>
      <c r="C116" s="543" t="s">
        <v>694</v>
      </c>
      <c r="D116" s="138">
        <v>0</v>
      </c>
      <c r="E116" s="176"/>
    </row>
    <row r="117" spans="1:5" s="618" customFormat="1" ht="90" hidden="1" customHeight="1" x14ac:dyDescent="0.2">
      <c r="A117" s="598"/>
      <c r="B117" s="579"/>
      <c r="C117" s="584" t="s">
        <v>695</v>
      </c>
      <c r="D117" s="138">
        <v>0</v>
      </c>
      <c r="E117" s="176"/>
    </row>
    <row r="118" spans="1:5" s="621" customFormat="1" ht="191.25" customHeight="1" x14ac:dyDescent="0.2">
      <c r="A118" s="572"/>
      <c r="B118" s="619">
        <v>17135250</v>
      </c>
      <c r="C118" s="620" t="s">
        <v>138</v>
      </c>
      <c r="D118" s="89">
        <v>136669621.40000001</v>
      </c>
      <c r="E118" s="90">
        <f>49192252+256141424.58+14597072+7892246</f>
        <v>327822994.58000004</v>
      </c>
    </row>
    <row r="119" spans="1:5" s="618" customFormat="1" ht="135" customHeight="1" thickBot="1" x14ac:dyDescent="0.25">
      <c r="A119" s="598"/>
      <c r="B119" s="619">
        <v>17135261</v>
      </c>
      <c r="C119" s="620" t="s">
        <v>139</v>
      </c>
      <c r="D119" s="219"/>
      <c r="E119" s="220">
        <v>72462129.150000006</v>
      </c>
    </row>
    <row r="120" spans="1:5" ht="100.5" hidden="1" customHeight="1" x14ac:dyDescent="0.2">
      <c r="A120" s="578"/>
      <c r="B120" s="579"/>
      <c r="C120" s="584" t="s">
        <v>696</v>
      </c>
      <c r="D120" s="581"/>
      <c r="E120" s="582"/>
    </row>
    <row r="121" spans="1:5" ht="127.5" hidden="1" customHeight="1" x14ac:dyDescent="0.2">
      <c r="A121" s="578"/>
      <c r="B121" s="579"/>
      <c r="C121" s="584" t="s">
        <v>697</v>
      </c>
      <c r="D121" s="138">
        <v>0</v>
      </c>
      <c r="E121" s="176"/>
    </row>
    <row r="122" spans="1:5" ht="60.75" hidden="1" customHeight="1" x14ac:dyDescent="0.2">
      <c r="A122" s="535"/>
      <c r="B122" s="536"/>
      <c r="C122" s="622" t="s">
        <v>696</v>
      </c>
      <c r="D122" s="138">
        <v>0</v>
      </c>
      <c r="E122" s="90"/>
    </row>
    <row r="123" spans="1:5" s="488" customFormat="1" ht="123.75" customHeight="1" thickBot="1" x14ac:dyDescent="0.25">
      <c r="A123" s="483"/>
      <c r="B123" s="509">
        <v>17153000</v>
      </c>
      <c r="C123" s="540" t="s">
        <v>144</v>
      </c>
      <c r="D123" s="486">
        <v>3399013057.9684763</v>
      </c>
      <c r="E123" s="487">
        <f>E124</f>
        <v>4815361881.79</v>
      </c>
    </row>
    <row r="124" spans="1:5" ht="130.5" customHeight="1" thickBot="1" x14ac:dyDescent="0.25">
      <c r="A124" s="500"/>
      <c r="B124" s="501">
        <v>17153140</v>
      </c>
      <c r="C124" s="570" t="s">
        <v>145</v>
      </c>
      <c r="D124" s="138">
        <v>3399013057.9684763</v>
      </c>
      <c r="E124" s="90">
        <f>970620+371031+4814020230.79</f>
        <v>4815361881.79</v>
      </c>
    </row>
    <row r="125" spans="1:5" s="488" customFormat="1" ht="87" customHeight="1" thickBot="1" x14ac:dyDescent="0.25">
      <c r="A125" s="483"/>
      <c r="B125" s="509">
        <v>27420000</v>
      </c>
      <c r="C125" s="510" t="s">
        <v>69</v>
      </c>
      <c r="D125" s="486">
        <v>85759999751.772064</v>
      </c>
      <c r="E125" s="487">
        <f>SUM(E126:E131)</f>
        <v>95254050724.12999</v>
      </c>
    </row>
    <row r="126" spans="1:5" ht="183.75" customHeight="1" x14ac:dyDescent="0.2">
      <c r="A126" s="541"/>
      <c r="B126" s="609">
        <v>27423400</v>
      </c>
      <c r="C126" s="610" t="s">
        <v>146</v>
      </c>
      <c r="D126" s="138">
        <v>80136442897.917984</v>
      </c>
      <c r="E126" s="139">
        <v>2536797977.1100001</v>
      </c>
    </row>
    <row r="127" spans="1:5" ht="125.25" customHeight="1" x14ac:dyDescent="0.2">
      <c r="A127" s="578"/>
      <c r="B127" s="579">
        <v>27423300</v>
      </c>
      <c r="C127" s="580" t="s">
        <v>147</v>
      </c>
      <c r="D127" s="138">
        <v>0</v>
      </c>
      <c r="E127" s="176">
        <v>89617971</v>
      </c>
    </row>
    <row r="128" spans="1:5" ht="182.25" hidden="1" customHeight="1" x14ac:dyDescent="0.2">
      <c r="A128" s="578"/>
      <c r="B128" s="579"/>
      <c r="C128" s="580" t="s">
        <v>698</v>
      </c>
      <c r="D128" s="138">
        <v>0</v>
      </c>
      <c r="E128" s="176"/>
    </row>
    <row r="129" spans="1:5" ht="132.75" customHeight="1" x14ac:dyDescent="0.2">
      <c r="A129" s="578"/>
      <c r="B129" s="579">
        <v>27425720</v>
      </c>
      <c r="C129" s="580" t="s">
        <v>148</v>
      </c>
      <c r="D129" s="138">
        <v>661328327.42687404</v>
      </c>
      <c r="E129" s="176">
        <v>2095443920.8699999</v>
      </c>
    </row>
    <row r="130" spans="1:5" ht="118.5" customHeight="1" x14ac:dyDescent="0.2">
      <c r="A130" s="578"/>
      <c r="B130" s="579">
        <v>27425833</v>
      </c>
      <c r="C130" s="580" t="s">
        <v>149</v>
      </c>
      <c r="D130" s="138">
        <v>4962228526.4272079</v>
      </c>
      <c r="E130" s="176">
        <f>16316998635.42+73817408965.73+442000</f>
        <v>90134849601.149994</v>
      </c>
    </row>
    <row r="131" spans="1:5" ht="87" customHeight="1" thickBot="1" x14ac:dyDescent="0.25">
      <c r="A131" s="590"/>
      <c r="B131" s="591">
        <v>27428140</v>
      </c>
      <c r="C131" s="592" t="s">
        <v>150</v>
      </c>
      <c r="D131" s="138">
        <v>0</v>
      </c>
      <c r="E131" s="90">
        <v>397341254</v>
      </c>
    </row>
    <row r="132" spans="1:5" s="488" customFormat="1" ht="119.25" customHeight="1" thickBot="1" x14ac:dyDescent="0.25">
      <c r="A132" s="483"/>
      <c r="B132" s="509">
        <v>27022000</v>
      </c>
      <c r="C132" s="510" t="s">
        <v>151</v>
      </c>
      <c r="D132" s="486">
        <v>12845040600</v>
      </c>
      <c r="E132" s="487">
        <f>SUM(E133:E135)</f>
        <v>8754256706.2599983</v>
      </c>
    </row>
    <row r="133" spans="1:5" ht="140.25" customHeight="1" x14ac:dyDescent="0.2">
      <c r="A133" s="541"/>
      <c r="B133" s="609">
        <v>27022222</v>
      </c>
      <c r="C133" s="610" t="s">
        <v>152</v>
      </c>
      <c r="D133" s="138">
        <v>2705648</v>
      </c>
      <c r="E133" s="139">
        <v>10326377.710000001</v>
      </c>
    </row>
    <row r="134" spans="1:5" ht="123.75" customHeight="1" x14ac:dyDescent="0.2">
      <c r="A134" s="616"/>
      <c r="B134" s="609">
        <v>27425831</v>
      </c>
      <c r="C134" s="610" t="s">
        <v>153</v>
      </c>
      <c r="D134" s="138">
        <v>0</v>
      </c>
      <c r="E134" s="176">
        <v>0</v>
      </c>
    </row>
    <row r="135" spans="1:5" ht="201" customHeight="1" thickBot="1" x14ac:dyDescent="0.25">
      <c r="A135" s="578"/>
      <c r="B135" s="579">
        <v>27425832</v>
      </c>
      <c r="C135" s="580" t="s">
        <v>154</v>
      </c>
      <c r="D135" s="138">
        <v>12842334952</v>
      </c>
      <c r="E135" s="176">
        <v>8743930328.5499992</v>
      </c>
    </row>
    <row r="136" spans="1:5" ht="75.75" hidden="1" customHeight="1" x14ac:dyDescent="0.2">
      <c r="A136" s="578"/>
      <c r="B136" s="579"/>
      <c r="C136" s="584" t="s">
        <v>699</v>
      </c>
      <c r="D136" s="581"/>
      <c r="E136" s="582"/>
    </row>
    <row r="137" spans="1:5" ht="75.75" hidden="1" customHeight="1" x14ac:dyDescent="0.2">
      <c r="A137" s="535"/>
      <c r="B137" s="536"/>
      <c r="C137" s="622" t="s">
        <v>700</v>
      </c>
      <c r="D137" s="623"/>
      <c r="E137" s="624"/>
    </row>
    <row r="138" spans="1:5" s="488" customFormat="1" ht="87" customHeight="1" thickBot="1" x14ac:dyDescent="0.25">
      <c r="A138" s="483"/>
      <c r="B138" s="509">
        <v>37440000</v>
      </c>
      <c r="C138" s="510" t="s">
        <v>96</v>
      </c>
      <c r="D138" s="486">
        <v>0</v>
      </c>
      <c r="E138" s="487">
        <f>E139</f>
        <v>209386125.94</v>
      </c>
    </row>
    <row r="139" spans="1:5" ht="87" customHeight="1" thickBot="1" x14ac:dyDescent="0.25">
      <c r="A139" s="625"/>
      <c r="B139" s="542">
        <v>37441000</v>
      </c>
      <c r="C139" s="610" t="s">
        <v>155</v>
      </c>
      <c r="D139" s="623"/>
      <c r="E139" s="626">
        <v>209386125.94</v>
      </c>
    </row>
    <row r="140" spans="1:5" s="482" customFormat="1" ht="72" hidden="1" customHeight="1" x14ac:dyDescent="0.2">
      <c r="A140" s="627">
        <v>38</v>
      </c>
      <c r="B140" s="509" t="s">
        <v>701</v>
      </c>
      <c r="C140" s="628"/>
      <c r="D140" s="509"/>
      <c r="E140" s="583"/>
    </row>
    <row r="141" spans="1:5" ht="16.5" hidden="1" customHeight="1" x14ac:dyDescent="0.2">
      <c r="A141" s="629"/>
      <c r="B141" s="630"/>
      <c r="C141" s="631"/>
      <c r="D141" s="632"/>
      <c r="E141" s="633"/>
    </row>
    <row r="142" spans="1:5" s="488" customFormat="1" ht="114.75" hidden="1" customHeight="1" x14ac:dyDescent="0.2">
      <c r="A142" s="483"/>
      <c r="B142" s="509">
        <v>7145</v>
      </c>
      <c r="C142" s="628" t="s">
        <v>574</v>
      </c>
      <c r="D142" s="509"/>
      <c r="E142" s="583"/>
    </row>
    <row r="143" spans="1:5" ht="102.75" hidden="1" customHeight="1" x14ac:dyDescent="0.2">
      <c r="A143" s="634"/>
      <c r="B143" s="495"/>
      <c r="C143" s="635">
        <v>7145841</v>
      </c>
      <c r="D143" s="495"/>
      <c r="E143" s="636"/>
    </row>
    <row r="144" spans="1:5" s="488" customFormat="1" ht="72" hidden="1" customHeight="1" x14ac:dyDescent="0.2">
      <c r="A144" s="483"/>
      <c r="B144" s="509">
        <v>7422</v>
      </c>
      <c r="C144" s="628" t="s">
        <v>69</v>
      </c>
      <c r="D144" s="576"/>
      <c r="E144" s="577"/>
    </row>
    <row r="145" spans="1:186" ht="72" hidden="1" customHeight="1" x14ac:dyDescent="0.2">
      <c r="A145" s="572"/>
      <c r="B145" s="495"/>
      <c r="C145" s="637">
        <v>742273</v>
      </c>
      <c r="D145" s="638"/>
      <c r="E145" s="639"/>
    </row>
    <row r="146" spans="1:186" s="488" customFormat="1" ht="72" hidden="1" customHeight="1" x14ac:dyDescent="0.2">
      <c r="A146" s="483"/>
      <c r="B146" s="509">
        <v>7423</v>
      </c>
      <c r="C146" s="628" t="s">
        <v>461</v>
      </c>
      <c r="D146" s="576"/>
      <c r="E146" s="577"/>
    </row>
    <row r="147" spans="1:186" ht="72" hidden="1" customHeight="1" x14ac:dyDescent="0.2">
      <c r="A147" s="616"/>
      <c r="B147" s="495"/>
      <c r="C147" s="640">
        <v>7423351</v>
      </c>
      <c r="D147" s="641"/>
      <c r="E147" s="642"/>
    </row>
    <row r="148" spans="1:186" ht="89.25" hidden="1" customHeight="1" x14ac:dyDescent="0.2">
      <c r="A148" s="520"/>
      <c r="B148" s="591"/>
      <c r="C148" s="643">
        <v>7423761</v>
      </c>
      <c r="D148" s="638"/>
      <c r="E148" s="639"/>
    </row>
    <row r="149" spans="1:186" s="481" customFormat="1" ht="96.75" customHeight="1" thickBot="1" x14ac:dyDescent="0.25">
      <c r="A149" s="478">
        <v>40</v>
      </c>
      <c r="B149" s="550" t="s">
        <v>156</v>
      </c>
      <c r="C149" s="551"/>
      <c r="D149" s="479">
        <v>2951288892.4165773</v>
      </c>
      <c r="E149" s="480">
        <f>E150+E152+E161</f>
        <v>1401624551.6000001</v>
      </c>
      <c r="G149" s="482"/>
      <c r="H149" s="482"/>
      <c r="I149" s="482"/>
      <c r="J149" s="482"/>
      <c r="K149" s="482"/>
      <c r="L149" s="482"/>
      <c r="M149" s="482"/>
      <c r="N149" s="482"/>
      <c r="O149" s="482"/>
      <c r="P149" s="482"/>
      <c r="Q149" s="482"/>
      <c r="R149" s="482"/>
      <c r="S149" s="482"/>
      <c r="T149" s="482"/>
      <c r="U149" s="482"/>
      <c r="V149" s="482"/>
      <c r="W149" s="482"/>
      <c r="X149" s="482"/>
      <c r="Y149" s="482"/>
      <c r="Z149" s="482"/>
      <c r="AA149" s="482"/>
      <c r="AB149" s="482"/>
      <c r="AC149" s="482"/>
      <c r="AD149" s="482"/>
      <c r="AE149" s="482"/>
      <c r="AF149" s="482"/>
      <c r="AG149" s="482"/>
      <c r="AH149" s="482"/>
      <c r="AI149" s="482"/>
      <c r="AJ149" s="482"/>
      <c r="AK149" s="482"/>
      <c r="AL149" s="482"/>
      <c r="AM149" s="482"/>
      <c r="AN149" s="482"/>
      <c r="AO149" s="482"/>
      <c r="AP149" s="482"/>
      <c r="AQ149" s="482"/>
      <c r="AR149" s="482"/>
      <c r="AS149" s="482"/>
      <c r="AT149" s="482"/>
      <c r="AU149" s="482"/>
      <c r="AV149" s="482"/>
      <c r="AW149" s="482"/>
      <c r="AX149" s="482"/>
      <c r="AY149" s="482"/>
      <c r="AZ149" s="482"/>
      <c r="BA149" s="482"/>
      <c r="BB149" s="482"/>
      <c r="BC149" s="482"/>
      <c r="BD149" s="482"/>
      <c r="BE149" s="482"/>
      <c r="BF149" s="482"/>
      <c r="BG149" s="482"/>
      <c r="BH149" s="482"/>
      <c r="BI149" s="482"/>
      <c r="BJ149" s="482"/>
      <c r="BK149" s="482"/>
      <c r="BL149" s="482"/>
      <c r="BM149" s="482"/>
      <c r="BN149" s="482"/>
      <c r="BO149" s="482"/>
      <c r="BP149" s="482"/>
      <c r="BQ149" s="482"/>
      <c r="BR149" s="482"/>
      <c r="BS149" s="482"/>
      <c r="BT149" s="482"/>
      <c r="BU149" s="482"/>
      <c r="BV149" s="482"/>
      <c r="BW149" s="482"/>
      <c r="BX149" s="482"/>
      <c r="BY149" s="482"/>
      <c r="BZ149" s="482"/>
      <c r="CA149" s="482"/>
      <c r="CB149" s="482"/>
      <c r="CC149" s="482"/>
      <c r="CD149" s="482"/>
      <c r="CE149" s="482"/>
      <c r="CF149" s="482"/>
      <c r="CG149" s="482"/>
      <c r="CH149" s="482"/>
      <c r="CI149" s="482"/>
      <c r="CJ149" s="482"/>
      <c r="CK149" s="482"/>
      <c r="CL149" s="482"/>
      <c r="CM149" s="482"/>
      <c r="CN149" s="482"/>
      <c r="CO149" s="482"/>
      <c r="CP149" s="482"/>
      <c r="CQ149" s="482"/>
      <c r="CR149" s="482"/>
      <c r="CS149" s="482"/>
      <c r="CT149" s="482"/>
      <c r="CU149" s="482"/>
      <c r="CV149" s="482"/>
      <c r="CW149" s="482"/>
      <c r="CX149" s="482"/>
      <c r="CY149" s="482"/>
      <c r="CZ149" s="482"/>
      <c r="DA149" s="482"/>
      <c r="DB149" s="482"/>
      <c r="DC149" s="482"/>
      <c r="DD149" s="482"/>
      <c r="DE149" s="482"/>
      <c r="DF149" s="482"/>
      <c r="DG149" s="482"/>
      <c r="DH149" s="482"/>
      <c r="DI149" s="482"/>
      <c r="DJ149" s="482"/>
      <c r="DK149" s="482"/>
      <c r="DL149" s="482"/>
      <c r="DM149" s="482"/>
      <c r="DN149" s="482"/>
      <c r="DO149" s="482"/>
      <c r="DP149" s="482"/>
      <c r="DQ149" s="482"/>
      <c r="DR149" s="482"/>
      <c r="DS149" s="482"/>
      <c r="DT149" s="482"/>
      <c r="DU149" s="482"/>
      <c r="DV149" s="482"/>
      <c r="DW149" s="482"/>
      <c r="DX149" s="482"/>
      <c r="DY149" s="482"/>
      <c r="DZ149" s="482"/>
      <c r="EA149" s="482"/>
      <c r="EB149" s="482"/>
      <c r="EC149" s="482"/>
      <c r="ED149" s="482"/>
      <c r="EE149" s="482"/>
      <c r="EF149" s="482"/>
      <c r="EG149" s="482"/>
      <c r="EH149" s="482"/>
      <c r="EI149" s="482"/>
      <c r="EJ149" s="482"/>
      <c r="EK149" s="482"/>
      <c r="EL149" s="482"/>
      <c r="EM149" s="482"/>
      <c r="EN149" s="482"/>
      <c r="EO149" s="482"/>
      <c r="EP149" s="482"/>
      <c r="EQ149" s="482"/>
      <c r="ER149" s="482"/>
      <c r="ES149" s="482"/>
      <c r="ET149" s="482"/>
      <c r="EU149" s="482"/>
      <c r="EV149" s="482"/>
      <c r="EW149" s="482"/>
      <c r="EX149" s="482"/>
      <c r="EY149" s="482"/>
      <c r="EZ149" s="482"/>
      <c r="FA149" s="482"/>
      <c r="FB149" s="482"/>
      <c r="FC149" s="482"/>
      <c r="FD149" s="482"/>
      <c r="FE149" s="482"/>
      <c r="FF149" s="482"/>
      <c r="FG149" s="482"/>
      <c r="FH149" s="482"/>
      <c r="FI149" s="482"/>
      <c r="FJ149" s="482"/>
      <c r="FK149" s="482"/>
      <c r="FL149" s="482"/>
      <c r="FM149" s="482"/>
      <c r="FN149" s="482"/>
      <c r="FO149" s="482"/>
      <c r="FP149" s="482"/>
      <c r="FQ149" s="482"/>
      <c r="FR149" s="482"/>
      <c r="FS149" s="482"/>
      <c r="FT149" s="482"/>
      <c r="FU149" s="482"/>
      <c r="FV149" s="482"/>
      <c r="FW149" s="482"/>
      <c r="FX149" s="482"/>
      <c r="FY149" s="482"/>
      <c r="FZ149" s="482"/>
      <c r="GA149" s="482"/>
      <c r="GB149" s="482"/>
      <c r="GC149" s="482"/>
      <c r="GD149" s="482"/>
    </row>
    <row r="150" spans="1:186" s="488" customFormat="1" ht="90.75" customHeight="1" thickBot="1" x14ac:dyDescent="0.25">
      <c r="A150" s="567"/>
      <c r="B150" s="559">
        <v>17136300</v>
      </c>
      <c r="C150" s="560" t="s">
        <v>118</v>
      </c>
      <c r="D150" s="561">
        <v>154902878.40460515</v>
      </c>
      <c r="E150" s="562">
        <f>E151</f>
        <v>56328593.780000001</v>
      </c>
    </row>
    <row r="151" spans="1:186" ht="147" customHeight="1" thickBot="1" x14ac:dyDescent="0.25">
      <c r="A151" s="489"/>
      <c r="B151" s="490">
        <v>17136334</v>
      </c>
      <c r="C151" s="491" t="s">
        <v>157</v>
      </c>
      <c r="D151" s="596">
        <v>154902878.40460515</v>
      </c>
      <c r="E151" s="514">
        <v>56328593.780000001</v>
      </c>
    </row>
    <row r="152" spans="1:186" s="488" customFormat="1" ht="132" customHeight="1" thickBot="1" x14ac:dyDescent="0.25">
      <c r="A152" s="483"/>
      <c r="B152" s="509">
        <v>27022000</v>
      </c>
      <c r="C152" s="510" t="s">
        <v>151</v>
      </c>
      <c r="D152" s="509">
        <v>2796386014.011972</v>
      </c>
      <c r="E152" s="583">
        <f>SUM(E153:E158)</f>
        <v>1333732027.8200002</v>
      </c>
    </row>
    <row r="153" spans="1:186" ht="133.5" customHeight="1" x14ac:dyDescent="0.2">
      <c r="A153" s="541"/>
      <c r="B153" s="609">
        <v>27022232</v>
      </c>
      <c r="C153" s="610" t="s">
        <v>158</v>
      </c>
      <c r="D153" s="596">
        <v>5236548</v>
      </c>
      <c r="E153" s="597">
        <v>293830192</v>
      </c>
    </row>
    <row r="154" spans="1:186" ht="145.5" customHeight="1" x14ac:dyDescent="0.2">
      <c r="A154" s="578"/>
      <c r="B154" s="579">
        <v>27022223</v>
      </c>
      <c r="C154" s="580" t="s">
        <v>159</v>
      </c>
      <c r="D154" s="596">
        <v>226068670.80050001</v>
      </c>
      <c r="E154" s="644">
        <f>304165173+380024438.95+63862420</f>
        <v>748052031.95000005</v>
      </c>
    </row>
    <row r="155" spans="1:186" ht="139.5" customHeight="1" x14ac:dyDescent="0.2">
      <c r="A155" s="578"/>
      <c r="B155" s="579">
        <v>27022411</v>
      </c>
      <c r="C155" s="580" t="s">
        <v>160</v>
      </c>
      <c r="D155" s="596">
        <v>5389179.2114718445</v>
      </c>
      <c r="E155" s="644">
        <v>21949000</v>
      </c>
    </row>
    <row r="156" spans="1:186" ht="206.25" customHeight="1" x14ac:dyDescent="0.2">
      <c r="A156" s="578"/>
      <c r="B156" s="579">
        <v>27022483</v>
      </c>
      <c r="C156" s="580" t="s">
        <v>161</v>
      </c>
      <c r="D156" s="596"/>
      <c r="E156" s="644">
        <v>5961700</v>
      </c>
    </row>
    <row r="157" spans="1:186" ht="165" hidden="1" customHeight="1" x14ac:dyDescent="0.2">
      <c r="A157" s="578"/>
      <c r="B157" s="579"/>
      <c r="C157" s="580" t="s">
        <v>702</v>
      </c>
      <c r="D157" s="596"/>
      <c r="E157" s="644"/>
    </row>
    <row r="158" spans="1:186" ht="140.25" customHeight="1" thickBot="1" x14ac:dyDescent="0.25">
      <c r="A158" s="578"/>
      <c r="B158" s="579">
        <v>27022233</v>
      </c>
      <c r="C158" s="580" t="s">
        <v>162</v>
      </c>
      <c r="D158" s="596">
        <v>2559691616</v>
      </c>
      <c r="E158" s="644">
        <v>263939103.87</v>
      </c>
    </row>
    <row r="159" spans="1:186" ht="177.75" hidden="1" customHeight="1" x14ac:dyDescent="0.2">
      <c r="A159" s="578"/>
      <c r="B159" s="579">
        <v>27022552</v>
      </c>
      <c r="C159" s="580" t="s">
        <v>703</v>
      </c>
      <c r="D159" s="596"/>
      <c r="E159" s="644"/>
    </row>
    <row r="160" spans="1:186" ht="91.5" hidden="1" customHeight="1" x14ac:dyDescent="0.2">
      <c r="A160" s="535"/>
      <c r="B160" s="536"/>
      <c r="C160" s="622" t="s">
        <v>704</v>
      </c>
      <c r="D160" s="596"/>
      <c r="E160" s="497"/>
    </row>
    <row r="161" spans="1:186" s="488" customFormat="1" ht="77.25" customHeight="1" thickBot="1" x14ac:dyDescent="0.25">
      <c r="A161" s="645"/>
      <c r="B161" s="509">
        <v>37440000</v>
      </c>
      <c r="C161" s="646" t="s">
        <v>96</v>
      </c>
      <c r="D161" s="486">
        <v>0</v>
      </c>
      <c r="E161" s="647">
        <f>E162</f>
        <v>11563930</v>
      </c>
    </row>
    <row r="162" spans="1:186" ht="89.25" customHeight="1" thickBot="1" x14ac:dyDescent="0.25">
      <c r="A162" s="529"/>
      <c r="B162" s="501">
        <v>37441000</v>
      </c>
      <c r="C162" s="613" t="s">
        <v>171</v>
      </c>
      <c r="D162" s="648"/>
      <c r="E162" s="497">
        <v>11563930</v>
      </c>
    </row>
    <row r="163" spans="1:186" ht="72" hidden="1" customHeight="1" x14ac:dyDescent="0.2">
      <c r="A163" s="649"/>
      <c r="B163" s="521"/>
      <c r="C163" s="650"/>
      <c r="D163" s="523">
        <v>0</v>
      </c>
      <c r="E163" s="524"/>
    </row>
    <row r="164" spans="1:186" s="481" customFormat="1" ht="128.25" customHeight="1" thickBot="1" x14ac:dyDescent="0.25">
      <c r="A164" s="478">
        <v>41</v>
      </c>
      <c r="B164" s="1015" t="s">
        <v>164</v>
      </c>
      <c r="C164" s="1016"/>
      <c r="D164" s="479">
        <v>16096524</v>
      </c>
      <c r="E164" s="480">
        <f>E165+E168+E170+E172</f>
        <v>8233992.7300000004</v>
      </c>
      <c r="G164" s="482"/>
      <c r="H164" s="482"/>
      <c r="I164" s="482"/>
      <c r="J164" s="482"/>
      <c r="K164" s="482"/>
      <c r="L164" s="482"/>
      <c r="M164" s="482"/>
      <c r="N164" s="482"/>
      <c r="O164" s="482"/>
      <c r="P164" s="482"/>
      <c r="Q164" s="482"/>
      <c r="R164" s="482"/>
      <c r="S164" s="482"/>
      <c r="T164" s="482"/>
      <c r="U164" s="482"/>
      <c r="V164" s="482"/>
      <c r="W164" s="482"/>
      <c r="X164" s="482"/>
      <c r="Y164" s="482"/>
      <c r="Z164" s="482"/>
      <c r="AA164" s="482"/>
      <c r="AB164" s="482"/>
      <c r="AC164" s="482"/>
      <c r="AD164" s="482"/>
      <c r="AE164" s="482"/>
      <c r="AF164" s="482"/>
      <c r="AG164" s="482"/>
      <c r="AH164" s="482"/>
      <c r="AI164" s="482"/>
      <c r="AJ164" s="482"/>
      <c r="AK164" s="482"/>
      <c r="AL164" s="482"/>
      <c r="AM164" s="482"/>
      <c r="AN164" s="482"/>
      <c r="AO164" s="482"/>
      <c r="AP164" s="482"/>
      <c r="AQ164" s="482"/>
      <c r="AR164" s="482"/>
      <c r="AS164" s="482"/>
      <c r="AT164" s="482"/>
      <c r="AU164" s="482"/>
      <c r="AV164" s="482"/>
      <c r="AW164" s="482"/>
      <c r="AX164" s="482"/>
      <c r="AY164" s="482"/>
      <c r="AZ164" s="482"/>
      <c r="BA164" s="482"/>
      <c r="BB164" s="482"/>
      <c r="BC164" s="482"/>
      <c r="BD164" s="482"/>
      <c r="BE164" s="482"/>
      <c r="BF164" s="482"/>
      <c r="BG164" s="482"/>
      <c r="BH164" s="482"/>
      <c r="BI164" s="482"/>
      <c r="BJ164" s="482"/>
      <c r="BK164" s="482"/>
      <c r="BL164" s="482"/>
      <c r="BM164" s="482"/>
      <c r="BN164" s="482"/>
      <c r="BO164" s="482"/>
      <c r="BP164" s="482"/>
      <c r="BQ164" s="482"/>
      <c r="BR164" s="482"/>
      <c r="BS164" s="482"/>
      <c r="BT164" s="482"/>
      <c r="BU164" s="482"/>
      <c r="BV164" s="482"/>
      <c r="BW164" s="482"/>
      <c r="BX164" s="482"/>
      <c r="BY164" s="482"/>
      <c r="BZ164" s="482"/>
      <c r="CA164" s="482"/>
      <c r="CB164" s="482"/>
      <c r="CC164" s="482"/>
      <c r="CD164" s="482"/>
      <c r="CE164" s="482"/>
      <c r="CF164" s="482"/>
      <c r="CG164" s="482"/>
      <c r="CH164" s="482"/>
      <c r="CI164" s="482"/>
      <c r="CJ164" s="482"/>
      <c r="CK164" s="482"/>
      <c r="CL164" s="482"/>
      <c r="CM164" s="482"/>
      <c r="CN164" s="482"/>
      <c r="CO164" s="482"/>
      <c r="CP164" s="482"/>
      <c r="CQ164" s="482"/>
      <c r="CR164" s="482"/>
      <c r="CS164" s="482"/>
      <c r="CT164" s="482"/>
      <c r="CU164" s="482"/>
      <c r="CV164" s="482"/>
      <c r="CW164" s="482"/>
      <c r="CX164" s="482"/>
      <c r="CY164" s="482"/>
      <c r="CZ164" s="482"/>
      <c r="DA164" s="482"/>
      <c r="DB164" s="482"/>
      <c r="DC164" s="482"/>
      <c r="DD164" s="482"/>
      <c r="DE164" s="482"/>
      <c r="DF164" s="482"/>
      <c r="DG164" s="482"/>
      <c r="DH164" s="482"/>
      <c r="DI164" s="482"/>
      <c r="DJ164" s="482"/>
      <c r="DK164" s="482"/>
      <c r="DL164" s="482"/>
      <c r="DM164" s="482"/>
      <c r="DN164" s="482"/>
      <c r="DO164" s="482"/>
      <c r="DP164" s="482"/>
      <c r="DQ164" s="482"/>
      <c r="DR164" s="482"/>
      <c r="DS164" s="482"/>
      <c r="DT164" s="482"/>
      <c r="DU164" s="482"/>
      <c r="DV164" s="482"/>
      <c r="DW164" s="482"/>
      <c r="DX164" s="482"/>
      <c r="DY164" s="482"/>
      <c r="DZ164" s="482"/>
      <c r="EA164" s="482"/>
      <c r="EB164" s="482"/>
      <c r="EC164" s="482"/>
      <c r="ED164" s="482"/>
      <c r="EE164" s="482"/>
      <c r="EF164" s="482"/>
      <c r="EG164" s="482"/>
      <c r="EH164" s="482"/>
      <c r="EI164" s="482"/>
      <c r="EJ164" s="482"/>
      <c r="EK164" s="482"/>
      <c r="EL164" s="482"/>
      <c r="EM164" s="482"/>
      <c r="EN164" s="482"/>
      <c r="EO164" s="482"/>
      <c r="EP164" s="482"/>
      <c r="EQ164" s="482"/>
      <c r="ER164" s="482"/>
      <c r="ES164" s="482"/>
      <c r="ET164" s="482"/>
      <c r="EU164" s="482"/>
      <c r="EV164" s="482"/>
      <c r="EW164" s="482"/>
      <c r="EX164" s="482"/>
      <c r="EY164" s="482"/>
      <c r="EZ164" s="482"/>
      <c r="FA164" s="482"/>
      <c r="FB164" s="482"/>
      <c r="FC164" s="482"/>
      <c r="FD164" s="482"/>
      <c r="FE164" s="482"/>
      <c r="FF164" s="482"/>
      <c r="FG164" s="482"/>
      <c r="FH164" s="482"/>
      <c r="FI164" s="482"/>
      <c r="FJ164" s="482"/>
      <c r="FK164" s="482"/>
      <c r="FL164" s="482"/>
      <c r="FM164" s="482"/>
      <c r="FN164" s="482"/>
      <c r="FO164" s="482"/>
      <c r="FP164" s="482"/>
      <c r="FQ164" s="482"/>
      <c r="FR164" s="482"/>
      <c r="FS164" s="482"/>
      <c r="FT164" s="482"/>
      <c r="FU164" s="482"/>
      <c r="FV164" s="482"/>
      <c r="FW164" s="482"/>
      <c r="FX164" s="482"/>
      <c r="FY164" s="482"/>
      <c r="FZ164" s="482"/>
      <c r="GA164" s="482"/>
      <c r="GB164" s="482"/>
      <c r="GC164" s="482"/>
      <c r="GD164" s="482"/>
    </row>
    <row r="165" spans="1:186" s="488" customFormat="1" ht="249" customHeight="1" thickBot="1" x14ac:dyDescent="0.25">
      <c r="A165" s="483"/>
      <c r="B165" s="509">
        <v>17136000</v>
      </c>
      <c r="C165" s="510" t="s">
        <v>165</v>
      </c>
      <c r="D165" s="486">
        <v>10426045.33754712</v>
      </c>
      <c r="E165" s="487">
        <f>E166+E167</f>
        <v>6370000</v>
      </c>
    </row>
    <row r="166" spans="1:186" ht="143.25" customHeight="1" x14ac:dyDescent="0.2">
      <c r="A166" s="541"/>
      <c r="B166" s="609">
        <v>17136171</v>
      </c>
      <c r="C166" s="610" t="s">
        <v>166</v>
      </c>
      <c r="D166" s="596">
        <v>5740182.2644922351</v>
      </c>
      <c r="E166" s="597">
        <v>2080000</v>
      </c>
    </row>
    <row r="167" spans="1:186" ht="130.5" customHeight="1" thickBot="1" x14ac:dyDescent="0.25">
      <c r="A167" s="572"/>
      <c r="B167" s="547">
        <v>17136172</v>
      </c>
      <c r="C167" s="611" t="s">
        <v>167</v>
      </c>
      <c r="D167" s="596">
        <v>4685863.0730548855</v>
      </c>
      <c r="E167" s="497">
        <v>4290000</v>
      </c>
    </row>
    <row r="168" spans="1:186" s="488" customFormat="1" ht="129" customHeight="1" thickBot="1" x14ac:dyDescent="0.25">
      <c r="A168" s="483"/>
      <c r="B168" s="509">
        <v>27416000</v>
      </c>
      <c r="C168" s="510" t="s">
        <v>168</v>
      </c>
      <c r="D168" s="486">
        <v>2977475.4943369585</v>
      </c>
      <c r="E168" s="487">
        <f>E169</f>
        <v>1783992.73</v>
      </c>
    </row>
    <row r="169" spans="1:186" ht="145.5" customHeight="1" thickBot="1" x14ac:dyDescent="0.25">
      <c r="A169" s="489"/>
      <c r="B169" s="490">
        <v>27416210</v>
      </c>
      <c r="C169" s="491" t="s">
        <v>169</v>
      </c>
      <c r="D169" s="596">
        <v>2977475.4943369585</v>
      </c>
      <c r="E169" s="514">
        <v>1783992.73</v>
      </c>
    </row>
    <row r="170" spans="1:186" s="488" customFormat="1" ht="90" customHeight="1" thickBot="1" x14ac:dyDescent="0.25">
      <c r="A170" s="483"/>
      <c r="B170" s="509">
        <v>27420000</v>
      </c>
      <c r="C170" s="510" t="s">
        <v>69</v>
      </c>
      <c r="D170" s="486">
        <v>390488.5894212405</v>
      </c>
      <c r="E170" s="487">
        <f>E171</f>
        <v>80000</v>
      </c>
    </row>
    <row r="171" spans="1:186" ht="142.5" customHeight="1" thickBot="1" x14ac:dyDescent="0.25">
      <c r="A171" s="590"/>
      <c r="B171" s="591">
        <v>27428160</v>
      </c>
      <c r="C171" s="592" t="s">
        <v>170</v>
      </c>
      <c r="D171" s="596">
        <v>390488.5894212405</v>
      </c>
      <c r="E171" s="497">
        <v>80000</v>
      </c>
    </row>
    <row r="172" spans="1:186" s="488" customFormat="1" ht="102.75" customHeight="1" thickBot="1" x14ac:dyDescent="0.25">
      <c r="A172" s="483"/>
      <c r="B172" s="509">
        <v>37440000</v>
      </c>
      <c r="C172" s="510" t="s">
        <v>96</v>
      </c>
      <c r="D172" s="486">
        <v>2302514.5786946807</v>
      </c>
      <c r="E172" s="487">
        <f>E173</f>
        <v>0</v>
      </c>
    </row>
    <row r="173" spans="1:186" ht="101.25" customHeight="1" thickBot="1" x14ac:dyDescent="0.25">
      <c r="A173" s="511"/>
      <c r="B173" s="512">
        <v>37441000</v>
      </c>
      <c r="C173" s="513" t="s">
        <v>171</v>
      </c>
      <c r="D173" s="596">
        <v>2302514.5786946807</v>
      </c>
      <c r="E173" s="497">
        <v>0</v>
      </c>
    </row>
    <row r="174" spans="1:186" s="481" customFormat="1" ht="72" customHeight="1" thickBot="1" x14ac:dyDescent="0.25">
      <c r="A174" s="478">
        <v>42</v>
      </c>
      <c r="B174" s="1027" t="s">
        <v>172</v>
      </c>
      <c r="C174" s="1028"/>
      <c r="D174" s="479">
        <v>847162429</v>
      </c>
      <c r="E174" s="480">
        <f>E175+E176+E181+E183+E186</f>
        <v>909300977.15999997</v>
      </c>
      <c r="G174" s="482"/>
      <c r="H174" s="482"/>
      <c r="I174" s="482"/>
      <c r="J174" s="482"/>
      <c r="K174" s="482"/>
      <c r="L174" s="482"/>
      <c r="M174" s="482"/>
      <c r="N174" s="482"/>
      <c r="O174" s="482"/>
      <c r="P174" s="482"/>
      <c r="Q174" s="482"/>
      <c r="R174" s="482"/>
      <c r="S174" s="482"/>
      <c r="T174" s="482"/>
      <c r="U174" s="482"/>
      <c r="V174" s="482"/>
      <c r="W174" s="482"/>
      <c r="X174" s="482"/>
      <c r="Y174" s="482"/>
      <c r="Z174" s="482"/>
      <c r="AA174" s="482"/>
      <c r="AB174" s="482"/>
      <c r="AC174" s="482"/>
      <c r="AD174" s="482"/>
      <c r="AE174" s="482"/>
      <c r="AF174" s="482"/>
      <c r="AG174" s="482"/>
      <c r="AH174" s="482"/>
      <c r="AI174" s="482"/>
      <c r="AJ174" s="482"/>
      <c r="AK174" s="482"/>
      <c r="AL174" s="482"/>
      <c r="AM174" s="482"/>
      <c r="AN174" s="482"/>
      <c r="AO174" s="482"/>
      <c r="AP174" s="482"/>
      <c r="AQ174" s="482"/>
      <c r="AR174" s="482"/>
      <c r="AS174" s="482"/>
      <c r="AT174" s="482"/>
      <c r="AU174" s="482"/>
      <c r="AV174" s="482"/>
      <c r="AW174" s="482"/>
      <c r="AX174" s="482"/>
      <c r="AY174" s="482"/>
      <c r="AZ174" s="482"/>
      <c r="BA174" s="482"/>
      <c r="BB174" s="482"/>
      <c r="BC174" s="482"/>
      <c r="BD174" s="482"/>
      <c r="BE174" s="482"/>
      <c r="BF174" s="482"/>
      <c r="BG174" s="482"/>
      <c r="BH174" s="482"/>
      <c r="BI174" s="482"/>
      <c r="BJ174" s="482"/>
      <c r="BK174" s="482"/>
      <c r="BL174" s="482"/>
      <c r="BM174" s="482"/>
      <c r="BN174" s="482"/>
      <c r="BO174" s="482"/>
      <c r="BP174" s="482"/>
      <c r="BQ174" s="482"/>
      <c r="BR174" s="482"/>
      <c r="BS174" s="482"/>
      <c r="BT174" s="482"/>
      <c r="BU174" s="482"/>
      <c r="BV174" s="482"/>
      <c r="BW174" s="482"/>
      <c r="BX174" s="482"/>
      <c r="BY174" s="482"/>
      <c r="BZ174" s="482"/>
      <c r="CA174" s="482"/>
      <c r="CB174" s="482"/>
      <c r="CC174" s="482"/>
      <c r="CD174" s="482"/>
      <c r="CE174" s="482"/>
      <c r="CF174" s="482"/>
      <c r="CG174" s="482"/>
      <c r="CH174" s="482"/>
      <c r="CI174" s="482"/>
      <c r="CJ174" s="482"/>
      <c r="CK174" s="482"/>
      <c r="CL174" s="482"/>
      <c r="CM174" s="482"/>
      <c r="CN174" s="482"/>
      <c r="CO174" s="482"/>
      <c r="CP174" s="482"/>
      <c r="CQ174" s="482"/>
      <c r="CR174" s="482"/>
      <c r="CS174" s="482"/>
      <c r="CT174" s="482"/>
      <c r="CU174" s="482"/>
      <c r="CV174" s="482"/>
      <c r="CW174" s="482"/>
      <c r="CX174" s="482"/>
      <c r="CY174" s="482"/>
      <c r="CZ174" s="482"/>
      <c r="DA174" s="482"/>
      <c r="DB174" s="482"/>
      <c r="DC174" s="482"/>
      <c r="DD174" s="482"/>
      <c r="DE174" s="482"/>
      <c r="DF174" s="482"/>
      <c r="DG174" s="482"/>
      <c r="DH174" s="482"/>
      <c r="DI174" s="482"/>
      <c r="DJ174" s="482"/>
      <c r="DK174" s="482"/>
      <c r="DL174" s="482"/>
      <c r="DM174" s="482"/>
      <c r="DN174" s="482"/>
      <c r="DO174" s="482"/>
      <c r="DP174" s="482"/>
      <c r="DQ174" s="482"/>
      <c r="DR174" s="482"/>
      <c r="DS174" s="482"/>
      <c r="DT174" s="482"/>
      <c r="DU174" s="482"/>
      <c r="DV174" s="482"/>
      <c r="DW174" s="482"/>
      <c r="DX174" s="482"/>
      <c r="DY174" s="482"/>
      <c r="DZ174" s="482"/>
      <c r="EA174" s="482"/>
      <c r="EB174" s="482"/>
      <c r="EC174" s="482"/>
      <c r="ED174" s="482"/>
      <c r="EE174" s="482"/>
      <c r="EF174" s="482"/>
      <c r="EG174" s="482"/>
      <c r="EH174" s="482"/>
      <c r="EI174" s="482"/>
      <c r="EJ174" s="482"/>
      <c r="EK174" s="482"/>
      <c r="EL174" s="482"/>
      <c r="EM174" s="482"/>
      <c r="EN174" s="482"/>
      <c r="EO174" s="482"/>
      <c r="EP174" s="482"/>
      <c r="EQ174" s="482"/>
      <c r="ER174" s="482"/>
      <c r="ES174" s="482"/>
      <c r="ET174" s="482"/>
      <c r="EU174" s="482"/>
      <c r="EV174" s="482"/>
      <c r="EW174" s="482"/>
      <c r="EX174" s="482"/>
      <c r="EY174" s="482"/>
      <c r="EZ174" s="482"/>
      <c r="FA174" s="482"/>
      <c r="FB174" s="482"/>
      <c r="FC174" s="482"/>
      <c r="FD174" s="482"/>
      <c r="FE174" s="482"/>
      <c r="FF174" s="482"/>
      <c r="FG174" s="482"/>
      <c r="FH174" s="482"/>
      <c r="FI174" s="482"/>
      <c r="FJ174" s="482"/>
      <c r="FK174" s="482"/>
      <c r="FL174" s="482"/>
      <c r="FM174" s="482"/>
      <c r="FN174" s="482"/>
      <c r="FO174" s="482"/>
      <c r="FP174" s="482"/>
      <c r="FQ174" s="482"/>
      <c r="FR174" s="482"/>
      <c r="FS174" s="482"/>
      <c r="FT174" s="482"/>
      <c r="FU174" s="482"/>
      <c r="FV174" s="482"/>
      <c r="FW174" s="482"/>
      <c r="FX174" s="482"/>
      <c r="FY174" s="482"/>
      <c r="FZ174" s="482"/>
      <c r="GA174" s="482"/>
      <c r="GB174" s="482"/>
      <c r="GC174" s="482"/>
      <c r="GD174" s="482"/>
    </row>
    <row r="175" spans="1:186" s="488" customFormat="1" ht="136.5" customHeight="1" thickBot="1" x14ac:dyDescent="0.25">
      <c r="A175" s="567"/>
      <c r="B175" s="559">
        <v>17134800</v>
      </c>
      <c r="C175" s="560" t="s">
        <v>173</v>
      </c>
      <c r="D175" s="561">
        <v>0</v>
      </c>
      <c r="E175" s="562"/>
    </row>
    <row r="176" spans="1:186" s="652" customFormat="1" ht="99.75" customHeight="1" thickBot="1" x14ac:dyDescent="0.25">
      <c r="A176" s="651"/>
      <c r="B176" s="509">
        <v>17136300</v>
      </c>
      <c r="C176" s="510" t="s">
        <v>118</v>
      </c>
      <c r="D176" s="576">
        <v>212562221</v>
      </c>
      <c r="E176" s="577">
        <f>SUM(E177:E178)</f>
        <v>601470798.03999996</v>
      </c>
    </row>
    <row r="177" spans="1:186" s="499" customFormat="1" ht="135" customHeight="1" x14ac:dyDescent="0.2">
      <c r="A177" s="653"/>
      <c r="B177" s="516"/>
      <c r="C177" s="517" t="s">
        <v>175</v>
      </c>
      <c r="D177" s="654">
        <v>22244395</v>
      </c>
      <c r="E177" s="655">
        <f>35074501.8+118232027+6300990</f>
        <v>159607518.80000001</v>
      </c>
    </row>
    <row r="178" spans="1:186" s="499" customFormat="1" ht="82.5" customHeight="1" thickBot="1" x14ac:dyDescent="0.25">
      <c r="A178" s="617"/>
      <c r="B178" s="542"/>
      <c r="C178" s="543" t="s">
        <v>176</v>
      </c>
      <c r="D178" s="656">
        <v>190317826</v>
      </c>
      <c r="E178" s="657">
        <f>436136952.2+5726327.04</f>
        <v>441863279.24000001</v>
      </c>
    </row>
    <row r="179" spans="1:186" s="499" customFormat="1" ht="82.5" hidden="1" customHeight="1" x14ac:dyDescent="0.2">
      <c r="A179" s="498"/>
      <c r="B179" s="495"/>
      <c r="C179" s="496" t="s">
        <v>705</v>
      </c>
      <c r="D179" s="658"/>
      <c r="E179" s="659"/>
    </row>
    <row r="180" spans="1:186" s="499" customFormat="1" ht="135.75" hidden="1" customHeight="1" x14ac:dyDescent="0.2">
      <c r="A180" s="660"/>
      <c r="B180" s="591"/>
      <c r="C180" s="606" t="s">
        <v>706</v>
      </c>
      <c r="D180" s="661"/>
      <c r="E180" s="662"/>
    </row>
    <row r="181" spans="1:186" s="488" customFormat="1" ht="135.75" customHeight="1" thickBot="1" x14ac:dyDescent="0.25">
      <c r="A181" s="483"/>
      <c r="B181" s="509">
        <v>27021000</v>
      </c>
      <c r="C181" s="510" t="s">
        <v>177</v>
      </c>
      <c r="D181" s="486">
        <v>96747938.758290976</v>
      </c>
      <c r="E181" s="487">
        <f>E182</f>
        <v>144676613</v>
      </c>
    </row>
    <row r="182" spans="1:186" ht="112.5" customHeight="1" thickBot="1" x14ac:dyDescent="0.25">
      <c r="A182" s="572"/>
      <c r="B182" s="495">
        <v>27021100</v>
      </c>
      <c r="C182" s="513" t="s">
        <v>178</v>
      </c>
      <c r="D182" s="49">
        <v>96747938.758290976</v>
      </c>
      <c r="E182" s="50">
        <v>144676613</v>
      </c>
    </row>
    <row r="183" spans="1:186" s="488" customFormat="1" ht="138.75" customHeight="1" thickBot="1" x14ac:dyDescent="0.25">
      <c r="A183" s="483"/>
      <c r="B183" s="509">
        <v>27012000</v>
      </c>
      <c r="C183" s="510" t="s">
        <v>105</v>
      </c>
      <c r="D183" s="486">
        <v>537852269.24170899</v>
      </c>
      <c r="E183" s="487">
        <f>E185</f>
        <v>147880471.12</v>
      </c>
    </row>
    <row r="184" spans="1:186" ht="96" hidden="1" customHeight="1" x14ac:dyDescent="0.2">
      <c r="A184" s="541"/>
      <c r="B184" s="579"/>
      <c r="C184" s="640" t="s">
        <v>179</v>
      </c>
      <c r="D184" s="663"/>
      <c r="E184" s="664"/>
    </row>
    <row r="185" spans="1:186" ht="97.5" customHeight="1" thickBot="1" x14ac:dyDescent="0.25">
      <c r="A185" s="572"/>
      <c r="B185" s="579">
        <v>27012112</v>
      </c>
      <c r="C185" s="611" t="s">
        <v>180</v>
      </c>
      <c r="D185" s="49">
        <v>537852269.24170899</v>
      </c>
      <c r="E185" s="50">
        <v>147880471.12</v>
      </c>
    </row>
    <row r="186" spans="1:186" s="488" customFormat="1" ht="108" customHeight="1" thickBot="1" x14ac:dyDescent="0.25">
      <c r="A186" s="483"/>
      <c r="B186" s="509">
        <v>37440000</v>
      </c>
      <c r="C186" s="510" t="s">
        <v>96</v>
      </c>
      <c r="D186" s="486">
        <v>0</v>
      </c>
      <c r="E186" s="487">
        <f>E187</f>
        <v>15273095</v>
      </c>
    </row>
    <row r="187" spans="1:186" ht="89.25" customHeight="1" thickBot="1" x14ac:dyDescent="0.25">
      <c r="A187" s="511"/>
      <c r="B187" s="512">
        <v>37441000</v>
      </c>
      <c r="C187" s="513" t="s">
        <v>181</v>
      </c>
      <c r="D187" s="665"/>
      <c r="E187" s="666">
        <v>15273095</v>
      </c>
    </row>
    <row r="188" spans="1:186" s="481" customFormat="1" ht="72" customHeight="1" thickBot="1" x14ac:dyDescent="0.25">
      <c r="A188" s="478">
        <v>43</v>
      </c>
      <c r="B188" s="1027" t="s">
        <v>40</v>
      </c>
      <c r="C188" s="1028"/>
      <c r="D188" s="479">
        <v>4223549142.7164626</v>
      </c>
      <c r="E188" s="480">
        <f>E189+E202+E205+E208</f>
        <v>5223520340.8399992</v>
      </c>
      <c r="G188" s="482"/>
      <c r="H188" s="482"/>
      <c r="I188" s="482"/>
      <c r="J188" s="482"/>
      <c r="K188" s="482"/>
      <c r="L188" s="482"/>
      <c r="M188" s="482"/>
      <c r="N188" s="482"/>
      <c r="O188" s="482"/>
      <c r="P188" s="482"/>
      <c r="Q188" s="482"/>
      <c r="R188" s="482"/>
      <c r="S188" s="482"/>
      <c r="T188" s="482"/>
      <c r="U188" s="482"/>
      <c r="V188" s="482"/>
      <c r="W188" s="482"/>
      <c r="X188" s="482"/>
      <c r="Y188" s="482"/>
      <c r="Z188" s="482"/>
      <c r="AA188" s="482"/>
      <c r="AB188" s="482"/>
      <c r="AC188" s="482"/>
      <c r="AD188" s="482"/>
      <c r="AE188" s="482"/>
      <c r="AF188" s="482"/>
      <c r="AG188" s="482"/>
      <c r="AH188" s="482"/>
      <c r="AI188" s="482"/>
      <c r="AJ188" s="482"/>
      <c r="AK188" s="482"/>
      <c r="AL188" s="482"/>
      <c r="AM188" s="482"/>
      <c r="AN188" s="482"/>
      <c r="AO188" s="482"/>
      <c r="AP188" s="482"/>
      <c r="AQ188" s="482"/>
      <c r="AR188" s="482"/>
      <c r="AS188" s="482"/>
      <c r="AT188" s="482"/>
      <c r="AU188" s="482"/>
      <c r="AV188" s="482"/>
      <c r="AW188" s="482"/>
      <c r="AX188" s="482"/>
      <c r="AY188" s="482"/>
      <c r="AZ188" s="482"/>
      <c r="BA188" s="482"/>
      <c r="BB188" s="482"/>
      <c r="BC188" s="482"/>
      <c r="BD188" s="482"/>
      <c r="BE188" s="482"/>
      <c r="BF188" s="482"/>
      <c r="BG188" s="482"/>
      <c r="BH188" s="482"/>
      <c r="BI188" s="482"/>
      <c r="BJ188" s="482"/>
      <c r="BK188" s="482"/>
      <c r="BL188" s="482"/>
      <c r="BM188" s="482"/>
      <c r="BN188" s="482"/>
      <c r="BO188" s="482"/>
      <c r="BP188" s="482"/>
      <c r="BQ188" s="482"/>
      <c r="BR188" s="482"/>
      <c r="BS188" s="482"/>
      <c r="BT188" s="482"/>
      <c r="BU188" s="482"/>
      <c r="BV188" s="482"/>
      <c r="BW188" s="482"/>
      <c r="BX188" s="482"/>
      <c r="BY188" s="482"/>
      <c r="BZ188" s="482"/>
      <c r="CA188" s="482"/>
      <c r="CB188" s="482"/>
      <c r="CC188" s="482"/>
      <c r="CD188" s="482"/>
      <c r="CE188" s="482"/>
      <c r="CF188" s="482"/>
      <c r="CG188" s="482"/>
      <c r="CH188" s="482"/>
      <c r="CI188" s="482"/>
      <c r="CJ188" s="482"/>
      <c r="CK188" s="482"/>
      <c r="CL188" s="482"/>
      <c r="CM188" s="482"/>
      <c r="CN188" s="482"/>
      <c r="CO188" s="482"/>
      <c r="CP188" s="482"/>
      <c r="CQ188" s="482"/>
      <c r="CR188" s="482"/>
      <c r="CS188" s="482"/>
      <c r="CT188" s="482"/>
      <c r="CU188" s="482"/>
      <c r="CV188" s="482"/>
      <c r="CW188" s="482"/>
      <c r="CX188" s="482"/>
      <c r="CY188" s="482"/>
      <c r="CZ188" s="482"/>
      <c r="DA188" s="482"/>
      <c r="DB188" s="482"/>
      <c r="DC188" s="482"/>
      <c r="DD188" s="482"/>
      <c r="DE188" s="482"/>
      <c r="DF188" s="482"/>
      <c r="DG188" s="482"/>
      <c r="DH188" s="482"/>
      <c r="DI188" s="482"/>
      <c r="DJ188" s="482"/>
      <c r="DK188" s="482"/>
      <c r="DL188" s="482"/>
      <c r="DM188" s="482"/>
      <c r="DN188" s="482"/>
      <c r="DO188" s="482"/>
      <c r="DP188" s="482"/>
      <c r="DQ188" s="482"/>
      <c r="DR188" s="482"/>
      <c r="DS188" s="482"/>
      <c r="DT188" s="482"/>
      <c r="DU188" s="482"/>
      <c r="DV188" s="482"/>
      <c r="DW188" s="482"/>
      <c r="DX188" s="482"/>
      <c r="DY188" s="482"/>
      <c r="DZ188" s="482"/>
      <c r="EA188" s="482"/>
      <c r="EB188" s="482"/>
      <c r="EC188" s="482"/>
      <c r="ED188" s="482"/>
      <c r="EE188" s="482"/>
      <c r="EF188" s="482"/>
      <c r="EG188" s="482"/>
      <c r="EH188" s="482"/>
      <c r="EI188" s="482"/>
      <c r="EJ188" s="482"/>
      <c r="EK188" s="482"/>
      <c r="EL188" s="482"/>
      <c r="EM188" s="482"/>
      <c r="EN188" s="482"/>
      <c r="EO188" s="482"/>
      <c r="EP188" s="482"/>
      <c r="EQ188" s="482"/>
      <c r="ER188" s="482"/>
      <c r="ES188" s="482"/>
      <c r="ET188" s="482"/>
      <c r="EU188" s="482"/>
      <c r="EV188" s="482"/>
      <c r="EW188" s="482"/>
      <c r="EX188" s="482"/>
      <c r="EY188" s="482"/>
      <c r="EZ188" s="482"/>
      <c r="FA188" s="482"/>
      <c r="FB188" s="482"/>
      <c r="FC188" s="482"/>
      <c r="FD188" s="482"/>
      <c r="FE188" s="482"/>
      <c r="FF188" s="482"/>
      <c r="FG188" s="482"/>
      <c r="FH188" s="482"/>
      <c r="FI188" s="482"/>
      <c r="FJ188" s="482"/>
      <c r="FK188" s="482"/>
      <c r="FL188" s="482"/>
      <c r="FM188" s="482"/>
      <c r="FN188" s="482"/>
      <c r="FO188" s="482"/>
      <c r="FP188" s="482"/>
      <c r="FQ188" s="482"/>
      <c r="FR188" s="482"/>
      <c r="FS188" s="482"/>
      <c r="FT188" s="482"/>
      <c r="FU188" s="482"/>
      <c r="FV188" s="482"/>
      <c r="FW188" s="482"/>
      <c r="FX188" s="482"/>
      <c r="FY188" s="482"/>
      <c r="FZ188" s="482"/>
      <c r="GA188" s="482"/>
      <c r="GB188" s="482"/>
      <c r="GC188" s="482"/>
      <c r="GD188" s="482"/>
    </row>
    <row r="189" spans="1:186" s="488" customFormat="1" ht="121" thickBot="1" x14ac:dyDescent="0.25">
      <c r="A189" s="567"/>
      <c r="B189" s="559">
        <v>17136100</v>
      </c>
      <c r="C189" s="560" t="s">
        <v>182</v>
      </c>
      <c r="D189" s="561">
        <v>3605698226.7645617</v>
      </c>
      <c r="E189" s="562">
        <f>SUM(E190:E201)</f>
        <v>3632805212.5699997</v>
      </c>
    </row>
    <row r="190" spans="1:186" ht="125.25" customHeight="1" x14ac:dyDescent="0.2">
      <c r="A190" s="541"/>
      <c r="B190" s="667">
        <v>17136143</v>
      </c>
      <c r="C190" s="640" t="s">
        <v>183</v>
      </c>
      <c r="D190" s="668">
        <v>712573547.6838001</v>
      </c>
      <c r="E190" s="263">
        <v>765483661.25999999</v>
      </c>
    </row>
    <row r="191" spans="1:186" ht="193.5" customHeight="1" x14ac:dyDescent="0.2">
      <c r="A191" s="578"/>
      <c r="B191" s="669">
        <v>17136142</v>
      </c>
      <c r="C191" s="580" t="s">
        <v>184</v>
      </c>
      <c r="D191" s="668">
        <v>2435981700.9208598</v>
      </c>
      <c r="E191" s="263">
        <v>1642748407.73</v>
      </c>
    </row>
    <row r="192" spans="1:186" ht="128.25" hidden="1" customHeight="1" x14ac:dyDescent="0.2">
      <c r="A192" s="578"/>
      <c r="B192" s="669">
        <v>17136146</v>
      </c>
      <c r="C192" s="580" t="s">
        <v>185</v>
      </c>
      <c r="D192" s="668">
        <v>0</v>
      </c>
      <c r="E192" s="263"/>
    </row>
    <row r="193" spans="1:5" ht="180" x14ac:dyDescent="0.2">
      <c r="A193" s="578"/>
      <c r="B193" s="669">
        <v>27428223</v>
      </c>
      <c r="C193" s="580" t="s">
        <v>186</v>
      </c>
      <c r="D193" s="668">
        <v>0</v>
      </c>
      <c r="E193" s="263">
        <v>215638350</v>
      </c>
    </row>
    <row r="194" spans="1:5" ht="210" customHeight="1" x14ac:dyDescent="0.2">
      <c r="A194" s="578"/>
      <c r="B194" s="669">
        <v>27428231</v>
      </c>
      <c r="C194" s="580" t="s">
        <v>187</v>
      </c>
      <c r="D194" s="668">
        <v>1225364</v>
      </c>
      <c r="E194" s="263">
        <v>0</v>
      </c>
    </row>
    <row r="195" spans="1:5" ht="219.75" hidden="1" customHeight="1" x14ac:dyDescent="0.2">
      <c r="A195" s="578"/>
      <c r="B195" s="669"/>
      <c r="C195" s="584" t="s">
        <v>707</v>
      </c>
      <c r="D195" s="668">
        <v>0</v>
      </c>
      <c r="E195" s="263"/>
    </row>
    <row r="196" spans="1:5" s="672" customFormat="1" ht="139.5" hidden="1" customHeight="1" x14ac:dyDescent="0.2">
      <c r="A196" s="670"/>
      <c r="B196" s="671">
        <v>27023324</v>
      </c>
      <c r="C196" s="580" t="s">
        <v>188</v>
      </c>
      <c r="D196" s="668">
        <v>0</v>
      </c>
      <c r="E196" s="187"/>
    </row>
    <row r="197" spans="1:5" s="672" customFormat="1" ht="140.25" hidden="1" customHeight="1" x14ac:dyDescent="0.2">
      <c r="A197" s="670"/>
      <c r="B197" s="671">
        <v>27022322</v>
      </c>
      <c r="C197" s="580" t="s">
        <v>189</v>
      </c>
      <c r="D197" s="668">
        <v>0</v>
      </c>
      <c r="E197" s="187"/>
    </row>
    <row r="198" spans="1:5" s="672" customFormat="1" ht="155.25" hidden="1" customHeight="1" x14ac:dyDescent="0.2">
      <c r="A198" s="670"/>
      <c r="B198" s="671">
        <v>27022325</v>
      </c>
      <c r="C198" s="580" t="s">
        <v>190</v>
      </c>
      <c r="D198" s="668">
        <v>0</v>
      </c>
      <c r="E198" s="187"/>
    </row>
    <row r="199" spans="1:5" s="672" customFormat="1" ht="184.5" hidden="1" customHeight="1" x14ac:dyDescent="0.2">
      <c r="A199" s="670"/>
      <c r="B199" s="671">
        <v>17136311</v>
      </c>
      <c r="C199" s="580" t="s">
        <v>191</v>
      </c>
      <c r="D199" s="668">
        <v>0</v>
      </c>
      <c r="E199" s="187"/>
    </row>
    <row r="200" spans="1:5" s="672" customFormat="1" ht="180" hidden="1" x14ac:dyDescent="0.2">
      <c r="A200" s="670"/>
      <c r="B200" s="671">
        <v>27427210</v>
      </c>
      <c r="C200" s="580" t="s">
        <v>192</v>
      </c>
      <c r="D200" s="668">
        <v>0</v>
      </c>
      <c r="E200" s="187"/>
    </row>
    <row r="201" spans="1:5" ht="176.25" customHeight="1" thickBot="1" x14ac:dyDescent="0.25">
      <c r="A201" s="578"/>
      <c r="B201" s="669">
        <v>17136141</v>
      </c>
      <c r="C201" s="580" t="s">
        <v>193</v>
      </c>
      <c r="D201" s="668">
        <v>455917614.15990144</v>
      </c>
      <c r="E201" s="263">
        <f>743525976.25+245370381.7+20038435.63</f>
        <v>1008934793.58</v>
      </c>
    </row>
    <row r="202" spans="1:5" s="488" customFormat="1" ht="138" customHeight="1" thickBot="1" x14ac:dyDescent="0.25">
      <c r="A202" s="483"/>
      <c r="B202" s="509">
        <v>7162</v>
      </c>
      <c r="C202" s="628" t="s">
        <v>194</v>
      </c>
      <c r="D202" s="576">
        <v>0</v>
      </c>
      <c r="E202" s="577">
        <f>E204</f>
        <v>0</v>
      </c>
    </row>
    <row r="203" spans="1:5" ht="135.75" hidden="1" customHeight="1" x14ac:dyDescent="0.2">
      <c r="A203" s="489"/>
      <c r="B203" s="490"/>
      <c r="C203" s="491" t="s">
        <v>708</v>
      </c>
      <c r="D203" s="668">
        <v>0</v>
      </c>
      <c r="E203" s="187"/>
    </row>
    <row r="204" spans="1:5" ht="98.25" customHeight="1" thickBot="1" x14ac:dyDescent="0.25">
      <c r="A204" s="494"/>
      <c r="B204" s="495">
        <v>27012212</v>
      </c>
      <c r="C204" s="580" t="s">
        <v>195</v>
      </c>
      <c r="D204" s="668">
        <v>0</v>
      </c>
      <c r="E204" s="187"/>
    </row>
    <row r="205" spans="1:5" s="488" customFormat="1" ht="88.5" customHeight="1" thickBot="1" x14ac:dyDescent="0.25">
      <c r="A205" s="483"/>
      <c r="B205" s="509">
        <v>27415100</v>
      </c>
      <c r="C205" s="510" t="s">
        <v>196</v>
      </c>
      <c r="D205" s="486">
        <v>562403920.95190096</v>
      </c>
      <c r="E205" s="487">
        <f>SUM(E206)</f>
        <v>1163040235.1600001</v>
      </c>
    </row>
    <row r="206" spans="1:5" ht="141" customHeight="1" thickBot="1" x14ac:dyDescent="0.25">
      <c r="A206" s="489"/>
      <c r="B206" s="490">
        <v>27415221</v>
      </c>
      <c r="C206" s="491" t="s">
        <v>197</v>
      </c>
      <c r="D206" s="668">
        <v>562403920.95190096</v>
      </c>
      <c r="E206" s="187">
        <v>1163040235.1600001</v>
      </c>
    </row>
    <row r="207" spans="1:5" ht="138.75" hidden="1" customHeight="1" x14ac:dyDescent="0.2">
      <c r="A207" s="494"/>
      <c r="B207" s="495">
        <v>27415222</v>
      </c>
      <c r="C207" s="496" t="s">
        <v>198</v>
      </c>
      <c r="D207" s="668">
        <v>0</v>
      </c>
      <c r="E207" s="187"/>
    </row>
    <row r="208" spans="1:5" s="488" customFormat="1" ht="90" customHeight="1" thickBot="1" x14ac:dyDescent="0.25">
      <c r="A208" s="483"/>
      <c r="B208" s="509">
        <v>37440000</v>
      </c>
      <c r="C208" s="510" t="s">
        <v>96</v>
      </c>
      <c r="D208" s="486">
        <v>55446995</v>
      </c>
      <c r="E208" s="487">
        <f>E209</f>
        <v>427674893.11000001</v>
      </c>
    </row>
    <row r="209" spans="1:186" ht="109.5" customHeight="1" thickBot="1" x14ac:dyDescent="0.25">
      <c r="A209" s="511"/>
      <c r="B209" s="512">
        <v>37441000</v>
      </c>
      <c r="C209" s="513" t="s">
        <v>181</v>
      </c>
      <c r="D209" s="668">
        <v>55446995</v>
      </c>
      <c r="E209" s="187">
        <v>427674893.11000001</v>
      </c>
    </row>
    <row r="210" spans="1:186" s="481" customFormat="1" ht="72" customHeight="1" thickBot="1" x14ac:dyDescent="0.25">
      <c r="A210" s="478">
        <v>44</v>
      </c>
      <c r="B210" s="1027" t="s">
        <v>199</v>
      </c>
      <c r="C210" s="1028"/>
      <c r="D210" s="479">
        <v>22775492517.999985</v>
      </c>
      <c r="E210" s="480">
        <f>E211+E224+E234+E251+E261</f>
        <v>14046109410.93</v>
      </c>
      <c r="G210" s="482"/>
      <c r="H210" s="482"/>
      <c r="I210" s="482"/>
      <c r="J210" s="482"/>
      <c r="K210" s="482"/>
      <c r="L210" s="482"/>
      <c r="M210" s="482"/>
      <c r="N210" s="482"/>
      <c r="O210" s="482"/>
      <c r="P210" s="482"/>
      <c r="Q210" s="482"/>
      <c r="R210" s="482"/>
      <c r="S210" s="482"/>
      <c r="T210" s="482"/>
      <c r="U210" s="482"/>
      <c r="V210" s="482"/>
      <c r="W210" s="482"/>
      <c r="X210" s="482"/>
      <c r="Y210" s="482"/>
      <c r="Z210" s="482"/>
      <c r="AA210" s="482"/>
      <c r="AB210" s="482"/>
      <c r="AC210" s="482"/>
      <c r="AD210" s="482"/>
      <c r="AE210" s="482"/>
      <c r="AF210" s="482"/>
      <c r="AG210" s="482"/>
      <c r="AH210" s="482"/>
      <c r="AI210" s="482"/>
      <c r="AJ210" s="482"/>
      <c r="AK210" s="482"/>
      <c r="AL210" s="482"/>
      <c r="AM210" s="482"/>
      <c r="AN210" s="482"/>
      <c r="AO210" s="482"/>
      <c r="AP210" s="482"/>
      <c r="AQ210" s="482"/>
      <c r="AR210" s="482"/>
      <c r="AS210" s="482"/>
      <c r="AT210" s="482"/>
      <c r="AU210" s="482"/>
      <c r="AV210" s="482"/>
      <c r="AW210" s="482"/>
      <c r="AX210" s="482"/>
      <c r="AY210" s="482"/>
      <c r="AZ210" s="482"/>
      <c r="BA210" s="482"/>
      <c r="BB210" s="482"/>
      <c r="BC210" s="482"/>
      <c r="BD210" s="482"/>
      <c r="BE210" s="482"/>
      <c r="BF210" s="482"/>
      <c r="BG210" s="482"/>
      <c r="BH210" s="482"/>
      <c r="BI210" s="482"/>
      <c r="BJ210" s="482"/>
      <c r="BK210" s="482"/>
      <c r="BL210" s="482"/>
      <c r="BM210" s="482"/>
      <c r="BN210" s="482"/>
      <c r="BO210" s="482"/>
      <c r="BP210" s="482"/>
      <c r="BQ210" s="482"/>
      <c r="BR210" s="482"/>
      <c r="BS210" s="482"/>
      <c r="BT210" s="482"/>
      <c r="BU210" s="482"/>
      <c r="BV210" s="482"/>
      <c r="BW210" s="482"/>
      <c r="BX210" s="482"/>
      <c r="BY210" s="482"/>
      <c r="BZ210" s="482"/>
      <c r="CA210" s="482"/>
      <c r="CB210" s="482"/>
      <c r="CC210" s="482"/>
      <c r="CD210" s="482"/>
      <c r="CE210" s="482"/>
      <c r="CF210" s="482"/>
      <c r="CG210" s="482"/>
      <c r="CH210" s="482"/>
      <c r="CI210" s="482"/>
      <c r="CJ210" s="482"/>
      <c r="CK210" s="482"/>
      <c r="CL210" s="482"/>
      <c r="CM210" s="482"/>
      <c r="CN210" s="482"/>
      <c r="CO210" s="482"/>
      <c r="CP210" s="482"/>
      <c r="CQ210" s="482"/>
      <c r="CR210" s="482"/>
      <c r="CS210" s="482"/>
      <c r="CT210" s="482"/>
      <c r="CU210" s="482"/>
      <c r="CV210" s="482"/>
      <c r="CW210" s="482"/>
      <c r="CX210" s="482"/>
      <c r="CY210" s="482"/>
      <c r="CZ210" s="482"/>
      <c r="DA210" s="482"/>
      <c r="DB210" s="482"/>
      <c r="DC210" s="482"/>
      <c r="DD210" s="482"/>
      <c r="DE210" s="482"/>
      <c r="DF210" s="482"/>
      <c r="DG210" s="482"/>
      <c r="DH210" s="482"/>
      <c r="DI210" s="482"/>
      <c r="DJ210" s="482"/>
      <c r="DK210" s="482"/>
      <c r="DL210" s="482"/>
      <c r="DM210" s="482"/>
      <c r="DN210" s="482"/>
      <c r="DO210" s="482"/>
      <c r="DP210" s="482"/>
      <c r="DQ210" s="482"/>
      <c r="DR210" s="482"/>
      <c r="DS210" s="482"/>
      <c r="DT210" s="482"/>
      <c r="DU210" s="482"/>
      <c r="DV210" s="482"/>
      <c r="DW210" s="482"/>
      <c r="DX210" s="482"/>
      <c r="DY210" s="482"/>
      <c r="DZ210" s="482"/>
      <c r="EA210" s="482"/>
      <c r="EB210" s="482"/>
      <c r="EC210" s="482"/>
      <c r="ED210" s="482"/>
      <c r="EE210" s="482"/>
      <c r="EF210" s="482"/>
      <c r="EG210" s="482"/>
      <c r="EH210" s="482"/>
      <c r="EI210" s="482"/>
      <c r="EJ210" s="482"/>
      <c r="EK210" s="482"/>
      <c r="EL210" s="482"/>
      <c r="EM210" s="482"/>
      <c r="EN210" s="482"/>
      <c r="EO210" s="482"/>
      <c r="EP210" s="482"/>
      <c r="EQ210" s="482"/>
      <c r="ER210" s="482"/>
      <c r="ES210" s="482"/>
      <c r="ET210" s="482"/>
      <c r="EU210" s="482"/>
      <c r="EV210" s="482"/>
      <c r="EW210" s="482"/>
      <c r="EX210" s="482"/>
      <c r="EY210" s="482"/>
      <c r="EZ210" s="482"/>
      <c r="FA210" s="482"/>
      <c r="FB210" s="482"/>
      <c r="FC210" s="482"/>
      <c r="FD210" s="482"/>
      <c r="FE210" s="482"/>
      <c r="FF210" s="482"/>
      <c r="FG210" s="482"/>
      <c r="FH210" s="482"/>
      <c r="FI210" s="482"/>
      <c r="FJ210" s="482"/>
      <c r="FK210" s="482"/>
      <c r="FL210" s="482"/>
      <c r="FM210" s="482"/>
      <c r="FN210" s="482"/>
      <c r="FO210" s="482"/>
      <c r="FP210" s="482"/>
      <c r="FQ210" s="482"/>
      <c r="FR210" s="482"/>
      <c r="FS210" s="482"/>
      <c r="FT210" s="482"/>
      <c r="FU210" s="482"/>
      <c r="FV210" s="482"/>
      <c r="FW210" s="482"/>
      <c r="FX210" s="482"/>
      <c r="FY210" s="482"/>
      <c r="FZ210" s="482"/>
      <c r="GA210" s="482"/>
      <c r="GB210" s="482"/>
      <c r="GC210" s="482"/>
      <c r="GD210" s="482"/>
    </row>
    <row r="211" spans="1:186" s="488" customFormat="1" ht="123.75" customHeight="1" thickBot="1" x14ac:dyDescent="0.25">
      <c r="A211" s="529"/>
      <c r="B211" s="509">
        <v>17134000</v>
      </c>
      <c r="C211" s="510" t="s">
        <v>200</v>
      </c>
      <c r="D211" s="486">
        <v>2668508818.973701</v>
      </c>
      <c r="E211" s="487">
        <f>E220</f>
        <v>1694219</v>
      </c>
    </row>
    <row r="212" spans="1:186" ht="130.5" hidden="1" customHeight="1" x14ac:dyDescent="0.2">
      <c r="A212" s="608"/>
      <c r="B212" s="531"/>
      <c r="C212" s="587" t="s">
        <v>577</v>
      </c>
      <c r="D212" s="673"/>
      <c r="E212" s="674"/>
    </row>
    <row r="213" spans="1:186" ht="207.75" hidden="1" customHeight="1" x14ac:dyDescent="0.2">
      <c r="A213" s="598"/>
      <c r="B213" s="579"/>
      <c r="C213" s="580" t="s">
        <v>578</v>
      </c>
      <c r="D213" s="675"/>
      <c r="E213" s="676"/>
    </row>
    <row r="214" spans="1:186" ht="159" hidden="1" customHeight="1" x14ac:dyDescent="0.2">
      <c r="A214" s="598"/>
      <c r="B214" s="579"/>
      <c r="C214" s="580" t="s">
        <v>709</v>
      </c>
      <c r="D214" s="675"/>
      <c r="E214" s="676"/>
    </row>
    <row r="215" spans="1:186" ht="196.5" hidden="1" customHeight="1" x14ac:dyDescent="0.2">
      <c r="A215" s="598"/>
      <c r="B215" s="579"/>
      <c r="C215" s="584" t="s">
        <v>710</v>
      </c>
      <c r="D215" s="677"/>
      <c r="E215" s="678"/>
    </row>
    <row r="216" spans="1:186" ht="129.75" hidden="1" customHeight="1" x14ac:dyDescent="0.2">
      <c r="A216" s="598"/>
      <c r="B216" s="579"/>
      <c r="C216" s="584" t="s">
        <v>711</v>
      </c>
      <c r="D216" s="219"/>
      <c r="E216" s="220"/>
    </row>
    <row r="217" spans="1:186" ht="78.75" hidden="1" customHeight="1" x14ac:dyDescent="0.2">
      <c r="A217" s="598"/>
      <c r="B217" s="579"/>
      <c r="C217" s="584" t="s">
        <v>712</v>
      </c>
      <c r="D217" s="219"/>
      <c r="E217" s="220"/>
    </row>
    <row r="218" spans="1:186" ht="95.25" hidden="1" customHeight="1" x14ac:dyDescent="0.2">
      <c r="A218" s="598"/>
      <c r="B218" s="579"/>
      <c r="C218" s="584" t="s">
        <v>713</v>
      </c>
      <c r="D218" s="219"/>
      <c r="E218" s="220"/>
    </row>
    <row r="219" spans="1:186" ht="95.25" hidden="1" customHeight="1" x14ac:dyDescent="0.2">
      <c r="A219" s="598"/>
      <c r="B219" s="579"/>
      <c r="C219" s="584" t="s">
        <v>714</v>
      </c>
      <c r="D219" s="219"/>
      <c r="E219" s="220"/>
    </row>
    <row r="220" spans="1:186" ht="140.25" customHeight="1" thickBot="1" x14ac:dyDescent="0.25">
      <c r="A220" s="598"/>
      <c r="B220" s="579">
        <v>17135231</v>
      </c>
      <c r="C220" s="679" t="s">
        <v>201</v>
      </c>
      <c r="D220" s="241">
        <v>2668508818.973701</v>
      </c>
      <c r="E220" s="240">
        <v>1694219</v>
      </c>
    </row>
    <row r="221" spans="1:186" ht="90" hidden="1" customHeight="1" x14ac:dyDescent="0.2">
      <c r="A221" s="598"/>
      <c r="B221" s="579"/>
      <c r="C221" s="543" t="s">
        <v>580</v>
      </c>
      <c r="D221" s="241">
        <v>0</v>
      </c>
      <c r="E221" s="240"/>
    </row>
    <row r="222" spans="1:186" ht="187.5" hidden="1" customHeight="1" x14ac:dyDescent="0.2">
      <c r="A222" s="602"/>
      <c r="B222" s="591"/>
      <c r="C222" s="592" t="s">
        <v>581</v>
      </c>
      <c r="D222" s="241">
        <v>0</v>
      </c>
      <c r="E222" s="79"/>
    </row>
    <row r="223" spans="1:186" ht="132.75" hidden="1" customHeight="1" x14ac:dyDescent="0.2">
      <c r="A223" s="520"/>
      <c r="B223" s="521"/>
      <c r="C223" s="680" t="s">
        <v>715</v>
      </c>
      <c r="D223" s="241"/>
      <c r="E223" s="90"/>
    </row>
    <row r="224" spans="1:186" s="488" customFormat="1" ht="199.5" customHeight="1" thickBot="1" x14ac:dyDescent="0.25">
      <c r="A224" s="526"/>
      <c r="B224" s="509">
        <v>27423000</v>
      </c>
      <c r="C224" s="510" t="s">
        <v>202</v>
      </c>
      <c r="D224" s="486">
        <v>6566680525.4417744</v>
      </c>
      <c r="E224" s="487">
        <f>SUM(E225:E227)</f>
        <v>455043891.53999996</v>
      </c>
    </row>
    <row r="225" spans="1:5" s="488" customFormat="1" ht="181.5" customHeight="1" x14ac:dyDescent="0.2">
      <c r="A225" s="681"/>
      <c r="B225" s="516">
        <v>27423121</v>
      </c>
      <c r="C225" s="517" t="s">
        <v>203</v>
      </c>
      <c r="D225" s="241">
        <v>178661577.06358016</v>
      </c>
      <c r="E225" s="90">
        <v>393167445.38</v>
      </c>
    </row>
    <row r="226" spans="1:5" ht="147" customHeight="1" x14ac:dyDescent="0.2">
      <c r="A226" s="682"/>
      <c r="B226" s="542">
        <v>27423122</v>
      </c>
      <c r="C226" s="543" t="s">
        <v>204</v>
      </c>
      <c r="D226" s="241">
        <v>2819798350.8323474</v>
      </c>
      <c r="E226" s="176">
        <v>13552275</v>
      </c>
    </row>
    <row r="227" spans="1:5" ht="160.5" customHeight="1" thickBot="1" x14ac:dyDescent="0.25">
      <c r="A227" s="683"/>
      <c r="B227" s="490">
        <v>27423123</v>
      </c>
      <c r="C227" s="491" t="s">
        <v>205</v>
      </c>
      <c r="D227" s="241">
        <v>3568220597.5458474</v>
      </c>
      <c r="E227" s="240">
        <v>48324171.159999996</v>
      </c>
    </row>
    <row r="228" spans="1:5" ht="201.75" hidden="1" customHeight="1" x14ac:dyDescent="0.2">
      <c r="A228" s="598"/>
      <c r="B228" s="490"/>
      <c r="C228" s="491" t="s">
        <v>716</v>
      </c>
      <c r="D228" s="241">
        <v>0</v>
      </c>
      <c r="E228" s="240"/>
    </row>
    <row r="229" spans="1:5" ht="191.25" hidden="1" customHeight="1" x14ac:dyDescent="0.2">
      <c r="A229" s="598"/>
      <c r="B229" s="490"/>
      <c r="C229" s="491" t="s">
        <v>582</v>
      </c>
      <c r="D229" s="241">
        <v>0</v>
      </c>
      <c r="E229" s="240"/>
    </row>
    <row r="230" spans="1:5" s="499" customFormat="1" ht="204.75" hidden="1" customHeight="1" x14ac:dyDescent="0.2">
      <c r="A230" s="684"/>
      <c r="B230" s="490"/>
      <c r="C230" s="491" t="s">
        <v>717</v>
      </c>
      <c r="D230" s="241">
        <v>0</v>
      </c>
      <c r="E230" s="79"/>
    </row>
    <row r="231" spans="1:5" ht="142.5" hidden="1" customHeight="1" x14ac:dyDescent="0.2">
      <c r="A231" s="685"/>
      <c r="B231" s="547"/>
      <c r="C231" s="610" t="s">
        <v>584</v>
      </c>
      <c r="D231" s="241">
        <v>0</v>
      </c>
      <c r="E231" s="79"/>
    </row>
    <row r="232" spans="1:5" ht="144.75" hidden="1" customHeight="1" x14ac:dyDescent="0.2">
      <c r="A232" s="552"/>
      <c r="B232" s="490"/>
      <c r="C232" s="491" t="s">
        <v>718</v>
      </c>
      <c r="D232" s="241">
        <v>0</v>
      </c>
      <c r="E232" s="90"/>
    </row>
    <row r="233" spans="1:5" ht="132" hidden="1" customHeight="1" x14ac:dyDescent="0.2">
      <c r="A233" s="546"/>
      <c r="B233" s="512"/>
      <c r="C233" s="513" t="s">
        <v>719</v>
      </c>
      <c r="D233" s="241">
        <v>0</v>
      </c>
      <c r="E233" s="90"/>
    </row>
    <row r="234" spans="1:5" ht="92.25" customHeight="1" thickBot="1" x14ac:dyDescent="0.25">
      <c r="A234" s="529"/>
      <c r="B234" s="509">
        <v>27420000</v>
      </c>
      <c r="C234" s="510" t="s">
        <v>69</v>
      </c>
      <c r="D234" s="486">
        <v>13251612306.032955</v>
      </c>
      <c r="E234" s="487">
        <f>SUM(E235:E242)</f>
        <v>13206848329.099998</v>
      </c>
    </row>
    <row r="235" spans="1:5" s="488" customFormat="1" ht="100.5" customHeight="1" x14ac:dyDescent="0.2">
      <c r="A235" s="608"/>
      <c r="B235" s="542">
        <v>27425110</v>
      </c>
      <c r="C235" s="543" t="s">
        <v>207</v>
      </c>
      <c r="D235" s="241">
        <v>69527485.116484597</v>
      </c>
      <c r="E235" s="176">
        <v>46004833</v>
      </c>
    </row>
    <row r="236" spans="1:5" ht="135" hidden="1" customHeight="1" x14ac:dyDescent="0.2">
      <c r="A236" s="598"/>
      <c r="B236" s="579"/>
      <c r="C236" s="580" t="s">
        <v>720</v>
      </c>
      <c r="D236" s="241">
        <v>0</v>
      </c>
      <c r="E236" s="240"/>
    </row>
    <row r="237" spans="1:5" ht="186.75" customHeight="1" x14ac:dyDescent="0.2">
      <c r="A237" s="598"/>
      <c r="B237" s="579">
        <v>27425140</v>
      </c>
      <c r="C237" s="543" t="s">
        <v>208</v>
      </c>
      <c r="D237" s="241">
        <v>8203649720.3638</v>
      </c>
      <c r="E237" s="240">
        <f>9055536942.18+4019710188.12</f>
        <v>13075247130.299999</v>
      </c>
    </row>
    <row r="238" spans="1:5" ht="129.75" hidden="1" customHeight="1" x14ac:dyDescent="0.2">
      <c r="A238" s="598"/>
      <c r="B238" s="579"/>
      <c r="C238" s="580" t="s">
        <v>721</v>
      </c>
      <c r="D238" s="241">
        <v>0</v>
      </c>
      <c r="E238" s="240"/>
    </row>
    <row r="239" spans="1:5" ht="127.5" customHeight="1" x14ac:dyDescent="0.2">
      <c r="A239" s="598"/>
      <c r="B239" s="579">
        <v>27425122</v>
      </c>
      <c r="C239" s="580" t="s">
        <v>209</v>
      </c>
      <c r="D239" s="241">
        <v>1966541031.8941905</v>
      </c>
      <c r="E239" s="240">
        <v>85596365.799999997</v>
      </c>
    </row>
    <row r="240" spans="1:5" ht="315" hidden="1" customHeight="1" x14ac:dyDescent="0.2">
      <c r="A240" s="598"/>
      <c r="B240" s="579"/>
      <c r="C240" s="580" t="s">
        <v>722</v>
      </c>
      <c r="D240" s="241">
        <v>0</v>
      </c>
      <c r="E240" s="240"/>
    </row>
    <row r="241" spans="1:5" ht="409.5" hidden="1" customHeight="1" x14ac:dyDescent="0.2">
      <c r="A241" s="598"/>
      <c r="B241" s="579"/>
      <c r="C241" s="580" t="s">
        <v>723</v>
      </c>
      <c r="D241" s="241">
        <v>0</v>
      </c>
      <c r="E241" s="240"/>
    </row>
    <row r="242" spans="1:5" ht="127.5" customHeight="1" thickBot="1" x14ac:dyDescent="0.25">
      <c r="A242" s="598"/>
      <c r="B242" s="579">
        <v>27423220</v>
      </c>
      <c r="C242" s="580" t="s">
        <v>210</v>
      </c>
      <c r="D242" s="241">
        <v>3011894068.6584802</v>
      </c>
      <c r="E242" s="240"/>
    </row>
    <row r="243" spans="1:5" ht="246" hidden="1" customHeight="1" x14ac:dyDescent="0.2">
      <c r="A243" s="598"/>
      <c r="B243" s="579"/>
      <c r="C243" s="580" t="s">
        <v>585</v>
      </c>
      <c r="D243" s="241">
        <v>0</v>
      </c>
      <c r="E243" s="240"/>
    </row>
    <row r="244" spans="1:5" ht="129" hidden="1" customHeight="1" x14ac:dyDescent="0.2">
      <c r="A244" s="535"/>
      <c r="B244" s="536"/>
      <c r="C244" s="537" t="s">
        <v>721</v>
      </c>
      <c r="D244" s="241">
        <v>0</v>
      </c>
      <c r="E244" s="79"/>
    </row>
    <row r="245" spans="1:5" ht="129" hidden="1" customHeight="1" x14ac:dyDescent="0.2">
      <c r="A245" s="535"/>
      <c r="B245" s="536"/>
      <c r="C245" s="537" t="s">
        <v>724</v>
      </c>
      <c r="D245" s="241">
        <v>0</v>
      </c>
      <c r="E245" s="79"/>
    </row>
    <row r="246" spans="1:5" ht="129" hidden="1" customHeight="1" x14ac:dyDescent="0.2">
      <c r="A246" s="535"/>
      <c r="B246" s="536"/>
      <c r="C246" s="537" t="s">
        <v>725</v>
      </c>
      <c r="D246" s="241">
        <v>0</v>
      </c>
      <c r="E246" s="79"/>
    </row>
    <row r="247" spans="1:5" ht="147.75" hidden="1" customHeight="1" x14ac:dyDescent="0.2">
      <c r="A247" s="535"/>
      <c r="B247" s="536"/>
      <c r="C247" s="537" t="s">
        <v>726</v>
      </c>
      <c r="D247" s="241">
        <v>0</v>
      </c>
      <c r="E247" s="79"/>
    </row>
    <row r="248" spans="1:5" ht="65.25" hidden="1" customHeight="1" x14ac:dyDescent="0.2">
      <c r="A248" s="535"/>
      <c r="B248" s="536"/>
      <c r="C248" s="537" t="s">
        <v>727</v>
      </c>
      <c r="D248" s="241">
        <v>0</v>
      </c>
      <c r="E248" s="79"/>
    </row>
    <row r="249" spans="1:5" ht="93.75" hidden="1" customHeight="1" x14ac:dyDescent="0.2">
      <c r="A249" s="535"/>
      <c r="B249" s="536"/>
      <c r="C249" s="622" t="s">
        <v>728</v>
      </c>
      <c r="D249" s="241">
        <v>0</v>
      </c>
      <c r="E249" s="79"/>
    </row>
    <row r="250" spans="1:5" ht="123.75" hidden="1" customHeight="1" x14ac:dyDescent="0.2">
      <c r="A250" s="546"/>
      <c r="B250" s="512"/>
      <c r="C250" s="686" t="s">
        <v>729</v>
      </c>
      <c r="D250" s="241">
        <v>0</v>
      </c>
      <c r="E250" s="90"/>
    </row>
    <row r="251" spans="1:5" ht="128.25" customHeight="1" thickBot="1" x14ac:dyDescent="0.25">
      <c r="A251" s="529"/>
      <c r="B251" s="509">
        <v>27022400</v>
      </c>
      <c r="C251" s="510" t="s">
        <v>211</v>
      </c>
      <c r="D251" s="486">
        <v>252941467.91335014</v>
      </c>
      <c r="E251" s="487">
        <f>SUM(E258:E260)</f>
        <v>344736880.44</v>
      </c>
    </row>
    <row r="252" spans="1:5" s="488" customFormat="1" ht="135" hidden="1" customHeight="1" x14ac:dyDescent="0.2">
      <c r="A252" s="608"/>
      <c r="B252" s="531"/>
      <c r="C252" s="687" t="s">
        <v>730</v>
      </c>
      <c r="D252" s="241">
        <v>0</v>
      </c>
      <c r="E252" s="176"/>
    </row>
    <row r="253" spans="1:5" ht="142.5" hidden="1" customHeight="1" x14ac:dyDescent="0.2">
      <c r="A253" s="598"/>
      <c r="B253" s="579"/>
      <c r="C253" s="584" t="s">
        <v>731</v>
      </c>
      <c r="D253" s="241">
        <v>0</v>
      </c>
      <c r="E253" s="240"/>
    </row>
    <row r="254" spans="1:5" ht="87" hidden="1" customHeight="1" x14ac:dyDescent="0.2">
      <c r="A254" s="598"/>
      <c r="B254" s="579"/>
      <c r="C254" s="584" t="s">
        <v>732</v>
      </c>
      <c r="D254" s="241">
        <v>0</v>
      </c>
      <c r="E254" s="240"/>
    </row>
    <row r="255" spans="1:5" ht="132" hidden="1" customHeight="1" x14ac:dyDescent="0.2">
      <c r="A255" s="598"/>
      <c r="B255" s="579"/>
      <c r="C255" s="584" t="s">
        <v>733</v>
      </c>
      <c r="D255" s="241">
        <v>0</v>
      </c>
      <c r="E255" s="240"/>
    </row>
    <row r="256" spans="1:5" ht="251.25" hidden="1" customHeight="1" x14ac:dyDescent="0.2">
      <c r="A256" s="598"/>
      <c r="B256" s="579">
        <v>27022432</v>
      </c>
      <c r="C256" s="580" t="s">
        <v>734</v>
      </c>
      <c r="D256" s="241">
        <v>0</v>
      </c>
      <c r="E256" s="240"/>
    </row>
    <row r="257" spans="1:186" ht="151.5" hidden="1" customHeight="1" x14ac:dyDescent="0.2">
      <c r="A257" s="598"/>
      <c r="B257" s="579">
        <v>27022433</v>
      </c>
      <c r="C257" s="580" t="s">
        <v>735</v>
      </c>
      <c r="D257" s="241">
        <v>0</v>
      </c>
      <c r="E257" s="240"/>
    </row>
    <row r="258" spans="1:186" ht="187.5" customHeight="1" x14ac:dyDescent="0.2">
      <c r="A258" s="598"/>
      <c r="B258" s="579">
        <v>27022432</v>
      </c>
      <c r="C258" s="537" t="s">
        <v>212</v>
      </c>
      <c r="D258" s="241">
        <v>77943463.257827252</v>
      </c>
      <c r="E258" s="240">
        <v>62386205.68</v>
      </c>
    </row>
    <row r="259" spans="1:186" ht="134.25" hidden="1" customHeight="1" x14ac:dyDescent="0.2">
      <c r="A259" s="598"/>
      <c r="B259" s="579"/>
      <c r="C259" s="580" t="s">
        <v>589</v>
      </c>
      <c r="D259" s="241">
        <v>0</v>
      </c>
      <c r="E259" s="240"/>
    </row>
    <row r="260" spans="1:186" ht="126" customHeight="1" thickBot="1" x14ac:dyDescent="0.25">
      <c r="A260" s="535"/>
      <c r="B260" s="536">
        <v>27022435</v>
      </c>
      <c r="C260" s="537" t="s">
        <v>213</v>
      </c>
      <c r="D260" s="241">
        <v>174998004.65552288</v>
      </c>
      <c r="E260" s="79">
        <v>282350674.75999999</v>
      </c>
    </row>
    <row r="261" spans="1:186" ht="89.25" customHeight="1" thickBot="1" x14ac:dyDescent="0.25">
      <c r="A261" s="529"/>
      <c r="B261" s="509">
        <v>37440000</v>
      </c>
      <c r="C261" s="510" t="s">
        <v>96</v>
      </c>
      <c r="D261" s="486">
        <v>35749399.638202682</v>
      </c>
      <c r="E261" s="487">
        <f>E262</f>
        <v>37786090.850000001</v>
      </c>
    </row>
    <row r="262" spans="1:186" s="488" customFormat="1" ht="77.25" customHeight="1" thickBot="1" x14ac:dyDescent="0.25">
      <c r="A262" s="520"/>
      <c r="B262" s="501">
        <v>37441000</v>
      </c>
      <c r="C262" s="688" t="s">
        <v>97</v>
      </c>
      <c r="D262" s="241">
        <v>35749399.638202682</v>
      </c>
      <c r="E262" s="90">
        <v>37786090.850000001</v>
      </c>
    </row>
    <row r="263" spans="1:186" s="481" customFormat="1" ht="94.5" customHeight="1" thickBot="1" x14ac:dyDescent="0.25">
      <c r="A263" s="478">
        <v>46</v>
      </c>
      <c r="B263" s="1027" t="s">
        <v>15</v>
      </c>
      <c r="C263" s="1028"/>
      <c r="D263" s="479">
        <v>11317597285.000002</v>
      </c>
      <c r="E263" s="480">
        <f>E264+E275+E300+E302</f>
        <v>10878291455.73</v>
      </c>
      <c r="G263" s="482"/>
      <c r="H263" s="482"/>
      <c r="I263" s="482"/>
      <c r="J263" s="482"/>
      <c r="K263" s="482"/>
      <c r="L263" s="482"/>
      <c r="M263" s="482"/>
      <c r="N263" s="482"/>
      <c r="O263" s="482"/>
      <c r="P263" s="482"/>
      <c r="Q263" s="482"/>
      <c r="R263" s="482"/>
      <c r="S263" s="482"/>
      <c r="T263" s="482"/>
      <c r="U263" s="482"/>
      <c r="V263" s="482"/>
      <c r="W263" s="482"/>
      <c r="X263" s="482"/>
      <c r="Y263" s="482"/>
      <c r="Z263" s="482"/>
      <c r="AA263" s="482"/>
      <c r="AB263" s="482"/>
      <c r="AC263" s="482"/>
      <c r="AD263" s="482"/>
      <c r="AE263" s="482"/>
      <c r="AF263" s="482"/>
      <c r="AG263" s="482"/>
      <c r="AH263" s="482"/>
      <c r="AI263" s="482"/>
      <c r="AJ263" s="482"/>
      <c r="AK263" s="482"/>
      <c r="AL263" s="482"/>
      <c r="AM263" s="482"/>
      <c r="AN263" s="482"/>
      <c r="AO263" s="482"/>
      <c r="AP263" s="482"/>
      <c r="AQ263" s="482"/>
      <c r="AR263" s="482"/>
      <c r="AS263" s="482"/>
      <c r="AT263" s="482"/>
      <c r="AU263" s="482"/>
      <c r="AV263" s="482"/>
      <c r="AW263" s="482"/>
      <c r="AX263" s="482"/>
      <c r="AY263" s="482"/>
      <c r="AZ263" s="482"/>
      <c r="BA263" s="482"/>
      <c r="BB263" s="482"/>
      <c r="BC263" s="482"/>
      <c r="BD263" s="482"/>
      <c r="BE263" s="482"/>
      <c r="BF263" s="482"/>
      <c r="BG263" s="482"/>
      <c r="BH263" s="482"/>
      <c r="BI263" s="482"/>
      <c r="BJ263" s="482"/>
      <c r="BK263" s="482"/>
      <c r="BL263" s="482"/>
      <c r="BM263" s="482"/>
      <c r="BN263" s="482"/>
      <c r="BO263" s="482"/>
      <c r="BP263" s="482"/>
      <c r="BQ263" s="482"/>
      <c r="BR263" s="482"/>
      <c r="BS263" s="482"/>
      <c r="BT263" s="482"/>
      <c r="BU263" s="482"/>
      <c r="BV263" s="482"/>
      <c r="BW263" s="482"/>
      <c r="BX263" s="482"/>
      <c r="BY263" s="482"/>
      <c r="BZ263" s="482"/>
      <c r="CA263" s="482"/>
      <c r="CB263" s="482"/>
      <c r="CC263" s="482"/>
      <c r="CD263" s="482"/>
      <c r="CE263" s="482"/>
      <c r="CF263" s="482"/>
      <c r="CG263" s="482"/>
      <c r="CH263" s="482"/>
      <c r="CI263" s="482"/>
      <c r="CJ263" s="482"/>
      <c r="CK263" s="482"/>
      <c r="CL263" s="482"/>
      <c r="CM263" s="482"/>
      <c r="CN263" s="482"/>
      <c r="CO263" s="482"/>
      <c r="CP263" s="482"/>
      <c r="CQ263" s="482"/>
      <c r="CR263" s="482"/>
      <c r="CS263" s="482"/>
      <c r="CT263" s="482"/>
      <c r="CU263" s="482"/>
      <c r="CV263" s="482"/>
      <c r="CW263" s="482"/>
      <c r="CX263" s="482"/>
      <c r="CY263" s="482"/>
      <c r="CZ263" s="482"/>
      <c r="DA263" s="482"/>
      <c r="DB263" s="482"/>
      <c r="DC263" s="482"/>
      <c r="DD263" s="482"/>
      <c r="DE263" s="482"/>
      <c r="DF263" s="482"/>
      <c r="DG263" s="482"/>
      <c r="DH263" s="482"/>
      <c r="DI263" s="482"/>
      <c r="DJ263" s="482"/>
      <c r="DK263" s="482"/>
      <c r="DL263" s="482"/>
      <c r="DM263" s="482"/>
      <c r="DN263" s="482"/>
      <c r="DO263" s="482"/>
      <c r="DP263" s="482"/>
      <c r="DQ263" s="482"/>
      <c r="DR263" s="482"/>
      <c r="DS263" s="482"/>
      <c r="DT263" s="482"/>
      <c r="DU263" s="482"/>
      <c r="DV263" s="482"/>
      <c r="DW263" s="482"/>
      <c r="DX263" s="482"/>
      <c r="DY263" s="482"/>
      <c r="DZ263" s="482"/>
      <c r="EA263" s="482"/>
      <c r="EB263" s="482"/>
      <c r="EC263" s="482"/>
      <c r="ED263" s="482"/>
      <c r="EE263" s="482"/>
      <c r="EF263" s="482"/>
      <c r="EG263" s="482"/>
      <c r="EH263" s="482"/>
      <c r="EI263" s="482"/>
      <c r="EJ263" s="482"/>
      <c r="EK263" s="482"/>
      <c r="EL263" s="482"/>
      <c r="EM263" s="482"/>
      <c r="EN263" s="482"/>
      <c r="EO263" s="482"/>
      <c r="EP263" s="482"/>
      <c r="EQ263" s="482"/>
      <c r="ER263" s="482"/>
      <c r="ES263" s="482"/>
      <c r="ET263" s="482"/>
      <c r="EU263" s="482"/>
      <c r="EV263" s="482"/>
      <c r="EW263" s="482"/>
      <c r="EX263" s="482"/>
      <c r="EY263" s="482"/>
      <c r="EZ263" s="482"/>
      <c r="FA263" s="482"/>
      <c r="FB263" s="482"/>
      <c r="FC263" s="482"/>
      <c r="FD263" s="482"/>
      <c r="FE263" s="482"/>
      <c r="FF263" s="482"/>
      <c r="FG263" s="482"/>
      <c r="FH263" s="482"/>
      <c r="FI263" s="482"/>
      <c r="FJ263" s="482"/>
      <c r="FK263" s="482"/>
      <c r="FL263" s="482"/>
      <c r="FM263" s="482"/>
      <c r="FN263" s="482"/>
      <c r="FO263" s="482"/>
      <c r="FP263" s="482"/>
      <c r="FQ263" s="482"/>
      <c r="FR263" s="482"/>
      <c r="FS263" s="482"/>
      <c r="FT263" s="482"/>
      <c r="FU263" s="482"/>
      <c r="FV263" s="482"/>
      <c r="FW263" s="482"/>
      <c r="FX263" s="482"/>
      <c r="FY263" s="482"/>
      <c r="FZ263" s="482"/>
      <c r="GA263" s="482"/>
      <c r="GB263" s="482"/>
      <c r="GC263" s="482"/>
      <c r="GD263" s="482"/>
    </row>
    <row r="264" spans="1:186" s="488" customFormat="1" ht="126.75" customHeight="1" thickBot="1" x14ac:dyDescent="0.25">
      <c r="A264" s="529"/>
      <c r="B264" s="509">
        <v>17134500</v>
      </c>
      <c r="C264" s="510" t="s">
        <v>214</v>
      </c>
      <c r="D264" s="486">
        <v>4125001446.7307577</v>
      </c>
      <c r="E264" s="487">
        <f>SUM(E265:E273)</f>
        <v>3155808377.25</v>
      </c>
    </row>
    <row r="265" spans="1:186" ht="277.5" customHeight="1" x14ac:dyDescent="0.2">
      <c r="A265" s="530"/>
      <c r="B265" s="531">
        <v>17134510</v>
      </c>
      <c r="C265" s="587" t="s">
        <v>215</v>
      </c>
      <c r="D265" s="689">
        <v>573470427.62973702</v>
      </c>
      <c r="E265" s="690">
        <v>674466226.15999997</v>
      </c>
    </row>
    <row r="266" spans="1:186" ht="277.5" customHeight="1" x14ac:dyDescent="0.2">
      <c r="A266" s="598"/>
      <c r="B266" s="579">
        <v>17134520</v>
      </c>
      <c r="C266" s="580" t="s">
        <v>216</v>
      </c>
      <c r="D266" s="691">
        <v>501077843.73313397</v>
      </c>
      <c r="E266" s="692">
        <v>657355486.86000001</v>
      </c>
    </row>
    <row r="267" spans="1:186" ht="273.75" customHeight="1" x14ac:dyDescent="0.2">
      <c r="A267" s="598"/>
      <c r="B267" s="579">
        <v>17134530</v>
      </c>
      <c r="C267" s="580" t="s">
        <v>217</v>
      </c>
      <c r="D267" s="600">
        <v>80363186.125415996</v>
      </c>
      <c r="E267" s="601">
        <v>18350450</v>
      </c>
    </row>
    <row r="268" spans="1:186" ht="266.25" customHeight="1" x14ac:dyDescent="0.2">
      <c r="A268" s="598"/>
      <c r="B268" s="693">
        <v>17134540</v>
      </c>
      <c r="C268" s="694" t="s">
        <v>218</v>
      </c>
      <c r="D268" s="691">
        <v>14643322.009647384</v>
      </c>
      <c r="E268" s="692">
        <v>0</v>
      </c>
    </row>
    <row r="269" spans="1:186" ht="270" customHeight="1" x14ac:dyDescent="0.2">
      <c r="A269" s="598"/>
      <c r="B269" s="579">
        <v>17134550</v>
      </c>
      <c r="C269" s="580" t="s">
        <v>219</v>
      </c>
      <c r="D269" s="691">
        <v>299309501.8771925</v>
      </c>
      <c r="E269" s="692">
        <v>0</v>
      </c>
    </row>
    <row r="270" spans="1:186" ht="180" x14ac:dyDescent="0.2">
      <c r="A270" s="598"/>
      <c r="B270" s="579">
        <v>17134560</v>
      </c>
      <c r="C270" s="580" t="s">
        <v>220</v>
      </c>
      <c r="D270" s="691">
        <v>72482618.149767026</v>
      </c>
      <c r="E270" s="692">
        <v>0</v>
      </c>
    </row>
    <row r="271" spans="1:186" ht="270" customHeight="1" x14ac:dyDescent="0.2">
      <c r="A271" s="598"/>
      <c r="B271" s="579">
        <v>17134570</v>
      </c>
      <c r="C271" s="580" t="s">
        <v>221</v>
      </c>
      <c r="D271" s="691">
        <v>400857328.80385798</v>
      </c>
      <c r="E271" s="692">
        <v>33446016</v>
      </c>
    </row>
    <row r="272" spans="1:186" s="618" customFormat="1" ht="213.75" customHeight="1" x14ac:dyDescent="0.2">
      <c r="A272" s="598"/>
      <c r="B272" s="693">
        <v>17134580</v>
      </c>
      <c r="C272" s="694" t="s">
        <v>222</v>
      </c>
      <c r="D272" s="695">
        <v>2090349140.6858201</v>
      </c>
      <c r="E272" s="696">
        <v>1583547655.8499999</v>
      </c>
    </row>
    <row r="273" spans="1:5" ht="69.75" customHeight="1" thickBot="1" x14ac:dyDescent="0.25">
      <c r="A273" s="598"/>
      <c r="B273" s="579">
        <v>17134610</v>
      </c>
      <c r="C273" s="580" t="s">
        <v>223</v>
      </c>
      <c r="D273" s="600">
        <v>92448077.716185406</v>
      </c>
      <c r="E273" s="601">
        <v>188642542.38</v>
      </c>
    </row>
    <row r="274" spans="1:5" ht="78.75" hidden="1" customHeight="1" x14ac:dyDescent="0.2">
      <c r="A274" s="572"/>
      <c r="B274" s="495"/>
      <c r="C274" s="496" t="s">
        <v>736</v>
      </c>
      <c r="D274" s="574"/>
      <c r="E274" s="575"/>
    </row>
    <row r="275" spans="1:5" s="488" customFormat="1" ht="141.75" customHeight="1" thickBot="1" x14ac:dyDescent="0.25">
      <c r="A275" s="651"/>
      <c r="B275" s="571">
        <v>27416000</v>
      </c>
      <c r="C275" s="540" t="s">
        <v>224</v>
      </c>
      <c r="D275" s="576">
        <v>6318386488.2117805</v>
      </c>
      <c r="E275" s="577">
        <f>SUM(E276:E297)</f>
        <v>7010094565.3900003</v>
      </c>
    </row>
    <row r="276" spans="1:5" s="621" customFormat="1" ht="127.5" customHeight="1" thickBot="1" x14ac:dyDescent="0.25">
      <c r="A276" s="697"/>
      <c r="B276" s="698">
        <v>27416310</v>
      </c>
      <c r="C276" s="699" t="s">
        <v>225</v>
      </c>
      <c r="D276" s="700">
        <v>3942776119.8397899</v>
      </c>
      <c r="E276" s="701">
        <f>3582683603.19+89559530.61+321109364.12+13514971.5+805256367.25</f>
        <v>4812123836.6700001</v>
      </c>
    </row>
    <row r="277" spans="1:5" s="621" customFormat="1" ht="127.5" hidden="1" customHeight="1" x14ac:dyDescent="0.2">
      <c r="A277" s="702"/>
      <c r="B277" s="703"/>
      <c r="C277" s="704"/>
      <c r="D277" s="705">
        <v>0</v>
      </c>
      <c r="E277" s="706"/>
    </row>
    <row r="278" spans="1:5" ht="121.5" hidden="1" customHeight="1" x14ac:dyDescent="0.2">
      <c r="A278" s="598"/>
      <c r="B278" s="579">
        <v>7416131</v>
      </c>
      <c r="C278" s="584" t="s">
        <v>737</v>
      </c>
      <c r="D278" s="600">
        <v>0</v>
      </c>
      <c r="E278" s="601"/>
    </row>
    <row r="279" spans="1:5" ht="87" hidden="1" customHeight="1" x14ac:dyDescent="0.2">
      <c r="A279" s="707"/>
      <c r="B279" s="708">
        <v>27416311</v>
      </c>
      <c r="C279" s="709" t="s">
        <v>738</v>
      </c>
      <c r="D279" s="710">
        <v>0</v>
      </c>
      <c r="E279" s="711"/>
    </row>
    <row r="280" spans="1:5" ht="87" hidden="1" customHeight="1" x14ac:dyDescent="0.2">
      <c r="A280" s="598"/>
      <c r="B280" s="712">
        <v>27416312</v>
      </c>
      <c r="C280" s="580" t="s">
        <v>739</v>
      </c>
      <c r="D280" s="713">
        <v>44906187.496251978</v>
      </c>
      <c r="E280" s="714"/>
    </row>
    <row r="281" spans="1:5" ht="127.5" hidden="1" customHeight="1" x14ac:dyDescent="0.2">
      <c r="A281" s="598"/>
      <c r="B281" s="712">
        <v>7416312</v>
      </c>
      <c r="C281" s="580" t="s">
        <v>740</v>
      </c>
      <c r="D281" s="713">
        <v>0</v>
      </c>
      <c r="E281" s="714"/>
    </row>
    <row r="282" spans="1:5" ht="118.5" hidden="1" customHeight="1" x14ac:dyDescent="0.2">
      <c r="A282" s="598"/>
      <c r="B282" s="712">
        <v>741632</v>
      </c>
      <c r="C282" s="580" t="s">
        <v>741</v>
      </c>
      <c r="D282" s="713">
        <v>0</v>
      </c>
      <c r="E282" s="714"/>
    </row>
    <row r="283" spans="1:5" ht="121.5" hidden="1" customHeight="1" x14ac:dyDescent="0.2">
      <c r="A283" s="598"/>
      <c r="B283" s="579">
        <v>27416313</v>
      </c>
      <c r="C283" s="584" t="s">
        <v>742</v>
      </c>
      <c r="D283" s="600">
        <v>13862344.835799525</v>
      </c>
      <c r="E283" s="601"/>
    </row>
    <row r="284" spans="1:5" ht="87" hidden="1" customHeight="1" x14ac:dyDescent="0.2">
      <c r="A284" s="598"/>
      <c r="B284" s="712">
        <v>27416314</v>
      </c>
      <c r="C284" s="580" t="s">
        <v>743</v>
      </c>
      <c r="D284" s="713">
        <v>35963998.855693974</v>
      </c>
      <c r="E284" s="714"/>
    </row>
    <row r="285" spans="1:5" ht="87" hidden="1" customHeight="1" x14ac:dyDescent="0.2">
      <c r="A285" s="598"/>
      <c r="B285" s="579">
        <v>27416315</v>
      </c>
      <c r="C285" s="584" t="s">
        <v>744</v>
      </c>
      <c r="D285" s="600">
        <v>22726435.758972738</v>
      </c>
      <c r="E285" s="601"/>
    </row>
    <row r="286" spans="1:5" ht="187.5" hidden="1" customHeight="1" x14ac:dyDescent="0.2">
      <c r="A286" s="598"/>
      <c r="B286" s="579">
        <v>27416316</v>
      </c>
      <c r="C286" s="715" t="s">
        <v>745</v>
      </c>
      <c r="D286" s="600">
        <v>518861709.8751722</v>
      </c>
      <c r="E286" s="601"/>
    </row>
    <row r="287" spans="1:5" ht="87" hidden="1" customHeight="1" x14ac:dyDescent="0.2">
      <c r="A287" s="598"/>
      <c r="B287" s="579">
        <v>27416317</v>
      </c>
      <c r="C287" s="715" t="s">
        <v>746</v>
      </c>
      <c r="D287" s="600">
        <v>218790755.25347814</v>
      </c>
      <c r="E287" s="601"/>
    </row>
    <row r="288" spans="1:5" ht="87" hidden="1" customHeight="1" x14ac:dyDescent="0.2">
      <c r="A288" s="598"/>
      <c r="B288" s="579">
        <v>27416318</v>
      </c>
      <c r="C288" s="694" t="s">
        <v>747</v>
      </c>
      <c r="D288" s="600">
        <v>54863646.462812208</v>
      </c>
      <c r="E288" s="601"/>
    </row>
    <row r="289" spans="1:186" ht="125" hidden="1" customHeight="1" x14ac:dyDescent="0.2">
      <c r="A289" s="598"/>
      <c r="B289" s="712">
        <v>27416319</v>
      </c>
      <c r="C289" s="580" t="s">
        <v>748</v>
      </c>
      <c r="D289" s="713">
        <v>32801041.301610138</v>
      </c>
      <c r="E289" s="714"/>
    </row>
    <row r="290" spans="1:186" ht="125" hidden="1" customHeight="1" x14ac:dyDescent="0.2">
      <c r="A290" s="535"/>
      <c r="B290" s="716">
        <v>27416330</v>
      </c>
      <c r="C290" s="537" t="s">
        <v>749</v>
      </c>
      <c r="D290" s="717">
        <v>0</v>
      </c>
      <c r="E290" s="718"/>
    </row>
    <row r="291" spans="1:186" ht="125" hidden="1" customHeight="1" x14ac:dyDescent="0.2">
      <c r="A291" s="535"/>
      <c r="B291" s="716">
        <v>7416332</v>
      </c>
      <c r="C291" s="537" t="s">
        <v>750</v>
      </c>
      <c r="D291" s="717">
        <v>0</v>
      </c>
      <c r="E291" s="718"/>
    </row>
    <row r="292" spans="1:186" ht="120.75" hidden="1" customHeight="1" x14ac:dyDescent="0.2">
      <c r="A292" s="535"/>
      <c r="B292" s="716">
        <v>7416341</v>
      </c>
      <c r="C292" s="537" t="s">
        <v>751</v>
      </c>
      <c r="D292" s="717">
        <v>0</v>
      </c>
      <c r="E292" s="718"/>
    </row>
    <row r="293" spans="1:186" ht="189" hidden="1" customHeight="1" x14ac:dyDescent="0.2">
      <c r="A293" s="535"/>
      <c r="B293" s="716">
        <v>7416342</v>
      </c>
      <c r="C293" s="537" t="s">
        <v>752</v>
      </c>
      <c r="D293" s="717">
        <v>0</v>
      </c>
      <c r="E293" s="718"/>
    </row>
    <row r="294" spans="1:186" ht="125" hidden="1" customHeight="1" x14ac:dyDescent="0.2">
      <c r="A294" s="535"/>
      <c r="B294" s="716">
        <v>7416351</v>
      </c>
      <c r="C294" s="537" t="s">
        <v>753</v>
      </c>
      <c r="D294" s="717">
        <v>0</v>
      </c>
      <c r="E294" s="718"/>
    </row>
    <row r="295" spans="1:186" ht="125" hidden="1" customHeight="1" x14ac:dyDescent="0.2">
      <c r="A295" s="535"/>
      <c r="B295" s="716">
        <v>7416352</v>
      </c>
      <c r="C295" s="537" t="s">
        <v>754</v>
      </c>
      <c r="D295" s="717">
        <v>0</v>
      </c>
      <c r="E295" s="718"/>
    </row>
    <row r="296" spans="1:186" ht="125" hidden="1" customHeight="1" x14ac:dyDescent="0.2">
      <c r="A296" s="535"/>
      <c r="B296" s="716">
        <v>741638</v>
      </c>
      <c r="C296" s="537" t="s">
        <v>755</v>
      </c>
      <c r="D296" s="717">
        <v>0</v>
      </c>
      <c r="E296" s="718"/>
    </row>
    <row r="297" spans="1:186" ht="210.75" customHeight="1" thickBot="1" x14ac:dyDescent="0.25">
      <c r="A297" s="602"/>
      <c r="B297" s="591">
        <v>27416330</v>
      </c>
      <c r="C297" s="699" t="s">
        <v>226</v>
      </c>
      <c r="D297" s="719">
        <v>2375610368.3719902</v>
      </c>
      <c r="E297" s="720">
        <f>7010094565.39-4812123836.67</f>
        <v>2197970728.7200003</v>
      </c>
    </row>
    <row r="298" spans="1:186" ht="87" hidden="1" customHeight="1" x14ac:dyDescent="0.2">
      <c r="A298" s="529"/>
      <c r="B298" s="509">
        <v>27420000</v>
      </c>
      <c r="C298" s="510" t="s">
        <v>69</v>
      </c>
      <c r="D298" s="486">
        <v>0</v>
      </c>
      <c r="E298" s="487"/>
    </row>
    <row r="299" spans="1:186" s="488" customFormat="1" ht="120.75" hidden="1" customHeight="1" x14ac:dyDescent="0.2">
      <c r="A299" s="572"/>
      <c r="B299" s="495"/>
      <c r="C299" s="496" t="s">
        <v>756</v>
      </c>
      <c r="D299" s="506">
        <v>0</v>
      </c>
      <c r="E299" s="507"/>
    </row>
    <row r="300" spans="1:186" ht="87" customHeight="1" thickBot="1" x14ac:dyDescent="0.25">
      <c r="A300" s="529"/>
      <c r="B300" s="509">
        <v>27428000</v>
      </c>
      <c r="C300" s="510" t="s">
        <v>227</v>
      </c>
      <c r="D300" s="486">
        <v>44320454.615866087</v>
      </c>
      <c r="E300" s="487">
        <f>E301</f>
        <v>69511335.519999996</v>
      </c>
    </row>
    <row r="301" spans="1:186" s="488" customFormat="1" ht="87" customHeight="1" thickBot="1" x14ac:dyDescent="0.25">
      <c r="A301" s="572"/>
      <c r="B301" s="569">
        <v>27012236</v>
      </c>
      <c r="C301" s="505" t="s">
        <v>228</v>
      </c>
      <c r="D301" s="492">
        <v>44320454.615866087</v>
      </c>
      <c r="E301" s="493">
        <f>68751685.52+759650</f>
        <v>69511335.519999996</v>
      </c>
    </row>
    <row r="302" spans="1:186" ht="87" customHeight="1" thickBot="1" x14ac:dyDescent="0.25">
      <c r="A302" s="529"/>
      <c r="B302" s="509">
        <v>37440000</v>
      </c>
      <c r="C302" s="510" t="s">
        <v>96</v>
      </c>
      <c r="D302" s="486">
        <v>829888895.44159782</v>
      </c>
      <c r="E302" s="487">
        <f>E303</f>
        <v>642877177.57000005</v>
      </c>
    </row>
    <row r="303" spans="1:186" s="488" customFormat="1" ht="87" customHeight="1" thickBot="1" x14ac:dyDescent="0.25">
      <c r="A303" s="572"/>
      <c r="B303" s="569">
        <v>37441000</v>
      </c>
      <c r="C303" s="522" t="s">
        <v>97</v>
      </c>
      <c r="D303" s="721">
        <v>829888895.44159782</v>
      </c>
      <c r="E303" s="514">
        <v>642877177.57000005</v>
      </c>
    </row>
    <row r="304" spans="1:186" s="481" customFormat="1" ht="72" customHeight="1" thickBot="1" x14ac:dyDescent="0.25">
      <c r="A304" s="478">
        <v>47</v>
      </c>
      <c r="B304" s="550" t="s">
        <v>229</v>
      </c>
      <c r="C304" s="551"/>
      <c r="D304" s="479">
        <v>52221991176</v>
      </c>
      <c r="E304" s="480">
        <f>E305+E308+E314</f>
        <v>59876988194.839996</v>
      </c>
      <c r="G304" s="482"/>
      <c r="H304" s="482"/>
      <c r="I304" s="482"/>
      <c r="J304" s="482"/>
      <c r="K304" s="482"/>
      <c r="L304" s="482"/>
      <c r="M304" s="482"/>
      <c r="N304" s="482"/>
      <c r="O304" s="482"/>
      <c r="P304" s="482"/>
      <c r="Q304" s="482"/>
      <c r="R304" s="482"/>
      <c r="S304" s="482"/>
      <c r="T304" s="482"/>
      <c r="U304" s="482"/>
      <c r="V304" s="482"/>
      <c r="W304" s="482"/>
      <c r="X304" s="482"/>
      <c r="Y304" s="482"/>
      <c r="Z304" s="482"/>
      <c r="AA304" s="482"/>
      <c r="AB304" s="482"/>
      <c r="AC304" s="482"/>
      <c r="AD304" s="482"/>
      <c r="AE304" s="482"/>
      <c r="AF304" s="482"/>
      <c r="AG304" s="482"/>
      <c r="AH304" s="482"/>
      <c r="AI304" s="482"/>
      <c r="AJ304" s="482"/>
      <c r="AK304" s="482"/>
      <c r="AL304" s="482"/>
      <c r="AM304" s="482"/>
      <c r="AN304" s="482"/>
      <c r="AO304" s="482"/>
      <c r="AP304" s="482"/>
      <c r="AQ304" s="482"/>
      <c r="AR304" s="482"/>
      <c r="AS304" s="482"/>
      <c r="AT304" s="482"/>
      <c r="AU304" s="482"/>
      <c r="AV304" s="482"/>
      <c r="AW304" s="482"/>
      <c r="AX304" s="482"/>
      <c r="AY304" s="482"/>
      <c r="AZ304" s="482"/>
      <c r="BA304" s="482"/>
      <c r="BB304" s="482"/>
      <c r="BC304" s="482"/>
      <c r="BD304" s="482"/>
      <c r="BE304" s="482"/>
      <c r="BF304" s="482"/>
      <c r="BG304" s="482"/>
      <c r="BH304" s="482"/>
      <c r="BI304" s="482"/>
      <c r="BJ304" s="482"/>
      <c r="BK304" s="482"/>
      <c r="BL304" s="482"/>
      <c r="BM304" s="482"/>
      <c r="BN304" s="482"/>
      <c r="BO304" s="482"/>
      <c r="BP304" s="482"/>
      <c r="BQ304" s="482"/>
      <c r="BR304" s="482"/>
      <c r="BS304" s="482"/>
      <c r="BT304" s="482"/>
      <c r="BU304" s="482"/>
      <c r="BV304" s="482"/>
      <c r="BW304" s="482"/>
      <c r="BX304" s="482"/>
      <c r="BY304" s="482"/>
      <c r="BZ304" s="482"/>
      <c r="CA304" s="482"/>
      <c r="CB304" s="482"/>
      <c r="CC304" s="482"/>
      <c r="CD304" s="482"/>
      <c r="CE304" s="482"/>
      <c r="CF304" s="482"/>
      <c r="CG304" s="482"/>
      <c r="CH304" s="482"/>
      <c r="CI304" s="482"/>
      <c r="CJ304" s="482"/>
      <c r="CK304" s="482"/>
      <c r="CL304" s="482"/>
      <c r="CM304" s="482"/>
      <c r="CN304" s="482"/>
      <c r="CO304" s="482"/>
      <c r="CP304" s="482"/>
      <c r="CQ304" s="482"/>
      <c r="CR304" s="482"/>
      <c r="CS304" s="482"/>
      <c r="CT304" s="482"/>
      <c r="CU304" s="482"/>
      <c r="CV304" s="482"/>
      <c r="CW304" s="482"/>
      <c r="CX304" s="482"/>
      <c r="CY304" s="482"/>
      <c r="CZ304" s="482"/>
      <c r="DA304" s="482"/>
      <c r="DB304" s="482"/>
      <c r="DC304" s="482"/>
      <c r="DD304" s="482"/>
      <c r="DE304" s="482"/>
      <c r="DF304" s="482"/>
      <c r="DG304" s="482"/>
      <c r="DH304" s="482"/>
      <c r="DI304" s="482"/>
      <c r="DJ304" s="482"/>
      <c r="DK304" s="482"/>
      <c r="DL304" s="482"/>
      <c r="DM304" s="482"/>
      <c r="DN304" s="482"/>
      <c r="DO304" s="482"/>
      <c r="DP304" s="482"/>
      <c r="DQ304" s="482"/>
      <c r="DR304" s="482"/>
      <c r="DS304" s="482"/>
      <c r="DT304" s="482"/>
      <c r="DU304" s="482"/>
      <c r="DV304" s="482"/>
      <c r="DW304" s="482"/>
      <c r="DX304" s="482"/>
      <c r="DY304" s="482"/>
      <c r="DZ304" s="482"/>
      <c r="EA304" s="482"/>
      <c r="EB304" s="482"/>
      <c r="EC304" s="482"/>
      <c r="ED304" s="482"/>
      <c r="EE304" s="482"/>
      <c r="EF304" s="482"/>
      <c r="EG304" s="482"/>
      <c r="EH304" s="482"/>
      <c r="EI304" s="482"/>
      <c r="EJ304" s="482"/>
      <c r="EK304" s="482"/>
      <c r="EL304" s="482"/>
      <c r="EM304" s="482"/>
      <c r="EN304" s="482"/>
      <c r="EO304" s="482"/>
      <c r="EP304" s="482"/>
      <c r="EQ304" s="482"/>
      <c r="ER304" s="482"/>
      <c r="ES304" s="482"/>
      <c r="ET304" s="482"/>
      <c r="EU304" s="482"/>
      <c r="EV304" s="482"/>
      <c r="EW304" s="482"/>
      <c r="EX304" s="482"/>
      <c r="EY304" s="482"/>
      <c r="EZ304" s="482"/>
      <c r="FA304" s="482"/>
      <c r="FB304" s="482"/>
      <c r="FC304" s="482"/>
      <c r="FD304" s="482"/>
      <c r="FE304" s="482"/>
      <c r="FF304" s="482"/>
      <c r="FG304" s="482"/>
      <c r="FH304" s="482"/>
      <c r="FI304" s="482"/>
      <c r="FJ304" s="482"/>
      <c r="FK304" s="482"/>
      <c r="FL304" s="482"/>
      <c r="FM304" s="482"/>
      <c r="FN304" s="482"/>
      <c r="FO304" s="482"/>
      <c r="FP304" s="482"/>
      <c r="FQ304" s="482"/>
      <c r="FR304" s="482"/>
      <c r="FS304" s="482"/>
      <c r="FT304" s="482"/>
      <c r="FU304" s="482"/>
      <c r="FV304" s="482"/>
      <c r="FW304" s="482"/>
      <c r="FX304" s="482"/>
      <c r="FY304" s="482"/>
      <c r="FZ304" s="482"/>
      <c r="GA304" s="482"/>
      <c r="GB304" s="482"/>
      <c r="GC304" s="482"/>
      <c r="GD304" s="482"/>
    </row>
    <row r="305" spans="1:5" s="488" customFormat="1" ht="128.25" customHeight="1" thickBot="1" x14ac:dyDescent="0.25">
      <c r="A305" s="483"/>
      <c r="B305" s="509">
        <v>17136220</v>
      </c>
      <c r="C305" s="510" t="s">
        <v>230</v>
      </c>
      <c r="D305" s="486">
        <v>10025794469.987661</v>
      </c>
      <c r="E305" s="487">
        <f>E307</f>
        <v>2398411084.2800002</v>
      </c>
    </row>
    <row r="306" spans="1:5" s="726" customFormat="1" ht="128.25" hidden="1" customHeight="1" x14ac:dyDescent="0.2">
      <c r="A306" s="722"/>
      <c r="B306" s="495"/>
      <c r="C306" s="723" t="s">
        <v>757</v>
      </c>
      <c r="D306" s="724"/>
      <c r="E306" s="725"/>
    </row>
    <row r="307" spans="1:5" ht="134.25" customHeight="1" thickBot="1" x14ac:dyDescent="0.25">
      <c r="A307" s="727"/>
      <c r="B307" s="512">
        <v>17136224</v>
      </c>
      <c r="C307" s="525" t="s">
        <v>231</v>
      </c>
      <c r="D307" s="233">
        <v>10025794469.987661</v>
      </c>
      <c r="E307" s="299">
        <v>2398411084.2800002</v>
      </c>
    </row>
    <row r="308" spans="1:5" s="488" customFormat="1" ht="125.25" customHeight="1" thickBot="1" x14ac:dyDescent="0.25">
      <c r="A308" s="483"/>
      <c r="B308" s="509">
        <v>17153000</v>
      </c>
      <c r="C308" s="540" t="s">
        <v>144</v>
      </c>
      <c r="D308" s="486">
        <v>140575891.30265075</v>
      </c>
      <c r="E308" s="487">
        <f>E309</f>
        <v>62543986</v>
      </c>
    </row>
    <row r="309" spans="1:5" ht="185.25" customHeight="1" thickBot="1" x14ac:dyDescent="0.25">
      <c r="A309" s="572"/>
      <c r="B309" s="495">
        <v>17153240</v>
      </c>
      <c r="C309" s="496" t="s">
        <v>232</v>
      </c>
      <c r="D309" s="233">
        <v>140575891.30265075</v>
      </c>
      <c r="E309" s="90">
        <v>62543986</v>
      </c>
    </row>
    <row r="310" spans="1:5" s="499" customFormat="1" ht="126.75" hidden="1" customHeight="1" x14ac:dyDescent="0.2">
      <c r="A310" s="728"/>
      <c r="B310" s="495"/>
      <c r="C310" s="570" t="s">
        <v>758</v>
      </c>
      <c r="D310" s="729"/>
      <c r="E310" s="626"/>
    </row>
    <row r="311" spans="1:5" s="726" customFormat="1" ht="120.75" hidden="1" customHeight="1" x14ac:dyDescent="0.2">
      <c r="A311" s="730"/>
      <c r="B311" s="509"/>
      <c r="C311" s="540" t="s">
        <v>461</v>
      </c>
      <c r="D311" s="731"/>
      <c r="E311" s="732"/>
    </row>
    <row r="312" spans="1:5" s="499" customFormat="1" ht="87" hidden="1" customHeight="1" x14ac:dyDescent="0.2">
      <c r="A312" s="728"/>
      <c r="B312" s="531">
        <v>7423331</v>
      </c>
      <c r="C312" s="687" t="s">
        <v>759</v>
      </c>
      <c r="D312" s="733"/>
      <c r="E312" s="734"/>
    </row>
    <row r="313" spans="1:5" s="499" customFormat="1" ht="96" hidden="1" customHeight="1" x14ac:dyDescent="0.2">
      <c r="A313" s="684"/>
      <c r="B313" s="536">
        <v>7423332</v>
      </c>
      <c r="C313" s="622" t="s">
        <v>760</v>
      </c>
      <c r="D313" s="735"/>
      <c r="E313" s="736"/>
    </row>
    <row r="314" spans="1:5" s="488" customFormat="1" ht="87" customHeight="1" thickBot="1" x14ac:dyDescent="0.25">
      <c r="A314" s="483"/>
      <c r="B314" s="509">
        <v>37440000</v>
      </c>
      <c r="C314" s="510" t="s">
        <v>96</v>
      </c>
      <c r="D314" s="486">
        <v>42055620814.709686</v>
      </c>
      <c r="E314" s="487">
        <f>E315</f>
        <v>57416033124.559998</v>
      </c>
    </row>
    <row r="315" spans="1:5" ht="130.5" customHeight="1" thickBot="1" x14ac:dyDescent="0.25">
      <c r="A315" s="608"/>
      <c r="B315" s="542">
        <v>37445000</v>
      </c>
      <c r="C315" s="610" t="s">
        <v>233</v>
      </c>
      <c r="D315" s="233">
        <v>42055620814.709686</v>
      </c>
      <c r="E315" s="84">
        <f>59876988194.84-2460955070.28</f>
        <v>57416033124.559998</v>
      </c>
    </row>
    <row r="316" spans="1:5" s="482" customFormat="1" ht="72" customHeight="1" thickBot="1" x14ac:dyDescent="0.25">
      <c r="A316" s="478">
        <v>48</v>
      </c>
      <c r="B316" s="1027" t="s">
        <v>234</v>
      </c>
      <c r="C316" s="1028"/>
      <c r="D316" s="737">
        <v>912565332056.02734</v>
      </c>
      <c r="E316" s="738">
        <f>+E317+E327+E330+E341+E345+E349+E352+E355+E360</f>
        <v>1064900334673.0798</v>
      </c>
    </row>
    <row r="317" spans="1:5" s="488" customFormat="1" ht="135.75" customHeight="1" thickBot="1" x14ac:dyDescent="0.25">
      <c r="A317" s="558"/>
      <c r="B317" s="559">
        <v>17135000</v>
      </c>
      <c r="C317" s="560" t="s">
        <v>98</v>
      </c>
      <c r="D317" s="561">
        <v>4359902899.7053547</v>
      </c>
      <c r="E317" s="562">
        <f>+SUM(E318:E325)</f>
        <v>5359332993.8699999</v>
      </c>
    </row>
    <row r="318" spans="1:5" ht="191.25" customHeight="1" x14ac:dyDescent="0.2">
      <c r="A318" s="608"/>
      <c r="B318" s="609">
        <v>17136131</v>
      </c>
      <c r="C318" s="610" t="s">
        <v>236</v>
      </c>
      <c r="D318" s="739"/>
      <c r="E318" s="740">
        <v>23988694</v>
      </c>
    </row>
    <row r="319" spans="1:5" ht="87" hidden="1" customHeight="1" x14ac:dyDescent="0.2">
      <c r="A319" s="598"/>
      <c r="B319" s="579"/>
      <c r="C319" s="580" t="s">
        <v>761</v>
      </c>
      <c r="D319" s="675">
        <v>0</v>
      </c>
      <c r="E319" s="676"/>
    </row>
    <row r="320" spans="1:5" ht="153.75" customHeight="1" x14ac:dyDescent="0.2">
      <c r="A320" s="598"/>
      <c r="B320" s="579">
        <v>17136312</v>
      </c>
      <c r="C320" s="580" t="s">
        <v>237</v>
      </c>
      <c r="D320" s="691">
        <v>100601151.207946</v>
      </c>
      <c r="E320" s="692">
        <v>207787015.75</v>
      </c>
    </row>
    <row r="321" spans="1:5" ht="134.25" customHeight="1" x14ac:dyDescent="0.2">
      <c r="A321" s="598"/>
      <c r="B321" s="579">
        <v>17136323</v>
      </c>
      <c r="C321" s="580" t="s">
        <v>238</v>
      </c>
      <c r="D321" s="691">
        <v>1328401726.8119099</v>
      </c>
      <c r="E321" s="692">
        <v>549090455.49000001</v>
      </c>
    </row>
    <row r="322" spans="1:5" ht="200.25" customHeight="1" x14ac:dyDescent="0.2">
      <c r="A322" s="598"/>
      <c r="B322" s="579">
        <v>17136327</v>
      </c>
      <c r="C322" s="580" t="s">
        <v>239</v>
      </c>
      <c r="D322" s="691">
        <v>399736019.48520797</v>
      </c>
      <c r="E322" s="692">
        <v>478661309.25</v>
      </c>
    </row>
    <row r="323" spans="1:5" ht="143.25" customHeight="1" x14ac:dyDescent="0.2">
      <c r="A323" s="598"/>
      <c r="B323" s="579">
        <v>17136214</v>
      </c>
      <c r="C323" s="584" t="s">
        <v>240</v>
      </c>
      <c r="D323" s="600">
        <v>2531164002.2002902</v>
      </c>
      <c r="E323" s="601">
        <f>1910641827.89+1440639361.56+12009425.8+491447421.63</f>
        <v>3854738036.8800001</v>
      </c>
    </row>
    <row r="324" spans="1:5" ht="141.75" customHeight="1" x14ac:dyDescent="0.2">
      <c r="A324" s="598"/>
      <c r="B324" s="579">
        <v>17136225</v>
      </c>
      <c r="C324" s="580" t="s">
        <v>241</v>
      </c>
      <c r="D324" s="691">
        <v>0</v>
      </c>
      <c r="E324" s="692">
        <v>243417482.5</v>
      </c>
    </row>
    <row r="325" spans="1:5" ht="137.25" customHeight="1" thickBot="1" x14ac:dyDescent="0.25">
      <c r="A325" s="598"/>
      <c r="B325" s="579">
        <v>27418110</v>
      </c>
      <c r="C325" s="580" t="s">
        <v>276</v>
      </c>
      <c r="D325" s="691">
        <v>0</v>
      </c>
      <c r="E325" s="692">
        <v>1650000</v>
      </c>
    </row>
    <row r="326" spans="1:5" s="499" customFormat="1" ht="111" hidden="1" customHeight="1" x14ac:dyDescent="0.2">
      <c r="A326" s="728"/>
      <c r="B326" s="495"/>
      <c r="C326" s="496" t="s">
        <v>762</v>
      </c>
      <c r="D326" s="691">
        <v>0</v>
      </c>
      <c r="E326" s="497"/>
    </row>
    <row r="327" spans="1:5" ht="125.25" customHeight="1" thickBot="1" x14ac:dyDescent="0.25">
      <c r="A327" s="741"/>
      <c r="B327" s="742">
        <v>17150000</v>
      </c>
      <c r="C327" s="646" t="s">
        <v>243</v>
      </c>
      <c r="D327" s="486">
        <v>2161680583.5770941</v>
      </c>
      <c r="E327" s="692">
        <f>SUM(E328:E329)</f>
        <v>14221889539.25</v>
      </c>
    </row>
    <row r="328" spans="1:5" ht="139.5" customHeight="1" x14ac:dyDescent="0.2">
      <c r="A328" s="743"/>
      <c r="B328" s="531">
        <v>17153220</v>
      </c>
      <c r="C328" s="587" t="s">
        <v>244</v>
      </c>
      <c r="D328" s="648">
        <v>224433404.473694</v>
      </c>
      <c r="E328" s="644">
        <v>14062039449.25</v>
      </c>
    </row>
    <row r="329" spans="1:5" s="488" customFormat="1" ht="124.5" customHeight="1" thickBot="1" x14ac:dyDescent="0.25">
      <c r="A329" s="744"/>
      <c r="B329" s="745">
        <v>17153210</v>
      </c>
      <c r="C329" s="746" t="s">
        <v>245</v>
      </c>
      <c r="D329" s="747">
        <v>1937247179.1034</v>
      </c>
      <c r="E329" s="748">
        <f>58656444.5+42537201+58656444.5</f>
        <v>159850090</v>
      </c>
    </row>
    <row r="330" spans="1:5" ht="87" customHeight="1" thickTop="1" thickBot="1" x14ac:dyDescent="0.25">
      <c r="A330" s="558"/>
      <c r="B330" s="559">
        <v>27415000</v>
      </c>
      <c r="C330" s="560" t="s">
        <v>196</v>
      </c>
      <c r="D330" s="486">
        <v>878126339451.92249</v>
      </c>
      <c r="E330" s="562">
        <f>SUM(E331:E340)</f>
        <v>972222718548.93994</v>
      </c>
    </row>
    <row r="331" spans="1:5" ht="132.75" customHeight="1" x14ac:dyDescent="0.2">
      <c r="A331" s="608"/>
      <c r="B331" s="542">
        <v>27415422</v>
      </c>
      <c r="C331" s="543" t="s">
        <v>246</v>
      </c>
      <c r="D331" s="600">
        <v>27343501093.672798</v>
      </c>
      <c r="E331" s="642">
        <v>11078714081.110001</v>
      </c>
    </row>
    <row r="332" spans="1:5" ht="159" customHeight="1" x14ac:dyDescent="0.2">
      <c r="A332" s="598"/>
      <c r="B332" s="579">
        <v>27415424</v>
      </c>
      <c r="C332" s="580" t="s">
        <v>247</v>
      </c>
      <c r="D332" s="691">
        <v>254154789.52092901</v>
      </c>
      <c r="E332" s="692">
        <v>1497943152.03</v>
      </c>
    </row>
    <row r="333" spans="1:5" ht="179.25" customHeight="1" x14ac:dyDescent="0.2">
      <c r="A333" s="598"/>
      <c r="B333" s="579">
        <v>27415423</v>
      </c>
      <c r="C333" s="580" t="s">
        <v>248</v>
      </c>
      <c r="D333" s="691">
        <v>2713626671.4165001</v>
      </c>
      <c r="E333" s="692">
        <f>3599436519.01+1162427010.75</f>
        <v>4761863529.7600002</v>
      </c>
    </row>
    <row r="334" spans="1:5" ht="136.5" customHeight="1" x14ac:dyDescent="0.2">
      <c r="A334" s="598"/>
      <c r="B334" s="579">
        <v>27415421</v>
      </c>
      <c r="C334" s="580" t="s">
        <v>249</v>
      </c>
      <c r="D334" s="691">
        <v>2711362250.4492621</v>
      </c>
      <c r="E334" s="692">
        <v>1528426268.54</v>
      </c>
    </row>
    <row r="335" spans="1:5" ht="87" customHeight="1" x14ac:dyDescent="0.2">
      <c r="A335" s="598"/>
      <c r="B335" s="579">
        <v>27415410</v>
      </c>
      <c r="C335" s="580" t="s">
        <v>250</v>
      </c>
      <c r="D335" s="691">
        <v>840822676237.50232</v>
      </c>
      <c r="E335" s="692">
        <v>952848472138.79004</v>
      </c>
    </row>
    <row r="336" spans="1:5" ht="85.5" hidden="1" customHeight="1" x14ac:dyDescent="0.2">
      <c r="A336" s="598"/>
      <c r="B336" s="579"/>
      <c r="C336" s="584" t="s">
        <v>763</v>
      </c>
      <c r="D336" s="691">
        <v>0</v>
      </c>
      <c r="E336" s="692"/>
    </row>
    <row r="337" spans="1:5" s="488" customFormat="1" ht="79.5" hidden="1" customHeight="1" x14ac:dyDescent="0.2">
      <c r="A337" s="598"/>
      <c r="B337" s="579"/>
      <c r="C337" s="580" t="s">
        <v>764</v>
      </c>
      <c r="D337" s="691">
        <v>0</v>
      </c>
      <c r="E337" s="692"/>
    </row>
    <row r="338" spans="1:5" ht="87" customHeight="1" x14ac:dyDescent="0.2">
      <c r="A338" s="598"/>
      <c r="B338" s="579">
        <v>27415430</v>
      </c>
      <c r="C338" s="580" t="s">
        <v>251</v>
      </c>
      <c r="D338" s="691">
        <v>3956011512.0794601</v>
      </c>
      <c r="E338" s="692">
        <v>91505748.609999999</v>
      </c>
    </row>
    <row r="339" spans="1:5" ht="179.25" customHeight="1" x14ac:dyDescent="0.2">
      <c r="A339" s="598"/>
      <c r="B339" s="579">
        <v>27415441</v>
      </c>
      <c r="C339" s="580" t="s">
        <v>252</v>
      </c>
      <c r="D339" s="691">
        <v>236473180.21195123</v>
      </c>
      <c r="E339" s="692">
        <v>280470530.10000002</v>
      </c>
    </row>
    <row r="340" spans="1:5" ht="129.75" customHeight="1" x14ac:dyDescent="0.2">
      <c r="A340" s="535"/>
      <c r="B340" s="536">
        <v>27415442</v>
      </c>
      <c r="C340" s="537" t="s">
        <v>253</v>
      </c>
      <c r="D340" s="691">
        <v>88533717.069315404</v>
      </c>
      <c r="E340" s="748">
        <v>135323100</v>
      </c>
    </row>
    <row r="341" spans="1:5" ht="123.75" customHeight="1" x14ac:dyDescent="0.2">
      <c r="A341" s="749"/>
      <c r="B341" s="750">
        <v>27021000</v>
      </c>
      <c r="C341" s="751" t="s">
        <v>259</v>
      </c>
      <c r="D341" s="750">
        <v>540955488.80999994</v>
      </c>
      <c r="E341" s="752">
        <f>E343</f>
        <v>1520311466.96</v>
      </c>
    </row>
    <row r="342" spans="1:5" ht="143.25" hidden="1" customHeight="1" x14ac:dyDescent="0.2">
      <c r="A342" s="608"/>
      <c r="B342" s="542"/>
      <c r="C342" s="640" t="s">
        <v>765</v>
      </c>
      <c r="D342" s="691">
        <v>0</v>
      </c>
      <c r="E342" s="644"/>
    </row>
    <row r="343" spans="1:5" ht="144.75" customHeight="1" thickBot="1" x14ac:dyDescent="0.25">
      <c r="A343" s="598"/>
      <c r="B343" s="600">
        <v>27021300</v>
      </c>
      <c r="C343" s="584" t="s">
        <v>260</v>
      </c>
      <c r="D343" s="600">
        <v>540955488.80999994</v>
      </c>
      <c r="E343" s="601">
        <v>1520311466.96</v>
      </c>
    </row>
    <row r="344" spans="1:5" s="488" customFormat="1" ht="87" hidden="1" customHeight="1" x14ac:dyDescent="0.2">
      <c r="A344" s="744"/>
      <c r="B344" s="745"/>
      <c r="C344" s="753" t="s">
        <v>766</v>
      </c>
      <c r="D344" s="691">
        <v>0</v>
      </c>
      <c r="E344" s="748"/>
    </row>
    <row r="345" spans="1:5" ht="87" customHeight="1" thickBot="1" x14ac:dyDescent="0.25">
      <c r="A345" s="754"/>
      <c r="B345" s="509">
        <v>27420000</v>
      </c>
      <c r="C345" s="510" t="s">
        <v>69</v>
      </c>
      <c r="D345" s="509">
        <v>2139236838.6542783</v>
      </c>
      <c r="E345" s="583">
        <f>SUM(E346:E347)</f>
        <v>5087484955.2300005</v>
      </c>
    </row>
    <row r="346" spans="1:5" ht="147" customHeight="1" x14ac:dyDescent="0.2">
      <c r="A346" s="608"/>
      <c r="B346" s="609">
        <v>27426160</v>
      </c>
      <c r="C346" s="610" t="s">
        <v>261</v>
      </c>
      <c r="D346" s="691">
        <v>998680097.42603838</v>
      </c>
      <c r="E346" s="644">
        <v>5037207605.0500002</v>
      </c>
    </row>
    <row r="347" spans="1:5" ht="137.25" customHeight="1" thickBot="1" x14ac:dyDescent="0.25">
      <c r="A347" s="598"/>
      <c r="B347" s="579">
        <v>27426185</v>
      </c>
      <c r="C347" s="580" t="s">
        <v>262</v>
      </c>
      <c r="D347" s="691">
        <v>1140556741.22824</v>
      </c>
      <c r="E347" s="692">
        <f>19502454.92+30774895.26</f>
        <v>50277350.180000007</v>
      </c>
    </row>
    <row r="348" spans="1:5" ht="135" hidden="1" customHeight="1" x14ac:dyDescent="0.2">
      <c r="A348" s="535"/>
      <c r="B348" s="536"/>
      <c r="C348" s="606" t="s">
        <v>767</v>
      </c>
      <c r="D348" s="691">
        <v>0</v>
      </c>
      <c r="E348" s="748"/>
    </row>
    <row r="349" spans="1:5" s="488" customFormat="1" ht="98.25" customHeight="1" thickBot="1" x14ac:dyDescent="0.25">
      <c r="A349" s="754"/>
      <c r="B349" s="509">
        <v>27011000</v>
      </c>
      <c r="C349" s="510" t="s">
        <v>267</v>
      </c>
      <c r="D349" s="509">
        <v>0</v>
      </c>
      <c r="E349" s="583">
        <f>E351</f>
        <v>0</v>
      </c>
    </row>
    <row r="350" spans="1:5" ht="91.5" hidden="1" customHeight="1" x14ac:dyDescent="0.2">
      <c r="A350" s="598"/>
      <c r="B350" s="600"/>
      <c r="C350" s="580" t="s">
        <v>768</v>
      </c>
      <c r="D350" s="691">
        <v>0</v>
      </c>
      <c r="E350" s="692"/>
    </row>
    <row r="351" spans="1:5" ht="200.25" customHeight="1" thickBot="1" x14ac:dyDescent="0.25">
      <c r="A351" s="572"/>
      <c r="B351" s="501">
        <v>27011300</v>
      </c>
      <c r="C351" s="606" t="s">
        <v>268</v>
      </c>
      <c r="D351" s="691">
        <v>0</v>
      </c>
      <c r="E351" s="497">
        <v>0</v>
      </c>
    </row>
    <row r="352" spans="1:5" s="488" customFormat="1" ht="87" customHeight="1" thickBot="1" x14ac:dyDescent="0.25">
      <c r="A352" s="754"/>
      <c r="B352" s="509">
        <v>37440000</v>
      </c>
      <c r="C352" s="510" t="s">
        <v>96</v>
      </c>
      <c r="D352" s="486">
        <v>3650477490.0795956</v>
      </c>
      <c r="E352" s="487">
        <f>SUM(E353:E354)</f>
        <v>2524171018.48</v>
      </c>
    </row>
    <row r="353" spans="1:5" ht="132" customHeight="1" x14ac:dyDescent="0.2">
      <c r="A353" s="572"/>
      <c r="B353" s="609">
        <v>37156300</v>
      </c>
      <c r="C353" s="687" t="s">
        <v>271</v>
      </c>
      <c r="D353" s="691">
        <v>1899208.05845562</v>
      </c>
      <c r="E353" s="644">
        <v>101900000</v>
      </c>
    </row>
    <row r="354" spans="1:5" ht="87" customHeight="1" thickBot="1" x14ac:dyDescent="0.25">
      <c r="A354" s="535"/>
      <c r="B354" s="536">
        <v>37441000</v>
      </c>
      <c r="C354" s="537" t="s">
        <v>97</v>
      </c>
      <c r="D354" s="691">
        <v>3648578282.0211401</v>
      </c>
      <c r="E354" s="748">
        <v>2422271018.48</v>
      </c>
    </row>
    <row r="355" spans="1:5" ht="87" customHeight="1" thickBot="1" x14ac:dyDescent="0.25">
      <c r="A355" s="754"/>
      <c r="B355" s="509">
        <v>27483000</v>
      </c>
      <c r="C355" s="510" t="s">
        <v>272</v>
      </c>
      <c r="D355" s="486">
        <v>262045892.16202831</v>
      </c>
      <c r="E355" s="487">
        <f>SUM(E356:E359)</f>
        <v>441495677.58000004</v>
      </c>
    </row>
    <row r="356" spans="1:5" ht="153.75" customHeight="1" x14ac:dyDescent="0.2">
      <c r="A356" s="572"/>
      <c r="B356" s="569">
        <v>27483100</v>
      </c>
      <c r="C356" s="522" t="s">
        <v>273</v>
      </c>
      <c r="D356" s="691">
        <v>201779033.62737063</v>
      </c>
      <c r="E356" s="497">
        <v>246289868.83000001</v>
      </c>
    </row>
    <row r="357" spans="1:5" s="499" customFormat="1" ht="198" hidden="1" customHeight="1" x14ac:dyDescent="0.2">
      <c r="A357" s="755"/>
      <c r="B357" s="579">
        <v>27483200</v>
      </c>
      <c r="C357" s="522" t="s">
        <v>769</v>
      </c>
      <c r="D357" s="675">
        <v>0</v>
      </c>
      <c r="E357" s="676"/>
    </row>
    <row r="358" spans="1:5" ht="145.5" hidden="1" customHeight="1" x14ac:dyDescent="0.2">
      <c r="A358" s="572"/>
      <c r="B358" s="542"/>
      <c r="C358" s="622" t="s">
        <v>770</v>
      </c>
      <c r="D358" s="691">
        <v>0</v>
      </c>
      <c r="E358" s="497"/>
    </row>
    <row r="359" spans="1:5" ht="93.75" customHeight="1" thickBot="1" x14ac:dyDescent="0.25">
      <c r="A359" s="598"/>
      <c r="B359" s="579">
        <v>27483400</v>
      </c>
      <c r="C359" s="525" t="s">
        <v>771</v>
      </c>
      <c r="D359" s="691">
        <v>60266858.534657702</v>
      </c>
      <c r="E359" s="692">
        <f>120971173.45+42347535.3+31887100</f>
        <v>195205808.75</v>
      </c>
    </row>
    <row r="360" spans="1:5" ht="87" customHeight="1" thickBot="1" x14ac:dyDescent="0.25">
      <c r="A360" s="754"/>
      <c r="B360" s="509">
        <v>27418000</v>
      </c>
      <c r="C360" s="510" t="s">
        <v>275</v>
      </c>
      <c r="D360" s="509">
        <v>21324693411.116444</v>
      </c>
      <c r="E360" s="583">
        <f>SUM(E366:E375)</f>
        <v>63522930472.770004</v>
      </c>
    </row>
    <row r="361" spans="1:5" s="564" customFormat="1" ht="146.25" hidden="1" customHeight="1" x14ac:dyDescent="0.2">
      <c r="A361" s="756"/>
      <c r="B361" s="516"/>
      <c r="C361" s="757" t="s">
        <v>772</v>
      </c>
      <c r="D361" s="691">
        <v>0</v>
      </c>
      <c r="E361" s="497"/>
    </row>
    <row r="362" spans="1:5" s="564" customFormat="1" ht="181.5" hidden="1" customHeight="1" x14ac:dyDescent="0.2">
      <c r="A362" s="758"/>
      <c r="B362" s="609"/>
      <c r="C362" s="759" t="s">
        <v>773</v>
      </c>
      <c r="D362" s="691">
        <v>0</v>
      </c>
      <c r="E362" s="644"/>
    </row>
    <row r="363" spans="1:5" ht="188.25" hidden="1" customHeight="1" x14ac:dyDescent="0.2">
      <c r="A363" s="598"/>
      <c r="B363" s="579"/>
      <c r="C363" s="584" t="s">
        <v>774</v>
      </c>
      <c r="D363" s="691">
        <v>0</v>
      </c>
      <c r="E363" s="692"/>
    </row>
    <row r="364" spans="1:5" ht="145.5" hidden="1" customHeight="1" x14ac:dyDescent="0.2">
      <c r="A364" s="598"/>
      <c r="B364" s="579"/>
      <c r="C364" s="580" t="s">
        <v>775</v>
      </c>
      <c r="D364" s="691">
        <v>0</v>
      </c>
      <c r="E364" s="692"/>
    </row>
    <row r="365" spans="1:5" ht="79.5" hidden="1" customHeight="1" x14ac:dyDescent="0.2">
      <c r="A365" s="598"/>
      <c r="B365" s="579"/>
      <c r="C365" s="580" t="s">
        <v>776</v>
      </c>
      <c r="D365" s="691">
        <v>0</v>
      </c>
      <c r="E365" s="692"/>
    </row>
    <row r="366" spans="1:5" ht="189.75" customHeight="1" x14ac:dyDescent="0.2">
      <c r="A366" s="598"/>
      <c r="B366" s="579"/>
      <c r="C366" s="580" t="s">
        <v>777</v>
      </c>
      <c r="D366" s="691">
        <v>64240460.483178496</v>
      </c>
      <c r="E366" s="692">
        <v>42347535.299999997</v>
      </c>
    </row>
    <row r="367" spans="1:5" ht="120" customHeight="1" x14ac:dyDescent="0.2">
      <c r="A367" s="598"/>
      <c r="B367" s="579"/>
      <c r="C367" s="584" t="s">
        <v>266</v>
      </c>
      <c r="D367" s="691">
        <v>288190542.40008539</v>
      </c>
      <c r="E367" s="692">
        <v>79660089.219999999</v>
      </c>
    </row>
    <row r="368" spans="1:5" ht="123" hidden="1" customHeight="1" x14ac:dyDescent="0.2">
      <c r="A368" s="598"/>
      <c r="B368" s="579"/>
      <c r="C368" s="584" t="s">
        <v>279</v>
      </c>
      <c r="D368" s="691">
        <v>0</v>
      </c>
      <c r="E368" s="692"/>
    </row>
    <row r="369" spans="1:5" ht="135" customHeight="1" x14ac:dyDescent="0.2">
      <c r="A369" s="598"/>
      <c r="B369" s="579">
        <v>27428271</v>
      </c>
      <c r="C369" s="584" t="s">
        <v>264</v>
      </c>
      <c r="D369" s="691">
        <v>0</v>
      </c>
      <c r="E369" s="692">
        <v>11094372</v>
      </c>
    </row>
    <row r="370" spans="1:5" ht="60" customHeight="1" thickBot="1" x14ac:dyDescent="0.25">
      <c r="A370" s="598"/>
      <c r="B370" s="579">
        <v>27428272</v>
      </c>
      <c r="C370" s="525" t="s">
        <v>265</v>
      </c>
      <c r="D370" s="691"/>
      <c r="E370" s="692">
        <v>74563974.200000003</v>
      </c>
    </row>
    <row r="371" spans="1:5" ht="87" customHeight="1" x14ac:dyDescent="0.2">
      <c r="A371" s="598"/>
      <c r="B371" s="579">
        <v>27428273</v>
      </c>
      <c r="C371" s="584" t="s">
        <v>280</v>
      </c>
      <c r="D371" s="691">
        <v>0</v>
      </c>
      <c r="E371" s="692">
        <v>408857551.13999999</v>
      </c>
    </row>
    <row r="372" spans="1:5" ht="18.75" hidden="1" customHeight="1" x14ac:dyDescent="0.2">
      <c r="A372" s="598"/>
      <c r="B372" s="579"/>
      <c r="C372" s="584" t="s">
        <v>281</v>
      </c>
      <c r="D372" s="691">
        <v>0</v>
      </c>
      <c r="E372" s="692"/>
    </row>
    <row r="373" spans="1:5" ht="156" customHeight="1" x14ac:dyDescent="0.2">
      <c r="A373" s="598"/>
      <c r="B373" s="579">
        <v>27415482</v>
      </c>
      <c r="C373" s="580" t="s">
        <v>254</v>
      </c>
      <c r="D373" s="691">
        <v>2704103608.7151499</v>
      </c>
      <c r="E373" s="692">
        <v>23911197240</v>
      </c>
    </row>
    <row r="374" spans="1:5" ht="147" customHeight="1" x14ac:dyDescent="0.2">
      <c r="A374" s="598"/>
      <c r="B374" s="579">
        <v>27415483</v>
      </c>
      <c r="C374" s="580" t="s">
        <v>255</v>
      </c>
      <c r="D374" s="691">
        <v>18268158799.518028</v>
      </c>
      <c r="E374" s="692">
        <v>38375209710.910004</v>
      </c>
    </row>
    <row r="375" spans="1:5" ht="87" customHeight="1" thickBot="1" x14ac:dyDescent="0.25">
      <c r="A375" s="572"/>
      <c r="B375" s="495">
        <v>17136251</v>
      </c>
      <c r="C375" s="580" t="s">
        <v>242</v>
      </c>
      <c r="D375" s="760"/>
      <c r="E375" s="761">
        <v>620000000</v>
      </c>
    </row>
    <row r="376" spans="1:5" s="482" customFormat="1" ht="87" customHeight="1" thickBot="1" x14ac:dyDescent="0.25">
      <c r="A376" s="478">
        <v>49</v>
      </c>
      <c r="B376" s="550" t="s">
        <v>282</v>
      </c>
      <c r="C376" s="551"/>
      <c r="D376" s="479">
        <v>18199305431.999928</v>
      </c>
      <c r="E376" s="480">
        <f>E377</f>
        <v>44163482027.769997</v>
      </c>
    </row>
    <row r="377" spans="1:5" ht="87" customHeight="1" thickBot="1" x14ac:dyDescent="0.25">
      <c r="A377" s="762">
        <v>0</v>
      </c>
      <c r="B377" s="763" t="s">
        <v>778</v>
      </c>
      <c r="C377" s="637"/>
      <c r="D377" s="764">
        <v>18199305431.999928</v>
      </c>
      <c r="E377" s="765">
        <f>E378+E381+E390+E392</f>
        <v>44163482027.769997</v>
      </c>
    </row>
    <row r="378" spans="1:5" s="488" customFormat="1" ht="130.5" customHeight="1" thickBot="1" x14ac:dyDescent="0.25">
      <c r="A378" s="483"/>
      <c r="B378" s="509">
        <v>17150000</v>
      </c>
      <c r="C378" s="510" t="s">
        <v>243</v>
      </c>
      <c r="D378" s="486">
        <v>2121055551.0094101</v>
      </c>
      <c r="E378" s="487">
        <f>E379+E380</f>
        <v>3594241276.71</v>
      </c>
    </row>
    <row r="379" spans="1:5" ht="177" customHeight="1" x14ac:dyDescent="0.2">
      <c r="A379" s="766"/>
      <c r="B379" s="490">
        <v>17153110</v>
      </c>
      <c r="C379" s="491" t="s">
        <v>291</v>
      </c>
      <c r="D379" s="492">
        <v>1012165140.77302</v>
      </c>
      <c r="E379" s="493">
        <v>1686649559.75</v>
      </c>
    </row>
    <row r="380" spans="1:5" ht="131.25" customHeight="1" thickBot="1" x14ac:dyDescent="0.25">
      <c r="A380" s="766"/>
      <c r="B380" s="490">
        <v>17153120</v>
      </c>
      <c r="C380" s="491" t="s">
        <v>292</v>
      </c>
      <c r="D380" s="492">
        <v>1108890410.2363901</v>
      </c>
      <c r="E380" s="493">
        <v>1907591716.96</v>
      </c>
    </row>
    <row r="381" spans="1:5" s="488" customFormat="1" ht="79.5" customHeight="1" thickBot="1" x14ac:dyDescent="0.25">
      <c r="A381" s="483"/>
      <c r="B381" s="509">
        <v>27415000</v>
      </c>
      <c r="C381" s="510" t="s">
        <v>196</v>
      </c>
      <c r="D381" s="486">
        <v>16075542764.892611</v>
      </c>
      <c r="E381" s="487">
        <f>SUM(E382:E388)</f>
        <v>39879277246.32</v>
      </c>
    </row>
    <row r="382" spans="1:5" ht="133.5" customHeight="1" x14ac:dyDescent="0.2">
      <c r="A382" s="767"/>
      <c r="B382" s="609">
        <v>27415131</v>
      </c>
      <c r="C382" s="610" t="s">
        <v>293</v>
      </c>
      <c r="D382" s="492">
        <v>10124538623.3985</v>
      </c>
      <c r="E382" s="514">
        <v>10010365007.32</v>
      </c>
    </row>
    <row r="383" spans="1:5" ht="120.75" customHeight="1" x14ac:dyDescent="0.2">
      <c r="A383" s="768"/>
      <c r="B383" s="542">
        <v>27415133</v>
      </c>
      <c r="C383" s="610" t="s">
        <v>779</v>
      </c>
      <c r="D383" s="492">
        <v>2287961.4120499999</v>
      </c>
      <c r="E383" s="497"/>
    </row>
    <row r="384" spans="1:5" ht="124.5" customHeight="1" x14ac:dyDescent="0.2">
      <c r="A384" s="769"/>
      <c r="B384" s="579">
        <v>27415151</v>
      </c>
      <c r="C384" s="580" t="s">
        <v>780</v>
      </c>
      <c r="D384" s="492">
        <v>5024251871.2964001</v>
      </c>
      <c r="E384" s="497">
        <v>9799875500</v>
      </c>
    </row>
    <row r="385" spans="1:186" ht="120.75" customHeight="1" x14ac:dyDescent="0.2">
      <c r="A385" s="769"/>
      <c r="B385" s="579">
        <v>27415156</v>
      </c>
      <c r="C385" s="580" t="s">
        <v>781</v>
      </c>
      <c r="D385" s="492">
        <v>530412488.78566003</v>
      </c>
      <c r="E385" s="497">
        <v>224000</v>
      </c>
    </row>
    <row r="386" spans="1:186" ht="126" customHeight="1" x14ac:dyDescent="0.2">
      <c r="A386" s="769"/>
      <c r="B386" s="579">
        <v>27415141</v>
      </c>
      <c r="C386" s="580" t="s">
        <v>298</v>
      </c>
      <c r="D386" s="492">
        <v>148251000</v>
      </c>
      <c r="E386" s="497">
        <v>1479659694.53</v>
      </c>
    </row>
    <row r="387" spans="1:186" ht="87" hidden="1" customHeight="1" x14ac:dyDescent="0.2">
      <c r="A387" s="769"/>
      <c r="B387" s="579"/>
      <c r="C387" s="584" t="s">
        <v>782</v>
      </c>
      <c r="D387" s="492"/>
      <c r="E387" s="497"/>
    </row>
    <row r="388" spans="1:186" ht="135" customHeight="1" thickBot="1" x14ac:dyDescent="0.25">
      <c r="A388" s="769"/>
      <c r="B388" s="579">
        <v>27415163</v>
      </c>
      <c r="C388" s="580" t="s">
        <v>300</v>
      </c>
      <c r="D388" s="492">
        <v>245800820</v>
      </c>
      <c r="E388" s="497">
        <v>18589153044.470001</v>
      </c>
    </row>
    <row r="389" spans="1:186" ht="129.75" hidden="1" customHeight="1" x14ac:dyDescent="0.2">
      <c r="A389" s="578"/>
      <c r="B389" s="579">
        <v>27415155</v>
      </c>
      <c r="C389" s="580" t="s">
        <v>783</v>
      </c>
      <c r="D389" s="492">
        <v>0</v>
      </c>
      <c r="E389" s="497"/>
    </row>
    <row r="390" spans="1:186" s="488" customFormat="1" ht="123.75" customHeight="1" thickBot="1" x14ac:dyDescent="0.25">
      <c r="A390" s="483"/>
      <c r="B390" s="509">
        <v>27012000</v>
      </c>
      <c r="C390" s="510" t="s">
        <v>75</v>
      </c>
      <c r="D390" s="486">
        <v>0</v>
      </c>
      <c r="E390" s="487">
        <f>E391</f>
        <v>0</v>
      </c>
    </row>
    <row r="391" spans="1:186" ht="237" customHeight="1" thickBot="1" x14ac:dyDescent="0.25">
      <c r="A391" s="770"/>
      <c r="B391" s="569">
        <v>27012250</v>
      </c>
      <c r="C391" s="771" t="s">
        <v>784</v>
      </c>
      <c r="D391" s="492"/>
      <c r="E391" s="514"/>
    </row>
    <row r="392" spans="1:186" s="488" customFormat="1" ht="87" customHeight="1" thickTop="1" thickBot="1" x14ac:dyDescent="0.25">
      <c r="A392" s="483"/>
      <c r="B392" s="509">
        <v>37440000</v>
      </c>
      <c r="C392" s="510" t="s">
        <v>96</v>
      </c>
      <c r="D392" s="486">
        <v>2707116.0979097732</v>
      </c>
      <c r="E392" s="487">
        <f>E393+E394</f>
        <v>689963504.74000001</v>
      </c>
    </row>
    <row r="393" spans="1:186" ht="127.5" customHeight="1" x14ac:dyDescent="0.2">
      <c r="A393" s="772"/>
      <c r="B393" s="542">
        <v>37446000</v>
      </c>
      <c r="C393" s="687" t="s">
        <v>332</v>
      </c>
      <c r="D393" s="492"/>
      <c r="E393" s="497">
        <v>12536431.1</v>
      </c>
    </row>
    <row r="394" spans="1:186" ht="87" customHeight="1" thickBot="1" x14ac:dyDescent="0.25">
      <c r="A394" s="773"/>
      <c r="B394" s="591">
        <v>37441000</v>
      </c>
      <c r="C394" s="774" t="s">
        <v>97</v>
      </c>
      <c r="D394" s="492">
        <v>2707116.0979097732</v>
      </c>
      <c r="E394" s="497">
        <v>677427073.63999999</v>
      </c>
    </row>
    <row r="395" spans="1:186" s="481" customFormat="1" ht="137.25" customHeight="1" thickBot="1" x14ac:dyDescent="0.25">
      <c r="A395" s="478">
        <v>50</v>
      </c>
      <c r="B395" s="1015" t="s">
        <v>333</v>
      </c>
      <c r="C395" s="1016"/>
      <c r="D395" s="479">
        <v>9129303944</v>
      </c>
      <c r="E395" s="480">
        <f>E396+E410+E412+E415+E447</f>
        <v>1947197043.55</v>
      </c>
      <c r="G395" s="482"/>
      <c r="H395" s="482"/>
      <c r="I395" s="482"/>
      <c r="J395" s="482"/>
      <c r="K395" s="482"/>
      <c r="L395" s="482"/>
      <c r="M395" s="482"/>
      <c r="N395" s="482"/>
      <c r="O395" s="482"/>
      <c r="P395" s="482"/>
      <c r="Q395" s="482"/>
      <c r="R395" s="482"/>
      <c r="S395" s="482"/>
      <c r="T395" s="482"/>
      <c r="U395" s="482"/>
      <c r="V395" s="482"/>
      <c r="W395" s="482"/>
      <c r="X395" s="482"/>
      <c r="Y395" s="482"/>
      <c r="Z395" s="482"/>
      <c r="AA395" s="482"/>
      <c r="AB395" s="482"/>
      <c r="AC395" s="482"/>
      <c r="AD395" s="482"/>
      <c r="AE395" s="482"/>
      <c r="AF395" s="482"/>
      <c r="AG395" s="482"/>
      <c r="AH395" s="482"/>
      <c r="AI395" s="482"/>
      <c r="AJ395" s="482"/>
      <c r="AK395" s="482"/>
      <c r="AL395" s="482"/>
      <c r="AM395" s="482"/>
      <c r="AN395" s="482"/>
      <c r="AO395" s="482"/>
      <c r="AP395" s="482"/>
      <c r="AQ395" s="482"/>
      <c r="AR395" s="482"/>
      <c r="AS395" s="482"/>
      <c r="AT395" s="482"/>
      <c r="AU395" s="482"/>
      <c r="AV395" s="482"/>
      <c r="AW395" s="482"/>
      <c r="AX395" s="482"/>
      <c r="AY395" s="482"/>
      <c r="AZ395" s="482"/>
      <c r="BA395" s="482"/>
      <c r="BB395" s="482"/>
      <c r="BC395" s="482"/>
      <c r="BD395" s="482"/>
      <c r="BE395" s="482"/>
      <c r="BF395" s="482"/>
      <c r="BG395" s="482"/>
      <c r="BH395" s="482"/>
      <c r="BI395" s="482"/>
      <c r="BJ395" s="482"/>
      <c r="BK395" s="482"/>
      <c r="BL395" s="482"/>
      <c r="BM395" s="482"/>
      <c r="BN395" s="482"/>
      <c r="BO395" s="482"/>
      <c r="BP395" s="482"/>
      <c r="BQ395" s="482"/>
      <c r="BR395" s="482"/>
      <c r="BS395" s="482"/>
      <c r="BT395" s="482"/>
      <c r="BU395" s="482"/>
      <c r="BV395" s="482"/>
      <c r="BW395" s="482"/>
      <c r="BX395" s="482"/>
      <c r="BY395" s="482"/>
      <c r="BZ395" s="482"/>
      <c r="CA395" s="482"/>
      <c r="CB395" s="482"/>
      <c r="CC395" s="482"/>
      <c r="CD395" s="482"/>
      <c r="CE395" s="482"/>
      <c r="CF395" s="482"/>
      <c r="CG395" s="482"/>
      <c r="CH395" s="482"/>
      <c r="CI395" s="482"/>
      <c r="CJ395" s="482"/>
      <c r="CK395" s="482"/>
      <c r="CL395" s="482"/>
      <c r="CM395" s="482"/>
      <c r="CN395" s="482"/>
      <c r="CO395" s="482"/>
      <c r="CP395" s="482"/>
      <c r="CQ395" s="482"/>
      <c r="CR395" s="482"/>
      <c r="CS395" s="482"/>
      <c r="CT395" s="482"/>
      <c r="CU395" s="482"/>
      <c r="CV395" s="482"/>
      <c r="CW395" s="482"/>
      <c r="CX395" s="482"/>
      <c r="CY395" s="482"/>
      <c r="CZ395" s="482"/>
      <c r="DA395" s="482"/>
      <c r="DB395" s="482"/>
      <c r="DC395" s="482"/>
      <c r="DD395" s="482"/>
      <c r="DE395" s="482"/>
      <c r="DF395" s="482"/>
      <c r="DG395" s="482"/>
      <c r="DH395" s="482"/>
      <c r="DI395" s="482"/>
      <c r="DJ395" s="482"/>
      <c r="DK395" s="482"/>
      <c r="DL395" s="482"/>
      <c r="DM395" s="482"/>
      <c r="DN395" s="482"/>
      <c r="DO395" s="482"/>
      <c r="DP395" s="482"/>
      <c r="DQ395" s="482"/>
      <c r="DR395" s="482"/>
      <c r="DS395" s="482"/>
      <c r="DT395" s="482"/>
      <c r="DU395" s="482"/>
      <c r="DV395" s="482"/>
      <c r="DW395" s="482"/>
      <c r="DX395" s="482"/>
      <c r="DY395" s="482"/>
      <c r="DZ395" s="482"/>
      <c r="EA395" s="482"/>
      <c r="EB395" s="482"/>
      <c r="EC395" s="482"/>
      <c r="ED395" s="482"/>
      <c r="EE395" s="482"/>
      <c r="EF395" s="482"/>
      <c r="EG395" s="482"/>
      <c r="EH395" s="482"/>
      <c r="EI395" s="482"/>
      <c r="EJ395" s="482"/>
      <c r="EK395" s="482"/>
      <c r="EL395" s="482"/>
      <c r="EM395" s="482"/>
      <c r="EN395" s="482"/>
      <c r="EO395" s="482"/>
      <c r="EP395" s="482"/>
      <c r="EQ395" s="482"/>
      <c r="ER395" s="482"/>
      <c r="ES395" s="482"/>
      <c r="ET395" s="482"/>
      <c r="EU395" s="482"/>
      <c r="EV395" s="482"/>
      <c r="EW395" s="482"/>
      <c r="EX395" s="482"/>
      <c r="EY395" s="482"/>
      <c r="EZ395" s="482"/>
      <c r="FA395" s="482"/>
      <c r="FB395" s="482"/>
      <c r="FC395" s="482"/>
      <c r="FD395" s="482"/>
      <c r="FE395" s="482"/>
      <c r="FF395" s="482"/>
      <c r="FG395" s="482"/>
      <c r="FH395" s="482"/>
      <c r="FI395" s="482"/>
      <c r="FJ395" s="482"/>
      <c r="FK395" s="482"/>
      <c r="FL395" s="482"/>
      <c r="FM395" s="482"/>
      <c r="FN395" s="482"/>
      <c r="FO395" s="482"/>
      <c r="FP395" s="482"/>
      <c r="FQ395" s="482"/>
      <c r="FR395" s="482"/>
      <c r="FS395" s="482"/>
      <c r="FT395" s="482"/>
      <c r="FU395" s="482"/>
      <c r="FV395" s="482"/>
      <c r="FW395" s="482"/>
      <c r="FX395" s="482"/>
      <c r="FY395" s="482"/>
      <c r="FZ395" s="482"/>
      <c r="GA395" s="482"/>
      <c r="GB395" s="482"/>
      <c r="GC395" s="482"/>
      <c r="GD395" s="482"/>
    </row>
    <row r="396" spans="1:186" s="488" customFormat="1" ht="87" customHeight="1" thickBot="1" x14ac:dyDescent="0.25">
      <c r="A396" s="483"/>
      <c r="B396" s="775">
        <v>17130000</v>
      </c>
      <c r="C396" s="776" t="s">
        <v>334</v>
      </c>
      <c r="D396" s="486">
        <v>4775187307.7243614</v>
      </c>
      <c r="E396" s="487">
        <f>SUM(E405:E408)</f>
        <v>91999551.149999857</v>
      </c>
    </row>
    <row r="397" spans="1:186" s="488" customFormat="1" ht="192.75" hidden="1" customHeight="1" x14ac:dyDescent="0.2">
      <c r="A397" s="608"/>
      <c r="B397" s="542"/>
      <c r="C397" s="777" t="s">
        <v>785</v>
      </c>
      <c r="D397" s="778">
        <v>0</v>
      </c>
      <c r="E397" s="779"/>
    </row>
    <row r="398" spans="1:186" s="621" customFormat="1" ht="87" hidden="1" customHeight="1" x14ac:dyDescent="0.2">
      <c r="A398" s="598"/>
      <c r="B398" s="579"/>
      <c r="C398" s="780" t="s">
        <v>786</v>
      </c>
      <c r="D398" s="781"/>
      <c r="E398" s="782"/>
    </row>
    <row r="399" spans="1:186" s="621" customFormat="1" ht="197.25" hidden="1" customHeight="1" x14ac:dyDescent="0.2">
      <c r="A399" s="598"/>
      <c r="B399" s="579"/>
      <c r="C399" s="780" t="s">
        <v>787</v>
      </c>
      <c r="D399" s="781"/>
      <c r="E399" s="782"/>
    </row>
    <row r="400" spans="1:186" ht="133.5" hidden="1" customHeight="1" x14ac:dyDescent="0.2">
      <c r="A400" s="578"/>
      <c r="B400" s="783"/>
      <c r="C400" s="784" t="s">
        <v>788</v>
      </c>
      <c r="D400" s="785"/>
      <c r="E400" s="786"/>
    </row>
    <row r="401" spans="1:5" ht="187.5" hidden="1" customHeight="1" x14ac:dyDescent="0.2">
      <c r="A401" s="578"/>
      <c r="B401" s="783"/>
      <c r="C401" s="784" t="s">
        <v>789</v>
      </c>
      <c r="D401" s="785"/>
      <c r="E401" s="786"/>
    </row>
    <row r="402" spans="1:5" ht="132" hidden="1" customHeight="1" x14ac:dyDescent="0.2">
      <c r="A402" s="578"/>
      <c r="B402" s="783"/>
      <c r="C402" s="784" t="s">
        <v>790</v>
      </c>
      <c r="D402" s="675"/>
      <c r="E402" s="676"/>
    </row>
    <row r="403" spans="1:5" ht="155.25" hidden="1" customHeight="1" x14ac:dyDescent="0.2">
      <c r="A403" s="578"/>
      <c r="B403" s="783"/>
      <c r="C403" s="784" t="s">
        <v>791</v>
      </c>
      <c r="D403" s="675"/>
      <c r="E403" s="676"/>
    </row>
    <row r="404" spans="1:5" s="499" customFormat="1" ht="133.5" hidden="1" customHeight="1" x14ac:dyDescent="0.2">
      <c r="A404" s="787"/>
      <c r="B404" s="588"/>
      <c r="C404" s="784" t="s">
        <v>792</v>
      </c>
      <c r="D404" s="675"/>
      <c r="E404" s="676"/>
    </row>
    <row r="405" spans="1:5" s="499" customFormat="1" ht="133.5" customHeight="1" x14ac:dyDescent="0.2">
      <c r="A405" s="787"/>
      <c r="B405" s="579">
        <v>17153130</v>
      </c>
      <c r="C405" s="580" t="s">
        <v>793</v>
      </c>
      <c r="D405" s="600"/>
      <c r="E405" s="601"/>
    </row>
    <row r="406" spans="1:5" ht="177" customHeight="1" x14ac:dyDescent="0.2">
      <c r="A406" s="578"/>
      <c r="B406" s="579">
        <v>17136411</v>
      </c>
      <c r="C406" s="580" t="s">
        <v>335</v>
      </c>
      <c r="D406" s="691">
        <v>287009111.41182911</v>
      </c>
      <c r="E406" s="692">
        <f>1947197043.55-1855197492.4</f>
        <v>91999551.149999857</v>
      </c>
    </row>
    <row r="407" spans="1:5" ht="290.25" customHeight="1" x14ac:dyDescent="0.2">
      <c r="A407" s="578"/>
      <c r="B407" s="579">
        <v>17136412</v>
      </c>
      <c r="C407" s="580" t="s">
        <v>336</v>
      </c>
      <c r="D407" s="600">
        <v>3183458205.1495748</v>
      </c>
      <c r="E407" s="601"/>
    </row>
    <row r="408" spans="1:5" ht="361" thickBot="1" x14ac:dyDescent="0.25">
      <c r="A408" s="578"/>
      <c r="B408" s="579">
        <v>17136413</v>
      </c>
      <c r="C408" s="580" t="s">
        <v>337</v>
      </c>
      <c r="D408" s="691">
        <v>1304719991.1629581</v>
      </c>
      <c r="E408" s="692"/>
    </row>
    <row r="409" spans="1:5" s="499" customFormat="1" ht="83.25" hidden="1" customHeight="1" x14ac:dyDescent="0.2">
      <c r="A409" s="498"/>
      <c r="B409" s="788"/>
      <c r="C409" s="789" t="s">
        <v>794</v>
      </c>
      <c r="D409" s="691">
        <v>0</v>
      </c>
      <c r="E409" s="497"/>
    </row>
    <row r="410" spans="1:5" s="488" customFormat="1" ht="135.75" customHeight="1" thickBot="1" x14ac:dyDescent="0.25">
      <c r="A410" s="483"/>
      <c r="B410" s="775">
        <v>17150000</v>
      </c>
      <c r="C410" s="776" t="s">
        <v>243</v>
      </c>
      <c r="D410" s="486">
        <v>377797707.87883633</v>
      </c>
      <c r="E410" s="487">
        <f>E411</f>
        <v>1247604790.3</v>
      </c>
    </row>
    <row r="411" spans="1:5" s="488" customFormat="1" ht="159" customHeight="1" thickBot="1" x14ac:dyDescent="0.25">
      <c r="A411" s="790"/>
      <c r="B411" s="490">
        <v>17153130</v>
      </c>
      <c r="C411" s="517" t="s">
        <v>338</v>
      </c>
      <c r="D411" s="691">
        <v>377797707.87883633</v>
      </c>
      <c r="E411" s="497">
        <f>1211412125+36605998-413332.7</f>
        <v>1247604790.3</v>
      </c>
    </row>
    <row r="412" spans="1:5" s="488" customFormat="1" ht="84.5" customHeight="1" thickBot="1" x14ac:dyDescent="0.25">
      <c r="A412" s="483"/>
      <c r="B412" s="571">
        <v>17180000</v>
      </c>
      <c r="C412" s="510" t="s">
        <v>339</v>
      </c>
      <c r="D412" s="486">
        <v>0</v>
      </c>
      <c r="E412" s="487">
        <f>E414</f>
        <v>66752505</v>
      </c>
    </row>
    <row r="413" spans="1:5" ht="139.5" hidden="1" customHeight="1" x14ac:dyDescent="0.2">
      <c r="A413" s="520"/>
      <c r="B413" s="521"/>
      <c r="C413" s="570" t="s">
        <v>795</v>
      </c>
      <c r="D413" s="523"/>
      <c r="E413" s="524"/>
    </row>
    <row r="414" spans="1:5" ht="291" customHeight="1" thickBot="1" x14ac:dyDescent="0.25">
      <c r="A414" s="790"/>
      <c r="B414" s="490">
        <v>17153140</v>
      </c>
      <c r="C414" s="517" t="s">
        <v>340</v>
      </c>
      <c r="D414" s="691">
        <v>0</v>
      </c>
      <c r="E414" s="497">
        <v>66752505</v>
      </c>
    </row>
    <row r="415" spans="1:5" s="488" customFormat="1" ht="89.25" customHeight="1" thickBot="1" x14ac:dyDescent="0.25">
      <c r="A415" s="483"/>
      <c r="B415" s="509">
        <v>27424000</v>
      </c>
      <c r="C415" s="510" t="s">
        <v>69</v>
      </c>
      <c r="D415" s="486">
        <v>3976318928.396801</v>
      </c>
      <c r="E415" s="487">
        <f>SUM(E421:E442)</f>
        <v>524646017.94999999</v>
      </c>
    </row>
    <row r="416" spans="1:5" ht="183" hidden="1" customHeight="1" x14ac:dyDescent="0.2">
      <c r="A416" s="541"/>
      <c r="B416" s="542"/>
      <c r="C416" s="610" t="s">
        <v>796</v>
      </c>
      <c r="D416" s="691">
        <v>0</v>
      </c>
      <c r="E416" s="644"/>
    </row>
    <row r="417" spans="1:5" ht="120" hidden="1" x14ac:dyDescent="0.2">
      <c r="A417" s="578"/>
      <c r="B417" s="579"/>
      <c r="C417" s="584" t="s">
        <v>797</v>
      </c>
      <c r="D417" s="691">
        <v>0</v>
      </c>
      <c r="E417" s="692"/>
    </row>
    <row r="418" spans="1:5" ht="240" hidden="1" x14ac:dyDescent="0.2">
      <c r="A418" s="578"/>
      <c r="B418" s="579">
        <v>27422311</v>
      </c>
      <c r="C418" s="584" t="s">
        <v>341</v>
      </c>
      <c r="D418" s="691">
        <v>0</v>
      </c>
      <c r="E418" s="692"/>
    </row>
    <row r="419" spans="1:5" ht="379.5" hidden="1" customHeight="1" x14ac:dyDescent="0.2">
      <c r="A419" s="578"/>
      <c r="B419" s="579"/>
      <c r="C419" s="584" t="s">
        <v>342</v>
      </c>
      <c r="D419" s="691">
        <v>0</v>
      </c>
      <c r="E419" s="692"/>
    </row>
    <row r="420" spans="1:5" ht="144" hidden="1" customHeight="1" x14ac:dyDescent="0.2">
      <c r="A420" s="578"/>
      <c r="B420" s="579"/>
      <c r="C420" s="580" t="s">
        <v>798</v>
      </c>
      <c r="D420" s="691">
        <v>0</v>
      </c>
      <c r="E420" s="692"/>
    </row>
    <row r="421" spans="1:5" ht="240" customHeight="1" x14ac:dyDescent="0.2">
      <c r="A421" s="578"/>
      <c r="B421" s="579">
        <v>27422220</v>
      </c>
      <c r="C421" s="584" t="s">
        <v>343</v>
      </c>
      <c r="D421" s="691">
        <v>89324264.265926421</v>
      </c>
      <c r="E421" s="692">
        <v>4653049</v>
      </c>
    </row>
    <row r="422" spans="1:5" ht="138.5" hidden="1" customHeight="1" x14ac:dyDescent="0.2">
      <c r="A422" s="578"/>
      <c r="B422" s="579"/>
      <c r="C422" s="580" t="s">
        <v>799</v>
      </c>
      <c r="D422" s="691">
        <v>0</v>
      </c>
      <c r="E422" s="692"/>
    </row>
    <row r="423" spans="1:5" ht="195" hidden="1" customHeight="1" x14ac:dyDescent="0.2">
      <c r="A423" s="578"/>
      <c r="B423" s="579"/>
      <c r="C423" s="580" t="s">
        <v>800</v>
      </c>
      <c r="D423" s="691">
        <v>0</v>
      </c>
      <c r="E423" s="692"/>
    </row>
    <row r="424" spans="1:5" ht="258.75" customHeight="1" x14ac:dyDescent="0.2">
      <c r="A424" s="578"/>
      <c r="B424" s="579">
        <v>27426530</v>
      </c>
      <c r="C424" s="584" t="s">
        <v>346</v>
      </c>
      <c r="D424" s="691"/>
      <c r="E424" s="692">
        <v>0</v>
      </c>
    </row>
    <row r="425" spans="1:5" ht="180" x14ac:dyDescent="0.2">
      <c r="A425" s="578"/>
      <c r="B425" s="579">
        <v>27426860</v>
      </c>
      <c r="C425" s="584" t="s">
        <v>351</v>
      </c>
      <c r="D425" s="691">
        <v>658949490.48634255</v>
      </c>
      <c r="E425" s="692">
        <v>26624097</v>
      </c>
    </row>
    <row r="426" spans="1:5" ht="180" hidden="1" x14ac:dyDescent="0.2">
      <c r="A426" s="578"/>
      <c r="B426" s="579"/>
      <c r="C426" s="584" t="s">
        <v>350</v>
      </c>
      <c r="D426" s="691">
        <v>0</v>
      </c>
      <c r="E426" s="692"/>
    </row>
    <row r="427" spans="1:5" ht="300" hidden="1" x14ac:dyDescent="0.2">
      <c r="A427" s="578"/>
      <c r="B427" s="579"/>
      <c r="C427" s="584" t="s">
        <v>342</v>
      </c>
      <c r="D427" s="691">
        <v>0</v>
      </c>
      <c r="E427" s="692"/>
    </row>
    <row r="428" spans="1:5" ht="242.25" customHeight="1" x14ac:dyDescent="0.2">
      <c r="A428" s="578"/>
      <c r="B428" s="579">
        <v>27426610</v>
      </c>
      <c r="C428" s="584" t="s">
        <v>352</v>
      </c>
      <c r="D428" s="691">
        <v>2681204956.4729328</v>
      </c>
      <c r="E428" s="692">
        <v>2693202</v>
      </c>
    </row>
    <row r="429" spans="1:5" ht="180" x14ac:dyDescent="0.2">
      <c r="A429" s="578"/>
      <c r="B429" s="579">
        <v>27426621</v>
      </c>
      <c r="C429" s="584" t="s">
        <v>353</v>
      </c>
      <c r="D429" s="691"/>
      <c r="E429" s="692">
        <v>2769999</v>
      </c>
    </row>
    <row r="430" spans="1:5" ht="180" x14ac:dyDescent="0.2">
      <c r="A430" s="578"/>
      <c r="B430" s="579">
        <v>27426622</v>
      </c>
      <c r="C430" s="584" t="s">
        <v>354</v>
      </c>
      <c r="D430" s="691"/>
      <c r="E430" s="692">
        <v>113747707</v>
      </c>
    </row>
    <row r="431" spans="1:5" ht="146.25" customHeight="1" x14ac:dyDescent="0.2">
      <c r="A431" s="578"/>
      <c r="B431" s="579">
        <v>27426623</v>
      </c>
      <c r="C431" s="584" t="s">
        <v>355</v>
      </c>
      <c r="D431" s="691"/>
      <c r="E431" s="692">
        <v>9999220</v>
      </c>
    </row>
    <row r="432" spans="1:5" ht="120" x14ac:dyDescent="0.2">
      <c r="A432" s="578"/>
      <c r="B432" s="579">
        <v>27418210</v>
      </c>
      <c r="C432" s="584" t="s">
        <v>801</v>
      </c>
      <c r="D432" s="691">
        <v>72103717.581216663</v>
      </c>
      <c r="E432" s="692"/>
    </row>
    <row r="433" spans="1:5" ht="125" hidden="1" customHeight="1" x14ac:dyDescent="0.2">
      <c r="A433" s="578"/>
      <c r="B433" s="579"/>
      <c r="C433" s="584" t="s">
        <v>802</v>
      </c>
      <c r="D433" s="691">
        <v>0</v>
      </c>
      <c r="E433" s="692"/>
    </row>
    <row r="434" spans="1:5" ht="125" hidden="1" customHeight="1" x14ac:dyDescent="0.2">
      <c r="A434" s="578"/>
      <c r="B434" s="579"/>
      <c r="C434" s="584" t="s">
        <v>803</v>
      </c>
      <c r="D434" s="691">
        <v>0</v>
      </c>
      <c r="E434" s="692"/>
    </row>
    <row r="435" spans="1:5" ht="123.75" hidden="1" customHeight="1" x14ac:dyDescent="0.2">
      <c r="A435" s="578"/>
      <c r="B435" s="579"/>
      <c r="C435" s="584" t="s">
        <v>804</v>
      </c>
      <c r="D435" s="691">
        <v>0</v>
      </c>
      <c r="E435" s="692"/>
    </row>
    <row r="436" spans="1:5" ht="87" hidden="1" customHeight="1" x14ac:dyDescent="0.2">
      <c r="A436" s="578"/>
      <c r="B436" s="579"/>
      <c r="C436" s="584" t="s">
        <v>805</v>
      </c>
      <c r="D436" s="691">
        <v>0</v>
      </c>
      <c r="E436" s="692"/>
    </row>
    <row r="437" spans="1:5" ht="123.75" hidden="1" customHeight="1" x14ac:dyDescent="0.2">
      <c r="A437" s="578"/>
      <c r="B437" s="579"/>
      <c r="C437" s="584" t="s">
        <v>806</v>
      </c>
      <c r="D437" s="691">
        <v>0</v>
      </c>
      <c r="E437" s="692"/>
    </row>
    <row r="438" spans="1:5" ht="126" hidden="1" customHeight="1" x14ac:dyDescent="0.2">
      <c r="A438" s="578"/>
      <c r="B438" s="579"/>
      <c r="C438" s="580" t="s">
        <v>807</v>
      </c>
      <c r="D438" s="691">
        <v>0</v>
      </c>
      <c r="E438" s="692"/>
    </row>
    <row r="439" spans="1:5" ht="87.75" hidden="1" customHeight="1" x14ac:dyDescent="0.2">
      <c r="A439" s="578"/>
      <c r="B439" s="579"/>
      <c r="C439" s="584" t="s">
        <v>808</v>
      </c>
      <c r="D439" s="691">
        <v>0</v>
      </c>
      <c r="E439" s="692"/>
    </row>
    <row r="440" spans="1:5" ht="125" hidden="1" customHeight="1" x14ac:dyDescent="0.2">
      <c r="A440" s="685"/>
      <c r="B440" s="547"/>
      <c r="C440" s="791" t="s">
        <v>809</v>
      </c>
      <c r="D440" s="691">
        <v>0</v>
      </c>
      <c r="E440" s="748"/>
    </row>
    <row r="441" spans="1:5" ht="125" customHeight="1" x14ac:dyDescent="0.2">
      <c r="A441" s="572"/>
      <c r="B441" s="495">
        <v>27012241</v>
      </c>
      <c r="C441" s="584" t="s">
        <v>359</v>
      </c>
      <c r="D441" s="691">
        <v>283494714.12923533</v>
      </c>
      <c r="E441" s="497"/>
    </row>
    <row r="442" spans="1:5" s="488" customFormat="1" ht="301" thickBot="1" x14ac:dyDescent="0.25">
      <c r="A442" s="792"/>
      <c r="B442" s="569">
        <v>27422230</v>
      </c>
      <c r="C442" s="622" t="s">
        <v>360</v>
      </c>
      <c r="D442" s="691">
        <v>191241785.4611474</v>
      </c>
      <c r="E442" s="497">
        <f>524646017.95-160487274</f>
        <v>364158743.94999999</v>
      </c>
    </row>
    <row r="443" spans="1:5" s="726" customFormat="1" ht="124.5" hidden="1" customHeight="1" x14ac:dyDescent="0.2">
      <c r="A443" s="793"/>
      <c r="B443" s="569"/>
      <c r="C443" s="794" t="s">
        <v>810</v>
      </c>
      <c r="D443" s="795"/>
      <c r="E443" s="796"/>
    </row>
    <row r="444" spans="1:5" s="726" customFormat="1" ht="75.75" hidden="1" customHeight="1" x14ac:dyDescent="0.2">
      <c r="A444" s="793"/>
      <c r="B444" s="569"/>
      <c r="C444" s="794" t="s">
        <v>811</v>
      </c>
      <c r="D444" s="795"/>
      <c r="E444" s="796"/>
    </row>
    <row r="445" spans="1:5" s="726" customFormat="1" ht="61" hidden="1" thickBot="1" x14ac:dyDescent="0.25">
      <c r="A445" s="793"/>
      <c r="B445" s="569"/>
      <c r="C445" s="797" t="s">
        <v>812</v>
      </c>
      <c r="D445" s="798"/>
      <c r="E445" s="796"/>
    </row>
    <row r="446" spans="1:5" s="726" customFormat="1" ht="75.75" hidden="1" customHeight="1" x14ac:dyDescent="0.2">
      <c r="A446" s="799"/>
      <c r="B446" s="512"/>
      <c r="C446" s="797" t="s">
        <v>807</v>
      </c>
      <c r="D446" s="800"/>
      <c r="E446" s="801"/>
    </row>
    <row r="447" spans="1:5" s="488" customFormat="1" ht="87" customHeight="1" thickBot="1" x14ac:dyDescent="0.25">
      <c r="A447" s="483"/>
      <c r="B447" s="509">
        <v>37440000</v>
      </c>
      <c r="C447" s="510" t="s">
        <v>96</v>
      </c>
      <c r="D447" s="486">
        <v>0</v>
      </c>
      <c r="E447" s="487">
        <f>E448</f>
        <v>16194179.15</v>
      </c>
    </row>
    <row r="448" spans="1:5" ht="87" customHeight="1" thickBot="1" x14ac:dyDescent="0.25">
      <c r="A448" s="489"/>
      <c r="B448" s="490">
        <v>37441000</v>
      </c>
      <c r="C448" s="491" t="s">
        <v>361</v>
      </c>
      <c r="D448" s="802"/>
      <c r="E448" s="803">
        <v>16194179.15</v>
      </c>
    </row>
    <row r="449" spans="1:186" ht="87" hidden="1" customHeight="1" x14ac:dyDescent="0.2">
      <c r="A449" s="494"/>
      <c r="B449" s="495"/>
      <c r="C449" s="496"/>
      <c r="D449" s="798"/>
      <c r="E449" s="804"/>
    </row>
    <row r="450" spans="1:186" s="481" customFormat="1" ht="147.75" customHeight="1" thickTop="1" thickBot="1" x14ac:dyDescent="0.25">
      <c r="A450" s="478">
        <v>51</v>
      </c>
      <c r="B450" s="1029" t="s">
        <v>362</v>
      </c>
      <c r="C450" s="1030"/>
      <c r="D450" s="479">
        <v>17660454399.999996</v>
      </c>
      <c r="E450" s="480">
        <f>E451+E473+E475+E478+E511+E518</f>
        <v>7989631286.2600002</v>
      </c>
      <c r="G450" s="482"/>
      <c r="H450" s="482"/>
      <c r="I450" s="482"/>
      <c r="J450" s="482"/>
      <c r="K450" s="482"/>
      <c r="L450" s="482"/>
      <c r="M450" s="482"/>
      <c r="N450" s="482"/>
      <c r="O450" s="482"/>
      <c r="P450" s="482"/>
      <c r="Q450" s="482"/>
      <c r="R450" s="482"/>
      <c r="S450" s="482"/>
      <c r="T450" s="482"/>
      <c r="U450" s="482"/>
      <c r="V450" s="482"/>
      <c r="W450" s="482"/>
      <c r="X450" s="482"/>
      <c r="Y450" s="482"/>
      <c r="Z450" s="482"/>
      <c r="AA450" s="482"/>
      <c r="AB450" s="482"/>
      <c r="AC450" s="482"/>
      <c r="AD450" s="482"/>
      <c r="AE450" s="482"/>
      <c r="AF450" s="482"/>
      <c r="AG450" s="482"/>
      <c r="AH450" s="482"/>
      <c r="AI450" s="482"/>
      <c r="AJ450" s="482"/>
      <c r="AK450" s="482"/>
      <c r="AL450" s="482"/>
      <c r="AM450" s="482"/>
      <c r="AN450" s="482"/>
      <c r="AO450" s="482"/>
      <c r="AP450" s="482"/>
      <c r="AQ450" s="482"/>
      <c r="AR450" s="482"/>
      <c r="AS450" s="482"/>
      <c r="AT450" s="482"/>
      <c r="AU450" s="482"/>
      <c r="AV450" s="482"/>
      <c r="AW450" s="482"/>
      <c r="AX450" s="482"/>
      <c r="AY450" s="482"/>
      <c r="AZ450" s="482"/>
      <c r="BA450" s="482"/>
      <c r="BB450" s="482"/>
      <c r="BC450" s="482"/>
      <c r="BD450" s="482"/>
      <c r="BE450" s="482"/>
      <c r="BF450" s="482"/>
      <c r="BG450" s="482"/>
      <c r="BH450" s="482"/>
      <c r="BI450" s="482"/>
      <c r="BJ450" s="482"/>
      <c r="BK450" s="482"/>
      <c r="BL450" s="482"/>
      <c r="BM450" s="482"/>
      <c r="BN450" s="482"/>
      <c r="BO450" s="482"/>
      <c r="BP450" s="482"/>
      <c r="BQ450" s="482"/>
      <c r="BR450" s="482"/>
      <c r="BS450" s="482"/>
      <c r="BT450" s="482"/>
      <c r="BU450" s="482"/>
      <c r="BV450" s="482"/>
      <c r="BW450" s="482"/>
      <c r="BX450" s="482"/>
      <c r="BY450" s="482"/>
      <c r="BZ450" s="482"/>
      <c r="CA450" s="482"/>
      <c r="CB450" s="482"/>
      <c r="CC450" s="482"/>
      <c r="CD450" s="482"/>
      <c r="CE450" s="482"/>
      <c r="CF450" s="482"/>
      <c r="CG450" s="482"/>
      <c r="CH450" s="482"/>
      <c r="CI450" s="482"/>
      <c r="CJ450" s="482"/>
      <c r="CK450" s="482"/>
      <c r="CL450" s="482"/>
      <c r="CM450" s="482"/>
      <c r="CN450" s="482"/>
      <c r="CO450" s="482"/>
      <c r="CP450" s="482"/>
      <c r="CQ450" s="482"/>
      <c r="CR450" s="482"/>
      <c r="CS450" s="482"/>
      <c r="CT450" s="482"/>
      <c r="CU450" s="482"/>
      <c r="CV450" s="482"/>
      <c r="CW450" s="482"/>
      <c r="CX450" s="482"/>
      <c r="CY450" s="482"/>
      <c r="CZ450" s="482"/>
      <c r="DA450" s="482"/>
      <c r="DB450" s="482"/>
      <c r="DC450" s="482"/>
      <c r="DD450" s="482"/>
      <c r="DE450" s="482"/>
      <c r="DF450" s="482"/>
      <c r="DG450" s="482"/>
      <c r="DH450" s="482"/>
      <c r="DI450" s="482"/>
      <c r="DJ450" s="482"/>
      <c r="DK450" s="482"/>
      <c r="DL450" s="482"/>
      <c r="DM450" s="482"/>
      <c r="DN450" s="482"/>
      <c r="DO450" s="482"/>
      <c r="DP450" s="482"/>
      <c r="DQ450" s="482"/>
      <c r="DR450" s="482"/>
      <c r="DS450" s="482"/>
      <c r="DT450" s="482"/>
      <c r="DU450" s="482"/>
      <c r="DV450" s="482"/>
      <c r="DW450" s="482"/>
      <c r="DX450" s="482"/>
      <c r="DY450" s="482"/>
      <c r="DZ450" s="482"/>
      <c r="EA450" s="482"/>
      <c r="EB450" s="482"/>
      <c r="EC450" s="482"/>
      <c r="ED450" s="482"/>
      <c r="EE450" s="482"/>
      <c r="EF450" s="482"/>
      <c r="EG450" s="482"/>
      <c r="EH450" s="482"/>
      <c r="EI450" s="482"/>
      <c r="EJ450" s="482"/>
      <c r="EK450" s="482"/>
      <c r="EL450" s="482"/>
      <c r="EM450" s="482"/>
      <c r="EN450" s="482"/>
      <c r="EO450" s="482"/>
      <c r="EP450" s="482"/>
      <c r="EQ450" s="482"/>
      <c r="ER450" s="482"/>
      <c r="ES450" s="482"/>
      <c r="ET450" s="482"/>
      <c r="EU450" s="482"/>
      <c r="EV450" s="482"/>
      <c r="EW450" s="482"/>
      <c r="EX450" s="482"/>
      <c r="EY450" s="482"/>
      <c r="EZ450" s="482"/>
      <c r="FA450" s="482"/>
      <c r="FB450" s="482"/>
      <c r="FC450" s="482"/>
      <c r="FD450" s="482"/>
      <c r="FE450" s="482"/>
      <c r="FF450" s="482"/>
      <c r="FG450" s="482"/>
      <c r="FH450" s="482"/>
      <c r="FI450" s="482"/>
      <c r="FJ450" s="482"/>
      <c r="FK450" s="482"/>
      <c r="FL450" s="482"/>
      <c r="FM450" s="482"/>
      <c r="FN450" s="482"/>
      <c r="FO450" s="482"/>
      <c r="FP450" s="482"/>
      <c r="FQ450" s="482"/>
      <c r="FR450" s="482"/>
      <c r="FS450" s="482"/>
      <c r="FT450" s="482"/>
      <c r="FU450" s="482"/>
      <c r="FV450" s="482"/>
      <c r="FW450" s="482"/>
      <c r="FX450" s="482"/>
      <c r="FY450" s="482"/>
      <c r="FZ450" s="482"/>
      <c r="GA450" s="482"/>
      <c r="GB450" s="482"/>
      <c r="GC450" s="482"/>
      <c r="GD450" s="482"/>
    </row>
    <row r="451" spans="1:186" s="488" customFormat="1" ht="87" customHeight="1" thickBot="1" x14ac:dyDescent="0.25">
      <c r="A451" s="483"/>
      <c r="B451" s="509">
        <v>17130000</v>
      </c>
      <c r="C451" s="510" t="s">
        <v>334</v>
      </c>
      <c r="D451" s="486">
        <v>1012223399.1434877</v>
      </c>
      <c r="E451" s="487">
        <f>SUM(E452:E472)</f>
        <v>1297260364.6199999</v>
      </c>
    </row>
    <row r="452" spans="1:186" s="488" customFormat="1" ht="135.75" customHeight="1" x14ac:dyDescent="0.2">
      <c r="A452" s="530"/>
      <c r="B452" s="531">
        <v>17134100</v>
      </c>
      <c r="C452" s="532" t="s">
        <v>813</v>
      </c>
      <c r="D452" s="805">
        <v>0</v>
      </c>
      <c r="E452" s="806">
        <f>679572108+6552000+140000+6870600+15318744</f>
        <v>708453452</v>
      </c>
    </row>
    <row r="453" spans="1:186" s="488" customFormat="1" ht="82.5" hidden="1" customHeight="1" x14ac:dyDescent="0.2">
      <c r="A453" s="608"/>
      <c r="B453" s="542"/>
      <c r="C453" s="807" t="s">
        <v>814</v>
      </c>
      <c r="D453" s="675"/>
      <c r="E453" s="808"/>
    </row>
    <row r="454" spans="1:186" s="618" customFormat="1" ht="87" hidden="1" customHeight="1" x14ac:dyDescent="0.2">
      <c r="A454" s="598"/>
      <c r="B454" s="579"/>
      <c r="C454" s="584" t="s">
        <v>815</v>
      </c>
      <c r="D454" s="675"/>
      <c r="E454" s="676"/>
    </row>
    <row r="455" spans="1:186" ht="87" hidden="1" customHeight="1" x14ac:dyDescent="0.2">
      <c r="A455" s="578"/>
      <c r="B455" s="579"/>
      <c r="C455" s="584" t="s">
        <v>816</v>
      </c>
      <c r="D455" s="691"/>
      <c r="E455" s="692"/>
    </row>
    <row r="456" spans="1:186" ht="125" hidden="1" customHeight="1" x14ac:dyDescent="0.2">
      <c r="A456" s="578"/>
      <c r="B456" s="579"/>
      <c r="C456" s="584" t="s">
        <v>817</v>
      </c>
      <c r="D456" s="691"/>
      <c r="E456" s="692"/>
    </row>
    <row r="457" spans="1:186" ht="83.25" hidden="1" customHeight="1" x14ac:dyDescent="0.2">
      <c r="A457" s="578"/>
      <c r="B457" s="579"/>
      <c r="C457" s="580" t="s">
        <v>818</v>
      </c>
      <c r="D457" s="675"/>
      <c r="E457" s="676"/>
    </row>
    <row r="458" spans="1:186" ht="83.25" hidden="1" customHeight="1" x14ac:dyDescent="0.2">
      <c r="A458" s="578"/>
      <c r="B458" s="579"/>
      <c r="C458" s="580" t="s">
        <v>816</v>
      </c>
      <c r="D458" s="675"/>
      <c r="E458" s="676"/>
    </row>
    <row r="459" spans="1:186" ht="120" hidden="1" x14ac:dyDescent="0.2">
      <c r="A459" s="578"/>
      <c r="B459" s="579"/>
      <c r="C459" s="580" t="s">
        <v>817</v>
      </c>
      <c r="D459" s="675"/>
      <c r="E459" s="676"/>
    </row>
    <row r="460" spans="1:186" ht="150.75" customHeight="1" x14ac:dyDescent="0.2">
      <c r="A460" s="578"/>
      <c r="B460" s="579">
        <v>17136150</v>
      </c>
      <c r="C460" s="580" t="s">
        <v>363</v>
      </c>
      <c r="D460" s="691">
        <v>128958855.83978319</v>
      </c>
      <c r="E460" s="692">
        <v>170140457.68000001</v>
      </c>
    </row>
    <row r="461" spans="1:186" ht="125" customHeight="1" x14ac:dyDescent="0.2">
      <c r="A461" s="578"/>
      <c r="B461" s="579">
        <v>17136216</v>
      </c>
      <c r="C461" s="580" t="s">
        <v>364</v>
      </c>
      <c r="D461" s="691">
        <v>48811073.368578054</v>
      </c>
      <c r="E461" s="692">
        <v>10850700</v>
      </c>
    </row>
    <row r="462" spans="1:186" ht="147" customHeight="1" x14ac:dyDescent="0.2">
      <c r="A462" s="578"/>
      <c r="B462" s="579">
        <v>17136226</v>
      </c>
      <c r="C462" s="580" t="s">
        <v>365</v>
      </c>
      <c r="D462" s="691">
        <v>7272849.9319181293</v>
      </c>
      <c r="E462" s="692">
        <v>7205600</v>
      </c>
    </row>
    <row r="463" spans="1:186" ht="200.25" customHeight="1" x14ac:dyDescent="0.2">
      <c r="A463" s="578"/>
      <c r="B463" s="579">
        <v>17136333</v>
      </c>
      <c r="C463" s="580" t="s">
        <v>366</v>
      </c>
      <c r="D463" s="691">
        <v>300355566.84579599</v>
      </c>
      <c r="E463" s="692">
        <f>33342900+273124163.4</f>
        <v>306467063.39999998</v>
      </c>
    </row>
    <row r="464" spans="1:186" ht="182.25" hidden="1" customHeight="1" x14ac:dyDescent="0.2">
      <c r="A464" s="578"/>
      <c r="B464" s="579"/>
      <c r="C464" s="580" t="s">
        <v>819</v>
      </c>
      <c r="D464" s="691">
        <v>0</v>
      </c>
      <c r="E464" s="692"/>
    </row>
    <row r="465" spans="1:5" ht="137.25" customHeight="1" x14ac:dyDescent="0.2">
      <c r="A465" s="598"/>
      <c r="B465" s="693">
        <v>17136382</v>
      </c>
      <c r="C465" s="584" t="s">
        <v>367</v>
      </c>
      <c r="D465" s="691"/>
      <c r="E465" s="692">
        <v>10845000</v>
      </c>
    </row>
    <row r="466" spans="1:5" ht="110.25" hidden="1" customHeight="1" x14ac:dyDescent="0.2">
      <c r="A466" s="578"/>
      <c r="B466" s="579"/>
      <c r="C466" s="580" t="s">
        <v>820</v>
      </c>
      <c r="D466" s="691"/>
      <c r="E466" s="692"/>
    </row>
    <row r="467" spans="1:5" ht="87" hidden="1" customHeight="1" x14ac:dyDescent="0.2">
      <c r="A467" s="578"/>
      <c r="B467" s="579"/>
      <c r="C467" s="580" t="s">
        <v>821</v>
      </c>
      <c r="D467" s="691"/>
      <c r="E467" s="692"/>
    </row>
    <row r="468" spans="1:5" ht="171.75" hidden="1" customHeight="1" x14ac:dyDescent="0.2">
      <c r="A468" s="578"/>
      <c r="B468" s="579"/>
      <c r="C468" s="580" t="s">
        <v>822</v>
      </c>
      <c r="D468" s="691">
        <v>0</v>
      </c>
      <c r="E468" s="692"/>
    </row>
    <row r="469" spans="1:5" ht="124.5" customHeight="1" x14ac:dyDescent="0.2">
      <c r="A469" s="578"/>
      <c r="B469" s="579">
        <v>17134860</v>
      </c>
      <c r="C469" s="580" t="s">
        <v>368</v>
      </c>
      <c r="D469" s="691">
        <v>63454395.379151456</v>
      </c>
      <c r="E469" s="692">
        <v>30784975.780000001</v>
      </c>
    </row>
    <row r="470" spans="1:5" ht="141" customHeight="1" x14ac:dyDescent="0.2">
      <c r="A470" s="578"/>
      <c r="B470" s="579">
        <v>17134870</v>
      </c>
      <c r="C470" s="580" t="s">
        <v>369</v>
      </c>
      <c r="D470" s="691">
        <v>216768321.31722653</v>
      </c>
      <c r="E470" s="692">
        <v>3595000</v>
      </c>
    </row>
    <row r="471" spans="1:5" ht="124.5" customHeight="1" x14ac:dyDescent="0.2">
      <c r="A471" s="578"/>
      <c r="B471" s="579">
        <v>17134880</v>
      </c>
      <c r="C471" s="584" t="s">
        <v>370</v>
      </c>
      <c r="D471" s="691">
        <v>63072700.595180921</v>
      </c>
      <c r="E471" s="692">
        <v>13550745.67</v>
      </c>
    </row>
    <row r="472" spans="1:5" ht="87" customHeight="1" thickBot="1" x14ac:dyDescent="0.25">
      <c r="A472" s="809"/>
      <c r="B472" s="745">
        <v>17136261</v>
      </c>
      <c r="C472" s="753" t="s">
        <v>371</v>
      </c>
      <c r="D472" s="691">
        <v>183529635.86585349</v>
      </c>
      <c r="E472" s="748">
        <v>35367370.090000004</v>
      </c>
    </row>
    <row r="473" spans="1:5" s="488" customFormat="1" ht="141.75" customHeight="1" thickTop="1" thickBot="1" x14ac:dyDescent="0.25">
      <c r="A473" s="483"/>
      <c r="B473" s="509">
        <v>17150000</v>
      </c>
      <c r="C473" s="510" t="s">
        <v>243</v>
      </c>
      <c r="D473" s="486">
        <v>130813676.62778915</v>
      </c>
      <c r="E473" s="487">
        <f>E474</f>
        <v>7101666.4000000004</v>
      </c>
    </row>
    <row r="474" spans="1:5" ht="87" customHeight="1" thickBot="1" x14ac:dyDescent="0.25">
      <c r="A474" s="511"/>
      <c r="B474" s="512">
        <v>17151130</v>
      </c>
      <c r="C474" s="810" t="s">
        <v>372</v>
      </c>
      <c r="D474" s="691">
        <v>130813676.62778915</v>
      </c>
      <c r="E474" s="497">
        <v>7101666.4000000004</v>
      </c>
    </row>
    <row r="475" spans="1:5" s="488" customFormat="1" ht="87" customHeight="1" thickBot="1" x14ac:dyDescent="0.25">
      <c r="A475" s="483"/>
      <c r="B475" s="509">
        <v>17180000</v>
      </c>
      <c r="C475" s="510" t="s">
        <v>339</v>
      </c>
      <c r="D475" s="486">
        <v>243780545.33972138</v>
      </c>
      <c r="E475" s="487">
        <f>SUM(E476:E477)</f>
        <v>58999246.180000007</v>
      </c>
    </row>
    <row r="476" spans="1:5" ht="159" customHeight="1" x14ac:dyDescent="0.2">
      <c r="A476" s="541"/>
      <c r="B476" s="609">
        <v>17182210</v>
      </c>
      <c r="C476" s="610" t="s">
        <v>373</v>
      </c>
      <c r="D476" s="691">
        <v>178648528.52899566</v>
      </c>
      <c r="E476" s="644">
        <v>13566669.800000001</v>
      </c>
    </row>
    <row r="477" spans="1:5" ht="143.25" customHeight="1" thickBot="1" x14ac:dyDescent="0.25">
      <c r="A477" s="535"/>
      <c r="B477" s="547">
        <v>17182300</v>
      </c>
      <c r="C477" s="611" t="s">
        <v>374</v>
      </c>
      <c r="D477" s="691">
        <v>65132016.810725704</v>
      </c>
      <c r="E477" s="748">
        <v>45432576.380000003</v>
      </c>
    </row>
    <row r="478" spans="1:5" s="488" customFormat="1" ht="87" customHeight="1" thickBot="1" x14ac:dyDescent="0.25">
      <c r="A478" s="483"/>
      <c r="B478" s="509">
        <v>27420000</v>
      </c>
      <c r="C478" s="510" t="s">
        <v>69</v>
      </c>
      <c r="D478" s="486">
        <v>15745816564.083193</v>
      </c>
      <c r="E478" s="487">
        <f>SUM(E479:E510)</f>
        <v>6427528726.2800007</v>
      </c>
    </row>
    <row r="479" spans="1:5" ht="125" customHeight="1" x14ac:dyDescent="0.2">
      <c r="A479" s="541"/>
      <c r="B479" s="609">
        <v>27422120</v>
      </c>
      <c r="C479" s="610" t="s">
        <v>375</v>
      </c>
      <c r="D479" s="600">
        <v>2919152989.0633101</v>
      </c>
      <c r="E479" s="642">
        <v>333259396</v>
      </c>
    </row>
    <row r="480" spans="1:5" ht="119.25" customHeight="1" x14ac:dyDescent="0.2">
      <c r="A480" s="578"/>
      <c r="B480" s="579">
        <v>27422130</v>
      </c>
      <c r="C480" s="580" t="s">
        <v>376</v>
      </c>
      <c r="D480" s="691">
        <v>391684116.95632499</v>
      </c>
      <c r="E480" s="692">
        <v>249202303.28999999</v>
      </c>
    </row>
    <row r="481" spans="1:5" ht="87" hidden="1" customHeight="1" x14ac:dyDescent="0.2">
      <c r="A481" s="578"/>
      <c r="B481" s="579"/>
      <c r="C481" s="580" t="s">
        <v>823</v>
      </c>
      <c r="D481" s="691">
        <v>0</v>
      </c>
      <c r="E481" s="692"/>
    </row>
    <row r="482" spans="1:5" ht="201" hidden="1" customHeight="1" x14ac:dyDescent="0.2">
      <c r="A482" s="578"/>
      <c r="B482" s="579"/>
      <c r="C482" s="580" t="s">
        <v>824</v>
      </c>
      <c r="D482" s="691">
        <v>0</v>
      </c>
      <c r="E482" s="692"/>
    </row>
    <row r="483" spans="1:5" ht="135.75" customHeight="1" x14ac:dyDescent="0.2">
      <c r="A483" s="578"/>
      <c r="B483" s="579">
        <v>27422110</v>
      </c>
      <c r="C483" s="580" t="s">
        <v>377</v>
      </c>
      <c r="D483" s="691">
        <v>429548715.837749</v>
      </c>
      <c r="E483" s="692">
        <f>728948048.9+13097500</f>
        <v>742045548.89999998</v>
      </c>
    </row>
    <row r="484" spans="1:5" ht="87" hidden="1" customHeight="1" x14ac:dyDescent="0.2">
      <c r="A484" s="578"/>
      <c r="B484" s="579"/>
      <c r="C484" s="580" t="s">
        <v>825</v>
      </c>
      <c r="D484" s="691"/>
      <c r="E484" s="692"/>
    </row>
    <row r="485" spans="1:5" ht="122.25" customHeight="1" x14ac:dyDescent="0.2">
      <c r="A485" s="598"/>
      <c r="B485" s="579">
        <v>27422240</v>
      </c>
      <c r="C485" s="580" t="s">
        <v>378</v>
      </c>
      <c r="D485" s="691">
        <v>39048858.69486244</v>
      </c>
      <c r="E485" s="692">
        <f>5072323.75+28248600</f>
        <v>33320923.75</v>
      </c>
    </row>
    <row r="486" spans="1:5" ht="125" hidden="1" customHeight="1" x14ac:dyDescent="0.2">
      <c r="A486" s="578"/>
      <c r="B486" s="579"/>
      <c r="C486" s="580" t="s">
        <v>826</v>
      </c>
      <c r="D486" s="691"/>
      <c r="E486" s="692"/>
    </row>
    <row r="487" spans="1:5" ht="96.75" customHeight="1" x14ac:dyDescent="0.2">
      <c r="A487" s="578"/>
      <c r="B487" s="579">
        <v>27422400</v>
      </c>
      <c r="C487" s="580" t="s">
        <v>379</v>
      </c>
      <c r="D487" s="691"/>
      <c r="E487" s="692"/>
    </row>
    <row r="488" spans="1:5" ht="125" customHeight="1" x14ac:dyDescent="0.2">
      <c r="A488" s="578"/>
      <c r="B488" s="579">
        <v>27424410</v>
      </c>
      <c r="C488" s="580" t="s">
        <v>380</v>
      </c>
      <c r="D488" s="691">
        <v>36598542.811759815</v>
      </c>
      <c r="E488" s="692">
        <f>159046944+2241522.1</f>
        <v>161288466.09999999</v>
      </c>
    </row>
    <row r="489" spans="1:5" ht="125" hidden="1" customHeight="1" x14ac:dyDescent="0.2">
      <c r="A489" s="578"/>
      <c r="B489" s="579"/>
      <c r="C489" s="580" t="s">
        <v>827</v>
      </c>
      <c r="D489" s="691"/>
      <c r="E489" s="692"/>
    </row>
    <row r="490" spans="1:5" ht="103.5" customHeight="1" x14ac:dyDescent="0.2">
      <c r="A490" s="578"/>
      <c r="B490" s="579">
        <v>27424420</v>
      </c>
      <c r="C490" s="580" t="s">
        <v>381</v>
      </c>
      <c r="D490" s="691">
        <v>129661735.29629099</v>
      </c>
      <c r="E490" s="692">
        <v>188872551.71000001</v>
      </c>
    </row>
    <row r="491" spans="1:5" ht="79.5" customHeight="1" x14ac:dyDescent="0.2">
      <c r="A491" s="535"/>
      <c r="B491" s="536">
        <v>27425231</v>
      </c>
      <c r="C491" s="537" t="s">
        <v>382</v>
      </c>
      <c r="D491" s="600">
        <v>3168255912.9714499</v>
      </c>
      <c r="E491" s="811">
        <v>114973115.51000001</v>
      </c>
    </row>
    <row r="492" spans="1:5" ht="135.75" hidden="1" customHeight="1" x14ac:dyDescent="0.2">
      <c r="A492" s="535"/>
      <c r="B492" s="536"/>
      <c r="C492" s="580" t="s">
        <v>828</v>
      </c>
      <c r="D492" s="691"/>
      <c r="E492" s="748"/>
    </row>
    <row r="493" spans="1:5" ht="84.75" customHeight="1" x14ac:dyDescent="0.2">
      <c r="A493" s="578"/>
      <c r="B493" s="579">
        <v>27425241</v>
      </c>
      <c r="C493" s="580" t="s">
        <v>383</v>
      </c>
      <c r="D493" s="691">
        <v>13326755.746203121</v>
      </c>
      <c r="E493" s="692">
        <v>5238740.6399999997</v>
      </c>
    </row>
    <row r="494" spans="1:5" ht="120" x14ac:dyDescent="0.2">
      <c r="A494" s="612"/>
      <c r="B494" s="547">
        <v>27425210</v>
      </c>
      <c r="C494" s="611" t="s">
        <v>384</v>
      </c>
      <c r="D494" s="691">
        <v>2080383518.8844638</v>
      </c>
      <c r="E494" s="748">
        <v>1916481541.52</v>
      </c>
    </row>
    <row r="495" spans="1:5" ht="125" customHeight="1" x14ac:dyDescent="0.2">
      <c r="A495" s="541"/>
      <c r="B495" s="609">
        <v>27425220</v>
      </c>
      <c r="C495" s="610" t="s">
        <v>385</v>
      </c>
      <c r="D495" s="691">
        <v>565232229.60813379</v>
      </c>
      <c r="E495" s="644">
        <v>22738657</v>
      </c>
    </row>
    <row r="496" spans="1:5" ht="125" customHeight="1" x14ac:dyDescent="0.2">
      <c r="A496" s="578"/>
      <c r="B496" s="579">
        <v>27426310</v>
      </c>
      <c r="C496" s="580" t="s">
        <v>386</v>
      </c>
      <c r="D496" s="691">
        <v>43735336.838206574</v>
      </c>
      <c r="E496" s="692">
        <v>10871440</v>
      </c>
    </row>
    <row r="497" spans="1:5" ht="125" customHeight="1" x14ac:dyDescent="0.2">
      <c r="A497" s="578"/>
      <c r="B497" s="579">
        <v>27426840</v>
      </c>
      <c r="C497" s="580" t="s">
        <v>387</v>
      </c>
      <c r="D497" s="691">
        <v>14057589.13015048</v>
      </c>
      <c r="E497" s="692">
        <v>4157000</v>
      </c>
    </row>
    <row r="498" spans="1:5" ht="87" hidden="1" customHeight="1" x14ac:dyDescent="0.2">
      <c r="A498" s="578"/>
      <c r="B498" s="579"/>
      <c r="C498" s="580" t="s">
        <v>829</v>
      </c>
      <c r="D498" s="691"/>
      <c r="E498" s="692"/>
    </row>
    <row r="499" spans="1:5" ht="99.75" customHeight="1" x14ac:dyDescent="0.2">
      <c r="A499" s="578"/>
      <c r="B499" s="579">
        <v>27426320</v>
      </c>
      <c r="C499" s="580" t="s">
        <v>388</v>
      </c>
      <c r="D499" s="691"/>
      <c r="E499" s="692">
        <v>727948.91</v>
      </c>
    </row>
    <row r="500" spans="1:5" ht="125" customHeight="1" x14ac:dyDescent="0.2">
      <c r="A500" s="578"/>
      <c r="B500" s="579">
        <v>27426410</v>
      </c>
      <c r="C500" s="580" t="s">
        <v>389</v>
      </c>
      <c r="D500" s="691">
        <v>468586304.33834928</v>
      </c>
      <c r="E500" s="692">
        <v>1981591.77</v>
      </c>
    </row>
    <row r="501" spans="1:5" ht="122.25" hidden="1" customHeight="1" x14ac:dyDescent="0.2">
      <c r="A501" s="578"/>
      <c r="B501" s="579"/>
      <c r="C501" s="580" t="s">
        <v>830</v>
      </c>
      <c r="D501" s="691"/>
      <c r="E501" s="692"/>
    </row>
    <row r="502" spans="1:5" ht="125" customHeight="1" x14ac:dyDescent="0.2">
      <c r="A502" s="578"/>
      <c r="B502" s="579">
        <v>27428132</v>
      </c>
      <c r="C502" s="580" t="s">
        <v>390</v>
      </c>
      <c r="D502" s="691"/>
      <c r="E502" s="692"/>
    </row>
    <row r="503" spans="1:5" ht="125" hidden="1" customHeight="1" x14ac:dyDescent="0.2">
      <c r="A503" s="578"/>
      <c r="B503" s="579"/>
      <c r="C503" s="580" t="s">
        <v>831</v>
      </c>
      <c r="D503" s="691"/>
      <c r="E503" s="692"/>
    </row>
    <row r="504" spans="1:5" ht="125" hidden="1" customHeight="1" x14ac:dyDescent="0.2">
      <c r="A504" s="578"/>
      <c r="B504" s="579"/>
      <c r="C504" s="580" t="s">
        <v>832</v>
      </c>
      <c r="D504" s="691"/>
      <c r="E504" s="692"/>
    </row>
    <row r="505" spans="1:5" ht="125" customHeight="1" x14ac:dyDescent="0.2">
      <c r="A505" s="578"/>
      <c r="B505" s="579">
        <v>27428131</v>
      </c>
      <c r="C505" s="580" t="s">
        <v>391</v>
      </c>
      <c r="D505" s="691">
        <v>46077653.259937681</v>
      </c>
      <c r="E505" s="692">
        <v>28286256.73</v>
      </c>
    </row>
    <row r="506" spans="1:5" ht="125" hidden="1" customHeight="1" x14ac:dyDescent="0.2">
      <c r="A506" s="578"/>
      <c r="B506" s="579"/>
      <c r="C506" s="580" t="s">
        <v>833</v>
      </c>
      <c r="D506" s="691"/>
      <c r="E506" s="692"/>
    </row>
    <row r="507" spans="1:5" ht="125" hidden="1" customHeight="1" x14ac:dyDescent="0.2">
      <c r="A507" s="598"/>
      <c r="B507" s="579"/>
      <c r="C507" s="580" t="s">
        <v>834</v>
      </c>
      <c r="D507" s="691"/>
      <c r="E507" s="692"/>
    </row>
    <row r="508" spans="1:5" s="618" customFormat="1" ht="87" hidden="1" customHeight="1" x14ac:dyDescent="0.2">
      <c r="A508" s="598"/>
      <c r="B508" s="579"/>
      <c r="C508" s="584" t="s">
        <v>835</v>
      </c>
      <c r="D508" s="691"/>
      <c r="E508" s="692"/>
    </row>
    <row r="509" spans="1:5" ht="127.5" customHeight="1" x14ac:dyDescent="0.2">
      <c r="A509" s="578"/>
      <c r="B509" s="579">
        <v>27428211</v>
      </c>
      <c r="C509" s="580" t="s">
        <v>392</v>
      </c>
      <c r="D509" s="691">
        <v>2558183669.3841314</v>
      </c>
      <c r="E509" s="692">
        <f>175433692.6+38476843.91+680036705.71</f>
        <v>893947242.22000003</v>
      </c>
    </row>
    <row r="510" spans="1:5" ht="79.5" customHeight="1" thickBot="1" x14ac:dyDescent="0.25">
      <c r="A510" s="744"/>
      <c r="B510" s="745">
        <v>27428212</v>
      </c>
      <c r="C510" s="746" t="s">
        <v>393</v>
      </c>
      <c r="D510" s="691">
        <v>2842282635.2618699</v>
      </c>
      <c r="E510" s="748">
        <v>1720136002.23</v>
      </c>
    </row>
    <row r="511" spans="1:5" s="488" customFormat="1" ht="120" customHeight="1" thickTop="1" thickBot="1" x14ac:dyDescent="0.25">
      <c r="A511" s="483"/>
      <c r="B511" s="509">
        <v>27022000</v>
      </c>
      <c r="C511" s="510" t="s">
        <v>394</v>
      </c>
      <c r="D511" s="486">
        <v>1477181.8174636001</v>
      </c>
      <c r="E511" s="487">
        <f>E513</f>
        <v>95644783</v>
      </c>
    </row>
    <row r="512" spans="1:5" ht="180" hidden="1" x14ac:dyDescent="0.2">
      <c r="A512" s="578"/>
      <c r="B512" s="579"/>
      <c r="C512" s="580" t="s">
        <v>836</v>
      </c>
      <c r="D512" s="691">
        <v>0</v>
      </c>
      <c r="E512" s="692"/>
    </row>
    <row r="513" spans="1:186" ht="184.5" customHeight="1" thickBot="1" x14ac:dyDescent="0.25">
      <c r="A513" s="578"/>
      <c r="B513" s="579">
        <v>27022350</v>
      </c>
      <c r="C513" s="580" t="s">
        <v>395</v>
      </c>
      <c r="D513" s="691">
        <v>1477181.8174636001</v>
      </c>
      <c r="E513" s="692">
        <v>95644783</v>
      </c>
    </row>
    <row r="514" spans="1:186" ht="104.25" hidden="1" customHeight="1" x14ac:dyDescent="0.2">
      <c r="A514" s="578"/>
      <c r="B514" s="579"/>
      <c r="C514" s="580" t="s">
        <v>837</v>
      </c>
      <c r="D514" s="691">
        <v>0</v>
      </c>
      <c r="E514" s="692"/>
    </row>
    <row r="515" spans="1:186" ht="133.5" hidden="1" customHeight="1" x14ac:dyDescent="0.2">
      <c r="A515" s="578"/>
      <c r="B515" s="579">
        <v>27022323</v>
      </c>
      <c r="C515" s="584" t="s">
        <v>396</v>
      </c>
      <c r="D515" s="691">
        <v>0</v>
      </c>
      <c r="E515" s="692"/>
    </row>
    <row r="516" spans="1:186" ht="181" hidden="1" thickBot="1" x14ac:dyDescent="0.25">
      <c r="A516" s="598"/>
      <c r="B516" s="579"/>
      <c r="C516" s="580" t="s">
        <v>838</v>
      </c>
      <c r="D516" s="691">
        <v>0</v>
      </c>
      <c r="E516" s="692"/>
    </row>
    <row r="517" spans="1:186" ht="181" hidden="1" thickBot="1" x14ac:dyDescent="0.25">
      <c r="A517" s="572"/>
      <c r="B517" s="495"/>
      <c r="C517" s="580" t="s">
        <v>838</v>
      </c>
      <c r="D517" s="691">
        <v>0</v>
      </c>
      <c r="E517" s="497"/>
    </row>
    <row r="518" spans="1:186" s="488" customFormat="1" ht="78" customHeight="1" thickBot="1" x14ac:dyDescent="0.25">
      <c r="A518" s="483"/>
      <c r="B518" s="509">
        <v>37440000</v>
      </c>
      <c r="C518" s="510" t="s">
        <v>96</v>
      </c>
      <c r="D518" s="486">
        <v>526343032.98834163</v>
      </c>
      <c r="E518" s="487">
        <f>E519</f>
        <v>103096499.78</v>
      </c>
    </row>
    <row r="519" spans="1:186" ht="76.5" customHeight="1" thickBot="1" x14ac:dyDescent="0.25">
      <c r="A519" s="511"/>
      <c r="B519" s="579">
        <v>37441000</v>
      </c>
      <c r="C519" s="513" t="s">
        <v>397</v>
      </c>
      <c r="D519" s="691">
        <v>526343032.98834163</v>
      </c>
      <c r="E519" s="497">
        <v>103096499.78</v>
      </c>
    </row>
    <row r="520" spans="1:186" s="482" customFormat="1" ht="87" customHeight="1" thickBot="1" x14ac:dyDescent="0.25">
      <c r="A520" s="478">
        <v>52</v>
      </c>
      <c r="B520" s="550" t="s">
        <v>398</v>
      </c>
      <c r="C520" s="551"/>
      <c r="D520" s="479">
        <v>73798377392</v>
      </c>
      <c r="E520" s="480">
        <f>E521+E524</f>
        <v>71873557080.020004</v>
      </c>
    </row>
    <row r="521" spans="1:186" s="812" customFormat="1" ht="85.5" customHeight="1" thickBot="1" x14ac:dyDescent="0.25">
      <c r="A521" s="483"/>
      <c r="B521" s="509">
        <v>17133000</v>
      </c>
      <c r="C521" s="510" t="s">
        <v>399</v>
      </c>
      <c r="D521" s="486">
        <v>73798377392</v>
      </c>
      <c r="E521" s="487">
        <f>E522+E523</f>
        <v>71873557080.020004</v>
      </c>
    </row>
    <row r="522" spans="1:186" ht="72" customHeight="1" x14ac:dyDescent="0.2">
      <c r="A522" s="813"/>
      <c r="B522" s="531">
        <v>17133100</v>
      </c>
      <c r="C522" s="587" t="s">
        <v>400</v>
      </c>
      <c r="D522" s="689">
        <v>56652759496.014244</v>
      </c>
      <c r="E522" s="690">
        <v>54984184490.5</v>
      </c>
    </row>
    <row r="523" spans="1:186" ht="96" customHeight="1" thickBot="1" x14ac:dyDescent="0.25">
      <c r="A523" s="578"/>
      <c r="B523" s="579">
        <v>17133200</v>
      </c>
      <c r="C523" s="580" t="s">
        <v>401</v>
      </c>
      <c r="D523" s="691">
        <v>17145617895.985758</v>
      </c>
      <c r="E523" s="692">
        <v>16889372589.52</v>
      </c>
    </row>
    <row r="524" spans="1:186" s="488" customFormat="1" ht="78" customHeight="1" thickBot="1" x14ac:dyDescent="0.25">
      <c r="A524" s="483"/>
      <c r="B524" s="509">
        <v>37440000</v>
      </c>
      <c r="C524" s="510" t="s">
        <v>96</v>
      </c>
      <c r="D524" s="486"/>
      <c r="E524" s="487">
        <f>E525</f>
        <v>0</v>
      </c>
    </row>
    <row r="525" spans="1:186" ht="96" customHeight="1" thickBot="1" x14ac:dyDescent="0.25">
      <c r="A525" s="814"/>
      <c r="B525" s="579">
        <v>37441000</v>
      </c>
      <c r="C525" s="513" t="s">
        <v>397</v>
      </c>
      <c r="D525" s="747"/>
      <c r="E525" s="748"/>
    </row>
    <row r="526" spans="1:186" s="481" customFormat="1" ht="193.5" customHeight="1" thickBot="1" x14ac:dyDescent="0.25">
      <c r="A526" s="478">
        <v>52</v>
      </c>
      <c r="B526" s="1015" t="s">
        <v>402</v>
      </c>
      <c r="C526" s="1016"/>
      <c r="D526" s="737">
        <v>203549501850.00003</v>
      </c>
      <c r="E526" s="738">
        <f>E527+E560+E566+E571+E600+E602</f>
        <v>147070960314.69</v>
      </c>
      <c r="G526" s="482"/>
      <c r="H526" s="482"/>
      <c r="I526" s="482"/>
      <c r="J526" s="482"/>
      <c r="K526" s="482"/>
      <c r="L526" s="482"/>
      <c r="M526" s="482"/>
      <c r="N526" s="482"/>
      <c r="O526" s="482"/>
      <c r="P526" s="482"/>
      <c r="Q526" s="482"/>
      <c r="R526" s="482"/>
      <c r="S526" s="482"/>
      <c r="T526" s="482"/>
      <c r="U526" s="482"/>
      <c r="V526" s="482"/>
      <c r="W526" s="482"/>
      <c r="X526" s="482"/>
      <c r="Y526" s="482"/>
      <c r="Z526" s="482"/>
      <c r="AA526" s="482"/>
      <c r="AB526" s="482"/>
      <c r="AC526" s="482"/>
      <c r="AD526" s="482"/>
      <c r="AE526" s="482"/>
      <c r="AF526" s="482"/>
      <c r="AG526" s="482"/>
      <c r="AH526" s="482"/>
      <c r="AI526" s="482"/>
      <c r="AJ526" s="482"/>
      <c r="AK526" s="482"/>
      <c r="AL526" s="482"/>
      <c r="AM526" s="482"/>
      <c r="AN526" s="482"/>
      <c r="AO526" s="482"/>
      <c r="AP526" s="482"/>
      <c r="AQ526" s="482"/>
      <c r="AR526" s="482"/>
      <c r="AS526" s="482"/>
      <c r="AT526" s="482"/>
      <c r="AU526" s="482"/>
      <c r="AV526" s="482"/>
      <c r="AW526" s="482"/>
      <c r="AX526" s="482"/>
      <c r="AY526" s="482"/>
      <c r="AZ526" s="482"/>
      <c r="BA526" s="482"/>
      <c r="BB526" s="482"/>
      <c r="BC526" s="482"/>
      <c r="BD526" s="482"/>
      <c r="BE526" s="482"/>
      <c r="BF526" s="482"/>
      <c r="BG526" s="482"/>
      <c r="BH526" s="482"/>
      <c r="BI526" s="482"/>
      <c r="BJ526" s="482"/>
      <c r="BK526" s="482"/>
      <c r="BL526" s="482"/>
      <c r="BM526" s="482"/>
      <c r="BN526" s="482"/>
      <c r="BO526" s="482"/>
      <c r="BP526" s="482"/>
      <c r="BQ526" s="482"/>
      <c r="BR526" s="482"/>
      <c r="BS526" s="482"/>
      <c r="BT526" s="482"/>
      <c r="BU526" s="482"/>
      <c r="BV526" s="482"/>
      <c r="BW526" s="482"/>
      <c r="BX526" s="482"/>
      <c r="BY526" s="482"/>
      <c r="BZ526" s="482"/>
      <c r="CA526" s="482"/>
      <c r="CB526" s="482"/>
      <c r="CC526" s="482"/>
      <c r="CD526" s="482"/>
      <c r="CE526" s="482"/>
      <c r="CF526" s="482"/>
      <c r="CG526" s="482"/>
      <c r="CH526" s="482"/>
      <c r="CI526" s="482"/>
      <c r="CJ526" s="482"/>
      <c r="CK526" s="482"/>
      <c r="CL526" s="482"/>
      <c r="CM526" s="482"/>
      <c r="CN526" s="482"/>
      <c r="CO526" s="482"/>
      <c r="CP526" s="482"/>
      <c r="CQ526" s="482"/>
      <c r="CR526" s="482"/>
      <c r="CS526" s="482"/>
      <c r="CT526" s="482"/>
      <c r="CU526" s="482"/>
      <c r="CV526" s="482"/>
      <c r="CW526" s="482"/>
      <c r="CX526" s="482"/>
      <c r="CY526" s="482"/>
      <c r="CZ526" s="482"/>
      <c r="DA526" s="482"/>
      <c r="DB526" s="482"/>
      <c r="DC526" s="482"/>
      <c r="DD526" s="482"/>
      <c r="DE526" s="482"/>
      <c r="DF526" s="482"/>
      <c r="DG526" s="482"/>
      <c r="DH526" s="482"/>
      <c r="DI526" s="482"/>
      <c r="DJ526" s="482"/>
      <c r="DK526" s="482"/>
      <c r="DL526" s="482"/>
      <c r="DM526" s="482"/>
      <c r="DN526" s="482"/>
      <c r="DO526" s="482"/>
      <c r="DP526" s="482"/>
      <c r="DQ526" s="482"/>
      <c r="DR526" s="482"/>
      <c r="DS526" s="482"/>
      <c r="DT526" s="482"/>
      <c r="DU526" s="482"/>
      <c r="DV526" s="482"/>
      <c r="DW526" s="482"/>
      <c r="DX526" s="482"/>
      <c r="DY526" s="482"/>
      <c r="DZ526" s="482"/>
      <c r="EA526" s="482"/>
      <c r="EB526" s="482"/>
      <c r="EC526" s="482"/>
      <c r="ED526" s="482"/>
      <c r="EE526" s="482"/>
      <c r="EF526" s="482"/>
      <c r="EG526" s="482"/>
      <c r="EH526" s="482"/>
      <c r="EI526" s="482"/>
      <c r="EJ526" s="482"/>
      <c r="EK526" s="482"/>
      <c r="EL526" s="482"/>
      <c r="EM526" s="482"/>
      <c r="EN526" s="482"/>
      <c r="EO526" s="482"/>
      <c r="EP526" s="482"/>
      <c r="EQ526" s="482"/>
      <c r="ER526" s="482"/>
      <c r="ES526" s="482"/>
      <c r="ET526" s="482"/>
      <c r="EU526" s="482"/>
      <c r="EV526" s="482"/>
      <c r="EW526" s="482"/>
      <c r="EX526" s="482"/>
      <c r="EY526" s="482"/>
      <c r="EZ526" s="482"/>
      <c r="FA526" s="482"/>
      <c r="FB526" s="482"/>
      <c r="FC526" s="482"/>
      <c r="FD526" s="482"/>
      <c r="FE526" s="482"/>
      <c r="FF526" s="482"/>
      <c r="FG526" s="482"/>
      <c r="FH526" s="482"/>
      <c r="FI526" s="482"/>
      <c r="FJ526" s="482"/>
      <c r="FK526" s="482"/>
      <c r="FL526" s="482"/>
      <c r="FM526" s="482"/>
      <c r="FN526" s="482"/>
      <c r="FO526" s="482"/>
      <c r="FP526" s="482"/>
      <c r="FQ526" s="482"/>
      <c r="FR526" s="482"/>
      <c r="FS526" s="482"/>
      <c r="FT526" s="482"/>
      <c r="FU526" s="482"/>
      <c r="FV526" s="482"/>
      <c r="FW526" s="482"/>
      <c r="FX526" s="482"/>
      <c r="FY526" s="482"/>
      <c r="FZ526" s="482"/>
      <c r="GA526" s="482"/>
      <c r="GB526" s="482"/>
      <c r="GC526" s="482"/>
      <c r="GD526" s="482"/>
    </row>
    <row r="527" spans="1:186" s="488" customFormat="1" ht="87" customHeight="1" thickBot="1" x14ac:dyDescent="0.25">
      <c r="A527" s="483"/>
      <c r="B527" s="509">
        <v>17130000</v>
      </c>
      <c r="C527" s="510" t="s">
        <v>403</v>
      </c>
      <c r="D527" s="486">
        <v>2203495355.2346373</v>
      </c>
      <c r="E527" s="487">
        <f>SUM(E528:E559)</f>
        <v>1201920761.2899997</v>
      </c>
    </row>
    <row r="528" spans="1:186" ht="130.5" customHeight="1" x14ac:dyDescent="0.2">
      <c r="A528" s="541"/>
      <c r="B528" s="609">
        <v>17133300</v>
      </c>
      <c r="C528" s="610" t="s">
        <v>404</v>
      </c>
      <c r="D528" s="596">
        <v>148175222.26998997</v>
      </c>
      <c r="E528" s="597">
        <v>131262689.44</v>
      </c>
    </row>
    <row r="529" spans="1:5" s="499" customFormat="1" ht="87" hidden="1" customHeight="1" x14ac:dyDescent="0.2">
      <c r="A529" s="617"/>
      <c r="B529" s="542"/>
      <c r="C529" s="610" t="s">
        <v>839</v>
      </c>
      <c r="D529" s="596">
        <v>0</v>
      </c>
      <c r="E529" s="644"/>
    </row>
    <row r="530" spans="1:5" s="499" customFormat="1" ht="87" hidden="1" customHeight="1" x14ac:dyDescent="0.2">
      <c r="A530" s="617"/>
      <c r="B530" s="542"/>
      <c r="C530" s="610" t="s">
        <v>840</v>
      </c>
      <c r="D530" s="596">
        <v>0</v>
      </c>
      <c r="E530" s="644"/>
    </row>
    <row r="531" spans="1:5" s="499" customFormat="1" ht="87" hidden="1" customHeight="1" x14ac:dyDescent="0.2">
      <c r="A531" s="617"/>
      <c r="B531" s="542"/>
      <c r="C531" s="580" t="s">
        <v>841</v>
      </c>
      <c r="D531" s="596">
        <v>0</v>
      </c>
      <c r="E531" s="644"/>
    </row>
    <row r="532" spans="1:5" s="499" customFormat="1" ht="72" hidden="1" customHeight="1" x14ac:dyDescent="0.2">
      <c r="A532" s="617"/>
      <c r="B532" s="542"/>
      <c r="C532" s="580" t="s">
        <v>842</v>
      </c>
      <c r="D532" s="596">
        <v>0</v>
      </c>
      <c r="E532" s="644"/>
    </row>
    <row r="533" spans="1:5" s="499" customFormat="1" ht="87" hidden="1" customHeight="1" x14ac:dyDescent="0.2">
      <c r="A533" s="617"/>
      <c r="B533" s="542"/>
      <c r="C533" s="580" t="s">
        <v>843</v>
      </c>
      <c r="D533" s="596">
        <v>0</v>
      </c>
      <c r="E533" s="644"/>
    </row>
    <row r="534" spans="1:5" s="499" customFormat="1" ht="87" hidden="1" customHeight="1" x14ac:dyDescent="0.2">
      <c r="A534" s="617"/>
      <c r="B534" s="542"/>
      <c r="C534" s="580" t="s">
        <v>844</v>
      </c>
      <c r="D534" s="596">
        <v>0</v>
      </c>
      <c r="E534" s="644"/>
    </row>
    <row r="535" spans="1:5" s="499" customFormat="1" ht="87" hidden="1" customHeight="1" x14ac:dyDescent="0.2">
      <c r="A535" s="617"/>
      <c r="B535" s="542"/>
      <c r="C535" s="580" t="s">
        <v>845</v>
      </c>
      <c r="D535" s="596">
        <v>0</v>
      </c>
      <c r="E535" s="644"/>
    </row>
    <row r="536" spans="1:5" s="499" customFormat="1" ht="87" hidden="1" customHeight="1" x14ac:dyDescent="0.2">
      <c r="A536" s="617"/>
      <c r="B536" s="542"/>
      <c r="C536" s="580" t="s">
        <v>846</v>
      </c>
      <c r="D536" s="596">
        <v>0</v>
      </c>
      <c r="E536" s="644"/>
    </row>
    <row r="537" spans="1:5" s="499" customFormat="1" ht="87" hidden="1" customHeight="1" x14ac:dyDescent="0.2">
      <c r="A537" s="617"/>
      <c r="B537" s="542"/>
      <c r="C537" s="580" t="s">
        <v>847</v>
      </c>
      <c r="D537" s="596">
        <v>0</v>
      </c>
      <c r="E537" s="644"/>
    </row>
    <row r="538" spans="1:5" s="499" customFormat="1" ht="87" hidden="1" customHeight="1" x14ac:dyDescent="0.2">
      <c r="A538" s="617"/>
      <c r="B538" s="542"/>
      <c r="C538" s="580" t="s">
        <v>848</v>
      </c>
      <c r="D538" s="596">
        <v>0</v>
      </c>
      <c r="E538" s="644"/>
    </row>
    <row r="539" spans="1:5" ht="125" hidden="1" customHeight="1" x14ac:dyDescent="0.2">
      <c r="A539" s="578"/>
      <c r="B539" s="579"/>
      <c r="C539" s="580" t="s">
        <v>849</v>
      </c>
      <c r="D539" s="596">
        <v>0</v>
      </c>
      <c r="E539" s="644"/>
    </row>
    <row r="540" spans="1:5" ht="141" customHeight="1" x14ac:dyDescent="0.2">
      <c r="A540" s="578"/>
      <c r="B540" s="579">
        <v>17136234</v>
      </c>
      <c r="C540" s="580" t="s">
        <v>405</v>
      </c>
      <c r="D540" s="596">
        <v>0</v>
      </c>
      <c r="E540" s="644"/>
    </row>
    <row r="541" spans="1:5" ht="129" customHeight="1" x14ac:dyDescent="0.2">
      <c r="A541" s="578"/>
      <c r="B541" s="579">
        <v>17134610</v>
      </c>
      <c r="C541" s="580" t="s">
        <v>406</v>
      </c>
      <c r="D541" s="596">
        <v>0</v>
      </c>
      <c r="E541" s="644">
        <v>861302.5</v>
      </c>
    </row>
    <row r="542" spans="1:5" ht="188.25" customHeight="1" x14ac:dyDescent="0.2">
      <c r="A542" s="541"/>
      <c r="B542" s="609">
        <v>17136160</v>
      </c>
      <c r="C542" s="610" t="s">
        <v>407</v>
      </c>
      <c r="D542" s="596">
        <v>115052778.21519139</v>
      </c>
      <c r="E542" s="597">
        <v>193085578.16999999</v>
      </c>
    </row>
    <row r="543" spans="1:5" ht="192" customHeight="1" x14ac:dyDescent="0.2">
      <c r="A543" s="541"/>
      <c r="B543" s="609">
        <v>17134651</v>
      </c>
      <c r="C543" s="610" t="s">
        <v>408</v>
      </c>
      <c r="D543" s="596">
        <v>573811607.72781909</v>
      </c>
      <c r="E543" s="597">
        <v>395617092.10000002</v>
      </c>
    </row>
    <row r="544" spans="1:5" ht="135.75" customHeight="1" x14ac:dyDescent="0.2">
      <c r="A544" s="578"/>
      <c r="B544" s="579">
        <v>17134620</v>
      </c>
      <c r="C544" s="580" t="s">
        <v>411</v>
      </c>
      <c r="D544" s="596">
        <v>1008663612.5116787</v>
      </c>
      <c r="E544" s="644">
        <v>6598714</v>
      </c>
    </row>
    <row r="545" spans="1:5" ht="143.25" customHeight="1" x14ac:dyDescent="0.2">
      <c r="A545" s="578"/>
      <c r="B545" s="579">
        <v>17134630</v>
      </c>
      <c r="C545" s="580" t="s">
        <v>412</v>
      </c>
      <c r="D545" s="596">
        <v>0</v>
      </c>
      <c r="E545" s="644">
        <v>5618000</v>
      </c>
    </row>
    <row r="546" spans="1:5" ht="191.25" customHeight="1" x14ac:dyDescent="0.2">
      <c r="A546" s="578"/>
      <c r="B546" s="579">
        <v>17134653</v>
      </c>
      <c r="C546" s="584" t="s">
        <v>850</v>
      </c>
      <c r="D546" s="596">
        <v>119437266.15781599</v>
      </c>
      <c r="E546" s="644">
        <v>201853079.78999999</v>
      </c>
    </row>
    <row r="547" spans="1:5" ht="129" customHeight="1" x14ac:dyDescent="0.2">
      <c r="A547" s="578"/>
      <c r="B547" s="579">
        <v>17134660</v>
      </c>
      <c r="C547" s="580" t="s">
        <v>851</v>
      </c>
      <c r="D547" s="596">
        <v>0</v>
      </c>
      <c r="E547" s="644">
        <v>118200109.54000001</v>
      </c>
    </row>
    <row r="548" spans="1:5" ht="132" customHeight="1" x14ac:dyDescent="0.2">
      <c r="A548" s="578"/>
      <c r="B548" s="579">
        <v>17134652</v>
      </c>
      <c r="C548" s="580" t="s">
        <v>852</v>
      </c>
      <c r="D548" s="596">
        <v>139968308.572954</v>
      </c>
      <c r="E548" s="644">
        <v>77396231.859999999</v>
      </c>
    </row>
    <row r="549" spans="1:5" ht="132" customHeight="1" x14ac:dyDescent="0.2">
      <c r="A549" s="494"/>
      <c r="B549" s="495"/>
      <c r="C549" s="584" t="s">
        <v>853</v>
      </c>
      <c r="D549" s="596">
        <v>0</v>
      </c>
      <c r="E549" s="497">
        <v>23995599.600000001</v>
      </c>
    </row>
    <row r="550" spans="1:5" ht="125" customHeight="1" x14ac:dyDescent="0.2">
      <c r="A550" s="578"/>
      <c r="B550" s="579">
        <v>17136231</v>
      </c>
      <c r="C550" s="580" t="s">
        <v>414</v>
      </c>
      <c r="D550" s="596">
        <v>98386559.779188305</v>
      </c>
      <c r="E550" s="644">
        <v>34378054.289999999</v>
      </c>
    </row>
    <row r="551" spans="1:5" ht="189.75" hidden="1" customHeight="1" x14ac:dyDescent="0.2">
      <c r="A551" s="578"/>
      <c r="B551" s="815"/>
      <c r="C551" s="580" t="s">
        <v>854</v>
      </c>
      <c r="D551" s="596">
        <v>0</v>
      </c>
      <c r="E551" s="644"/>
    </row>
    <row r="552" spans="1:5" ht="143.25" hidden="1" customHeight="1" x14ac:dyDescent="0.2">
      <c r="A552" s="578"/>
      <c r="B552" s="816"/>
      <c r="C552" s="584" t="s">
        <v>855</v>
      </c>
      <c r="D552" s="596">
        <v>0</v>
      </c>
      <c r="E552" s="644"/>
    </row>
    <row r="553" spans="1:5" ht="143.25" customHeight="1" x14ac:dyDescent="0.2">
      <c r="A553" s="578"/>
      <c r="B553" s="816">
        <v>17134654</v>
      </c>
      <c r="C553" s="584" t="s">
        <v>417</v>
      </c>
      <c r="D553" s="596">
        <v>0</v>
      </c>
      <c r="E553" s="644">
        <v>13054310</v>
      </c>
    </row>
    <row r="554" spans="1:5" ht="143.25" hidden="1" customHeight="1" x14ac:dyDescent="0.2">
      <c r="A554" s="814"/>
      <c r="B554" s="816">
        <v>17136214</v>
      </c>
      <c r="C554" s="584" t="s">
        <v>856</v>
      </c>
      <c r="D554" s="596">
        <v>0</v>
      </c>
      <c r="E554" s="497"/>
    </row>
    <row r="555" spans="1:5" s="499" customFormat="1" ht="143.25" hidden="1" customHeight="1" x14ac:dyDescent="0.2">
      <c r="A555" s="817"/>
      <c r="B555" s="818"/>
      <c r="C555" s="584" t="s">
        <v>853</v>
      </c>
      <c r="D555" s="596">
        <v>0</v>
      </c>
      <c r="E555" s="497"/>
    </row>
    <row r="556" spans="1:5" ht="151.5" hidden="1" customHeight="1" x14ac:dyDescent="0.2">
      <c r="A556" s="814"/>
      <c r="B556" s="818"/>
      <c r="C556" s="584" t="s">
        <v>857</v>
      </c>
      <c r="D556" s="596">
        <v>0</v>
      </c>
      <c r="E556" s="497"/>
    </row>
    <row r="557" spans="1:5" ht="282" hidden="1" customHeight="1" x14ac:dyDescent="0.2">
      <c r="A557" s="814"/>
      <c r="B557" s="818"/>
      <c r="C557" s="584" t="s">
        <v>455</v>
      </c>
      <c r="D557" s="596">
        <v>0</v>
      </c>
      <c r="E557" s="497"/>
    </row>
    <row r="558" spans="1:5" ht="176.25" hidden="1" customHeight="1" x14ac:dyDescent="0.2">
      <c r="A558" s="578"/>
      <c r="B558" s="816"/>
      <c r="C558" s="584" t="s">
        <v>858</v>
      </c>
      <c r="D558" s="596">
        <v>0</v>
      </c>
      <c r="E558" s="644"/>
    </row>
    <row r="559" spans="1:5" ht="204" customHeight="1" thickBot="1" x14ac:dyDescent="0.25">
      <c r="A559" s="578"/>
      <c r="B559" s="816">
        <v>17181220</v>
      </c>
      <c r="C559" s="584" t="s">
        <v>419</v>
      </c>
      <c r="D559" s="596">
        <v>0</v>
      </c>
      <c r="E559" s="644"/>
    </row>
    <row r="560" spans="1:5" s="488" customFormat="1" ht="87.75" customHeight="1" thickBot="1" x14ac:dyDescent="0.25">
      <c r="A560" s="483"/>
      <c r="B560" s="509">
        <v>27415000</v>
      </c>
      <c r="C560" s="510" t="s">
        <v>196</v>
      </c>
      <c r="D560" s="486">
        <v>23386012103.205513</v>
      </c>
      <c r="E560" s="487">
        <f>SUM(E561:E565)</f>
        <v>10928355411.459999</v>
      </c>
    </row>
    <row r="561" spans="1:5" ht="190.5" customHeight="1" x14ac:dyDescent="0.2">
      <c r="A561" s="541"/>
      <c r="B561" s="609">
        <v>27415510</v>
      </c>
      <c r="C561" s="584" t="s">
        <v>421</v>
      </c>
      <c r="D561" s="739">
        <v>5895940057.2420101</v>
      </c>
      <c r="E561" s="740">
        <v>4793609617.75</v>
      </c>
    </row>
    <row r="562" spans="1:5" ht="125" customHeight="1" x14ac:dyDescent="0.2">
      <c r="A562" s="578"/>
      <c r="B562" s="816">
        <v>27415520</v>
      </c>
      <c r="C562" s="584" t="s">
        <v>422</v>
      </c>
      <c r="D562" s="739">
        <v>0</v>
      </c>
      <c r="E562" s="642">
        <v>149343076.91999999</v>
      </c>
    </row>
    <row r="563" spans="1:5" ht="125" customHeight="1" x14ac:dyDescent="0.2">
      <c r="A563" s="578"/>
      <c r="B563" s="816">
        <v>27415530</v>
      </c>
      <c r="C563" s="584" t="s">
        <v>423</v>
      </c>
      <c r="D563" s="739">
        <v>0</v>
      </c>
      <c r="E563" s="642">
        <v>2548000</v>
      </c>
    </row>
    <row r="564" spans="1:5" ht="125" customHeight="1" x14ac:dyDescent="0.2">
      <c r="A564" s="578"/>
      <c r="B564" s="816">
        <v>27415540</v>
      </c>
      <c r="C564" s="584" t="s">
        <v>424</v>
      </c>
      <c r="D564" s="739">
        <v>17490072045.963501</v>
      </c>
      <c r="E564" s="642">
        <v>5975599816.79</v>
      </c>
    </row>
    <row r="565" spans="1:5" ht="197.25" customHeight="1" thickBot="1" x14ac:dyDescent="0.25">
      <c r="A565" s="494"/>
      <c r="B565" s="819">
        <v>27415550</v>
      </c>
      <c r="C565" s="584" t="s">
        <v>425</v>
      </c>
      <c r="D565" s="596">
        <v>513631157.14857733</v>
      </c>
      <c r="E565" s="497">
        <v>7254900</v>
      </c>
    </row>
    <row r="566" spans="1:5" s="488" customFormat="1" ht="125" customHeight="1" thickBot="1" x14ac:dyDescent="0.25">
      <c r="A566" s="483"/>
      <c r="B566" s="509">
        <v>27021000</v>
      </c>
      <c r="C566" s="510" t="s">
        <v>177</v>
      </c>
      <c r="D566" s="486">
        <v>70865072911.859299</v>
      </c>
      <c r="E566" s="487">
        <f>SUM(E569:E570)</f>
        <v>95892176171.310013</v>
      </c>
    </row>
    <row r="567" spans="1:5" ht="136.5" hidden="1" customHeight="1" x14ac:dyDescent="0.2">
      <c r="A567" s="541"/>
      <c r="B567" s="609"/>
      <c r="C567" s="610" t="s">
        <v>859</v>
      </c>
      <c r="D567" s="596">
        <v>0</v>
      </c>
      <c r="E567" s="597"/>
    </row>
    <row r="568" spans="1:5" ht="135" hidden="1" customHeight="1" x14ac:dyDescent="0.2">
      <c r="A568" s="578"/>
      <c r="B568" s="579"/>
      <c r="C568" s="584" t="s">
        <v>860</v>
      </c>
      <c r="D568" s="596">
        <v>0</v>
      </c>
      <c r="E568" s="644"/>
    </row>
    <row r="569" spans="1:5" ht="191.25" customHeight="1" x14ac:dyDescent="0.2">
      <c r="A569" s="578"/>
      <c r="B569" s="816">
        <v>27021210</v>
      </c>
      <c r="C569" s="610" t="s">
        <v>426</v>
      </c>
      <c r="D569" s="596">
        <v>70865072911.859299</v>
      </c>
      <c r="E569" s="644">
        <v>80375798578.320007</v>
      </c>
    </row>
    <row r="570" spans="1:5" ht="139.5" customHeight="1" thickBot="1" x14ac:dyDescent="0.25">
      <c r="A570" s="494"/>
      <c r="B570" s="816">
        <v>27021220</v>
      </c>
      <c r="C570" s="610" t="s">
        <v>427</v>
      </c>
      <c r="D570" s="596">
        <v>0</v>
      </c>
      <c r="E570" s="497">
        <f>15503078211.77+13299381.22</f>
        <v>15516377592.99</v>
      </c>
    </row>
    <row r="571" spans="1:5" s="488" customFormat="1" ht="90.75" customHeight="1" thickBot="1" x14ac:dyDescent="0.25">
      <c r="A571" s="483"/>
      <c r="B571" s="571">
        <v>27420000</v>
      </c>
      <c r="C571" s="510" t="s">
        <v>69</v>
      </c>
      <c r="D571" s="486">
        <v>104839995094.62546</v>
      </c>
      <c r="E571" s="487">
        <f>SUM(E572:E598)</f>
        <v>36583953407.82</v>
      </c>
    </row>
    <row r="572" spans="1:5" ht="206.25" customHeight="1" x14ac:dyDescent="0.2">
      <c r="A572" s="541"/>
      <c r="B572" s="609">
        <v>27422700</v>
      </c>
      <c r="C572" s="610" t="s">
        <v>431</v>
      </c>
      <c r="D572" s="596">
        <v>111286750.71552508</v>
      </c>
      <c r="E572" s="597">
        <v>195333499.97</v>
      </c>
    </row>
    <row r="573" spans="1:5" ht="240" x14ac:dyDescent="0.2">
      <c r="A573" s="578"/>
      <c r="B573" s="579">
        <v>27422810</v>
      </c>
      <c r="C573" s="580" t="s">
        <v>432</v>
      </c>
      <c r="D573" s="596">
        <v>97549863.687071696</v>
      </c>
      <c r="E573" s="644">
        <v>105058949.75</v>
      </c>
    </row>
    <row r="574" spans="1:5" ht="144" customHeight="1" x14ac:dyDescent="0.2">
      <c r="A574" s="578"/>
      <c r="B574" s="579">
        <v>27425600</v>
      </c>
      <c r="C574" s="580" t="s">
        <v>433</v>
      </c>
      <c r="D574" s="739">
        <v>48608588779.17363</v>
      </c>
      <c r="E574" s="642">
        <f>361689612.5+914085101.56</f>
        <v>1275774714.0599999</v>
      </c>
    </row>
    <row r="575" spans="1:5" ht="125.25" customHeight="1" x14ac:dyDescent="0.2">
      <c r="A575" s="578"/>
      <c r="B575" s="579">
        <v>27426121</v>
      </c>
      <c r="C575" s="580" t="s">
        <v>434</v>
      </c>
      <c r="D575" s="596">
        <v>689941858.46366894</v>
      </c>
      <c r="E575" s="644">
        <f>376877325.69+219656.57</f>
        <v>377096982.25999999</v>
      </c>
    </row>
    <row r="576" spans="1:5" ht="132" customHeight="1" x14ac:dyDescent="0.2">
      <c r="A576" s="578"/>
      <c r="B576" s="579">
        <v>27426124</v>
      </c>
      <c r="C576" s="580" t="s">
        <v>437</v>
      </c>
      <c r="D576" s="596">
        <v>411626672.29693252</v>
      </c>
      <c r="E576" s="644">
        <v>2489512.6</v>
      </c>
    </row>
    <row r="577" spans="1:5" ht="128.25" hidden="1" customHeight="1" x14ac:dyDescent="0.2">
      <c r="A577" s="578"/>
      <c r="B577" s="579"/>
      <c r="C577" s="580" t="s">
        <v>861</v>
      </c>
      <c r="D577" s="596">
        <v>0</v>
      </c>
      <c r="E577" s="644"/>
    </row>
    <row r="578" spans="1:5" ht="117.75" hidden="1" customHeight="1" x14ac:dyDescent="0.2">
      <c r="A578" s="578"/>
      <c r="B578" s="579"/>
      <c r="C578" s="580" t="s">
        <v>862</v>
      </c>
      <c r="D578" s="596">
        <v>0</v>
      </c>
      <c r="E578" s="644"/>
    </row>
    <row r="579" spans="1:5" ht="126" customHeight="1" x14ac:dyDescent="0.2">
      <c r="A579" s="578"/>
      <c r="B579" s="579">
        <v>27426122</v>
      </c>
      <c r="C579" s="580" t="s">
        <v>435</v>
      </c>
      <c r="D579" s="596">
        <v>7027262.3142971499</v>
      </c>
      <c r="E579" s="644">
        <v>16542097.35</v>
      </c>
    </row>
    <row r="580" spans="1:5" s="499" customFormat="1" ht="126" hidden="1" customHeight="1" x14ac:dyDescent="0.2">
      <c r="A580" s="787"/>
      <c r="B580" s="579"/>
      <c r="C580" s="580" t="s">
        <v>863</v>
      </c>
      <c r="D580" s="596">
        <v>0</v>
      </c>
      <c r="E580" s="644"/>
    </row>
    <row r="581" spans="1:5" ht="136.5" customHeight="1" x14ac:dyDescent="0.2">
      <c r="A581" s="578"/>
      <c r="B581" s="579">
        <v>27426181</v>
      </c>
      <c r="C581" s="580" t="s">
        <v>444</v>
      </c>
      <c r="D581" s="596">
        <v>10171210.385716099</v>
      </c>
      <c r="E581" s="644">
        <v>22204518.370000001</v>
      </c>
    </row>
    <row r="582" spans="1:5" ht="182.25" customHeight="1" x14ac:dyDescent="0.2">
      <c r="A582" s="578"/>
      <c r="B582" s="579">
        <v>27426183</v>
      </c>
      <c r="C582" s="580" t="s">
        <v>445</v>
      </c>
      <c r="D582" s="596">
        <v>188374452.93852201</v>
      </c>
      <c r="E582" s="644">
        <v>346792146.82999998</v>
      </c>
    </row>
    <row r="583" spans="1:5" ht="143.25" customHeight="1" x14ac:dyDescent="0.2">
      <c r="A583" s="578"/>
      <c r="B583" s="579">
        <v>27426184</v>
      </c>
      <c r="C583" s="580" t="s">
        <v>446</v>
      </c>
      <c r="D583" s="596">
        <v>31833672405.881401</v>
      </c>
      <c r="E583" s="644">
        <v>29414962169.52</v>
      </c>
    </row>
    <row r="584" spans="1:5" ht="186" customHeight="1" x14ac:dyDescent="0.2">
      <c r="A584" s="578"/>
      <c r="B584" s="579">
        <v>27426182</v>
      </c>
      <c r="C584" s="580" t="s">
        <v>447</v>
      </c>
      <c r="D584" s="596">
        <v>751203721.69151795</v>
      </c>
      <c r="E584" s="644">
        <v>958623016.70000005</v>
      </c>
    </row>
    <row r="585" spans="1:5" ht="214.5" customHeight="1" x14ac:dyDescent="0.2">
      <c r="A585" s="578"/>
      <c r="B585" s="579">
        <v>27426131</v>
      </c>
      <c r="C585" s="610" t="s">
        <v>448</v>
      </c>
      <c r="D585" s="596">
        <v>154089347.14457321</v>
      </c>
      <c r="E585" s="644">
        <v>67303951.840000004</v>
      </c>
    </row>
    <row r="586" spans="1:5" ht="274.5" customHeight="1" x14ac:dyDescent="0.2">
      <c r="A586" s="578"/>
      <c r="B586" s="579">
        <v>27426133</v>
      </c>
      <c r="C586" s="610" t="s">
        <v>450</v>
      </c>
      <c r="D586" s="596">
        <v>0</v>
      </c>
      <c r="E586" s="644">
        <v>53716786.399999999</v>
      </c>
    </row>
    <row r="587" spans="1:5" ht="157.5" customHeight="1" x14ac:dyDescent="0.2">
      <c r="A587" s="578"/>
      <c r="B587" s="579">
        <v>27426186</v>
      </c>
      <c r="C587" s="584" t="s">
        <v>451</v>
      </c>
      <c r="D587" s="739">
        <v>21692604503.35228</v>
      </c>
      <c r="E587" s="642">
        <v>130856800.45999999</v>
      </c>
    </row>
    <row r="588" spans="1:5" s="499" customFormat="1" ht="157.5" hidden="1" customHeight="1" x14ac:dyDescent="0.2">
      <c r="A588" s="787"/>
      <c r="B588" s="579"/>
      <c r="C588" s="584" t="s">
        <v>864</v>
      </c>
      <c r="D588" s="596">
        <v>0</v>
      </c>
      <c r="E588" s="644"/>
    </row>
    <row r="589" spans="1:5" ht="260.25" customHeight="1" x14ac:dyDescent="0.2">
      <c r="A589" s="598"/>
      <c r="B589" s="579">
        <v>27422850</v>
      </c>
      <c r="C589" s="584" t="s">
        <v>452</v>
      </c>
      <c r="D589" s="596">
        <v>45936311.571485698</v>
      </c>
      <c r="E589" s="644">
        <v>20588670.699999999</v>
      </c>
    </row>
    <row r="590" spans="1:5" ht="139.5" hidden="1" customHeight="1" x14ac:dyDescent="0.2">
      <c r="A590" s="578"/>
      <c r="B590" s="579"/>
      <c r="C590" s="584" t="s">
        <v>865</v>
      </c>
      <c r="D590" s="596">
        <v>0</v>
      </c>
      <c r="E590" s="644"/>
    </row>
    <row r="591" spans="1:5" ht="315" customHeight="1" x14ac:dyDescent="0.2">
      <c r="A591" s="578"/>
      <c r="B591" s="579">
        <v>27428111</v>
      </c>
      <c r="C591" s="584" t="s">
        <v>453</v>
      </c>
      <c r="D591" s="596">
        <v>0</v>
      </c>
      <c r="E591" s="644">
        <v>2033247429.6500001</v>
      </c>
    </row>
    <row r="592" spans="1:5" ht="207.75" customHeight="1" x14ac:dyDescent="0.2">
      <c r="A592" s="578"/>
      <c r="B592" s="816">
        <v>27428115</v>
      </c>
      <c r="C592" s="584" t="s">
        <v>454</v>
      </c>
      <c r="D592" s="596">
        <v>103545513.56820799</v>
      </c>
      <c r="E592" s="644">
        <v>95509206.459999993</v>
      </c>
    </row>
    <row r="593" spans="1:186" ht="268.5" customHeight="1" x14ac:dyDescent="0.2">
      <c r="A593" s="578"/>
      <c r="B593" s="818">
        <v>27428114</v>
      </c>
      <c r="C593" s="584" t="s">
        <v>455</v>
      </c>
      <c r="D593" s="596">
        <v>60779686.929248318</v>
      </c>
      <c r="E593" s="644">
        <f>147070960314.69-145651573311.69</f>
        <v>1419387003</v>
      </c>
    </row>
    <row r="594" spans="1:186" ht="192.75" hidden="1" customHeight="1" x14ac:dyDescent="0.2">
      <c r="A594" s="598"/>
      <c r="B594" s="579"/>
      <c r="C594" s="580" t="s">
        <v>866</v>
      </c>
      <c r="D594" s="596">
        <v>0</v>
      </c>
      <c r="E594" s="644"/>
    </row>
    <row r="595" spans="1:186" ht="215.25" customHeight="1" x14ac:dyDescent="0.2">
      <c r="A595" s="598"/>
      <c r="B595" s="579">
        <v>27428112</v>
      </c>
      <c r="C595" s="584" t="s">
        <v>456</v>
      </c>
      <c r="D595" s="596">
        <v>42588583.446902871</v>
      </c>
      <c r="E595" s="644">
        <v>38888310.850000001</v>
      </c>
    </row>
    <row r="596" spans="1:186" ht="209.25" customHeight="1" x14ac:dyDescent="0.2">
      <c r="A596" s="535"/>
      <c r="B596" s="536">
        <v>27428113</v>
      </c>
      <c r="C596" s="537" t="s">
        <v>457</v>
      </c>
      <c r="D596" s="596">
        <v>31008171.064463999</v>
      </c>
      <c r="E596" s="497">
        <v>9577641.0500000007</v>
      </c>
    </row>
    <row r="597" spans="1:186" ht="151.5" customHeight="1" x14ac:dyDescent="0.2">
      <c r="A597" s="598"/>
      <c r="B597" s="536">
        <v>27428117</v>
      </c>
      <c r="C597" s="537" t="s">
        <v>458</v>
      </c>
      <c r="D597" s="596">
        <v>0</v>
      </c>
      <c r="E597" s="644"/>
    </row>
    <row r="598" spans="1:186" ht="243" customHeight="1" thickBot="1" x14ac:dyDescent="0.25">
      <c r="A598" s="535"/>
      <c r="B598" s="536">
        <v>27428118</v>
      </c>
      <c r="C598" s="537" t="s">
        <v>460</v>
      </c>
      <c r="D598" s="596">
        <v>0</v>
      </c>
      <c r="E598" s="497"/>
    </row>
    <row r="599" spans="1:186" s="821" customFormat="1" ht="117.75" hidden="1" customHeight="1" x14ac:dyDescent="0.2">
      <c r="A599" s="820"/>
      <c r="B599" s="512"/>
      <c r="C599" s="686" t="s">
        <v>867</v>
      </c>
      <c r="D599" s="721">
        <v>0</v>
      </c>
      <c r="E599" s="514"/>
    </row>
    <row r="600" spans="1:186" s="618" customFormat="1" ht="138" customHeight="1" thickBot="1" x14ac:dyDescent="0.25">
      <c r="A600" s="822"/>
      <c r="B600" s="509"/>
      <c r="C600" s="628" t="s">
        <v>461</v>
      </c>
      <c r="D600" s="823">
        <v>0</v>
      </c>
      <c r="E600" s="824">
        <f>E601</f>
        <v>350000</v>
      </c>
    </row>
    <row r="601" spans="1:186" s="618" customFormat="1" ht="136.5" customHeight="1" thickBot="1" x14ac:dyDescent="0.25">
      <c r="A601" s="535"/>
      <c r="B601" s="591">
        <v>27022280</v>
      </c>
      <c r="C601" s="622" t="s">
        <v>462</v>
      </c>
      <c r="D601" s="648">
        <v>0</v>
      </c>
      <c r="E601" s="497">
        <v>350000</v>
      </c>
    </row>
    <row r="602" spans="1:186" s="812" customFormat="1" ht="84.75" customHeight="1" thickBot="1" x14ac:dyDescent="0.25">
      <c r="A602" s="483"/>
      <c r="B602" s="571">
        <v>37440000</v>
      </c>
      <c r="C602" s="510" t="s">
        <v>96</v>
      </c>
      <c r="D602" s="486">
        <v>2254926385.0751128</v>
      </c>
      <c r="E602" s="487">
        <f>E603</f>
        <v>2464204562.8099999</v>
      </c>
    </row>
    <row r="603" spans="1:186" ht="81.75" customHeight="1" thickBot="1" x14ac:dyDescent="0.25">
      <c r="A603" s="511"/>
      <c r="B603" s="512">
        <v>37441000</v>
      </c>
      <c r="C603" s="513" t="s">
        <v>361</v>
      </c>
      <c r="D603" s="596">
        <v>2254926385.0751128</v>
      </c>
      <c r="E603" s="514">
        <v>2464204562.8099999</v>
      </c>
    </row>
    <row r="604" spans="1:186" s="481" customFormat="1" ht="87" customHeight="1" thickBot="1" x14ac:dyDescent="0.25">
      <c r="A604" s="478">
        <v>53</v>
      </c>
      <c r="B604" s="1027" t="s">
        <v>22</v>
      </c>
      <c r="C604" s="1028"/>
      <c r="D604" s="479">
        <v>1088864187.0000005</v>
      </c>
      <c r="E604" s="480">
        <f>E605+E611+E614</f>
        <v>926650116.18000007</v>
      </c>
      <c r="G604" s="482"/>
      <c r="H604" s="482"/>
      <c r="I604" s="482"/>
      <c r="J604" s="482"/>
      <c r="K604" s="482"/>
      <c r="L604" s="482"/>
      <c r="M604" s="482"/>
      <c r="N604" s="482"/>
      <c r="O604" s="482"/>
      <c r="P604" s="482"/>
      <c r="Q604" s="482"/>
      <c r="R604" s="482"/>
      <c r="S604" s="482"/>
      <c r="T604" s="482"/>
      <c r="U604" s="482"/>
      <c r="V604" s="482"/>
      <c r="W604" s="482"/>
      <c r="X604" s="482"/>
      <c r="Y604" s="482"/>
      <c r="Z604" s="482"/>
      <c r="AA604" s="482"/>
      <c r="AB604" s="482"/>
      <c r="AC604" s="482"/>
      <c r="AD604" s="482"/>
      <c r="AE604" s="482"/>
      <c r="AF604" s="482"/>
      <c r="AG604" s="482"/>
      <c r="AH604" s="482"/>
      <c r="AI604" s="482"/>
      <c r="AJ604" s="482"/>
      <c r="AK604" s="482"/>
      <c r="AL604" s="482"/>
      <c r="AM604" s="482"/>
      <c r="AN604" s="482"/>
      <c r="AO604" s="482"/>
      <c r="AP604" s="482"/>
      <c r="AQ604" s="482"/>
      <c r="AR604" s="482"/>
      <c r="AS604" s="482"/>
      <c r="AT604" s="482"/>
      <c r="AU604" s="482"/>
      <c r="AV604" s="482"/>
      <c r="AW604" s="482"/>
      <c r="AX604" s="482"/>
      <c r="AY604" s="482"/>
      <c r="AZ604" s="482"/>
      <c r="BA604" s="482"/>
      <c r="BB604" s="482"/>
      <c r="BC604" s="482"/>
      <c r="BD604" s="482"/>
      <c r="BE604" s="482"/>
      <c r="BF604" s="482"/>
      <c r="BG604" s="482"/>
      <c r="BH604" s="482"/>
      <c r="BI604" s="482"/>
      <c r="BJ604" s="482"/>
      <c r="BK604" s="482"/>
      <c r="BL604" s="482"/>
      <c r="BM604" s="482"/>
      <c r="BN604" s="482"/>
      <c r="BO604" s="482"/>
      <c r="BP604" s="482"/>
      <c r="BQ604" s="482"/>
      <c r="BR604" s="482"/>
      <c r="BS604" s="482"/>
      <c r="BT604" s="482"/>
      <c r="BU604" s="482"/>
      <c r="BV604" s="482"/>
      <c r="BW604" s="482"/>
      <c r="BX604" s="482"/>
      <c r="BY604" s="482"/>
      <c r="BZ604" s="482"/>
      <c r="CA604" s="482"/>
      <c r="CB604" s="482"/>
      <c r="CC604" s="482"/>
      <c r="CD604" s="482"/>
      <c r="CE604" s="482"/>
      <c r="CF604" s="482"/>
      <c r="CG604" s="482"/>
      <c r="CH604" s="482"/>
      <c r="CI604" s="482"/>
      <c r="CJ604" s="482"/>
      <c r="CK604" s="482"/>
      <c r="CL604" s="482"/>
      <c r="CM604" s="482"/>
      <c r="CN604" s="482"/>
      <c r="CO604" s="482"/>
      <c r="CP604" s="482"/>
      <c r="CQ604" s="482"/>
      <c r="CR604" s="482"/>
      <c r="CS604" s="482"/>
      <c r="CT604" s="482"/>
      <c r="CU604" s="482"/>
      <c r="CV604" s="482"/>
      <c r="CW604" s="482"/>
      <c r="CX604" s="482"/>
      <c r="CY604" s="482"/>
      <c r="CZ604" s="482"/>
      <c r="DA604" s="482"/>
      <c r="DB604" s="482"/>
      <c r="DC604" s="482"/>
      <c r="DD604" s="482"/>
      <c r="DE604" s="482"/>
      <c r="DF604" s="482"/>
      <c r="DG604" s="482"/>
      <c r="DH604" s="482"/>
      <c r="DI604" s="482"/>
      <c r="DJ604" s="482"/>
      <c r="DK604" s="482"/>
      <c r="DL604" s="482"/>
      <c r="DM604" s="482"/>
      <c r="DN604" s="482"/>
      <c r="DO604" s="482"/>
      <c r="DP604" s="482"/>
      <c r="DQ604" s="482"/>
      <c r="DR604" s="482"/>
      <c r="DS604" s="482"/>
      <c r="DT604" s="482"/>
      <c r="DU604" s="482"/>
      <c r="DV604" s="482"/>
      <c r="DW604" s="482"/>
      <c r="DX604" s="482"/>
      <c r="DY604" s="482"/>
      <c r="DZ604" s="482"/>
      <c r="EA604" s="482"/>
      <c r="EB604" s="482"/>
      <c r="EC604" s="482"/>
      <c r="ED604" s="482"/>
      <c r="EE604" s="482"/>
      <c r="EF604" s="482"/>
      <c r="EG604" s="482"/>
      <c r="EH604" s="482"/>
      <c r="EI604" s="482"/>
      <c r="EJ604" s="482"/>
      <c r="EK604" s="482"/>
      <c r="EL604" s="482"/>
      <c r="EM604" s="482"/>
      <c r="EN604" s="482"/>
      <c r="EO604" s="482"/>
      <c r="EP604" s="482"/>
      <c r="EQ604" s="482"/>
      <c r="ER604" s="482"/>
      <c r="ES604" s="482"/>
      <c r="ET604" s="482"/>
      <c r="EU604" s="482"/>
      <c r="EV604" s="482"/>
      <c r="EW604" s="482"/>
      <c r="EX604" s="482"/>
      <c r="EY604" s="482"/>
      <c r="EZ604" s="482"/>
      <c r="FA604" s="482"/>
      <c r="FB604" s="482"/>
      <c r="FC604" s="482"/>
      <c r="FD604" s="482"/>
      <c r="FE604" s="482"/>
      <c r="FF604" s="482"/>
      <c r="FG604" s="482"/>
      <c r="FH604" s="482"/>
      <c r="FI604" s="482"/>
      <c r="FJ604" s="482"/>
      <c r="FK604" s="482"/>
      <c r="FL604" s="482"/>
      <c r="FM604" s="482"/>
      <c r="FN604" s="482"/>
      <c r="FO604" s="482"/>
      <c r="FP604" s="482"/>
      <c r="FQ604" s="482"/>
      <c r="FR604" s="482"/>
      <c r="FS604" s="482"/>
      <c r="FT604" s="482"/>
      <c r="FU604" s="482"/>
      <c r="FV604" s="482"/>
      <c r="FW604" s="482"/>
      <c r="FX604" s="482"/>
      <c r="FY604" s="482"/>
      <c r="FZ604" s="482"/>
      <c r="GA604" s="482"/>
      <c r="GB604" s="482"/>
      <c r="GC604" s="482"/>
      <c r="GD604" s="482"/>
    </row>
    <row r="605" spans="1:186" s="488" customFormat="1" ht="87" customHeight="1" thickBot="1" x14ac:dyDescent="0.25">
      <c r="A605" s="483"/>
      <c r="B605" s="571">
        <v>17130000</v>
      </c>
      <c r="C605" s="510" t="s">
        <v>403</v>
      </c>
      <c r="D605" s="486">
        <v>932389023.65625525</v>
      </c>
      <c r="E605" s="487">
        <f>SUM(E606:E609)</f>
        <v>832316557.57000005</v>
      </c>
    </row>
    <row r="606" spans="1:186" ht="93" customHeight="1" x14ac:dyDescent="0.2">
      <c r="A606" s="541"/>
      <c r="B606" s="579">
        <v>17133810</v>
      </c>
      <c r="C606" s="610" t="s">
        <v>463</v>
      </c>
      <c r="D606" s="138">
        <v>53081363.539353497</v>
      </c>
      <c r="E606" s="139">
        <f>53853497.18+13227521.78</f>
        <v>67081018.960000001</v>
      </c>
    </row>
    <row r="607" spans="1:186" ht="184.5" customHeight="1" x14ac:dyDescent="0.2">
      <c r="A607" s="578"/>
      <c r="B607" s="579">
        <v>17135282</v>
      </c>
      <c r="C607" s="580" t="s">
        <v>464</v>
      </c>
      <c r="D607" s="138">
        <v>49581157.387826733</v>
      </c>
      <c r="E607" s="176">
        <v>240000</v>
      </c>
    </row>
    <row r="608" spans="1:186" ht="90" customHeight="1" x14ac:dyDescent="0.2">
      <c r="A608" s="578"/>
      <c r="B608" s="579">
        <v>17136321</v>
      </c>
      <c r="C608" s="580" t="s">
        <v>465</v>
      </c>
      <c r="D608" s="138">
        <v>138611874.866611</v>
      </c>
      <c r="E608" s="176">
        <v>269313761.49000001</v>
      </c>
    </row>
    <row r="609" spans="1:186" ht="302.25" customHeight="1" thickBot="1" x14ac:dyDescent="0.25">
      <c r="A609" s="602"/>
      <c r="B609" s="591">
        <v>17136271</v>
      </c>
      <c r="C609" s="592" t="s">
        <v>466</v>
      </c>
      <c r="D609" s="138">
        <v>691114627.86246395</v>
      </c>
      <c r="E609" s="90">
        <v>495681777.12</v>
      </c>
    </row>
    <row r="610" spans="1:186" ht="302.25" hidden="1" customHeight="1" x14ac:dyDescent="0.2">
      <c r="A610" s="520"/>
      <c r="B610" s="591">
        <v>17136272</v>
      </c>
      <c r="C610" s="592" t="s">
        <v>467</v>
      </c>
      <c r="D610" s="138">
        <v>0</v>
      </c>
      <c r="E610" s="90"/>
    </row>
    <row r="611" spans="1:186" s="488" customFormat="1" ht="87" customHeight="1" thickBot="1" x14ac:dyDescent="0.25">
      <c r="A611" s="483"/>
      <c r="B611" s="571">
        <v>27484000</v>
      </c>
      <c r="C611" s="510" t="s">
        <v>468</v>
      </c>
      <c r="D611" s="486">
        <v>62067266.120298758</v>
      </c>
      <c r="E611" s="487">
        <f>E613</f>
        <v>74744528.409999996</v>
      </c>
    </row>
    <row r="612" spans="1:186" ht="87" hidden="1" customHeight="1" x14ac:dyDescent="0.2">
      <c r="A612" s="541"/>
      <c r="B612" s="536"/>
      <c r="C612" s="610" t="s">
        <v>868</v>
      </c>
      <c r="D612" s="138">
        <v>0</v>
      </c>
      <c r="E612" s="139"/>
    </row>
    <row r="613" spans="1:186" ht="154.5" customHeight="1" thickBot="1" x14ac:dyDescent="0.25">
      <c r="A613" s="535"/>
      <c r="B613" s="536">
        <v>27484420</v>
      </c>
      <c r="C613" s="611" t="s">
        <v>469</v>
      </c>
      <c r="D613" s="138">
        <v>62067266.120298758</v>
      </c>
      <c r="E613" s="176">
        <v>74744528.409999996</v>
      </c>
    </row>
    <row r="614" spans="1:186" s="488" customFormat="1" ht="87" customHeight="1" thickBot="1" x14ac:dyDescent="0.25">
      <c r="A614" s="483"/>
      <c r="B614" s="571">
        <v>37440000</v>
      </c>
      <c r="C614" s="510" t="s">
        <v>96</v>
      </c>
      <c r="D614" s="486">
        <v>94407897.223446414</v>
      </c>
      <c r="E614" s="487">
        <f>E615</f>
        <v>19589030.199999999</v>
      </c>
    </row>
    <row r="615" spans="1:186" ht="87" customHeight="1" thickBot="1" x14ac:dyDescent="0.25">
      <c r="A615" s="511"/>
      <c r="B615" s="501">
        <v>37441000</v>
      </c>
      <c r="C615" s="513" t="s">
        <v>470</v>
      </c>
      <c r="D615" s="138">
        <v>94407897.223446414</v>
      </c>
      <c r="E615" s="139">
        <v>19589030.199999999</v>
      </c>
    </row>
    <row r="616" spans="1:186" s="481" customFormat="1" ht="87" customHeight="1" thickBot="1" x14ac:dyDescent="0.25">
      <c r="A616" s="478">
        <v>55</v>
      </c>
      <c r="B616" s="1027" t="s">
        <v>471</v>
      </c>
      <c r="C616" s="1028"/>
      <c r="D616" s="479">
        <v>51173597957.950378</v>
      </c>
      <c r="E616" s="480">
        <f>E617+E638+E641+E661+E664</f>
        <v>42444898845.770004</v>
      </c>
      <c r="G616" s="482"/>
      <c r="H616" s="482"/>
      <c r="I616" s="482"/>
      <c r="J616" s="482"/>
      <c r="K616" s="482"/>
      <c r="L616" s="482"/>
      <c r="M616" s="482"/>
      <c r="N616" s="482"/>
      <c r="O616" s="482"/>
      <c r="P616" s="482"/>
      <c r="Q616" s="482"/>
      <c r="R616" s="482"/>
      <c r="S616" s="482"/>
      <c r="T616" s="482"/>
      <c r="U616" s="482"/>
      <c r="V616" s="482"/>
      <c r="W616" s="482"/>
      <c r="X616" s="482"/>
      <c r="Y616" s="482"/>
      <c r="Z616" s="482"/>
      <c r="AA616" s="482"/>
      <c r="AB616" s="482"/>
      <c r="AC616" s="482"/>
      <c r="AD616" s="482"/>
      <c r="AE616" s="482"/>
      <c r="AF616" s="482"/>
      <c r="AG616" s="482"/>
      <c r="AH616" s="482"/>
      <c r="AI616" s="482"/>
      <c r="AJ616" s="482"/>
      <c r="AK616" s="482"/>
      <c r="AL616" s="482"/>
      <c r="AM616" s="482"/>
      <c r="AN616" s="482"/>
      <c r="AO616" s="482"/>
      <c r="AP616" s="482"/>
      <c r="AQ616" s="482"/>
      <c r="AR616" s="482"/>
      <c r="AS616" s="482"/>
      <c r="AT616" s="482"/>
      <c r="AU616" s="482"/>
      <c r="AV616" s="482"/>
      <c r="AW616" s="482"/>
      <c r="AX616" s="482"/>
      <c r="AY616" s="482"/>
      <c r="AZ616" s="482"/>
      <c r="BA616" s="482"/>
      <c r="BB616" s="482"/>
      <c r="BC616" s="482"/>
      <c r="BD616" s="482"/>
      <c r="BE616" s="482"/>
      <c r="BF616" s="482"/>
      <c r="BG616" s="482"/>
      <c r="BH616" s="482"/>
      <c r="BI616" s="482"/>
      <c r="BJ616" s="482"/>
      <c r="BK616" s="482"/>
      <c r="BL616" s="482"/>
      <c r="BM616" s="482"/>
      <c r="BN616" s="482"/>
      <c r="BO616" s="482"/>
      <c r="BP616" s="482"/>
      <c r="BQ616" s="482"/>
      <c r="BR616" s="482"/>
      <c r="BS616" s="482"/>
      <c r="BT616" s="482"/>
      <c r="BU616" s="482"/>
      <c r="BV616" s="482"/>
      <c r="BW616" s="482"/>
      <c r="BX616" s="482"/>
      <c r="BY616" s="482"/>
      <c r="BZ616" s="482"/>
      <c r="CA616" s="482"/>
      <c r="CB616" s="482"/>
      <c r="CC616" s="482"/>
      <c r="CD616" s="482"/>
      <c r="CE616" s="482"/>
      <c r="CF616" s="482"/>
      <c r="CG616" s="482"/>
      <c r="CH616" s="482"/>
      <c r="CI616" s="482"/>
      <c r="CJ616" s="482"/>
      <c r="CK616" s="482"/>
      <c r="CL616" s="482"/>
      <c r="CM616" s="482"/>
      <c r="CN616" s="482"/>
      <c r="CO616" s="482"/>
      <c r="CP616" s="482"/>
      <c r="CQ616" s="482"/>
      <c r="CR616" s="482"/>
      <c r="CS616" s="482"/>
      <c r="CT616" s="482"/>
      <c r="CU616" s="482"/>
      <c r="CV616" s="482"/>
      <c r="CW616" s="482"/>
      <c r="CX616" s="482"/>
      <c r="CY616" s="482"/>
      <c r="CZ616" s="482"/>
      <c r="DA616" s="482"/>
      <c r="DB616" s="482"/>
      <c r="DC616" s="482"/>
      <c r="DD616" s="482"/>
      <c r="DE616" s="482"/>
      <c r="DF616" s="482"/>
      <c r="DG616" s="482"/>
      <c r="DH616" s="482"/>
      <c r="DI616" s="482"/>
      <c r="DJ616" s="482"/>
      <c r="DK616" s="482"/>
      <c r="DL616" s="482"/>
      <c r="DM616" s="482"/>
      <c r="DN616" s="482"/>
      <c r="DO616" s="482"/>
      <c r="DP616" s="482"/>
      <c r="DQ616" s="482"/>
      <c r="DR616" s="482"/>
      <c r="DS616" s="482"/>
      <c r="DT616" s="482"/>
      <c r="DU616" s="482"/>
      <c r="DV616" s="482"/>
      <c r="DW616" s="482"/>
      <c r="DX616" s="482"/>
      <c r="DY616" s="482"/>
      <c r="DZ616" s="482"/>
      <c r="EA616" s="482"/>
      <c r="EB616" s="482"/>
      <c r="EC616" s="482"/>
      <c r="ED616" s="482"/>
      <c r="EE616" s="482"/>
      <c r="EF616" s="482"/>
      <c r="EG616" s="482"/>
      <c r="EH616" s="482"/>
      <c r="EI616" s="482"/>
      <c r="EJ616" s="482"/>
      <c r="EK616" s="482"/>
      <c r="EL616" s="482"/>
      <c r="EM616" s="482"/>
      <c r="EN616" s="482"/>
      <c r="EO616" s="482"/>
      <c r="EP616" s="482"/>
      <c r="EQ616" s="482"/>
      <c r="ER616" s="482"/>
      <c r="ES616" s="482"/>
      <c r="ET616" s="482"/>
      <c r="EU616" s="482"/>
      <c r="EV616" s="482"/>
      <c r="EW616" s="482"/>
      <c r="EX616" s="482"/>
      <c r="EY616" s="482"/>
      <c r="EZ616" s="482"/>
      <c r="FA616" s="482"/>
      <c r="FB616" s="482"/>
      <c r="FC616" s="482"/>
      <c r="FD616" s="482"/>
      <c r="FE616" s="482"/>
      <c r="FF616" s="482"/>
      <c r="FG616" s="482"/>
      <c r="FH616" s="482"/>
      <c r="FI616" s="482"/>
      <c r="FJ616" s="482"/>
      <c r="FK616" s="482"/>
      <c r="FL616" s="482"/>
      <c r="FM616" s="482"/>
      <c r="FN616" s="482"/>
      <c r="FO616" s="482"/>
      <c r="FP616" s="482"/>
      <c r="FQ616" s="482"/>
      <c r="FR616" s="482"/>
      <c r="FS616" s="482"/>
      <c r="FT616" s="482"/>
      <c r="FU616" s="482"/>
      <c r="FV616" s="482"/>
      <c r="FW616" s="482"/>
      <c r="FX616" s="482"/>
      <c r="FY616" s="482"/>
      <c r="FZ616" s="482"/>
      <c r="GA616" s="482"/>
      <c r="GB616" s="482"/>
      <c r="GC616" s="482"/>
      <c r="GD616" s="482"/>
    </row>
    <row r="617" spans="1:186" s="488" customFormat="1" ht="131.25" customHeight="1" thickBot="1" x14ac:dyDescent="0.25">
      <c r="A617" s="645"/>
      <c r="B617" s="825">
        <v>17120000</v>
      </c>
      <c r="C617" s="646" t="s">
        <v>472</v>
      </c>
      <c r="D617" s="826">
        <v>21665826159.230431</v>
      </c>
      <c r="E617" s="647">
        <f>E621+E628+E634</f>
        <v>20012622015.25</v>
      </c>
    </row>
    <row r="618" spans="1:186" s="832" customFormat="1" ht="87" hidden="1" customHeight="1" x14ac:dyDescent="0.2">
      <c r="A618" s="827"/>
      <c r="B618" s="828"/>
      <c r="C618" s="829" t="s">
        <v>869</v>
      </c>
      <c r="D618" s="830"/>
      <c r="E618" s="831"/>
    </row>
    <row r="619" spans="1:186" s="466" customFormat="1" ht="87" hidden="1" customHeight="1" x14ac:dyDescent="0.2">
      <c r="A619" s="833"/>
      <c r="B619" s="834"/>
      <c r="C619" s="835" t="s">
        <v>870</v>
      </c>
      <c r="D619" s="836"/>
      <c r="E619" s="837"/>
    </row>
    <row r="620" spans="1:186" s="466" customFormat="1" ht="12.75" hidden="1" customHeight="1" x14ac:dyDescent="0.2">
      <c r="A620" s="535"/>
      <c r="B620" s="716"/>
      <c r="C620" s="838" t="s">
        <v>871</v>
      </c>
      <c r="D620" s="839"/>
      <c r="E620" s="840"/>
    </row>
    <row r="621" spans="1:186" s="832" customFormat="1" ht="87" customHeight="1" thickBot="1" x14ac:dyDescent="0.25">
      <c r="A621" s="827"/>
      <c r="B621" s="828">
        <v>17122200</v>
      </c>
      <c r="C621" s="829" t="s">
        <v>473</v>
      </c>
      <c r="D621" s="830">
        <v>2225979033.845407</v>
      </c>
      <c r="E621" s="831">
        <f>SUM(E622:E627)</f>
        <v>1986638175.6500032</v>
      </c>
    </row>
    <row r="622" spans="1:186" s="466" customFormat="1" ht="87" customHeight="1" x14ac:dyDescent="0.2">
      <c r="A622" s="608"/>
      <c r="B622" s="834">
        <v>17122211</v>
      </c>
      <c r="C622" s="835" t="s">
        <v>474</v>
      </c>
      <c r="D622" s="841">
        <v>1105686427.5317209</v>
      </c>
      <c r="E622" s="842">
        <f>42477256173.64-41075941288.84</f>
        <v>1401314884.8000031</v>
      </c>
    </row>
    <row r="623" spans="1:186" s="466" customFormat="1" ht="87" customHeight="1" x14ac:dyDescent="0.2">
      <c r="A623" s="598"/>
      <c r="B623" s="712">
        <v>17122212</v>
      </c>
      <c r="C623" s="843" t="s">
        <v>475</v>
      </c>
      <c r="D623" s="844">
        <v>840597903.42914891</v>
      </c>
      <c r="E623" s="845">
        <v>297515507.39999998</v>
      </c>
    </row>
    <row r="624" spans="1:186" s="466" customFormat="1" ht="87" customHeight="1" x14ac:dyDescent="0.2">
      <c r="A624" s="598"/>
      <c r="B624" s="712">
        <v>17122220</v>
      </c>
      <c r="C624" s="843" t="s">
        <v>476</v>
      </c>
      <c r="D624" s="846">
        <v>17263656.56506177</v>
      </c>
      <c r="E624" s="847">
        <v>40989774</v>
      </c>
    </row>
    <row r="625" spans="1:5" s="466" customFormat="1" ht="87" customHeight="1" x14ac:dyDescent="0.2">
      <c r="A625" s="598"/>
      <c r="B625" s="712">
        <v>17122231</v>
      </c>
      <c r="C625" s="843" t="s">
        <v>477</v>
      </c>
      <c r="D625" s="846">
        <v>53314233.509749591</v>
      </c>
      <c r="E625" s="847">
        <v>92014860</v>
      </c>
    </row>
    <row r="626" spans="1:5" s="466" customFormat="1" ht="87" customHeight="1" x14ac:dyDescent="0.2">
      <c r="A626" s="598"/>
      <c r="B626" s="712">
        <v>17122240</v>
      </c>
      <c r="C626" s="843" t="s">
        <v>478</v>
      </c>
      <c r="D626" s="846">
        <v>136142321</v>
      </c>
      <c r="E626" s="847">
        <v>128999974.73</v>
      </c>
    </row>
    <row r="627" spans="1:5" s="466" customFormat="1" ht="87" customHeight="1" thickBot="1" x14ac:dyDescent="0.25">
      <c r="A627" s="535"/>
      <c r="B627" s="716">
        <v>17122213</v>
      </c>
      <c r="C627" s="838" t="s">
        <v>479</v>
      </c>
      <c r="D627" s="839">
        <v>72974491.809725821</v>
      </c>
      <c r="E627" s="840">
        <v>25803174.719999999</v>
      </c>
    </row>
    <row r="628" spans="1:5" s="832" customFormat="1" ht="87" customHeight="1" thickBot="1" x14ac:dyDescent="0.25">
      <c r="A628" s="827"/>
      <c r="B628" s="828">
        <v>17122300</v>
      </c>
      <c r="C628" s="829" t="s">
        <v>480</v>
      </c>
      <c r="D628" s="830">
        <v>19439847125.385025</v>
      </c>
      <c r="E628" s="831">
        <f>SUM(E629:E633)</f>
        <v>17487846333.809998</v>
      </c>
    </row>
    <row r="629" spans="1:5" ht="79.5" customHeight="1" x14ac:dyDescent="0.2">
      <c r="A629" s="608"/>
      <c r="B629" s="834">
        <v>17122310</v>
      </c>
      <c r="C629" s="835" t="s">
        <v>481</v>
      </c>
      <c r="D629" s="841">
        <v>11242348025</v>
      </c>
      <c r="E629" s="842">
        <f>13143586691.98-32357327.87</f>
        <v>13111229364.109999</v>
      </c>
    </row>
    <row r="630" spans="1:5" s="466" customFormat="1" ht="87" customHeight="1" x14ac:dyDescent="0.2">
      <c r="A630" s="598"/>
      <c r="B630" s="712">
        <v>17122320</v>
      </c>
      <c r="C630" s="843" t="s">
        <v>482</v>
      </c>
      <c r="D630" s="846">
        <v>6529635630.7232199</v>
      </c>
      <c r="E630" s="847">
        <v>3085468600.04</v>
      </c>
    </row>
    <row r="631" spans="1:5" s="466" customFormat="1" ht="117" customHeight="1" x14ac:dyDescent="0.2">
      <c r="A631" s="598"/>
      <c r="B631" s="712">
        <v>17122330</v>
      </c>
      <c r="C631" s="843" t="s">
        <v>483</v>
      </c>
      <c r="D631" s="844">
        <v>1290839570.9938099</v>
      </c>
      <c r="E631" s="845">
        <v>185693094.66</v>
      </c>
    </row>
    <row r="632" spans="1:5" s="466" customFormat="1" ht="87" customHeight="1" x14ac:dyDescent="0.2">
      <c r="A632" s="535"/>
      <c r="B632" s="716">
        <v>17122340</v>
      </c>
      <c r="C632" s="838" t="s">
        <v>484</v>
      </c>
      <c r="D632" s="276">
        <v>256150573.66269001</v>
      </c>
      <c r="E632" s="277">
        <v>901316974.03999996</v>
      </c>
    </row>
    <row r="633" spans="1:5" s="466" customFormat="1" ht="87" customHeight="1" x14ac:dyDescent="0.2">
      <c r="A633" s="535"/>
      <c r="B633" s="536">
        <v>17122350</v>
      </c>
      <c r="C633" s="843" t="s">
        <v>485</v>
      </c>
      <c r="D633" s="276">
        <v>120873325.005308</v>
      </c>
      <c r="E633" s="277">
        <v>204138300.96000001</v>
      </c>
    </row>
    <row r="634" spans="1:5" s="832" customFormat="1" ht="125" customHeight="1" x14ac:dyDescent="0.2">
      <c r="A634" s="749"/>
      <c r="B634" s="848">
        <v>17122400</v>
      </c>
      <c r="C634" s="751" t="s">
        <v>486</v>
      </c>
      <c r="D634" s="750">
        <v>0</v>
      </c>
      <c r="E634" s="752">
        <f>SUM(E635:E637)</f>
        <v>538137505.78999996</v>
      </c>
    </row>
    <row r="635" spans="1:5" s="466" customFormat="1" ht="87" customHeight="1" x14ac:dyDescent="0.2">
      <c r="A635" s="849"/>
      <c r="B635" s="850"/>
      <c r="C635" s="851" t="s">
        <v>487</v>
      </c>
      <c r="D635" s="852">
        <v>0</v>
      </c>
      <c r="E635" s="853"/>
    </row>
    <row r="636" spans="1:5" s="466" customFormat="1" ht="87" customHeight="1" x14ac:dyDescent="0.2">
      <c r="A636" s="685"/>
      <c r="B636" s="547"/>
      <c r="C636" s="854" t="s">
        <v>488</v>
      </c>
      <c r="D636" s="181">
        <v>0</v>
      </c>
      <c r="E636" s="182">
        <v>30213616</v>
      </c>
    </row>
    <row r="637" spans="1:5" s="466" customFormat="1" ht="87" customHeight="1" thickBot="1" x14ac:dyDescent="0.25">
      <c r="A637" s="855"/>
      <c r="B637" s="856"/>
      <c r="C637" s="857" t="s">
        <v>489</v>
      </c>
      <c r="D637" s="858">
        <v>0</v>
      </c>
      <c r="E637" s="859">
        <v>507923889.79000002</v>
      </c>
    </row>
    <row r="638" spans="1:5" s="488" customFormat="1" ht="87" customHeight="1" thickTop="1" thickBot="1" x14ac:dyDescent="0.25">
      <c r="A638" s="483"/>
      <c r="B638" s="571">
        <v>27415000</v>
      </c>
      <c r="C638" s="510" t="s">
        <v>196</v>
      </c>
      <c r="D638" s="486">
        <v>27738829818.085201</v>
      </c>
      <c r="E638" s="487">
        <f>E639</f>
        <v>19286191270.16</v>
      </c>
    </row>
    <row r="639" spans="1:5" ht="237.75" customHeight="1" thickBot="1" x14ac:dyDescent="0.25">
      <c r="A639" s="541"/>
      <c r="B639" s="547">
        <v>27415210</v>
      </c>
      <c r="C639" s="610" t="s">
        <v>490</v>
      </c>
      <c r="D639" s="138">
        <v>27738829818.085201</v>
      </c>
      <c r="E639" s="139">
        <v>19286191270.16</v>
      </c>
    </row>
    <row r="640" spans="1:5" ht="89.25" hidden="1" customHeight="1" x14ac:dyDescent="0.2">
      <c r="A640" s="535"/>
      <c r="B640" s="547"/>
      <c r="C640" s="611" t="s">
        <v>872</v>
      </c>
      <c r="D640" s="181">
        <v>0</v>
      </c>
      <c r="E640" s="182"/>
    </row>
    <row r="641" spans="1:5" s="488" customFormat="1" ht="78.75" customHeight="1" thickBot="1" x14ac:dyDescent="0.25">
      <c r="A641" s="483"/>
      <c r="B641" s="571">
        <v>27420000</v>
      </c>
      <c r="C641" s="510" t="s">
        <v>491</v>
      </c>
      <c r="D641" s="486">
        <v>1365840138.3053226</v>
      </c>
      <c r="E641" s="487">
        <f>SUM(E642,E656,E648,E658)</f>
        <v>2290700729.9000001</v>
      </c>
    </row>
    <row r="642" spans="1:5" s="865" customFormat="1" ht="81.75" customHeight="1" x14ac:dyDescent="0.2">
      <c r="A642" s="860"/>
      <c r="B642" s="861">
        <v>27428221</v>
      </c>
      <c r="C642" s="862" t="s">
        <v>492</v>
      </c>
      <c r="D642" s="863">
        <v>118306822.9311586</v>
      </c>
      <c r="E642" s="864">
        <f>SUM(E643:E647)</f>
        <v>148043852.5</v>
      </c>
    </row>
    <row r="643" spans="1:5" ht="87" customHeight="1" x14ac:dyDescent="0.2">
      <c r="A643" s="866"/>
      <c r="B643" s="712"/>
      <c r="C643" s="843" t="s">
        <v>493</v>
      </c>
      <c r="D643" s="867"/>
      <c r="E643" s="868">
        <v>117684135.5</v>
      </c>
    </row>
    <row r="644" spans="1:5" ht="87" customHeight="1" x14ac:dyDescent="0.2">
      <c r="A644" s="866"/>
      <c r="B644" s="712"/>
      <c r="C644" s="843" t="s">
        <v>494</v>
      </c>
      <c r="D644" s="867"/>
      <c r="E644" s="868"/>
    </row>
    <row r="645" spans="1:5" ht="87" customHeight="1" x14ac:dyDescent="0.2">
      <c r="A645" s="866"/>
      <c r="B645" s="712"/>
      <c r="C645" s="843" t="s">
        <v>495</v>
      </c>
      <c r="D645" s="867"/>
      <c r="E645" s="868">
        <v>7580520</v>
      </c>
    </row>
    <row r="646" spans="1:5" ht="87" customHeight="1" x14ac:dyDescent="0.2">
      <c r="A646" s="866"/>
      <c r="B646" s="712"/>
      <c r="C646" s="843" t="s">
        <v>496</v>
      </c>
      <c r="D646" s="867"/>
      <c r="E646" s="868">
        <v>22779197</v>
      </c>
    </row>
    <row r="647" spans="1:5" ht="87" customHeight="1" x14ac:dyDescent="0.2">
      <c r="A647" s="866"/>
      <c r="B647" s="712"/>
      <c r="C647" s="843" t="s">
        <v>497</v>
      </c>
      <c r="D647" s="846"/>
      <c r="E647" s="847"/>
    </row>
    <row r="648" spans="1:5" s="865" customFormat="1" ht="78.75" customHeight="1" x14ac:dyDescent="0.2">
      <c r="A648" s="869"/>
      <c r="B648" s="870">
        <v>27428222</v>
      </c>
      <c r="C648" s="871" t="s">
        <v>498</v>
      </c>
      <c r="D648" s="872">
        <v>335063201.51305348</v>
      </c>
      <c r="E648" s="864">
        <f>SUM(E649:E655)</f>
        <v>2083822243.9200001</v>
      </c>
    </row>
    <row r="649" spans="1:5" s="466" customFormat="1" ht="82" customHeight="1" x14ac:dyDescent="0.2">
      <c r="A649" s="866"/>
      <c r="B649" s="712"/>
      <c r="C649" s="843" t="s">
        <v>499</v>
      </c>
      <c r="D649" s="846">
        <v>0</v>
      </c>
      <c r="E649" s="847">
        <f>670162701.98+966449367.38</f>
        <v>1636612069.3600001</v>
      </c>
    </row>
    <row r="650" spans="1:5" s="466" customFormat="1" ht="82" hidden="1" customHeight="1" x14ac:dyDescent="0.2">
      <c r="A650" s="866"/>
      <c r="B650" s="712"/>
      <c r="C650" s="843" t="s">
        <v>500</v>
      </c>
      <c r="D650" s="846">
        <v>0</v>
      </c>
      <c r="E650" s="847"/>
    </row>
    <row r="651" spans="1:5" s="466" customFormat="1" ht="82" customHeight="1" x14ac:dyDescent="0.2">
      <c r="A651" s="866"/>
      <c r="B651" s="712"/>
      <c r="C651" s="843" t="s">
        <v>501</v>
      </c>
      <c r="D651" s="846">
        <v>0</v>
      </c>
      <c r="E651" s="847">
        <v>124056919.67</v>
      </c>
    </row>
    <row r="652" spans="1:5" s="466" customFormat="1" ht="82" customHeight="1" x14ac:dyDescent="0.2">
      <c r="A652" s="866"/>
      <c r="B652" s="712"/>
      <c r="C652" s="843" t="s">
        <v>502</v>
      </c>
      <c r="D652" s="846">
        <v>0</v>
      </c>
      <c r="E652" s="847">
        <v>143003926.59999999</v>
      </c>
    </row>
    <row r="653" spans="1:5" s="466" customFormat="1" ht="82" customHeight="1" x14ac:dyDescent="0.2">
      <c r="A653" s="866"/>
      <c r="B653" s="712"/>
      <c r="C653" s="843" t="s">
        <v>503</v>
      </c>
      <c r="D653" s="846">
        <v>0</v>
      </c>
      <c r="E653" s="847">
        <v>568429.81000000006</v>
      </c>
    </row>
    <row r="654" spans="1:5" s="466" customFormat="1" ht="82" customHeight="1" x14ac:dyDescent="0.2">
      <c r="A654" s="866"/>
      <c r="B654" s="712"/>
      <c r="C654" s="843" t="s">
        <v>504</v>
      </c>
      <c r="D654" s="846">
        <v>0</v>
      </c>
      <c r="E654" s="847">
        <v>13674320</v>
      </c>
    </row>
    <row r="655" spans="1:5" s="466" customFormat="1" ht="82" customHeight="1" x14ac:dyDescent="0.2">
      <c r="A655" s="866"/>
      <c r="B655" s="712"/>
      <c r="C655" s="843" t="s">
        <v>505</v>
      </c>
      <c r="D655" s="846">
        <v>0</v>
      </c>
      <c r="E655" s="847">
        <v>165906578.47999999</v>
      </c>
    </row>
    <row r="656" spans="1:5" s="873" customFormat="1" ht="125" customHeight="1" x14ac:dyDescent="0.2">
      <c r="A656" s="866"/>
      <c r="B656" s="712">
        <v>27428240</v>
      </c>
      <c r="C656" s="843" t="s">
        <v>506</v>
      </c>
      <c r="D656" s="846">
        <v>157891371.92563552</v>
      </c>
      <c r="E656" s="847">
        <v>58834633.479999997</v>
      </c>
    </row>
    <row r="657" spans="1:186" s="873" customFormat="1" ht="83.25" hidden="1" customHeight="1" x14ac:dyDescent="0.2">
      <c r="A657" s="866"/>
      <c r="B657" s="712"/>
      <c r="C657" s="843"/>
      <c r="D657" s="846"/>
      <c r="E657" s="847"/>
    </row>
    <row r="658" spans="1:186" s="873" customFormat="1" ht="125" customHeight="1" thickBot="1" x14ac:dyDescent="0.25">
      <c r="A658" s="866"/>
      <c r="B658" s="712">
        <v>27428250</v>
      </c>
      <c r="C658" s="843" t="s">
        <v>507</v>
      </c>
      <c r="D658" s="846">
        <v>754578741.93547499</v>
      </c>
      <c r="E658" s="847"/>
    </row>
    <row r="659" spans="1:186" s="618" customFormat="1" ht="94.5" hidden="1" customHeight="1" x14ac:dyDescent="0.2">
      <c r="A659" s="608"/>
      <c r="B659" s="542"/>
      <c r="C659" s="835" t="s">
        <v>873</v>
      </c>
      <c r="D659" s="668">
        <v>0</v>
      </c>
      <c r="E659" s="263"/>
    </row>
    <row r="660" spans="1:186" s="618" customFormat="1" ht="87" hidden="1" customHeight="1" x14ac:dyDescent="0.2">
      <c r="A660" s="535"/>
      <c r="B660" s="536"/>
      <c r="C660" s="838" t="s">
        <v>874</v>
      </c>
      <c r="D660" s="276">
        <v>0</v>
      </c>
      <c r="E660" s="277"/>
    </row>
    <row r="661" spans="1:186" s="488" customFormat="1" ht="125" customHeight="1" thickBot="1" x14ac:dyDescent="0.25">
      <c r="A661" s="483"/>
      <c r="B661" s="571">
        <v>27012000</v>
      </c>
      <c r="C661" s="510" t="s">
        <v>75</v>
      </c>
      <c r="D661" s="486">
        <v>0</v>
      </c>
      <c r="E661" s="487">
        <f>E662</f>
        <v>97553297.5</v>
      </c>
    </row>
    <row r="662" spans="1:186" s="832" customFormat="1" ht="125" customHeight="1" thickBot="1" x14ac:dyDescent="0.25">
      <c r="A662" s="702"/>
      <c r="B662" s="703">
        <v>27012114</v>
      </c>
      <c r="C662" s="704" t="s">
        <v>508</v>
      </c>
      <c r="D662" s="874">
        <v>0</v>
      </c>
      <c r="E662" s="875">
        <v>97553297.5</v>
      </c>
    </row>
    <row r="663" spans="1:186" s="832" customFormat="1" ht="87" hidden="1" customHeight="1" x14ac:dyDescent="0.2">
      <c r="A663" s="876"/>
      <c r="B663" s="877"/>
      <c r="C663" s="878" t="s">
        <v>875</v>
      </c>
      <c r="D663" s="879">
        <v>0</v>
      </c>
      <c r="E663" s="880"/>
    </row>
    <row r="664" spans="1:186" s="488" customFormat="1" ht="87" customHeight="1" thickBot="1" x14ac:dyDescent="0.25">
      <c r="A664" s="483"/>
      <c r="B664" s="571">
        <v>37440000</v>
      </c>
      <c r="C664" s="510" t="s">
        <v>96</v>
      </c>
      <c r="D664" s="486">
        <v>403101842.32942802</v>
      </c>
      <c r="E664" s="487">
        <f>E665</f>
        <v>757831532.96000004</v>
      </c>
    </row>
    <row r="665" spans="1:186" ht="87" customHeight="1" thickBot="1" x14ac:dyDescent="0.25">
      <c r="A665" s="511"/>
      <c r="B665" s="512">
        <v>37441000</v>
      </c>
      <c r="C665" s="513" t="s">
        <v>361</v>
      </c>
      <c r="D665" s="233">
        <v>403101842.32942802</v>
      </c>
      <c r="E665" s="299">
        <v>757831532.96000004</v>
      </c>
    </row>
    <row r="666" spans="1:186" s="481" customFormat="1" ht="87" customHeight="1" thickBot="1" x14ac:dyDescent="0.25">
      <c r="A666" s="478">
        <v>56</v>
      </c>
      <c r="B666" s="1027" t="s">
        <v>509</v>
      </c>
      <c r="C666" s="1028"/>
      <c r="D666" s="479">
        <v>96786987719</v>
      </c>
      <c r="E666" s="480">
        <f>E667+E671+E679+E688</f>
        <v>120194064553.63998</v>
      </c>
      <c r="G666" s="482"/>
      <c r="H666" s="482"/>
      <c r="I666" s="482"/>
      <c r="J666" s="482"/>
      <c r="K666" s="482"/>
      <c r="L666" s="482"/>
      <c r="M666" s="482"/>
      <c r="N666" s="482"/>
      <c r="O666" s="482"/>
      <c r="P666" s="482"/>
      <c r="Q666" s="482"/>
      <c r="R666" s="482"/>
      <c r="S666" s="482"/>
      <c r="T666" s="482"/>
      <c r="U666" s="482"/>
      <c r="V666" s="482"/>
      <c r="W666" s="482"/>
      <c r="X666" s="482"/>
      <c r="Y666" s="482"/>
      <c r="Z666" s="482"/>
      <c r="AA666" s="482"/>
      <c r="AB666" s="482"/>
      <c r="AC666" s="482"/>
      <c r="AD666" s="482"/>
      <c r="AE666" s="482"/>
      <c r="AF666" s="482"/>
      <c r="AG666" s="482"/>
      <c r="AH666" s="482"/>
      <c r="AI666" s="482"/>
      <c r="AJ666" s="482"/>
      <c r="AK666" s="482"/>
      <c r="AL666" s="482"/>
      <c r="AM666" s="482"/>
      <c r="AN666" s="482"/>
      <c r="AO666" s="482"/>
      <c r="AP666" s="482"/>
      <c r="AQ666" s="482"/>
      <c r="AR666" s="482"/>
      <c r="AS666" s="482"/>
      <c r="AT666" s="482"/>
      <c r="AU666" s="482"/>
      <c r="AV666" s="482"/>
      <c r="AW666" s="482"/>
      <c r="AX666" s="482"/>
      <c r="AY666" s="482"/>
      <c r="AZ666" s="482"/>
      <c r="BA666" s="482"/>
      <c r="BB666" s="482"/>
      <c r="BC666" s="482"/>
      <c r="BD666" s="482"/>
      <c r="BE666" s="482"/>
      <c r="BF666" s="482"/>
      <c r="BG666" s="482"/>
      <c r="BH666" s="482"/>
      <c r="BI666" s="482"/>
      <c r="BJ666" s="482"/>
      <c r="BK666" s="482"/>
      <c r="BL666" s="482"/>
      <c r="BM666" s="482"/>
      <c r="BN666" s="482"/>
      <c r="BO666" s="482"/>
      <c r="BP666" s="482"/>
      <c r="BQ666" s="482"/>
      <c r="BR666" s="482"/>
      <c r="BS666" s="482"/>
      <c r="BT666" s="482"/>
      <c r="BU666" s="482"/>
      <c r="BV666" s="482"/>
      <c r="BW666" s="482"/>
      <c r="BX666" s="482"/>
      <c r="BY666" s="482"/>
      <c r="BZ666" s="482"/>
      <c r="CA666" s="482"/>
      <c r="CB666" s="482"/>
      <c r="CC666" s="482"/>
      <c r="CD666" s="482"/>
      <c r="CE666" s="482"/>
      <c r="CF666" s="482"/>
      <c r="CG666" s="482"/>
      <c r="CH666" s="482"/>
      <c r="CI666" s="482"/>
      <c r="CJ666" s="482"/>
      <c r="CK666" s="482"/>
      <c r="CL666" s="482"/>
      <c r="CM666" s="482"/>
      <c r="CN666" s="482"/>
      <c r="CO666" s="482"/>
      <c r="CP666" s="482"/>
      <c r="CQ666" s="482"/>
      <c r="CR666" s="482"/>
      <c r="CS666" s="482"/>
      <c r="CT666" s="482"/>
      <c r="CU666" s="482"/>
      <c r="CV666" s="482"/>
      <c r="CW666" s="482"/>
      <c r="CX666" s="482"/>
      <c r="CY666" s="482"/>
      <c r="CZ666" s="482"/>
      <c r="DA666" s="482"/>
      <c r="DB666" s="482"/>
      <c r="DC666" s="482"/>
      <c r="DD666" s="482"/>
      <c r="DE666" s="482"/>
      <c r="DF666" s="482"/>
      <c r="DG666" s="482"/>
      <c r="DH666" s="482"/>
      <c r="DI666" s="482"/>
      <c r="DJ666" s="482"/>
      <c r="DK666" s="482"/>
      <c r="DL666" s="482"/>
      <c r="DM666" s="482"/>
      <c r="DN666" s="482"/>
      <c r="DO666" s="482"/>
      <c r="DP666" s="482"/>
      <c r="DQ666" s="482"/>
      <c r="DR666" s="482"/>
      <c r="DS666" s="482"/>
      <c r="DT666" s="482"/>
      <c r="DU666" s="482"/>
      <c r="DV666" s="482"/>
      <c r="DW666" s="482"/>
      <c r="DX666" s="482"/>
      <c r="DY666" s="482"/>
      <c r="DZ666" s="482"/>
      <c r="EA666" s="482"/>
      <c r="EB666" s="482"/>
      <c r="EC666" s="482"/>
      <c r="ED666" s="482"/>
      <c r="EE666" s="482"/>
      <c r="EF666" s="482"/>
      <c r="EG666" s="482"/>
      <c r="EH666" s="482"/>
      <c r="EI666" s="482"/>
      <c r="EJ666" s="482"/>
      <c r="EK666" s="482"/>
      <c r="EL666" s="482"/>
      <c r="EM666" s="482"/>
      <c r="EN666" s="482"/>
      <c r="EO666" s="482"/>
      <c r="EP666" s="482"/>
      <c r="EQ666" s="482"/>
      <c r="ER666" s="482"/>
      <c r="ES666" s="482"/>
      <c r="ET666" s="482"/>
      <c r="EU666" s="482"/>
      <c r="EV666" s="482"/>
      <c r="EW666" s="482"/>
      <c r="EX666" s="482"/>
      <c r="EY666" s="482"/>
      <c r="EZ666" s="482"/>
      <c r="FA666" s="482"/>
      <c r="FB666" s="482"/>
      <c r="FC666" s="482"/>
      <c r="FD666" s="482"/>
      <c r="FE666" s="482"/>
      <c r="FF666" s="482"/>
      <c r="FG666" s="482"/>
      <c r="FH666" s="482"/>
      <c r="FI666" s="482"/>
      <c r="FJ666" s="482"/>
      <c r="FK666" s="482"/>
      <c r="FL666" s="482"/>
      <c r="FM666" s="482"/>
      <c r="FN666" s="482"/>
      <c r="FO666" s="482"/>
      <c r="FP666" s="482"/>
      <c r="FQ666" s="482"/>
      <c r="FR666" s="482"/>
      <c r="FS666" s="482"/>
      <c r="FT666" s="482"/>
      <c r="FU666" s="482"/>
      <c r="FV666" s="482"/>
      <c r="FW666" s="482"/>
      <c r="FX666" s="482"/>
      <c r="FY666" s="482"/>
      <c r="FZ666" s="482"/>
      <c r="GA666" s="482"/>
      <c r="GB666" s="482"/>
      <c r="GC666" s="482"/>
      <c r="GD666" s="482"/>
    </row>
    <row r="667" spans="1:186" s="488" customFormat="1" ht="87" customHeight="1" thickBot="1" x14ac:dyDescent="0.25">
      <c r="A667" s="483"/>
      <c r="B667" s="571">
        <v>17130000</v>
      </c>
      <c r="C667" s="510" t="s">
        <v>403</v>
      </c>
      <c r="D667" s="486">
        <v>110072579.01387699</v>
      </c>
      <c r="E667" s="487">
        <f>SUM(E668:E669)</f>
        <v>431457966.37</v>
      </c>
    </row>
    <row r="668" spans="1:186" s="832" customFormat="1" ht="211.5" customHeight="1" x14ac:dyDescent="0.2">
      <c r="A668" s="881"/>
      <c r="B668" s="703">
        <v>17134410</v>
      </c>
      <c r="C668" s="882" t="s">
        <v>510</v>
      </c>
      <c r="D668" s="874">
        <v>52169842.878308393</v>
      </c>
      <c r="E668" s="875">
        <f>9412648+21406574.1+35134577</f>
        <v>65953799.100000001</v>
      </c>
    </row>
    <row r="669" spans="1:186" s="832" customFormat="1" ht="336.75" customHeight="1" thickBot="1" x14ac:dyDescent="0.25">
      <c r="A669" s="883"/>
      <c r="B669" s="884">
        <v>17136213</v>
      </c>
      <c r="C669" s="885" t="s">
        <v>511</v>
      </c>
      <c r="D669" s="886">
        <v>57902736.135568596</v>
      </c>
      <c r="E669" s="887">
        <v>365504167.26999998</v>
      </c>
    </row>
    <row r="670" spans="1:186" s="618" customFormat="1" ht="87" hidden="1" customHeight="1" x14ac:dyDescent="0.2">
      <c r="A670" s="572"/>
      <c r="B670" s="495"/>
      <c r="C670" s="637" t="s">
        <v>876</v>
      </c>
      <c r="D670" s="729">
        <v>0</v>
      </c>
      <c r="E670" s="626"/>
    </row>
    <row r="671" spans="1:186" s="488" customFormat="1" ht="87" customHeight="1" thickBot="1" x14ac:dyDescent="0.25">
      <c r="A671" s="483"/>
      <c r="B671" s="571">
        <v>27415000</v>
      </c>
      <c r="C671" s="888" t="s">
        <v>196</v>
      </c>
      <c r="D671" s="486">
        <v>3746015227.3990655</v>
      </c>
      <c r="E671" s="487">
        <f>SUM(E673:E678)</f>
        <v>4576409828.1400003</v>
      </c>
    </row>
    <row r="672" spans="1:186" s="618" customFormat="1" ht="87" hidden="1" customHeight="1" x14ac:dyDescent="0.2">
      <c r="A672" s="530"/>
      <c r="B672" s="531"/>
      <c r="C672" s="687" t="s">
        <v>877</v>
      </c>
      <c r="D672" s="217">
        <v>0</v>
      </c>
      <c r="E672" s="218"/>
    </row>
    <row r="673" spans="1:5" s="618" customFormat="1" ht="87" customHeight="1" x14ac:dyDescent="0.2">
      <c r="A673" s="608"/>
      <c r="B673" s="542">
        <v>27415311</v>
      </c>
      <c r="C673" s="584" t="s">
        <v>512</v>
      </c>
      <c r="D673" s="889">
        <v>0</v>
      </c>
      <c r="E673" s="890">
        <f>463257085.16+212312217.97</f>
        <v>675569303.13</v>
      </c>
    </row>
    <row r="674" spans="1:5" s="618" customFormat="1" ht="87" hidden="1" customHeight="1" x14ac:dyDescent="0.2">
      <c r="A674" s="598"/>
      <c r="B674" s="579"/>
      <c r="C674" s="584" t="s">
        <v>878</v>
      </c>
      <c r="D674" s="219">
        <v>0</v>
      </c>
      <c r="E674" s="220"/>
    </row>
    <row r="675" spans="1:5" ht="120.75" customHeight="1" x14ac:dyDescent="0.2">
      <c r="A675" s="578"/>
      <c r="B675" s="579">
        <v>27415330</v>
      </c>
      <c r="C675" s="584" t="s">
        <v>513</v>
      </c>
      <c r="D675" s="241">
        <v>3478840135.8982701</v>
      </c>
      <c r="E675" s="811">
        <f>3375980252.1-264585811.5</f>
        <v>3111394440.5999999</v>
      </c>
    </row>
    <row r="676" spans="1:5" ht="87" hidden="1" customHeight="1" x14ac:dyDescent="0.2">
      <c r="A676" s="578"/>
      <c r="B676" s="579"/>
      <c r="C676" s="584" t="s">
        <v>879</v>
      </c>
      <c r="D676" s="241">
        <v>0</v>
      </c>
      <c r="E676" s="240"/>
    </row>
    <row r="677" spans="1:5" s="618" customFormat="1" ht="87" customHeight="1" x14ac:dyDescent="0.2">
      <c r="A677" s="535"/>
      <c r="B677" s="536">
        <v>27415340</v>
      </c>
      <c r="C677" s="622" t="s">
        <v>514</v>
      </c>
      <c r="D677" s="891">
        <v>267175091.50079525</v>
      </c>
      <c r="E677" s="811">
        <f>407612581.73+117247691.18</f>
        <v>524860272.91000003</v>
      </c>
    </row>
    <row r="678" spans="1:5" s="832" customFormat="1" ht="126.75" customHeight="1" thickBot="1" x14ac:dyDescent="0.25">
      <c r="A678" s="892"/>
      <c r="B678" s="893">
        <v>27415360</v>
      </c>
      <c r="C678" s="584" t="s">
        <v>515</v>
      </c>
      <c r="D678" s="894">
        <v>0</v>
      </c>
      <c r="E678" s="895">
        <v>264585811.5</v>
      </c>
    </row>
    <row r="679" spans="1:5" s="488" customFormat="1" ht="87" customHeight="1" thickBot="1" x14ac:dyDescent="0.25">
      <c r="A679" s="483"/>
      <c r="B679" s="571">
        <v>27420000</v>
      </c>
      <c r="C679" s="510" t="s">
        <v>69</v>
      </c>
      <c r="D679" s="486">
        <v>85952253942.2556</v>
      </c>
      <c r="E679" s="487">
        <f>SUM(E680:E687)</f>
        <v>106142943916.87</v>
      </c>
    </row>
    <row r="680" spans="1:5" s="488" customFormat="1" ht="111.75" customHeight="1" x14ac:dyDescent="0.2">
      <c r="A680" s="790"/>
      <c r="B680" s="516">
        <v>27415313</v>
      </c>
      <c r="C680" s="757" t="s">
        <v>516</v>
      </c>
      <c r="D680" s="269">
        <v>105885246.81626999</v>
      </c>
      <c r="E680" s="68">
        <v>28705208.370000001</v>
      </c>
    </row>
    <row r="681" spans="1:5" s="488" customFormat="1" ht="125" customHeight="1" x14ac:dyDescent="0.2">
      <c r="A681" s="896"/>
      <c r="B681" s="490">
        <v>27427240</v>
      </c>
      <c r="C681" s="584" t="s">
        <v>517</v>
      </c>
      <c r="D681" s="99">
        <v>10136838.438177001</v>
      </c>
      <c r="E681" s="100">
        <v>228016818.40000001</v>
      </c>
    </row>
    <row r="682" spans="1:5" s="488" customFormat="1" ht="120" x14ac:dyDescent="0.2">
      <c r="A682" s="897"/>
      <c r="B682" s="569">
        <v>17135150</v>
      </c>
      <c r="C682" s="584" t="s">
        <v>518</v>
      </c>
      <c r="D682" s="278">
        <v>115440064.295825</v>
      </c>
      <c r="E682" s="279">
        <v>2386550</v>
      </c>
    </row>
    <row r="683" spans="1:5" s="899" customFormat="1" ht="84" customHeight="1" x14ac:dyDescent="0.2">
      <c r="A683" s="898"/>
      <c r="B683" s="579">
        <v>27424120</v>
      </c>
      <c r="C683" s="584" t="s">
        <v>519</v>
      </c>
      <c r="D683" s="219">
        <v>38909861790.0215</v>
      </c>
      <c r="E683" s="220">
        <f>42698964760-68646511.93</f>
        <v>42630318248.07</v>
      </c>
    </row>
    <row r="684" spans="1:5" ht="83.25" customHeight="1" x14ac:dyDescent="0.2">
      <c r="A684" s="578"/>
      <c r="B684" s="579">
        <v>27424110</v>
      </c>
      <c r="C684" s="584" t="s">
        <v>520</v>
      </c>
      <c r="D684" s="219">
        <v>8895082290.8882599</v>
      </c>
      <c r="E684" s="220">
        <v>21047393105.240002</v>
      </c>
    </row>
    <row r="685" spans="1:5" ht="71.25" customHeight="1" x14ac:dyDescent="0.2">
      <c r="A685" s="578"/>
      <c r="B685" s="579">
        <v>27424130</v>
      </c>
      <c r="C685" s="584" t="s">
        <v>521</v>
      </c>
      <c r="D685" s="219">
        <v>37659701694.030296</v>
      </c>
      <c r="E685" s="220">
        <v>41513637991</v>
      </c>
    </row>
    <row r="686" spans="1:5" ht="130.5" customHeight="1" x14ac:dyDescent="0.2">
      <c r="A686" s="685"/>
      <c r="B686" s="547">
        <v>27425121</v>
      </c>
      <c r="C686" s="791" t="s">
        <v>522</v>
      </c>
      <c r="D686" s="181">
        <v>215910054.56490001</v>
      </c>
      <c r="E686" s="182">
        <v>661733664.02999997</v>
      </c>
    </row>
    <row r="687" spans="1:5" ht="134.25" customHeight="1" thickBot="1" x14ac:dyDescent="0.25">
      <c r="A687" s="900"/>
      <c r="B687" s="569">
        <v>27425122</v>
      </c>
      <c r="C687" s="901" t="s">
        <v>523</v>
      </c>
      <c r="D687" s="83">
        <v>40235963.2003773</v>
      </c>
      <c r="E687" s="84">
        <v>30752331.760000002</v>
      </c>
    </row>
    <row r="688" spans="1:5" s="488" customFormat="1" ht="87" customHeight="1" thickBot="1" x14ac:dyDescent="0.25">
      <c r="A688" s="483"/>
      <c r="B688" s="571">
        <v>37440000</v>
      </c>
      <c r="C688" s="510" t="s">
        <v>96</v>
      </c>
      <c r="D688" s="486">
        <v>6978645970.3314457</v>
      </c>
      <c r="E688" s="487">
        <f>SUM(E689:E691)</f>
        <v>9043252842.2600002</v>
      </c>
    </row>
    <row r="689" spans="1:186" ht="90" customHeight="1" x14ac:dyDescent="0.2">
      <c r="A689" s="541"/>
      <c r="B689" s="579">
        <v>37448410</v>
      </c>
      <c r="C689" s="640" t="s">
        <v>524</v>
      </c>
      <c r="D689" s="138">
        <v>60474850.255295299</v>
      </c>
      <c r="E689" s="139">
        <v>115591073.20999999</v>
      </c>
    </row>
    <row r="690" spans="1:186" ht="122.25" customHeight="1" x14ac:dyDescent="0.2">
      <c r="A690" s="814"/>
      <c r="B690" s="579">
        <v>37448420</v>
      </c>
      <c r="C690" s="584" t="s">
        <v>525</v>
      </c>
      <c r="D690" s="78">
        <v>6800534216.4078903</v>
      </c>
      <c r="E690" s="79">
        <v>8359897907.6300001</v>
      </c>
    </row>
    <row r="691" spans="1:186" ht="141.75" customHeight="1" thickBot="1" x14ac:dyDescent="0.25">
      <c r="A691" s="590"/>
      <c r="B691" s="579">
        <v>37448430</v>
      </c>
      <c r="C691" s="606" t="s">
        <v>526</v>
      </c>
      <c r="D691" s="296">
        <v>117636903.66825916</v>
      </c>
      <c r="E691" s="306">
        <v>567763861.41999996</v>
      </c>
    </row>
    <row r="692" spans="1:186" s="481" customFormat="1" ht="87" customHeight="1" thickBot="1" x14ac:dyDescent="0.25">
      <c r="A692" s="478">
        <v>57</v>
      </c>
      <c r="B692" s="1027" t="s">
        <v>527</v>
      </c>
      <c r="C692" s="1028"/>
      <c r="D692" s="479">
        <v>2749029847</v>
      </c>
      <c r="E692" s="480">
        <f>E694+E702+E708+E714</f>
        <v>691395171.92999995</v>
      </c>
      <c r="G692" s="482"/>
      <c r="H692" s="482"/>
      <c r="I692" s="482"/>
      <c r="J692" s="482"/>
      <c r="K692" s="482"/>
      <c r="L692" s="482"/>
      <c r="M692" s="482"/>
      <c r="N692" s="482"/>
      <c r="O692" s="482"/>
      <c r="P692" s="482"/>
      <c r="Q692" s="482"/>
      <c r="R692" s="482"/>
      <c r="S692" s="482"/>
      <c r="T692" s="482"/>
      <c r="U692" s="482"/>
      <c r="V692" s="482"/>
      <c r="W692" s="482"/>
      <c r="X692" s="482"/>
      <c r="Y692" s="482"/>
      <c r="Z692" s="482"/>
      <c r="AA692" s="482"/>
      <c r="AB692" s="482"/>
      <c r="AC692" s="482"/>
      <c r="AD692" s="482"/>
      <c r="AE692" s="482"/>
      <c r="AF692" s="482"/>
      <c r="AG692" s="482"/>
      <c r="AH692" s="482"/>
      <c r="AI692" s="482"/>
      <c r="AJ692" s="482"/>
      <c r="AK692" s="482"/>
      <c r="AL692" s="482"/>
      <c r="AM692" s="482"/>
      <c r="AN692" s="482"/>
      <c r="AO692" s="482"/>
      <c r="AP692" s="482"/>
      <c r="AQ692" s="482"/>
      <c r="AR692" s="482"/>
      <c r="AS692" s="482"/>
      <c r="AT692" s="482"/>
      <c r="AU692" s="482"/>
      <c r="AV692" s="482"/>
      <c r="AW692" s="482"/>
      <c r="AX692" s="482"/>
      <c r="AY692" s="482"/>
      <c r="AZ692" s="482"/>
      <c r="BA692" s="482"/>
      <c r="BB692" s="482"/>
      <c r="BC692" s="482"/>
      <c r="BD692" s="482"/>
      <c r="BE692" s="482"/>
      <c r="BF692" s="482"/>
      <c r="BG692" s="482"/>
      <c r="BH692" s="482"/>
      <c r="BI692" s="482"/>
      <c r="BJ692" s="482"/>
      <c r="BK692" s="482"/>
      <c r="BL692" s="482"/>
      <c r="BM692" s="482"/>
      <c r="BN692" s="482"/>
      <c r="BO692" s="482"/>
      <c r="BP692" s="482"/>
      <c r="BQ692" s="482"/>
      <c r="BR692" s="482"/>
      <c r="BS692" s="482"/>
      <c r="BT692" s="482"/>
      <c r="BU692" s="482"/>
      <c r="BV692" s="482"/>
      <c r="BW692" s="482"/>
      <c r="BX692" s="482"/>
      <c r="BY692" s="482"/>
      <c r="BZ692" s="482"/>
      <c r="CA692" s="482"/>
      <c r="CB692" s="482"/>
      <c r="CC692" s="482"/>
      <c r="CD692" s="482"/>
      <c r="CE692" s="482"/>
      <c r="CF692" s="482"/>
      <c r="CG692" s="482"/>
      <c r="CH692" s="482"/>
      <c r="CI692" s="482"/>
      <c r="CJ692" s="482"/>
      <c r="CK692" s="482"/>
      <c r="CL692" s="482"/>
      <c r="CM692" s="482"/>
      <c r="CN692" s="482"/>
      <c r="CO692" s="482"/>
      <c r="CP692" s="482"/>
      <c r="CQ692" s="482"/>
      <c r="CR692" s="482"/>
      <c r="CS692" s="482"/>
      <c r="CT692" s="482"/>
      <c r="CU692" s="482"/>
      <c r="CV692" s="482"/>
      <c r="CW692" s="482"/>
      <c r="CX692" s="482"/>
      <c r="CY692" s="482"/>
      <c r="CZ692" s="482"/>
      <c r="DA692" s="482"/>
      <c r="DB692" s="482"/>
      <c r="DC692" s="482"/>
      <c r="DD692" s="482"/>
      <c r="DE692" s="482"/>
      <c r="DF692" s="482"/>
      <c r="DG692" s="482"/>
      <c r="DH692" s="482"/>
      <c r="DI692" s="482"/>
      <c r="DJ692" s="482"/>
      <c r="DK692" s="482"/>
      <c r="DL692" s="482"/>
      <c r="DM692" s="482"/>
      <c r="DN692" s="482"/>
      <c r="DO692" s="482"/>
      <c r="DP692" s="482"/>
      <c r="DQ692" s="482"/>
      <c r="DR692" s="482"/>
      <c r="DS692" s="482"/>
      <c r="DT692" s="482"/>
      <c r="DU692" s="482"/>
      <c r="DV692" s="482"/>
      <c r="DW692" s="482"/>
      <c r="DX692" s="482"/>
      <c r="DY692" s="482"/>
      <c r="DZ692" s="482"/>
      <c r="EA692" s="482"/>
      <c r="EB692" s="482"/>
      <c r="EC692" s="482"/>
      <c r="ED692" s="482"/>
      <c r="EE692" s="482"/>
      <c r="EF692" s="482"/>
      <c r="EG692" s="482"/>
      <c r="EH692" s="482"/>
      <c r="EI692" s="482"/>
      <c r="EJ692" s="482"/>
      <c r="EK692" s="482"/>
      <c r="EL692" s="482"/>
      <c r="EM692" s="482"/>
      <c r="EN692" s="482"/>
      <c r="EO692" s="482"/>
      <c r="EP692" s="482"/>
      <c r="EQ692" s="482"/>
      <c r="ER692" s="482"/>
      <c r="ES692" s="482"/>
      <c r="ET692" s="482"/>
      <c r="EU692" s="482"/>
      <c r="EV692" s="482"/>
      <c r="EW692" s="482"/>
      <c r="EX692" s="482"/>
      <c r="EY692" s="482"/>
      <c r="EZ692" s="482"/>
      <c r="FA692" s="482"/>
      <c r="FB692" s="482"/>
      <c r="FC692" s="482"/>
      <c r="FD692" s="482"/>
      <c r="FE692" s="482"/>
      <c r="FF692" s="482"/>
      <c r="FG692" s="482"/>
      <c r="FH692" s="482"/>
      <c r="FI692" s="482"/>
      <c r="FJ692" s="482"/>
      <c r="FK692" s="482"/>
      <c r="FL692" s="482"/>
      <c r="FM692" s="482"/>
      <c r="FN692" s="482"/>
      <c r="FO692" s="482"/>
      <c r="FP692" s="482"/>
      <c r="FQ692" s="482"/>
      <c r="FR692" s="482"/>
      <c r="FS692" s="482"/>
      <c r="FT692" s="482"/>
      <c r="FU692" s="482"/>
      <c r="FV692" s="482"/>
      <c r="FW692" s="482"/>
      <c r="FX692" s="482"/>
      <c r="FY692" s="482"/>
      <c r="FZ692" s="482"/>
      <c r="GA692" s="482"/>
      <c r="GB692" s="482"/>
      <c r="GC692" s="482"/>
      <c r="GD692" s="482"/>
    </row>
    <row r="693" spans="1:186" s="488" customFormat="1" ht="87" customHeight="1" thickBot="1" x14ac:dyDescent="0.25">
      <c r="A693" s="483"/>
      <c r="B693" s="571">
        <v>17133000</v>
      </c>
      <c r="C693" s="510" t="s">
        <v>399</v>
      </c>
      <c r="D693" s="486">
        <v>0</v>
      </c>
      <c r="E693" s="487"/>
    </row>
    <row r="694" spans="1:186" s="832" customFormat="1" ht="87" customHeight="1" x14ac:dyDescent="0.2">
      <c r="A694" s="749"/>
      <c r="B694" s="848">
        <v>17133700</v>
      </c>
      <c r="C694" s="751" t="s">
        <v>528</v>
      </c>
      <c r="D694" s="750">
        <v>0</v>
      </c>
      <c r="E694" s="752">
        <f>SUM(E695:E701)</f>
        <v>23513159.039999999</v>
      </c>
    </row>
    <row r="695" spans="1:186" s="905" customFormat="1" ht="114.75" customHeight="1" x14ac:dyDescent="0.2">
      <c r="A695" s="707"/>
      <c r="B695" s="902">
        <v>17133841</v>
      </c>
      <c r="C695" s="851" t="s">
        <v>529</v>
      </c>
      <c r="D695" s="903"/>
      <c r="E695" s="904">
        <v>2581978.04</v>
      </c>
    </row>
    <row r="696" spans="1:186" s="905" customFormat="1" ht="120" customHeight="1" x14ac:dyDescent="0.2">
      <c r="A696" s="598"/>
      <c r="B696" s="693">
        <v>17133842</v>
      </c>
      <c r="C696" s="851" t="s">
        <v>530</v>
      </c>
      <c r="D696" s="663"/>
      <c r="E696" s="664">
        <v>14471046</v>
      </c>
    </row>
    <row r="697" spans="1:186" s="466" customFormat="1" ht="102" customHeight="1" x14ac:dyDescent="0.2">
      <c r="A697" s="578"/>
      <c r="B697" s="579">
        <v>17133710</v>
      </c>
      <c r="C697" s="843" t="s">
        <v>531</v>
      </c>
      <c r="D697" s="663"/>
      <c r="E697" s="664">
        <v>6460135</v>
      </c>
    </row>
    <row r="698" spans="1:186" s="466" customFormat="1" ht="102" customHeight="1" x14ac:dyDescent="0.2">
      <c r="A698" s="612"/>
      <c r="B698" s="547">
        <v>17133720</v>
      </c>
      <c r="C698" s="854" t="s">
        <v>532</v>
      </c>
      <c r="D698" s="663">
        <v>0</v>
      </c>
      <c r="E698" s="664"/>
    </row>
    <row r="699" spans="1:186" s="905" customFormat="1" ht="87" hidden="1" customHeight="1" x14ac:dyDescent="0.2">
      <c r="A699" s="552"/>
      <c r="B699" s="547">
        <v>17133730</v>
      </c>
      <c r="C699" s="906" t="s">
        <v>880</v>
      </c>
      <c r="D699" s="663">
        <v>0</v>
      </c>
      <c r="E699" s="664"/>
    </row>
    <row r="700" spans="1:186" s="905" customFormat="1" ht="87" hidden="1" customHeight="1" x14ac:dyDescent="0.2">
      <c r="A700" s="900"/>
      <c r="B700" s="547">
        <v>17133740</v>
      </c>
      <c r="C700" s="906" t="s">
        <v>881</v>
      </c>
      <c r="D700" s="83">
        <v>0</v>
      </c>
      <c r="E700" s="84"/>
    </row>
    <row r="701" spans="1:186" s="905" customFormat="1" ht="143.25" customHeight="1" thickBot="1" x14ac:dyDescent="0.25">
      <c r="A701" s="546"/>
      <c r="B701" s="547">
        <v>17133730</v>
      </c>
      <c r="C701" s="854" t="s">
        <v>534</v>
      </c>
      <c r="D701" s="233">
        <v>0</v>
      </c>
      <c r="E701" s="299"/>
    </row>
    <row r="702" spans="1:186" s="907" customFormat="1" ht="249" customHeight="1" thickBot="1" x14ac:dyDescent="0.25">
      <c r="A702" s="483"/>
      <c r="B702" s="571">
        <v>17136000</v>
      </c>
      <c r="C702" s="510" t="s">
        <v>535</v>
      </c>
      <c r="D702" s="486">
        <v>507244674.43474883</v>
      </c>
      <c r="E702" s="487">
        <f>SUM(E703:E706)</f>
        <v>128080806.94</v>
      </c>
    </row>
    <row r="703" spans="1:186" s="466" customFormat="1" ht="138" customHeight="1" x14ac:dyDescent="0.2">
      <c r="A703" s="813"/>
      <c r="B703" s="531">
        <v>17136241</v>
      </c>
      <c r="C703" s="584" t="s">
        <v>536</v>
      </c>
      <c r="D703" s="49">
        <v>461801565.1296342</v>
      </c>
      <c r="E703" s="50">
        <f>66721960+25962770.7</f>
        <v>92684730.700000003</v>
      </c>
    </row>
    <row r="704" spans="1:186" s="905" customFormat="1" ht="125" customHeight="1" x14ac:dyDescent="0.2">
      <c r="A704" s="598"/>
      <c r="B704" s="693">
        <v>17136242</v>
      </c>
      <c r="C704" s="584" t="s">
        <v>537</v>
      </c>
      <c r="D704" s="49">
        <v>0</v>
      </c>
      <c r="E704" s="50"/>
    </row>
    <row r="705" spans="1:186" s="905" customFormat="1" ht="125" customHeight="1" x14ac:dyDescent="0.2">
      <c r="A705" s="598"/>
      <c r="B705" s="693">
        <v>17136243</v>
      </c>
      <c r="C705" s="584" t="s">
        <v>538</v>
      </c>
      <c r="D705" s="49">
        <v>0</v>
      </c>
      <c r="E705" s="50">
        <v>28504329.25</v>
      </c>
    </row>
    <row r="706" spans="1:186" s="466" customFormat="1" ht="125" customHeight="1" thickBot="1" x14ac:dyDescent="0.25">
      <c r="A706" s="578"/>
      <c r="B706" s="579">
        <v>17136244</v>
      </c>
      <c r="C706" s="584" t="s">
        <v>539</v>
      </c>
      <c r="D706" s="49">
        <v>45443109.305114619</v>
      </c>
      <c r="E706" s="50">
        <v>6891746.9900000002</v>
      </c>
    </row>
    <row r="707" spans="1:186" s="905" customFormat="1" ht="125" hidden="1" customHeight="1" x14ac:dyDescent="0.2">
      <c r="A707" s="602"/>
      <c r="B707" s="591">
        <v>714592</v>
      </c>
      <c r="C707" s="606" t="s">
        <v>882</v>
      </c>
      <c r="D707" s="49">
        <v>0</v>
      </c>
      <c r="E707" s="90"/>
    </row>
    <row r="708" spans="1:186" s="907" customFormat="1" ht="78.75" customHeight="1" thickBot="1" x14ac:dyDescent="0.25">
      <c r="A708" s="483"/>
      <c r="B708" s="571">
        <v>27420000</v>
      </c>
      <c r="C708" s="510" t="s">
        <v>69</v>
      </c>
      <c r="D708" s="486">
        <v>988443717.27937579</v>
      </c>
      <c r="E708" s="487">
        <f>SUM(E709:E713)</f>
        <v>519108283.70999998</v>
      </c>
    </row>
    <row r="709" spans="1:186" s="466" customFormat="1" ht="214.5" customHeight="1" x14ac:dyDescent="0.2">
      <c r="A709" s="813"/>
      <c r="B709" s="531">
        <v>27426230</v>
      </c>
      <c r="C709" s="584" t="s">
        <v>540</v>
      </c>
      <c r="D709" s="49">
        <v>751612389.30041111</v>
      </c>
      <c r="E709" s="50">
        <f>61447132.41+88821190.11</f>
        <v>150268322.51999998</v>
      </c>
    </row>
    <row r="710" spans="1:186" s="466" customFormat="1" ht="80.25" customHeight="1" x14ac:dyDescent="0.2">
      <c r="A710" s="578"/>
      <c r="B710" s="579">
        <v>27426221</v>
      </c>
      <c r="C710" s="584" t="s">
        <v>541</v>
      </c>
      <c r="D710" s="49">
        <v>99867456.109843731</v>
      </c>
      <c r="E710" s="50">
        <v>130062061.2</v>
      </c>
    </row>
    <row r="711" spans="1:186" s="905" customFormat="1" ht="80.25" customHeight="1" x14ac:dyDescent="0.2">
      <c r="A711" s="598"/>
      <c r="B711" s="579">
        <v>27426222</v>
      </c>
      <c r="C711" s="584" t="s">
        <v>542</v>
      </c>
      <c r="D711" s="49">
        <v>69018857.741602659</v>
      </c>
      <c r="E711" s="50">
        <v>34558280</v>
      </c>
    </row>
    <row r="712" spans="1:186" s="905" customFormat="1" ht="80.25" customHeight="1" x14ac:dyDescent="0.2">
      <c r="A712" s="598"/>
      <c r="B712" s="579">
        <v>27426223</v>
      </c>
      <c r="C712" s="584" t="s">
        <v>543</v>
      </c>
      <c r="D712" s="49">
        <v>67945014.127518311</v>
      </c>
      <c r="E712" s="50">
        <f>105189190.72+67760279.72+27430149.55</f>
        <v>200379619.99000001</v>
      </c>
    </row>
    <row r="713" spans="1:186" s="466" customFormat="1" ht="80.25" customHeight="1" thickBot="1" x14ac:dyDescent="0.25">
      <c r="A713" s="578"/>
      <c r="B713" s="579">
        <v>27426210</v>
      </c>
      <c r="C713" s="584" t="s">
        <v>544</v>
      </c>
      <c r="D713" s="49">
        <v>0</v>
      </c>
      <c r="E713" s="50">
        <v>3840000</v>
      </c>
    </row>
    <row r="714" spans="1:186" s="907" customFormat="1" ht="87" customHeight="1" thickBot="1" x14ac:dyDescent="0.25">
      <c r="A714" s="483"/>
      <c r="B714" s="571">
        <v>37440000</v>
      </c>
      <c r="C714" s="888" t="s">
        <v>96</v>
      </c>
      <c r="D714" s="486">
        <v>1253341455.2858753</v>
      </c>
      <c r="E714" s="487">
        <f>E715</f>
        <v>20692922.240000002</v>
      </c>
    </row>
    <row r="715" spans="1:186" s="466" customFormat="1" ht="87" customHeight="1" thickBot="1" x14ac:dyDescent="0.25">
      <c r="A715" s="813"/>
      <c r="B715" s="531">
        <v>37441000</v>
      </c>
      <c r="C715" s="587" t="s">
        <v>361</v>
      </c>
      <c r="D715" s="49">
        <v>1253341455.2858753</v>
      </c>
      <c r="E715" s="90">
        <f>15888742.24+4804180</f>
        <v>20692922.240000002</v>
      </c>
    </row>
    <row r="716" spans="1:186" s="907" customFormat="1" ht="65" hidden="1" customHeight="1" x14ac:dyDescent="0.2">
      <c r="A716" s="908"/>
      <c r="B716" s="909">
        <v>27480000</v>
      </c>
      <c r="C716" s="910" t="s">
        <v>545</v>
      </c>
      <c r="D716" s="911">
        <v>0</v>
      </c>
      <c r="E716" s="912"/>
    </row>
    <row r="717" spans="1:186" s="466" customFormat="1" ht="84.75" hidden="1" customHeight="1" x14ac:dyDescent="0.2">
      <c r="A717" s="578"/>
      <c r="B717" s="579"/>
      <c r="C717" s="584">
        <v>27480000</v>
      </c>
      <c r="D717" s="691"/>
      <c r="E717" s="692"/>
    </row>
    <row r="718" spans="1:186" s="481" customFormat="1" ht="87" customHeight="1" thickBot="1" x14ac:dyDescent="0.25">
      <c r="A718" s="478">
        <v>58</v>
      </c>
      <c r="B718" s="550" t="s">
        <v>546</v>
      </c>
      <c r="C718" s="913"/>
      <c r="D718" s="479">
        <v>1140674775</v>
      </c>
      <c r="E718" s="480">
        <f>E724+E729+E731+E735+E744+E746</f>
        <v>1522696300.21</v>
      </c>
      <c r="G718" s="482"/>
      <c r="H718" s="482"/>
      <c r="I718" s="482"/>
      <c r="J718" s="482"/>
      <c r="K718" s="482"/>
      <c r="L718" s="482"/>
      <c r="M718" s="482"/>
      <c r="N718" s="482"/>
      <c r="O718" s="482"/>
      <c r="P718" s="482"/>
      <c r="Q718" s="482"/>
      <c r="R718" s="482"/>
      <c r="S718" s="482"/>
      <c r="T718" s="482"/>
      <c r="U718" s="482"/>
      <c r="V718" s="482"/>
      <c r="W718" s="482"/>
      <c r="X718" s="482"/>
      <c r="Y718" s="482"/>
      <c r="Z718" s="482"/>
      <c r="AA718" s="482"/>
      <c r="AB718" s="482"/>
      <c r="AC718" s="482"/>
      <c r="AD718" s="482"/>
      <c r="AE718" s="482"/>
      <c r="AF718" s="482"/>
      <c r="AG718" s="482"/>
      <c r="AH718" s="482"/>
      <c r="AI718" s="482"/>
      <c r="AJ718" s="482"/>
      <c r="AK718" s="482"/>
      <c r="AL718" s="482"/>
      <c r="AM718" s="482"/>
      <c r="AN718" s="482"/>
      <c r="AO718" s="482"/>
      <c r="AP718" s="482"/>
      <c r="AQ718" s="482"/>
      <c r="AR718" s="482"/>
      <c r="AS718" s="482"/>
      <c r="AT718" s="482"/>
      <c r="AU718" s="482"/>
      <c r="AV718" s="482"/>
      <c r="AW718" s="482"/>
      <c r="AX718" s="482"/>
      <c r="AY718" s="482"/>
      <c r="AZ718" s="482"/>
      <c r="BA718" s="482"/>
      <c r="BB718" s="482"/>
      <c r="BC718" s="482"/>
      <c r="BD718" s="482"/>
      <c r="BE718" s="482"/>
      <c r="BF718" s="482"/>
      <c r="BG718" s="482"/>
      <c r="BH718" s="482"/>
      <c r="BI718" s="482"/>
      <c r="BJ718" s="482"/>
      <c r="BK718" s="482"/>
      <c r="BL718" s="482"/>
      <c r="BM718" s="482"/>
      <c r="BN718" s="482"/>
      <c r="BO718" s="482"/>
      <c r="BP718" s="482"/>
      <c r="BQ718" s="482"/>
      <c r="BR718" s="482"/>
      <c r="BS718" s="482"/>
      <c r="BT718" s="482"/>
      <c r="BU718" s="482"/>
      <c r="BV718" s="482"/>
      <c r="BW718" s="482"/>
      <c r="BX718" s="482"/>
      <c r="BY718" s="482"/>
      <c r="BZ718" s="482"/>
      <c r="CA718" s="482"/>
      <c r="CB718" s="482"/>
      <c r="CC718" s="482"/>
      <c r="CD718" s="482"/>
      <c r="CE718" s="482"/>
      <c r="CF718" s="482"/>
      <c r="CG718" s="482"/>
      <c r="CH718" s="482"/>
      <c r="CI718" s="482"/>
      <c r="CJ718" s="482"/>
      <c r="CK718" s="482"/>
      <c r="CL718" s="482"/>
      <c r="CM718" s="482"/>
      <c r="CN718" s="482"/>
      <c r="CO718" s="482"/>
      <c r="CP718" s="482"/>
      <c r="CQ718" s="482"/>
      <c r="CR718" s="482"/>
      <c r="CS718" s="482"/>
      <c r="CT718" s="482"/>
      <c r="CU718" s="482"/>
      <c r="CV718" s="482"/>
      <c r="CW718" s="482"/>
      <c r="CX718" s="482"/>
      <c r="CY718" s="482"/>
      <c r="CZ718" s="482"/>
      <c r="DA718" s="482"/>
      <c r="DB718" s="482"/>
      <c r="DC718" s="482"/>
      <c r="DD718" s="482"/>
      <c r="DE718" s="482"/>
      <c r="DF718" s="482"/>
      <c r="DG718" s="482"/>
      <c r="DH718" s="482"/>
      <c r="DI718" s="482"/>
      <c r="DJ718" s="482"/>
      <c r="DK718" s="482"/>
      <c r="DL718" s="482"/>
      <c r="DM718" s="482"/>
      <c r="DN718" s="482"/>
      <c r="DO718" s="482"/>
      <c r="DP718" s="482"/>
      <c r="DQ718" s="482"/>
      <c r="DR718" s="482"/>
      <c r="DS718" s="482"/>
      <c r="DT718" s="482"/>
      <c r="DU718" s="482"/>
      <c r="DV718" s="482"/>
      <c r="DW718" s="482"/>
      <c r="DX718" s="482"/>
      <c r="DY718" s="482"/>
      <c r="DZ718" s="482"/>
      <c r="EA718" s="482"/>
      <c r="EB718" s="482"/>
      <c r="EC718" s="482"/>
      <c r="ED718" s="482"/>
      <c r="EE718" s="482"/>
      <c r="EF718" s="482"/>
      <c r="EG718" s="482"/>
      <c r="EH718" s="482"/>
      <c r="EI718" s="482"/>
      <c r="EJ718" s="482"/>
      <c r="EK718" s="482"/>
      <c r="EL718" s="482"/>
      <c r="EM718" s="482"/>
      <c r="EN718" s="482"/>
      <c r="EO718" s="482"/>
      <c r="EP718" s="482"/>
      <c r="EQ718" s="482"/>
      <c r="ER718" s="482"/>
      <c r="ES718" s="482"/>
      <c r="ET718" s="482"/>
      <c r="EU718" s="482"/>
      <c r="EV718" s="482"/>
      <c r="EW718" s="482"/>
      <c r="EX718" s="482"/>
      <c r="EY718" s="482"/>
      <c r="EZ718" s="482"/>
      <c r="FA718" s="482"/>
      <c r="FB718" s="482"/>
      <c r="FC718" s="482"/>
      <c r="FD718" s="482"/>
      <c r="FE718" s="482"/>
      <c r="FF718" s="482"/>
      <c r="FG718" s="482"/>
      <c r="FH718" s="482"/>
      <c r="FI718" s="482"/>
      <c r="FJ718" s="482"/>
      <c r="FK718" s="482"/>
      <c r="FL718" s="482"/>
      <c r="FM718" s="482"/>
      <c r="FN718" s="482"/>
      <c r="FO718" s="482"/>
      <c r="FP718" s="482"/>
      <c r="FQ718" s="482"/>
      <c r="FR718" s="482"/>
      <c r="FS718" s="482"/>
      <c r="FT718" s="482"/>
      <c r="FU718" s="482"/>
      <c r="FV718" s="482"/>
      <c r="FW718" s="482"/>
      <c r="FX718" s="482"/>
      <c r="FY718" s="482"/>
      <c r="FZ718" s="482"/>
      <c r="GA718" s="482"/>
      <c r="GB718" s="482"/>
      <c r="GC718" s="482"/>
      <c r="GD718" s="482"/>
    </row>
    <row r="719" spans="1:186" s="907" customFormat="1" ht="87" hidden="1" customHeight="1" x14ac:dyDescent="0.2">
      <c r="A719" s="483"/>
      <c r="B719" s="509"/>
      <c r="C719" s="510" t="s">
        <v>334</v>
      </c>
      <c r="D719" s="486">
        <v>0</v>
      </c>
      <c r="E719" s="487"/>
    </row>
    <row r="720" spans="1:186" s="905" customFormat="1" ht="195.75" hidden="1" customHeight="1" x14ac:dyDescent="0.2">
      <c r="A720" s="572"/>
      <c r="B720" s="542"/>
      <c r="C720" s="640" t="s">
        <v>883</v>
      </c>
      <c r="D720" s="641"/>
      <c r="E720" s="642"/>
    </row>
    <row r="721" spans="1:5" s="905" customFormat="1" ht="120.75" hidden="1" customHeight="1" x14ac:dyDescent="0.2">
      <c r="A721" s="914"/>
      <c r="B721" s="591"/>
      <c r="C721" s="606" t="s">
        <v>884</v>
      </c>
      <c r="D721" s="719"/>
      <c r="E721" s="720"/>
    </row>
    <row r="722" spans="1:5" s="907" customFormat="1" ht="98.25" hidden="1" customHeight="1" x14ac:dyDescent="0.2">
      <c r="A722" s="483"/>
      <c r="B722" s="571"/>
      <c r="C722" s="510" t="s">
        <v>399</v>
      </c>
      <c r="D722" s="486">
        <v>0</v>
      </c>
      <c r="E722" s="487"/>
    </row>
    <row r="723" spans="1:5" s="905" customFormat="1" ht="147.75" hidden="1" customHeight="1" x14ac:dyDescent="0.2">
      <c r="A723" s="572"/>
      <c r="B723" s="501"/>
      <c r="C723" s="570" t="s">
        <v>885</v>
      </c>
      <c r="D723" s="233"/>
      <c r="E723" s="299"/>
    </row>
    <row r="724" spans="1:5" s="905" customFormat="1" ht="121" thickBot="1" x14ac:dyDescent="0.25">
      <c r="A724" s="483"/>
      <c r="B724" s="571">
        <v>17136200</v>
      </c>
      <c r="C724" s="510" t="s">
        <v>547</v>
      </c>
      <c r="D724" s="486">
        <v>12319748.236970505</v>
      </c>
      <c r="E724" s="487">
        <f>E727</f>
        <v>2273660</v>
      </c>
    </row>
    <row r="725" spans="1:5" s="905" customFormat="1" ht="161.25" hidden="1" customHeight="1" x14ac:dyDescent="0.2">
      <c r="A725" s="598"/>
      <c r="B725" s="579"/>
      <c r="C725" s="584" t="s">
        <v>886</v>
      </c>
      <c r="D725" s="219"/>
      <c r="E725" s="220"/>
    </row>
    <row r="726" spans="1:5" s="905" customFormat="1" ht="180.75" hidden="1" customHeight="1" x14ac:dyDescent="0.2">
      <c r="A726" s="535"/>
      <c r="B726" s="536"/>
      <c r="C726" s="622" t="s">
        <v>887</v>
      </c>
      <c r="D726" s="276"/>
      <c r="E726" s="277"/>
    </row>
    <row r="727" spans="1:5" s="905" customFormat="1" ht="121" thickBot="1" x14ac:dyDescent="0.25">
      <c r="A727" s="915"/>
      <c r="B727" s="916">
        <v>17136211</v>
      </c>
      <c r="C727" s="917" t="s">
        <v>548</v>
      </c>
      <c r="D727" s="918">
        <v>12319748.236970505</v>
      </c>
      <c r="E727" s="919">
        <f>1713660+560000</f>
        <v>2273660</v>
      </c>
    </row>
    <row r="728" spans="1:5" s="905" customFormat="1" ht="100.5" hidden="1" customHeight="1" x14ac:dyDescent="0.2">
      <c r="A728" s="578"/>
      <c r="B728" s="579"/>
      <c r="C728" s="584" t="s">
        <v>888</v>
      </c>
      <c r="D728" s="918">
        <v>0</v>
      </c>
      <c r="E728" s="575"/>
    </row>
    <row r="729" spans="1:5" s="905" customFormat="1" ht="121" thickBot="1" x14ac:dyDescent="0.25">
      <c r="A729" s="483"/>
      <c r="B729" s="571">
        <v>17153000</v>
      </c>
      <c r="C729" s="510" t="s">
        <v>144</v>
      </c>
      <c r="D729" s="486">
        <v>7569965.7841625987</v>
      </c>
      <c r="E729" s="487">
        <f>E730</f>
        <v>338972858.81999999</v>
      </c>
    </row>
    <row r="730" spans="1:5" s="905" customFormat="1" ht="121" thickBot="1" x14ac:dyDescent="0.25">
      <c r="A730" s="572"/>
      <c r="B730" s="495">
        <v>17153230</v>
      </c>
      <c r="C730" s="920" t="s">
        <v>549</v>
      </c>
      <c r="D730" s="918">
        <v>7569965.7841625987</v>
      </c>
      <c r="E730" s="575">
        <f>334294939.4+4677919.42</f>
        <v>338972858.81999999</v>
      </c>
    </row>
    <row r="731" spans="1:5" s="905" customFormat="1" ht="132" customHeight="1" thickBot="1" x14ac:dyDescent="0.25">
      <c r="A731" s="483"/>
      <c r="B731" s="571">
        <v>27416000</v>
      </c>
      <c r="C731" s="510" t="s">
        <v>168</v>
      </c>
      <c r="D731" s="486">
        <v>1039014911.5517294</v>
      </c>
      <c r="E731" s="487">
        <f>E732</f>
        <v>1151107525.24</v>
      </c>
    </row>
    <row r="732" spans="1:5" s="905" customFormat="1" ht="87" customHeight="1" thickBot="1" x14ac:dyDescent="0.25">
      <c r="A732" s="608"/>
      <c r="B732" s="542">
        <v>27416111</v>
      </c>
      <c r="C732" s="640" t="s">
        <v>550</v>
      </c>
      <c r="D732" s="918">
        <v>1039014911.5517294</v>
      </c>
      <c r="E732" s="575">
        <v>1151107525.24</v>
      </c>
    </row>
    <row r="733" spans="1:5" s="905" customFormat="1" ht="87" hidden="1" customHeight="1" x14ac:dyDescent="0.2">
      <c r="A733" s="578"/>
      <c r="B733" s="579"/>
      <c r="C733" s="584" t="s">
        <v>889</v>
      </c>
      <c r="D733" s="918">
        <v>0</v>
      </c>
      <c r="E733" s="575"/>
    </row>
    <row r="734" spans="1:5" s="905" customFormat="1" ht="125" hidden="1" customHeight="1" x14ac:dyDescent="0.2">
      <c r="A734" s="744"/>
      <c r="B734" s="745"/>
      <c r="C734" s="753" t="s">
        <v>890</v>
      </c>
      <c r="D734" s="918">
        <v>0</v>
      </c>
      <c r="E734" s="575"/>
    </row>
    <row r="735" spans="1:5" s="905" customFormat="1" ht="98.25" customHeight="1" thickBot="1" x14ac:dyDescent="0.25">
      <c r="A735" s="483"/>
      <c r="B735" s="571">
        <v>27420000</v>
      </c>
      <c r="C735" s="510" t="s">
        <v>69</v>
      </c>
      <c r="D735" s="486">
        <v>742153.50825123524</v>
      </c>
      <c r="E735" s="487">
        <f>E743</f>
        <v>10355207</v>
      </c>
    </row>
    <row r="736" spans="1:5" s="905" customFormat="1" ht="125" hidden="1" customHeight="1" x14ac:dyDescent="0.2">
      <c r="A736" s="578"/>
      <c r="B736" s="579"/>
      <c r="C736" s="584" t="s">
        <v>891</v>
      </c>
      <c r="D736" s="918">
        <v>0</v>
      </c>
      <c r="E736" s="575"/>
    </row>
    <row r="737" spans="1:186" s="905" customFormat="1" ht="122.25" hidden="1" customHeight="1" x14ac:dyDescent="0.2">
      <c r="A737" s="598"/>
      <c r="B737" s="579"/>
      <c r="C737" s="584" t="s">
        <v>892</v>
      </c>
      <c r="D737" s="918">
        <v>0</v>
      </c>
      <c r="E737" s="575"/>
    </row>
    <row r="738" spans="1:186" s="905" customFormat="1" ht="180" hidden="1" x14ac:dyDescent="0.2">
      <c r="A738" s="578"/>
      <c r="B738" s="579"/>
      <c r="C738" s="622" t="s">
        <v>893</v>
      </c>
      <c r="D738" s="918">
        <v>0</v>
      </c>
      <c r="E738" s="575"/>
    </row>
    <row r="739" spans="1:186" s="905" customFormat="1" ht="125" hidden="1" customHeight="1" x14ac:dyDescent="0.2">
      <c r="A739" s="598"/>
      <c r="B739" s="579"/>
      <c r="C739" s="921" t="s">
        <v>894</v>
      </c>
      <c r="D739" s="918">
        <v>0</v>
      </c>
      <c r="E739" s="575"/>
    </row>
    <row r="740" spans="1:186" s="905" customFormat="1" ht="68.25" hidden="1" customHeight="1" x14ac:dyDescent="0.2">
      <c r="A740" s="578"/>
      <c r="B740" s="579"/>
      <c r="C740" s="584" t="s">
        <v>895</v>
      </c>
      <c r="D740" s="918">
        <v>0</v>
      </c>
      <c r="E740" s="575"/>
    </row>
    <row r="741" spans="1:186" s="905" customFormat="1" ht="114.75" hidden="1" customHeight="1" x14ac:dyDescent="0.2">
      <c r="A741" s="598"/>
      <c r="B741" s="579"/>
      <c r="C741" s="584" t="s">
        <v>896</v>
      </c>
      <c r="D741" s="918">
        <v>0</v>
      </c>
      <c r="E741" s="575"/>
    </row>
    <row r="742" spans="1:186" s="905" customFormat="1" ht="126" hidden="1" customHeight="1" x14ac:dyDescent="0.2">
      <c r="A742" s="602"/>
      <c r="B742" s="579"/>
      <c r="C742" s="584" t="s">
        <v>897</v>
      </c>
      <c r="D742" s="918">
        <v>0</v>
      </c>
      <c r="E742" s="575"/>
    </row>
    <row r="743" spans="1:186" s="905" customFormat="1" ht="132" customHeight="1" thickBot="1" x14ac:dyDescent="0.25">
      <c r="A743" s="598"/>
      <c r="B743" s="591">
        <v>27422831</v>
      </c>
      <c r="C743" s="606" t="s">
        <v>552</v>
      </c>
      <c r="D743" s="918">
        <v>742153.50825123524</v>
      </c>
      <c r="E743" s="575">
        <v>10355207</v>
      </c>
    </row>
    <row r="744" spans="1:186" s="905" customFormat="1" ht="127.5" customHeight="1" thickBot="1" x14ac:dyDescent="0.25">
      <c r="A744" s="483"/>
      <c r="B744" s="571">
        <v>27022000</v>
      </c>
      <c r="C744" s="510" t="s">
        <v>461</v>
      </c>
      <c r="D744" s="486">
        <v>2360038.7160840696</v>
      </c>
      <c r="E744" s="487">
        <f>E745</f>
        <v>0</v>
      </c>
    </row>
    <row r="745" spans="1:186" s="905" customFormat="1" ht="195.75" customHeight="1" thickBot="1" x14ac:dyDescent="0.25">
      <c r="A745" s="503"/>
      <c r="B745" s="504">
        <v>27022512</v>
      </c>
      <c r="C745" s="555" t="s">
        <v>553</v>
      </c>
      <c r="D745" s="918">
        <v>2360038.7160840696</v>
      </c>
      <c r="E745" s="575"/>
    </row>
    <row r="746" spans="1:186" s="905" customFormat="1" ht="102" customHeight="1" thickBot="1" x14ac:dyDescent="0.25">
      <c r="A746" s="483"/>
      <c r="B746" s="571">
        <v>37440000</v>
      </c>
      <c r="C746" s="510" t="s">
        <v>97</v>
      </c>
      <c r="D746" s="486">
        <v>78667957.202802166</v>
      </c>
      <c r="E746" s="487">
        <f>E747</f>
        <v>19987049.149999999</v>
      </c>
    </row>
    <row r="747" spans="1:186" s="905" customFormat="1" ht="87" customHeight="1" thickBot="1" x14ac:dyDescent="0.25">
      <c r="A747" s="511"/>
      <c r="B747" s="512">
        <v>37441000</v>
      </c>
      <c r="C747" s="570" t="s">
        <v>470</v>
      </c>
      <c r="D747" s="918">
        <v>78667957.202802166</v>
      </c>
      <c r="E747" s="575">
        <v>19987049.149999999</v>
      </c>
    </row>
    <row r="748" spans="1:186" s="481" customFormat="1" ht="87" customHeight="1" thickBot="1" x14ac:dyDescent="0.25">
      <c r="A748" s="478">
        <v>60</v>
      </c>
      <c r="B748" s="1027" t="s">
        <v>27</v>
      </c>
      <c r="C748" s="1028"/>
      <c r="D748" s="479">
        <v>1002790305.9999996</v>
      </c>
      <c r="E748" s="480">
        <f>E749+E751+E754+E757+E759+E765+E768</f>
        <v>1892787049.76</v>
      </c>
      <c r="G748" s="482"/>
      <c r="H748" s="482"/>
      <c r="I748" s="482"/>
      <c r="J748" s="482"/>
      <c r="K748" s="482"/>
      <c r="L748" s="482"/>
      <c r="M748" s="482"/>
      <c r="N748" s="482"/>
      <c r="O748" s="482"/>
      <c r="P748" s="482"/>
      <c r="Q748" s="482"/>
      <c r="R748" s="482"/>
      <c r="S748" s="482"/>
      <c r="T748" s="482"/>
      <c r="U748" s="482"/>
      <c r="V748" s="482"/>
      <c r="W748" s="482"/>
      <c r="X748" s="482"/>
      <c r="Y748" s="482"/>
      <c r="Z748" s="482"/>
      <c r="AA748" s="482"/>
      <c r="AB748" s="482"/>
      <c r="AC748" s="482"/>
      <c r="AD748" s="482"/>
      <c r="AE748" s="482"/>
      <c r="AF748" s="482"/>
      <c r="AG748" s="482"/>
      <c r="AH748" s="482"/>
      <c r="AI748" s="482"/>
      <c r="AJ748" s="482"/>
      <c r="AK748" s="482"/>
      <c r="AL748" s="482"/>
      <c r="AM748" s="482"/>
      <c r="AN748" s="482"/>
      <c r="AO748" s="482"/>
      <c r="AP748" s="482"/>
      <c r="AQ748" s="482"/>
      <c r="AR748" s="482"/>
      <c r="AS748" s="482"/>
      <c r="AT748" s="482"/>
      <c r="AU748" s="482"/>
      <c r="AV748" s="482"/>
      <c r="AW748" s="482"/>
      <c r="AX748" s="482"/>
      <c r="AY748" s="482"/>
      <c r="AZ748" s="482"/>
      <c r="BA748" s="482"/>
      <c r="BB748" s="482"/>
      <c r="BC748" s="482"/>
      <c r="BD748" s="482"/>
      <c r="BE748" s="482"/>
      <c r="BF748" s="482"/>
      <c r="BG748" s="482"/>
      <c r="BH748" s="482"/>
      <c r="BI748" s="482"/>
      <c r="BJ748" s="482"/>
      <c r="BK748" s="482"/>
      <c r="BL748" s="482"/>
      <c r="BM748" s="482"/>
      <c r="BN748" s="482"/>
      <c r="BO748" s="482"/>
      <c r="BP748" s="482"/>
      <c r="BQ748" s="482"/>
      <c r="BR748" s="482"/>
      <c r="BS748" s="482"/>
      <c r="BT748" s="482"/>
      <c r="BU748" s="482"/>
      <c r="BV748" s="482"/>
      <c r="BW748" s="482"/>
      <c r="BX748" s="482"/>
      <c r="BY748" s="482"/>
      <c r="BZ748" s="482"/>
      <c r="CA748" s="482"/>
      <c r="CB748" s="482"/>
      <c r="CC748" s="482"/>
      <c r="CD748" s="482"/>
      <c r="CE748" s="482"/>
      <c r="CF748" s="482"/>
      <c r="CG748" s="482"/>
      <c r="CH748" s="482"/>
      <c r="CI748" s="482"/>
      <c r="CJ748" s="482"/>
      <c r="CK748" s="482"/>
      <c r="CL748" s="482"/>
      <c r="CM748" s="482"/>
      <c r="CN748" s="482"/>
      <c r="CO748" s="482"/>
      <c r="CP748" s="482"/>
      <c r="CQ748" s="482"/>
      <c r="CR748" s="482"/>
      <c r="CS748" s="482"/>
      <c r="CT748" s="482"/>
      <c r="CU748" s="482"/>
      <c r="CV748" s="482"/>
      <c r="CW748" s="482"/>
      <c r="CX748" s="482"/>
      <c r="CY748" s="482"/>
      <c r="CZ748" s="482"/>
      <c r="DA748" s="482"/>
      <c r="DB748" s="482"/>
      <c r="DC748" s="482"/>
      <c r="DD748" s="482"/>
      <c r="DE748" s="482"/>
      <c r="DF748" s="482"/>
      <c r="DG748" s="482"/>
      <c r="DH748" s="482"/>
      <c r="DI748" s="482"/>
      <c r="DJ748" s="482"/>
      <c r="DK748" s="482"/>
      <c r="DL748" s="482"/>
      <c r="DM748" s="482"/>
      <c r="DN748" s="482"/>
      <c r="DO748" s="482"/>
      <c r="DP748" s="482"/>
      <c r="DQ748" s="482"/>
      <c r="DR748" s="482"/>
      <c r="DS748" s="482"/>
      <c r="DT748" s="482"/>
      <c r="DU748" s="482"/>
      <c r="DV748" s="482"/>
      <c r="DW748" s="482"/>
      <c r="DX748" s="482"/>
      <c r="DY748" s="482"/>
      <c r="DZ748" s="482"/>
      <c r="EA748" s="482"/>
      <c r="EB748" s="482"/>
      <c r="EC748" s="482"/>
      <c r="ED748" s="482"/>
      <c r="EE748" s="482"/>
      <c r="EF748" s="482"/>
      <c r="EG748" s="482"/>
      <c r="EH748" s="482"/>
      <c r="EI748" s="482"/>
      <c r="EJ748" s="482"/>
      <c r="EK748" s="482"/>
      <c r="EL748" s="482"/>
      <c r="EM748" s="482"/>
      <c r="EN748" s="482"/>
      <c r="EO748" s="482"/>
      <c r="EP748" s="482"/>
      <c r="EQ748" s="482"/>
      <c r="ER748" s="482"/>
      <c r="ES748" s="482"/>
      <c r="ET748" s="482"/>
      <c r="EU748" s="482"/>
      <c r="EV748" s="482"/>
      <c r="EW748" s="482"/>
      <c r="EX748" s="482"/>
      <c r="EY748" s="482"/>
      <c r="EZ748" s="482"/>
      <c r="FA748" s="482"/>
      <c r="FB748" s="482"/>
      <c r="FC748" s="482"/>
      <c r="FD748" s="482"/>
      <c r="FE748" s="482"/>
      <c r="FF748" s="482"/>
      <c r="FG748" s="482"/>
      <c r="FH748" s="482"/>
      <c r="FI748" s="482"/>
      <c r="FJ748" s="482"/>
      <c r="FK748" s="482"/>
      <c r="FL748" s="482"/>
      <c r="FM748" s="482"/>
      <c r="FN748" s="482"/>
      <c r="FO748" s="482"/>
      <c r="FP748" s="482"/>
      <c r="FQ748" s="482"/>
      <c r="FR748" s="482"/>
      <c r="FS748" s="482"/>
      <c r="FT748" s="482"/>
      <c r="FU748" s="482"/>
      <c r="FV748" s="482"/>
      <c r="FW748" s="482"/>
      <c r="FX748" s="482"/>
      <c r="FY748" s="482"/>
      <c r="FZ748" s="482"/>
      <c r="GA748" s="482"/>
      <c r="GB748" s="482"/>
      <c r="GC748" s="482"/>
      <c r="GD748" s="482"/>
    </row>
    <row r="749" spans="1:186" s="488" customFormat="1" ht="134.25" customHeight="1" thickBot="1" x14ac:dyDescent="0.25">
      <c r="A749" s="483"/>
      <c r="B749" s="509">
        <v>17111000</v>
      </c>
      <c r="C749" s="510" t="s">
        <v>554</v>
      </c>
      <c r="D749" s="486">
        <v>459375610.64811498</v>
      </c>
      <c r="E749" s="487">
        <f>E750</f>
        <v>1047243558.28</v>
      </c>
    </row>
    <row r="750" spans="1:186" s="466" customFormat="1" ht="329.25" customHeight="1" thickBot="1" x14ac:dyDescent="0.25">
      <c r="A750" s="489"/>
      <c r="B750" s="490">
        <v>17113810</v>
      </c>
      <c r="C750" s="570" t="s">
        <v>555</v>
      </c>
      <c r="D750" s="49">
        <v>459375610.64811498</v>
      </c>
      <c r="E750" s="50">
        <v>1047243558.28</v>
      </c>
    </row>
    <row r="751" spans="1:186" s="488" customFormat="1" ht="87" customHeight="1" thickBot="1" x14ac:dyDescent="0.25">
      <c r="A751" s="483"/>
      <c r="B751" s="571">
        <v>17133000</v>
      </c>
      <c r="C751" s="510" t="s">
        <v>399</v>
      </c>
      <c r="D751" s="486">
        <v>30274589.585175298</v>
      </c>
      <c r="E751" s="487">
        <f>SUM(E752:E753)</f>
        <v>5722300</v>
      </c>
    </row>
    <row r="752" spans="1:186" ht="87" customHeight="1" x14ac:dyDescent="0.2">
      <c r="A752" s="541"/>
      <c r="B752" s="609">
        <v>17133500</v>
      </c>
      <c r="C752" s="640" t="s">
        <v>556</v>
      </c>
      <c r="D752" s="138">
        <v>10968528.416693</v>
      </c>
      <c r="E752" s="139">
        <v>5215800</v>
      </c>
    </row>
    <row r="753" spans="1:5" ht="87" customHeight="1" thickBot="1" x14ac:dyDescent="0.25">
      <c r="A753" s="602"/>
      <c r="B753" s="591">
        <v>17133410</v>
      </c>
      <c r="C753" s="606" t="s">
        <v>557</v>
      </c>
      <c r="D753" s="296">
        <v>19306061.1684823</v>
      </c>
      <c r="E753" s="306">
        <v>506500</v>
      </c>
    </row>
    <row r="754" spans="1:5" s="488" customFormat="1" ht="181" thickBot="1" x14ac:dyDescent="0.25">
      <c r="A754" s="483"/>
      <c r="B754" s="571">
        <v>17136000</v>
      </c>
      <c r="C754" s="510" t="s">
        <v>535</v>
      </c>
      <c r="D754" s="486">
        <v>438139817.64110899</v>
      </c>
      <c r="E754" s="487">
        <f>SUM(E755:E756)</f>
        <v>759935665.01999998</v>
      </c>
    </row>
    <row r="755" spans="1:5" ht="150" customHeight="1" x14ac:dyDescent="0.2">
      <c r="A755" s="541"/>
      <c r="B755" s="609">
        <v>17136215</v>
      </c>
      <c r="C755" s="687" t="s">
        <v>558</v>
      </c>
      <c r="D755" s="138">
        <v>167220668.02772701</v>
      </c>
      <c r="E755" s="139">
        <v>438147758</v>
      </c>
    </row>
    <row r="756" spans="1:5" ht="88.5" customHeight="1" thickBot="1" x14ac:dyDescent="0.25">
      <c r="A756" s="572"/>
      <c r="B756" s="547">
        <v>17136332</v>
      </c>
      <c r="C756" s="606" t="s">
        <v>559</v>
      </c>
      <c r="D756" s="181">
        <v>270919149.61338198</v>
      </c>
      <c r="E756" s="182">
        <v>321787907.01999998</v>
      </c>
    </row>
    <row r="757" spans="1:5" s="488" customFormat="1" ht="122.25" customHeight="1" thickBot="1" x14ac:dyDescent="0.25">
      <c r="A757" s="483"/>
      <c r="B757" s="571">
        <v>17134000</v>
      </c>
      <c r="C757" s="510" t="s">
        <v>560</v>
      </c>
      <c r="D757" s="486">
        <v>12647635.551817941</v>
      </c>
      <c r="E757" s="487">
        <f>E758</f>
        <v>1872500</v>
      </c>
    </row>
    <row r="758" spans="1:5" ht="192.75" customHeight="1" thickBot="1" x14ac:dyDescent="0.25">
      <c r="A758" s="572"/>
      <c r="B758" s="495">
        <v>17134830</v>
      </c>
      <c r="C758" s="570" t="s">
        <v>561</v>
      </c>
      <c r="D758" s="265">
        <v>0</v>
      </c>
      <c r="E758" s="187">
        <v>1872500</v>
      </c>
    </row>
    <row r="759" spans="1:5" s="488" customFormat="1" ht="84.75" customHeight="1" thickBot="1" x14ac:dyDescent="0.25">
      <c r="A759" s="483"/>
      <c r="B759" s="571">
        <v>27415000</v>
      </c>
      <c r="C759" s="888" t="s">
        <v>196</v>
      </c>
      <c r="D759" s="486">
        <v>10448754.8407019</v>
      </c>
      <c r="E759" s="487">
        <f>E760</f>
        <v>45930028.670000002</v>
      </c>
    </row>
    <row r="760" spans="1:5" ht="129.75" customHeight="1" thickBot="1" x14ac:dyDescent="0.25">
      <c r="A760" s="541"/>
      <c r="B760" s="495">
        <v>27415221</v>
      </c>
      <c r="C760" s="922" t="s">
        <v>562</v>
      </c>
      <c r="D760" s="419">
        <v>10448754.8407019</v>
      </c>
      <c r="E760" s="923">
        <f>42709321.34+3220707.33</f>
        <v>45930028.670000002</v>
      </c>
    </row>
    <row r="761" spans="1:5" s="618" customFormat="1" ht="87.75" hidden="1" customHeight="1" x14ac:dyDescent="0.2">
      <c r="A761" s="535"/>
      <c r="B761" s="536">
        <v>741524</v>
      </c>
      <c r="C761" s="797" t="s">
        <v>898</v>
      </c>
      <c r="D761" s="276">
        <v>0</v>
      </c>
      <c r="E761" s="277"/>
    </row>
    <row r="762" spans="1:5" s="488" customFormat="1" ht="72" hidden="1" customHeight="1" x14ac:dyDescent="0.2">
      <c r="A762" s="483"/>
      <c r="B762" s="509">
        <v>27422000</v>
      </c>
      <c r="C762" s="510" t="s">
        <v>69</v>
      </c>
      <c r="D762" s="486">
        <v>0</v>
      </c>
      <c r="E762" s="487"/>
    </row>
    <row r="763" spans="1:5" s="618" customFormat="1" ht="103.5" hidden="1" customHeight="1" x14ac:dyDescent="0.2">
      <c r="A763" s="608"/>
      <c r="B763" s="542"/>
      <c r="C763" s="687" t="s">
        <v>899</v>
      </c>
      <c r="D763" s="668">
        <v>0</v>
      </c>
      <c r="E763" s="263"/>
    </row>
    <row r="764" spans="1:5" s="618" customFormat="1" ht="76.5" hidden="1" customHeight="1" x14ac:dyDescent="0.2">
      <c r="A764" s="535"/>
      <c r="B764" s="591"/>
      <c r="C764" s="687" t="s">
        <v>900</v>
      </c>
      <c r="D764" s="276">
        <v>0</v>
      </c>
      <c r="E764" s="277"/>
    </row>
    <row r="765" spans="1:5" s="488" customFormat="1" ht="127.5" customHeight="1" thickBot="1" x14ac:dyDescent="0.25">
      <c r="A765" s="483"/>
      <c r="B765" s="571">
        <v>27022400</v>
      </c>
      <c r="C765" s="510" t="s">
        <v>211</v>
      </c>
      <c r="D765" s="486">
        <v>12468060.52045515</v>
      </c>
      <c r="E765" s="487">
        <f>SUM(E766:E767)</f>
        <v>12705074.789999999</v>
      </c>
    </row>
    <row r="766" spans="1:5" ht="189" customHeight="1" x14ac:dyDescent="0.2">
      <c r="A766" s="813"/>
      <c r="B766" s="531">
        <v>27022511</v>
      </c>
      <c r="C766" s="687" t="s">
        <v>563</v>
      </c>
      <c r="D766" s="302">
        <v>10219626.41502415</v>
      </c>
      <c r="E766" s="303">
        <v>5044929.79</v>
      </c>
    </row>
    <row r="767" spans="1:5" ht="125" customHeight="1" thickBot="1" x14ac:dyDescent="0.25">
      <c r="A767" s="602"/>
      <c r="B767" s="591">
        <v>27022513</v>
      </c>
      <c r="C767" s="606" t="s">
        <v>901</v>
      </c>
      <c r="D767" s="296">
        <v>2248434.1054309998</v>
      </c>
      <c r="E767" s="306">
        <v>7660145</v>
      </c>
    </row>
    <row r="768" spans="1:5" s="488" customFormat="1" ht="87" customHeight="1" thickBot="1" x14ac:dyDescent="0.25">
      <c r="A768" s="483"/>
      <c r="B768" s="571">
        <v>37440000</v>
      </c>
      <c r="C768" s="888" t="s">
        <v>96</v>
      </c>
      <c r="D768" s="486">
        <v>39435837.212625504</v>
      </c>
      <c r="E768" s="487">
        <f>E769</f>
        <v>19377923</v>
      </c>
    </row>
    <row r="769" spans="1:186" ht="87" customHeight="1" thickBot="1" x14ac:dyDescent="0.25">
      <c r="A769" s="511"/>
      <c r="B769" s="512">
        <v>37441000</v>
      </c>
      <c r="C769" s="687" t="s">
        <v>361</v>
      </c>
      <c r="D769" s="233">
        <v>39435837.212625504</v>
      </c>
      <c r="E769" s="299">
        <v>19377923</v>
      </c>
    </row>
    <row r="770" spans="1:186" s="481" customFormat="1" ht="87" customHeight="1" thickBot="1" x14ac:dyDescent="0.25">
      <c r="A770" s="478">
        <v>62</v>
      </c>
      <c r="B770" s="550" t="s">
        <v>565</v>
      </c>
      <c r="C770" s="913"/>
      <c r="D770" s="479">
        <v>51288882251</v>
      </c>
      <c r="E770" s="480">
        <f>E771+E773+E778</f>
        <v>33937685403.600002</v>
      </c>
      <c r="G770" s="482"/>
      <c r="H770" s="482"/>
      <c r="I770" s="482"/>
      <c r="J770" s="482"/>
      <c r="K770" s="482"/>
      <c r="L770" s="482"/>
      <c r="M770" s="482"/>
      <c r="N770" s="482"/>
      <c r="O770" s="482"/>
      <c r="P770" s="482"/>
      <c r="Q770" s="482"/>
      <c r="R770" s="482"/>
      <c r="S770" s="482"/>
      <c r="T770" s="482"/>
      <c r="U770" s="482"/>
      <c r="V770" s="482"/>
      <c r="W770" s="482"/>
      <c r="X770" s="482"/>
      <c r="Y770" s="482"/>
      <c r="Z770" s="482"/>
      <c r="AA770" s="482"/>
      <c r="AB770" s="482"/>
      <c r="AC770" s="482"/>
      <c r="AD770" s="482"/>
      <c r="AE770" s="482"/>
      <c r="AF770" s="482"/>
      <c r="AG770" s="482"/>
      <c r="AH770" s="482"/>
      <c r="AI770" s="482"/>
      <c r="AJ770" s="482"/>
      <c r="AK770" s="482"/>
      <c r="AL770" s="482"/>
      <c r="AM770" s="482"/>
      <c r="AN770" s="482"/>
      <c r="AO770" s="482"/>
      <c r="AP770" s="482"/>
      <c r="AQ770" s="482"/>
      <c r="AR770" s="482"/>
      <c r="AS770" s="482"/>
      <c r="AT770" s="482"/>
      <c r="AU770" s="482"/>
      <c r="AV770" s="482"/>
      <c r="AW770" s="482"/>
      <c r="AX770" s="482"/>
      <c r="AY770" s="482"/>
      <c r="AZ770" s="482"/>
      <c r="BA770" s="482"/>
      <c r="BB770" s="482"/>
      <c r="BC770" s="482"/>
      <c r="BD770" s="482"/>
      <c r="BE770" s="482"/>
      <c r="BF770" s="482"/>
      <c r="BG770" s="482"/>
      <c r="BH770" s="482"/>
      <c r="BI770" s="482"/>
      <c r="BJ770" s="482"/>
      <c r="BK770" s="482"/>
      <c r="BL770" s="482"/>
      <c r="BM770" s="482"/>
      <c r="BN770" s="482"/>
      <c r="BO770" s="482"/>
      <c r="BP770" s="482"/>
      <c r="BQ770" s="482"/>
      <c r="BR770" s="482"/>
      <c r="BS770" s="482"/>
      <c r="BT770" s="482"/>
      <c r="BU770" s="482"/>
      <c r="BV770" s="482"/>
      <c r="BW770" s="482"/>
      <c r="BX770" s="482"/>
      <c r="BY770" s="482"/>
      <c r="BZ770" s="482"/>
      <c r="CA770" s="482"/>
      <c r="CB770" s="482"/>
      <c r="CC770" s="482"/>
      <c r="CD770" s="482"/>
      <c r="CE770" s="482"/>
      <c r="CF770" s="482"/>
      <c r="CG770" s="482"/>
      <c r="CH770" s="482"/>
      <c r="CI770" s="482"/>
      <c r="CJ770" s="482"/>
      <c r="CK770" s="482"/>
      <c r="CL770" s="482"/>
      <c r="CM770" s="482"/>
      <c r="CN770" s="482"/>
      <c r="CO770" s="482"/>
      <c r="CP770" s="482"/>
      <c r="CQ770" s="482"/>
      <c r="CR770" s="482"/>
      <c r="CS770" s="482"/>
      <c r="CT770" s="482"/>
      <c r="CU770" s="482"/>
      <c r="CV770" s="482"/>
      <c r="CW770" s="482"/>
      <c r="CX770" s="482"/>
      <c r="CY770" s="482"/>
      <c r="CZ770" s="482"/>
      <c r="DA770" s="482"/>
      <c r="DB770" s="482"/>
      <c r="DC770" s="482"/>
      <c r="DD770" s="482"/>
      <c r="DE770" s="482"/>
      <c r="DF770" s="482"/>
      <c r="DG770" s="482"/>
      <c r="DH770" s="482"/>
      <c r="DI770" s="482"/>
      <c r="DJ770" s="482"/>
      <c r="DK770" s="482"/>
      <c r="DL770" s="482"/>
      <c r="DM770" s="482"/>
      <c r="DN770" s="482"/>
      <c r="DO770" s="482"/>
      <c r="DP770" s="482"/>
      <c r="DQ770" s="482"/>
      <c r="DR770" s="482"/>
      <c r="DS770" s="482"/>
      <c r="DT770" s="482"/>
      <c r="DU770" s="482"/>
      <c r="DV770" s="482"/>
      <c r="DW770" s="482"/>
      <c r="DX770" s="482"/>
      <c r="DY770" s="482"/>
      <c r="DZ770" s="482"/>
      <c r="EA770" s="482"/>
      <c r="EB770" s="482"/>
      <c r="EC770" s="482"/>
      <c r="ED770" s="482"/>
      <c r="EE770" s="482"/>
      <c r="EF770" s="482"/>
      <c r="EG770" s="482"/>
      <c r="EH770" s="482"/>
      <c r="EI770" s="482"/>
      <c r="EJ770" s="482"/>
      <c r="EK770" s="482"/>
      <c r="EL770" s="482"/>
      <c r="EM770" s="482"/>
      <c r="EN770" s="482"/>
      <c r="EO770" s="482"/>
      <c r="EP770" s="482"/>
      <c r="EQ770" s="482"/>
      <c r="ER770" s="482"/>
      <c r="ES770" s="482"/>
      <c r="ET770" s="482"/>
      <c r="EU770" s="482"/>
      <c r="EV770" s="482"/>
      <c r="EW770" s="482"/>
      <c r="EX770" s="482"/>
      <c r="EY770" s="482"/>
      <c r="EZ770" s="482"/>
      <c r="FA770" s="482"/>
      <c r="FB770" s="482"/>
      <c r="FC770" s="482"/>
      <c r="FD770" s="482"/>
      <c r="FE770" s="482"/>
      <c r="FF770" s="482"/>
      <c r="FG770" s="482"/>
      <c r="FH770" s="482"/>
      <c r="FI770" s="482"/>
      <c r="FJ770" s="482"/>
      <c r="FK770" s="482"/>
      <c r="FL770" s="482"/>
      <c r="FM770" s="482"/>
      <c r="FN770" s="482"/>
      <c r="FO770" s="482"/>
      <c r="FP770" s="482"/>
      <c r="FQ770" s="482"/>
      <c r="FR770" s="482"/>
      <c r="FS770" s="482"/>
      <c r="FT770" s="482"/>
      <c r="FU770" s="482"/>
      <c r="FV770" s="482"/>
      <c r="FW770" s="482"/>
      <c r="FX770" s="482"/>
      <c r="FY770" s="482"/>
      <c r="FZ770" s="482"/>
      <c r="GA770" s="482"/>
      <c r="GB770" s="482"/>
      <c r="GC770" s="482"/>
      <c r="GD770" s="482"/>
    </row>
    <row r="771" spans="1:186" s="488" customFormat="1" ht="125" customHeight="1" thickBot="1" x14ac:dyDescent="0.25">
      <c r="A771" s="483"/>
      <c r="B771" s="571">
        <v>17182000</v>
      </c>
      <c r="C771" s="510" t="s">
        <v>194</v>
      </c>
      <c r="D771" s="486">
        <v>28328970762.071819</v>
      </c>
      <c r="E771" s="487">
        <f>E772</f>
        <v>32108979722.240002</v>
      </c>
    </row>
    <row r="772" spans="1:186" ht="125" customHeight="1" thickBot="1" x14ac:dyDescent="0.25">
      <c r="A772" s="489"/>
      <c r="B772" s="490">
        <v>17182400</v>
      </c>
      <c r="C772" s="687" t="s">
        <v>566</v>
      </c>
      <c r="D772" s="533">
        <v>28328970762.071819</v>
      </c>
      <c r="E772" s="534">
        <v>32108979722.240002</v>
      </c>
    </row>
    <row r="773" spans="1:186" s="488" customFormat="1" ht="125" customHeight="1" thickBot="1" x14ac:dyDescent="0.25">
      <c r="A773" s="483"/>
      <c r="B773" s="571">
        <v>27022000</v>
      </c>
      <c r="C773" s="510" t="s">
        <v>461</v>
      </c>
      <c r="D773" s="486">
        <v>0</v>
      </c>
      <c r="E773" s="487">
        <f>SUM(E774:E777)</f>
        <v>6000000</v>
      </c>
    </row>
    <row r="774" spans="1:186" ht="126.75" customHeight="1" x14ac:dyDescent="0.2">
      <c r="A774" s="489"/>
      <c r="B774" s="490">
        <v>27012181</v>
      </c>
      <c r="C774" s="924" t="s">
        <v>567</v>
      </c>
      <c r="D774" s="533"/>
      <c r="E774" s="534">
        <v>6000000</v>
      </c>
    </row>
    <row r="775" spans="1:186" ht="138.75" hidden="1" customHeight="1" x14ac:dyDescent="0.2">
      <c r="A775" s="494"/>
      <c r="B775" s="495">
        <v>27427230</v>
      </c>
      <c r="C775" s="924" t="s">
        <v>568</v>
      </c>
      <c r="D775" s="760"/>
      <c r="E775" s="761"/>
    </row>
    <row r="776" spans="1:186" ht="126.75" customHeight="1" x14ac:dyDescent="0.2">
      <c r="A776" s="489"/>
      <c r="B776" s="490">
        <v>27021122</v>
      </c>
      <c r="C776" s="924" t="s">
        <v>569</v>
      </c>
      <c r="D776" s="533"/>
      <c r="E776" s="534"/>
    </row>
    <row r="777" spans="1:186" ht="126.75" customHeight="1" thickBot="1" x14ac:dyDescent="0.25">
      <c r="A777" s="489"/>
      <c r="B777" s="490">
        <v>27427232</v>
      </c>
      <c r="C777" s="924" t="s">
        <v>571</v>
      </c>
      <c r="D777" s="533"/>
      <c r="E777" s="534"/>
    </row>
    <row r="778" spans="1:186" s="488" customFormat="1" ht="107.25" customHeight="1" thickBot="1" x14ac:dyDescent="0.25">
      <c r="A778" s="483"/>
      <c r="B778" s="571">
        <v>37440000</v>
      </c>
      <c r="C778" s="510" t="s">
        <v>97</v>
      </c>
      <c r="D778" s="486">
        <v>22959911488.928181</v>
      </c>
      <c r="E778" s="487">
        <f>E779</f>
        <v>1822705681.3599999</v>
      </c>
    </row>
    <row r="779" spans="1:186" ht="102" customHeight="1" thickBot="1" x14ac:dyDescent="0.25">
      <c r="A779" s="520"/>
      <c r="B779" s="521">
        <v>37441000</v>
      </c>
      <c r="C779" s="687" t="s">
        <v>96</v>
      </c>
      <c r="D779" s="533">
        <v>22959911488.928181</v>
      </c>
      <c r="E779" s="761">
        <f>1820520681.36+2185000</f>
        <v>1822705681.3599999</v>
      </c>
    </row>
    <row r="780" spans="1:186" ht="24.75" hidden="1" customHeight="1" x14ac:dyDescent="0.2">
      <c r="A780" s="511"/>
      <c r="B780" s="521"/>
      <c r="C780" s="925"/>
      <c r="D780" s="727"/>
      <c r="E780" s="926"/>
    </row>
    <row r="781" spans="1:186" s="481" customFormat="1" ht="87" customHeight="1" thickBot="1" x14ac:dyDescent="0.25">
      <c r="A781" s="478">
        <v>63</v>
      </c>
      <c r="B781" s="550" t="s">
        <v>572</v>
      </c>
      <c r="C781" s="913"/>
      <c r="D781" s="479">
        <v>0</v>
      </c>
      <c r="E781" s="480">
        <f>E782</f>
        <v>0</v>
      </c>
      <c r="G781" s="482"/>
      <c r="H781" s="482"/>
      <c r="I781" s="482"/>
      <c r="J781" s="482"/>
      <c r="K781" s="482"/>
      <c r="L781" s="482"/>
      <c r="M781" s="482"/>
      <c r="N781" s="482"/>
      <c r="O781" s="482"/>
      <c r="P781" s="482"/>
      <c r="Q781" s="482"/>
      <c r="R781" s="482"/>
      <c r="S781" s="482"/>
      <c r="T781" s="482"/>
      <c r="U781" s="482"/>
      <c r="V781" s="482"/>
      <c r="W781" s="482"/>
      <c r="X781" s="482"/>
      <c r="Y781" s="482"/>
      <c r="Z781" s="482"/>
      <c r="AA781" s="482"/>
      <c r="AB781" s="482"/>
      <c r="AC781" s="482"/>
      <c r="AD781" s="482"/>
      <c r="AE781" s="482"/>
      <c r="AF781" s="482"/>
      <c r="AG781" s="482"/>
      <c r="AH781" s="482"/>
      <c r="AI781" s="482"/>
      <c r="AJ781" s="482"/>
      <c r="AK781" s="482"/>
      <c r="AL781" s="482"/>
      <c r="AM781" s="482"/>
      <c r="AN781" s="482"/>
      <c r="AO781" s="482"/>
      <c r="AP781" s="482"/>
      <c r="AQ781" s="482"/>
      <c r="AR781" s="482"/>
      <c r="AS781" s="482"/>
      <c r="AT781" s="482"/>
      <c r="AU781" s="482"/>
      <c r="AV781" s="482"/>
      <c r="AW781" s="482"/>
      <c r="AX781" s="482"/>
      <c r="AY781" s="482"/>
      <c r="AZ781" s="482"/>
      <c r="BA781" s="482"/>
      <c r="BB781" s="482"/>
      <c r="BC781" s="482"/>
      <c r="BD781" s="482"/>
      <c r="BE781" s="482"/>
      <c r="BF781" s="482"/>
      <c r="BG781" s="482"/>
      <c r="BH781" s="482"/>
      <c r="BI781" s="482"/>
      <c r="BJ781" s="482"/>
      <c r="BK781" s="482"/>
      <c r="BL781" s="482"/>
      <c r="BM781" s="482"/>
      <c r="BN781" s="482"/>
      <c r="BO781" s="482"/>
      <c r="BP781" s="482"/>
      <c r="BQ781" s="482"/>
      <c r="BR781" s="482"/>
      <c r="BS781" s="482"/>
      <c r="BT781" s="482"/>
      <c r="BU781" s="482"/>
      <c r="BV781" s="482"/>
      <c r="BW781" s="482"/>
      <c r="BX781" s="482"/>
      <c r="BY781" s="482"/>
      <c r="BZ781" s="482"/>
      <c r="CA781" s="482"/>
      <c r="CB781" s="482"/>
      <c r="CC781" s="482"/>
      <c r="CD781" s="482"/>
      <c r="CE781" s="482"/>
      <c r="CF781" s="482"/>
      <c r="CG781" s="482"/>
      <c r="CH781" s="482"/>
      <c r="CI781" s="482"/>
      <c r="CJ781" s="482"/>
      <c r="CK781" s="482"/>
      <c r="CL781" s="482"/>
      <c r="CM781" s="482"/>
      <c r="CN781" s="482"/>
      <c r="CO781" s="482"/>
      <c r="CP781" s="482"/>
      <c r="CQ781" s="482"/>
      <c r="CR781" s="482"/>
      <c r="CS781" s="482"/>
      <c r="CT781" s="482"/>
      <c r="CU781" s="482"/>
      <c r="CV781" s="482"/>
      <c r="CW781" s="482"/>
      <c r="CX781" s="482"/>
      <c r="CY781" s="482"/>
      <c r="CZ781" s="482"/>
      <c r="DA781" s="482"/>
      <c r="DB781" s="482"/>
      <c r="DC781" s="482"/>
      <c r="DD781" s="482"/>
      <c r="DE781" s="482"/>
      <c r="DF781" s="482"/>
      <c r="DG781" s="482"/>
      <c r="DH781" s="482"/>
      <c r="DI781" s="482"/>
      <c r="DJ781" s="482"/>
      <c r="DK781" s="482"/>
      <c r="DL781" s="482"/>
      <c r="DM781" s="482"/>
      <c r="DN781" s="482"/>
      <c r="DO781" s="482"/>
      <c r="DP781" s="482"/>
      <c r="DQ781" s="482"/>
      <c r="DR781" s="482"/>
      <c r="DS781" s="482"/>
      <c r="DT781" s="482"/>
      <c r="DU781" s="482"/>
      <c r="DV781" s="482"/>
      <c r="DW781" s="482"/>
      <c r="DX781" s="482"/>
      <c r="DY781" s="482"/>
      <c r="DZ781" s="482"/>
      <c r="EA781" s="482"/>
      <c r="EB781" s="482"/>
      <c r="EC781" s="482"/>
      <c r="ED781" s="482"/>
      <c r="EE781" s="482"/>
      <c r="EF781" s="482"/>
      <c r="EG781" s="482"/>
      <c r="EH781" s="482"/>
      <c r="EI781" s="482"/>
      <c r="EJ781" s="482"/>
      <c r="EK781" s="482"/>
      <c r="EL781" s="482"/>
      <c r="EM781" s="482"/>
      <c r="EN781" s="482"/>
      <c r="EO781" s="482"/>
      <c r="EP781" s="482"/>
      <c r="EQ781" s="482"/>
      <c r="ER781" s="482"/>
      <c r="ES781" s="482"/>
      <c r="ET781" s="482"/>
      <c r="EU781" s="482"/>
      <c r="EV781" s="482"/>
      <c r="EW781" s="482"/>
      <c r="EX781" s="482"/>
      <c r="EY781" s="482"/>
      <c r="EZ781" s="482"/>
      <c r="FA781" s="482"/>
      <c r="FB781" s="482"/>
      <c r="FC781" s="482"/>
      <c r="FD781" s="482"/>
      <c r="FE781" s="482"/>
      <c r="FF781" s="482"/>
      <c r="FG781" s="482"/>
      <c r="FH781" s="482"/>
      <c r="FI781" s="482"/>
      <c r="FJ781" s="482"/>
      <c r="FK781" s="482"/>
      <c r="FL781" s="482"/>
      <c r="FM781" s="482"/>
      <c r="FN781" s="482"/>
      <c r="FO781" s="482"/>
      <c r="FP781" s="482"/>
      <c r="FQ781" s="482"/>
      <c r="FR781" s="482"/>
      <c r="FS781" s="482"/>
      <c r="FT781" s="482"/>
      <c r="FU781" s="482"/>
      <c r="FV781" s="482"/>
      <c r="FW781" s="482"/>
      <c r="FX781" s="482"/>
      <c r="FY781" s="482"/>
      <c r="FZ781" s="482"/>
      <c r="GA781" s="482"/>
      <c r="GB781" s="482"/>
      <c r="GC781" s="482"/>
      <c r="GD781" s="482"/>
    </row>
    <row r="782" spans="1:186" s="488" customFormat="1" ht="77.25" customHeight="1" thickBot="1" x14ac:dyDescent="0.25">
      <c r="A782" s="483"/>
      <c r="B782" s="571">
        <v>37440000</v>
      </c>
      <c r="C782" s="888" t="s">
        <v>96</v>
      </c>
      <c r="D782" s="486">
        <v>0</v>
      </c>
      <c r="E782" s="487">
        <f>E783</f>
        <v>0</v>
      </c>
    </row>
    <row r="783" spans="1:186" ht="138.75" customHeight="1" thickBot="1" x14ac:dyDescent="0.25">
      <c r="A783" s="489"/>
      <c r="B783" s="490">
        <v>37441000</v>
      </c>
      <c r="C783" s="927" t="s">
        <v>573</v>
      </c>
      <c r="D783" s="492"/>
      <c r="E783" s="493">
        <v>0</v>
      </c>
    </row>
    <row r="784" spans="1:186" s="481" customFormat="1" ht="72" customHeight="1" thickBot="1" x14ac:dyDescent="0.25">
      <c r="A784" s="478">
        <v>64</v>
      </c>
      <c r="B784" s="1027" t="s">
        <v>6</v>
      </c>
      <c r="C784" s="1028"/>
      <c r="D784" s="479">
        <v>0</v>
      </c>
      <c r="E784" s="480">
        <f>E785</f>
        <v>14936404.77</v>
      </c>
      <c r="G784" s="482"/>
      <c r="H784" s="482"/>
      <c r="I784" s="482"/>
      <c r="J784" s="482"/>
      <c r="K784" s="482"/>
      <c r="L784" s="482"/>
      <c r="M784" s="482"/>
      <c r="N784" s="482"/>
      <c r="O784" s="482"/>
      <c r="P784" s="482"/>
      <c r="Q784" s="482"/>
      <c r="R784" s="482"/>
      <c r="S784" s="482"/>
      <c r="T784" s="482"/>
      <c r="U784" s="482"/>
      <c r="V784" s="482"/>
      <c r="W784" s="482"/>
      <c r="X784" s="482"/>
      <c r="Y784" s="482"/>
      <c r="Z784" s="482"/>
      <c r="AA784" s="482"/>
      <c r="AB784" s="482"/>
      <c r="AC784" s="482"/>
      <c r="AD784" s="482"/>
      <c r="AE784" s="482"/>
      <c r="AF784" s="482"/>
      <c r="AG784" s="482"/>
      <c r="AH784" s="482"/>
      <c r="AI784" s="482"/>
      <c r="AJ784" s="482"/>
      <c r="AK784" s="482"/>
      <c r="AL784" s="482"/>
      <c r="AM784" s="482"/>
      <c r="AN784" s="482"/>
      <c r="AO784" s="482"/>
      <c r="AP784" s="482"/>
      <c r="AQ784" s="482"/>
      <c r="AR784" s="482"/>
      <c r="AS784" s="482"/>
      <c r="AT784" s="482"/>
      <c r="AU784" s="482"/>
      <c r="AV784" s="482"/>
      <c r="AW784" s="482"/>
      <c r="AX784" s="482"/>
      <c r="AY784" s="482"/>
      <c r="AZ784" s="482"/>
      <c r="BA784" s="482"/>
      <c r="BB784" s="482"/>
      <c r="BC784" s="482"/>
      <c r="BD784" s="482"/>
      <c r="BE784" s="482"/>
      <c r="BF784" s="482"/>
      <c r="BG784" s="482"/>
      <c r="BH784" s="482"/>
      <c r="BI784" s="482"/>
      <c r="BJ784" s="482"/>
      <c r="BK784" s="482"/>
      <c r="BL784" s="482"/>
      <c r="BM784" s="482"/>
      <c r="BN784" s="482"/>
      <c r="BO784" s="482"/>
      <c r="BP784" s="482"/>
      <c r="BQ784" s="482"/>
      <c r="BR784" s="482"/>
      <c r="BS784" s="482"/>
      <c r="BT784" s="482"/>
      <c r="BU784" s="482"/>
      <c r="BV784" s="482"/>
      <c r="BW784" s="482"/>
      <c r="BX784" s="482"/>
      <c r="BY784" s="482"/>
      <c r="BZ784" s="482"/>
      <c r="CA784" s="482"/>
      <c r="CB784" s="482"/>
      <c r="CC784" s="482"/>
      <c r="CD784" s="482"/>
      <c r="CE784" s="482"/>
      <c r="CF784" s="482"/>
      <c r="CG784" s="482"/>
      <c r="CH784" s="482"/>
      <c r="CI784" s="482"/>
      <c r="CJ784" s="482"/>
      <c r="CK784" s="482"/>
      <c r="CL784" s="482"/>
      <c r="CM784" s="482"/>
      <c r="CN784" s="482"/>
      <c r="CO784" s="482"/>
      <c r="CP784" s="482"/>
      <c r="CQ784" s="482"/>
      <c r="CR784" s="482"/>
      <c r="CS784" s="482"/>
      <c r="CT784" s="482"/>
      <c r="CU784" s="482"/>
      <c r="CV784" s="482"/>
      <c r="CW784" s="482"/>
      <c r="CX784" s="482"/>
      <c r="CY784" s="482"/>
      <c r="CZ784" s="482"/>
      <c r="DA784" s="482"/>
      <c r="DB784" s="482"/>
      <c r="DC784" s="482"/>
      <c r="DD784" s="482"/>
      <c r="DE784" s="482"/>
      <c r="DF784" s="482"/>
      <c r="DG784" s="482"/>
      <c r="DH784" s="482"/>
      <c r="DI784" s="482"/>
      <c r="DJ784" s="482"/>
      <c r="DK784" s="482"/>
      <c r="DL784" s="482"/>
      <c r="DM784" s="482"/>
      <c r="DN784" s="482"/>
      <c r="DO784" s="482"/>
      <c r="DP784" s="482"/>
      <c r="DQ784" s="482"/>
      <c r="DR784" s="482"/>
      <c r="DS784" s="482"/>
      <c r="DT784" s="482"/>
      <c r="DU784" s="482"/>
      <c r="DV784" s="482"/>
      <c r="DW784" s="482"/>
      <c r="DX784" s="482"/>
      <c r="DY784" s="482"/>
      <c r="DZ784" s="482"/>
      <c r="EA784" s="482"/>
      <c r="EB784" s="482"/>
      <c r="EC784" s="482"/>
      <c r="ED784" s="482"/>
      <c r="EE784" s="482"/>
      <c r="EF784" s="482"/>
      <c r="EG784" s="482"/>
      <c r="EH784" s="482"/>
      <c r="EI784" s="482"/>
      <c r="EJ784" s="482"/>
      <c r="EK784" s="482"/>
      <c r="EL784" s="482"/>
      <c r="EM784" s="482"/>
      <c r="EN784" s="482"/>
      <c r="EO784" s="482"/>
      <c r="EP784" s="482"/>
      <c r="EQ784" s="482"/>
      <c r="ER784" s="482"/>
      <c r="ES784" s="482"/>
      <c r="ET784" s="482"/>
      <c r="EU784" s="482"/>
      <c r="EV784" s="482"/>
      <c r="EW784" s="482"/>
      <c r="EX784" s="482"/>
      <c r="EY784" s="482"/>
      <c r="EZ784" s="482"/>
      <c r="FA784" s="482"/>
      <c r="FB784" s="482"/>
      <c r="FC784" s="482"/>
      <c r="FD784" s="482"/>
      <c r="FE784" s="482"/>
      <c r="FF784" s="482"/>
      <c r="FG784" s="482"/>
      <c r="FH784" s="482"/>
      <c r="FI784" s="482"/>
      <c r="FJ784" s="482"/>
      <c r="FK784" s="482"/>
      <c r="FL784" s="482"/>
      <c r="FM784" s="482"/>
      <c r="FN784" s="482"/>
      <c r="FO784" s="482"/>
      <c r="FP784" s="482"/>
      <c r="FQ784" s="482"/>
      <c r="FR784" s="482"/>
      <c r="FS784" s="482"/>
      <c r="FT784" s="482"/>
      <c r="FU784" s="482"/>
      <c r="FV784" s="482"/>
      <c r="FW784" s="482"/>
      <c r="FX784" s="482"/>
      <c r="FY784" s="482"/>
      <c r="FZ784" s="482"/>
      <c r="GA784" s="482"/>
      <c r="GB784" s="482"/>
      <c r="GC784" s="482"/>
      <c r="GD784" s="482"/>
    </row>
    <row r="785" spans="1:186" s="488" customFormat="1" ht="123.75" customHeight="1" thickBot="1" x14ac:dyDescent="0.25">
      <c r="A785" s="529"/>
      <c r="B785" s="509">
        <v>17136000</v>
      </c>
      <c r="C785" s="510" t="s">
        <v>574</v>
      </c>
      <c r="D785" s="486">
        <v>0</v>
      </c>
      <c r="E785" s="487">
        <f>E786</f>
        <v>14936404.77</v>
      </c>
    </row>
    <row r="786" spans="1:186" ht="132.75" customHeight="1" thickBot="1" x14ac:dyDescent="0.25">
      <c r="A786" s="489"/>
      <c r="B786" s="490">
        <v>17136332</v>
      </c>
      <c r="C786" s="927" t="s">
        <v>575</v>
      </c>
      <c r="D786" s="492"/>
      <c r="E786" s="493">
        <v>14936404.77</v>
      </c>
    </row>
    <row r="787" spans="1:186" s="481" customFormat="1" ht="72" customHeight="1" thickBot="1" x14ac:dyDescent="0.25">
      <c r="A787" s="478">
        <v>82</v>
      </c>
      <c r="B787" s="1027" t="s">
        <v>576</v>
      </c>
      <c r="C787" s="1028"/>
      <c r="D787" s="479">
        <v>1257640325.0000002</v>
      </c>
      <c r="E787" s="480">
        <f>E788+E800+E807+E810</f>
        <v>1093109569.9300001</v>
      </c>
      <c r="G787" s="482"/>
      <c r="H787" s="482"/>
      <c r="I787" s="482"/>
      <c r="J787" s="482"/>
      <c r="K787" s="482"/>
      <c r="L787" s="482"/>
      <c r="M787" s="482"/>
      <c r="N787" s="482"/>
      <c r="O787" s="482"/>
      <c r="P787" s="482"/>
      <c r="Q787" s="482"/>
      <c r="R787" s="482"/>
      <c r="S787" s="482"/>
      <c r="T787" s="482"/>
      <c r="U787" s="482"/>
      <c r="V787" s="482"/>
      <c r="W787" s="482"/>
      <c r="X787" s="482"/>
      <c r="Y787" s="482"/>
      <c r="Z787" s="482"/>
      <c r="AA787" s="482"/>
      <c r="AB787" s="482"/>
      <c r="AC787" s="482"/>
      <c r="AD787" s="482"/>
      <c r="AE787" s="482"/>
      <c r="AF787" s="482"/>
      <c r="AG787" s="482"/>
      <c r="AH787" s="482"/>
      <c r="AI787" s="482"/>
      <c r="AJ787" s="482"/>
      <c r="AK787" s="482"/>
      <c r="AL787" s="482"/>
      <c r="AM787" s="482"/>
      <c r="AN787" s="482"/>
      <c r="AO787" s="482"/>
      <c r="AP787" s="482"/>
      <c r="AQ787" s="482"/>
      <c r="AR787" s="482"/>
      <c r="AS787" s="482"/>
      <c r="AT787" s="482"/>
      <c r="AU787" s="482"/>
      <c r="AV787" s="482"/>
      <c r="AW787" s="482"/>
      <c r="AX787" s="482"/>
      <c r="AY787" s="482"/>
      <c r="AZ787" s="482"/>
      <c r="BA787" s="482"/>
      <c r="BB787" s="482"/>
      <c r="BC787" s="482"/>
      <c r="BD787" s="482"/>
      <c r="BE787" s="482"/>
      <c r="BF787" s="482"/>
      <c r="BG787" s="482"/>
      <c r="BH787" s="482"/>
      <c r="BI787" s="482"/>
      <c r="BJ787" s="482"/>
      <c r="BK787" s="482"/>
      <c r="BL787" s="482"/>
      <c r="BM787" s="482"/>
      <c r="BN787" s="482"/>
      <c r="BO787" s="482"/>
      <c r="BP787" s="482"/>
      <c r="BQ787" s="482"/>
      <c r="BR787" s="482"/>
      <c r="BS787" s="482"/>
      <c r="BT787" s="482"/>
      <c r="BU787" s="482"/>
      <c r="BV787" s="482"/>
      <c r="BW787" s="482"/>
      <c r="BX787" s="482"/>
      <c r="BY787" s="482"/>
      <c r="BZ787" s="482"/>
      <c r="CA787" s="482"/>
      <c r="CB787" s="482"/>
      <c r="CC787" s="482"/>
      <c r="CD787" s="482"/>
      <c r="CE787" s="482"/>
      <c r="CF787" s="482"/>
      <c r="CG787" s="482"/>
      <c r="CH787" s="482"/>
      <c r="CI787" s="482"/>
      <c r="CJ787" s="482"/>
      <c r="CK787" s="482"/>
      <c r="CL787" s="482"/>
      <c r="CM787" s="482"/>
      <c r="CN787" s="482"/>
      <c r="CO787" s="482"/>
      <c r="CP787" s="482"/>
      <c r="CQ787" s="482"/>
      <c r="CR787" s="482"/>
      <c r="CS787" s="482"/>
      <c r="CT787" s="482"/>
      <c r="CU787" s="482"/>
      <c r="CV787" s="482"/>
      <c r="CW787" s="482"/>
      <c r="CX787" s="482"/>
      <c r="CY787" s="482"/>
      <c r="CZ787" s="482"/>
      <c r="DA787" s="482"/>
      <c r="DB787" s="482"/>
      <c r="DC787" s="482"/>
      <c r="DD787" s="482"/>
      <c r="DE787" s="482"/>
      <c r="DF787" s="482"/>
      <c r="DG787" s="482"/>
      <c r="DH787" s="482"/>
      <c r="DI787" s="482"/>
      <c r="DJ787" s="482"/>
      <c r="DK787" s="482"/>
      <c r="DL787" s="482"/>
      <c r="DM787" s="482"/>
      <c r="DN787" s="482"/>
      <c r="DO787" s="482"/>
      <c r="DP787" s="482"/>
      <c r="DQ787" s="482"/>
      <c r="DR787" s="482"/>
      <c r="DS787" s="482"/>
      <c r="DT787" s="482"/>
      <c r="DU787" s="482"/>
      <c r="DV787" s="482"/>
      <c r="DW787" s="482"/>
      <c r="DX787" s="482"/>
      <c r="DY787" s="482"/>
      <c r="DZ787" s="482"/>
      <c r="EA787" s="482"/>
      <c r="EB787" s="482"/>
      <c r="EC787" s="482"/>
      <c r="ED787" s="482"/>
      <c r="EE787" s="482"/>
      <c r="EF787" s="482"/>
      <c r="EG787" s="482"/>
      <c r="EH787" s="482"/>
      <c r="EI787" s="482"/>
      <c r="EJ787" s="482"/>
      <c r="EK787" s="482"/>
      <c r="EL787" s="482"/>
      <c r="EM787" s="482"/>
      <c r="EN787" s="482"/>
      <c r="EO787" s="482"/>
      <c r="EP787" s="482"/>
      <c r="EQ787" s="482"/>
      <c r="ER787" s="482"/>
      <c r="ES787" s="482"/>
      <c r="ET787" s="482"/>
      <c r="EU787" s="482"/>
      <c r="EV787" s="482"/>
      <c r="EW787" s="482"/>
      <c r="EX787" s="482"/>
      <c r="EY787" s="482"/>
      <c r="EZ787" s="482"/>
      <c r="FA787" s="482"/>
      <c r="FB787" s="482"/>
      <c r="FC787" s="482"/>
      <c r="FD787" s="482"/>
      <c r="FE787" s="482"/>
      <c r="FF787" s="482"/>
      <c r="FG787" s="482"/>
      <c r="FH787" s="482"/>
      <c r="FI787" s="482"/>
      <c r="FJ787" s="482"/>
      <c r="FK787" s="482"/>
      <c r="FL787" s="482"/>
      <c r="FM787" s="482"/>
      <c r="FN787" s="482"/>
      <c r="FO787" s="482"/>
      <c r="FP787" s="482"/>
      <c r="FQ787" s="482"/>
      <c r="FR787" s="482"/>
      <c r="FS787" s="482"/>
      <c r="FT787" s="482"/>
      <c r="FU787" s="482"/>
      <c r="FV787" s="482"/>
      <c r="FW787" s="482"/>
      <c r="FX787" s="482"/>
      <c r="FY787" s="482"/>
      <c r="FZ787" s="482"/>
      <c r="GA787" s="482"/>
      <c r="GB787" s="482"/>
      <c r="GC787" s="482"/>
      <c r="GD787" s="482"/>
    </row>
    <row r="788" spans="1:186" s="488" customFormat="1" ht="123.75" customHeight="1" thickBot="1" x14ac:dyDescent="0.25">
      <c r="A788" s="529"/>
      <c r="B788" s="509">
        <v>17134000</v>
      </c>
      <c r="C788" s="510" t="s">
        <v>200</v>
      </c>
      <c r="D788" s="486">
        <v>8113678.0021859668</v>
      </c>
      <c r="E788" s="487">
        <f>SUM(E789:E799)</f>
        <v>37395190</v>
      </c>
    </row>
    <row r="789" spans="1:186" ht="130.5" customHeight="1" x14ac:dyDescent="0.2">
      <c r="A789" s="608"/>
      <c r="B789" s="531">
        <v>17134210</v>
      </c>
      <c r="C789" s="587" t="s">
        <v>577</v>
      </c>
      <c r="D789" s="689">
        <v>6607229.6421878198</v>
      </c>
      <c r="E789" s="690">
        <v>16963123</v>
      </c>
    </row>
    <row r="790" spans="1:186" ht="207" customHeight="1" x14ac:dyDescent="0.2">
      <c r="A790" s="598"/>
      <c r="B790" s="579">
        <v>17134220</v>
      </c>
      <c r="C790" s="580" t="s">
        <v>578</v>
      </c>
      <c r="D790" s="691">
        <v>792867.55819062679</v>
      </c>
      <c r="E790" s="692">
        <v>4220594</v>
      </c>
    </row>
    <row r="791" spans="1:186" ht="177.75" hidden="1" customHeight="1" x14ac:dyDescent="0.2">
      <c r="A791" s="598"/>
      <c r="B791" s="579"/>
      <c r="C791" s="580" t="s">
        <v>709</v>
      </c>
      <c r="D791" s="691">
        <v>0</v>
      </c>
      <c r="E791" s="692"/>
    </row>
    <row r="792" spans="1:186" ht="196.5" hidden="1" customHeight="1" x14ac:dyDescent="0.2">
      <c r="A792" s="598"/>
      <c r="B792" s="579"/>
      <c r="C792" s="584" t="s">
        <v>710</v>
      </c>
      <c r="D792" s="677">
        <v>0</v>
      </c>
      <c r="E792" s="678"/>
    </row>
    <row r="793" spans="1:186" ht="129.75" hidden="1" customHeight="1" x14ac:dyDescent="0.2">
      <c r="A793" s="598"/>
      <c r="B793" s="579"/>
      <c r="C793" s="584" t="s">
        <v>711</v>
      </c>
      <c r="D793" s="219">
        <v>0</v>
      </c>
      <c r="E793" s="220"/>
    </row>
    <row r="794" spans="1:186" ht="78.75" hidden="1" customHeight="1" x14ac:dyDescent="0.2">
      <c r="A794" s="598"/>
      <c r="B794" s="579"/>
      <c r="C794" s="584" t="s">
        <v>712</v>
      </c>
      <c r="D794" s="219">
        <v>0</v>
      </c>
      <c r="E794" s="220"/>
    </row>
    <row r="795" spans="1:186" ht="95.25" hidden="1" customHeight="1" x14ac:dyDescent="0.2">
      <c r="A795" s="598"/>
      <c r="B795" s="579"/>
      <c r="C795" s="584" t="s">
        <v>713</v>
      </c>
      <c r="D795" s="219">
        <v>0</v>
      </c>
      <c r="E795" s="220"/>
    </row>
    <row r="796" spans="1:186" ht="95.25" hidden="1" customHeight="1" x14ac:dyDescent="0.2">
      <c r="A796" s="598"/>
      <c r="B796" s="579"/>
      <c r="C796" s="584" t="s">
        <v>714</v>
      </c>
      <c r="D796" s="219">
        <v>0</v>
      </c>
      <c r="E796" s="220"/>
    </row>
    <row r="797" spans="1:186" ht="219" customHeight="1" x14ac:dyDescent="0.2">
      <c r="A797" s="598"/>
      <c r="B797" s="579">
        <v>17135232</v>
      </c>
      <c r="C797" s="580" t="s">
        <v>579</v>
      </c>
      <c r="D797" s="241">
        <v>317147.02327625075</v>
      </c>
      <c r="E797" s="240">
        <f>3734780+933010+366038+692512+7533495</f>
        <v>13259835</v>
      </c>
    </row>
    <row r="798" spans="1:186" ht="142.5" hidden="1" customHeight="1" x14ac:dyDescent="0.2">
      <c r="A798" s="598"/>
      <c r="B798" s="579"/>
      <c r="C798" s="580" t="s">
        <v>580</v>
      </c>
      <c r="D798" s="241">
        <v>0</v>
      </c>
      <c r="E798" s="240"/>
    </row>
    <row r="799" spans="1:186" ht="187.5" customHeight="1" thickBot="1" x14ac:dyDescent="0.25">
      <c r="A799" s="602"/>
      <c r="B799" s="591">
        <v>17136325</v>
      </c>
      <c r="C799" s="592" t="s">
        <v>581</v>
      </c>
      <c r="D799" s="296">
        <v>396433.77853126929</v>
      </c>
      <c r="E799" s="306">
        <v>2951638</v>
      </c>
    </row>
    <row r="800" spans="1:186" s="488" customFormat="1" ht="188.25" customHeight="1" thickBot="1" x14ac:dyDescent="0.25">
      <c r="A800" s="529"/>
      <c r="B800" s="509">
        <v>27423000</v>
      </c>
      <c r="C800" s="510" t="s">
        <v>202</v>
      </c>
      <c r="D800" s="486">
        <v>522642652.01075822</v>
      </c>
      <c r="E800" s="487">
        <f>SUM(E802:E804)</f>
        <v>37306946</v>
      </c>
    </row>
    <row r="801" spans="1:5" ht="243" hidden="1" customHeight="1" x14ac:dyDescent="0.2">
      <c r="A801" s="598"/>
      <c r="B801" s="490"/>
      <c r="C801" s="491" t="s">
        <v>716</v>
      </c>
      <c r="D801" s="241">
        <v>0</v>
      </c>
      <c r="E801" s="240"/>
    </row>
    <row r="802" spans="1:5" ht="180" customHeight="1" x14ac:dyDescent="0.2">
      <c r="A802" s="598"/>
      <c r="B802" s="490">
        <v>27423131</v>
      </c>
      <c r="C802" s="491" t="s">
        <v>582</v>
      </c>
      <c r="D802" s="241">
        <v>519999760.1538831</v>
      </c>
      <c r="E802" s="240">
        <v>26704966</v>
      </c>
    </row>
    <row r="803" spans="1:5" s="499" customFormat="1" ht="204.75" hidden="1" customHeight="1" x14ac:dyDescent="0.2">
      <c r="A803" s="684"/>
      <c r="B803" s="490"/>
      <c r="C803" s="491" t="s">
        <v>717</v>
      </c>
      <c r="D803" s="623">
        <v>0</v>
      </c>
      <c r="E803" s="624"/>
    </row>
    <row r="804" spans="1:5" ht="122.25" customHeight="1" thickBot="1" x14ac:dyDescent="0.25">
      <c r="A804" s="685"/>
      <c r="B804" s="547">
        <v>27423142</v>
      </c>
      <c r="C804" s="610" t="s">
        <v>584</v>
      </c>
      <c r="D804" s="181">
        <v>2642891.8568751286</v>
      </c>
      <c r="E804" s="182">
        <f>4584650+6017330+0</f>
        <v>10601980</v>
      </c>
    </row>
    <row r="805" spans="1:5" ht="144.75" hidden="1" customHeight="1" x14ac:dyDescent="0.2">
      <c r="A805" s="552"/>
      <c r="B805" s="490"/>
      <c r="C805" s="491" t="s">
        <v>718</v>
      </c>
      <c r="D805" s="492">
        <v>0</v>
      </c>
      <c r="E805" s="493"/>
    </row>
    <row r="806" spans="1:5" ht="132" hidden="1" customHeight="1" x14ac:dyDescent="0.2">
      <c r="A806" s="546"/>
      <c r="B806" s="512"/>
      <c r="C806" s="513" t="s">
        <v>719</v>
      </c>
      <c r="D806" s="727">
        <v>0</v>
      </c>
      <c r="E806" s="926"/>
    </row>
    <row r="807" spans="1:5" ht="77.25" customHeight="1" thickBot="1" x14ac:dyDescent="0.25">
      <c r="A807" s="529"/>
      <c r="B807" s="509">
        <v>27420000</v>
      </c>
      <c r="C807" s="510" t="s">
        <v>69</v>
      </c>
      <c r="D807" s="486">
        <v>723399950.07437372</v>
      </c>
      <c r="E807" s="487">
        <f>E808</f>
        <v>945017263.88999999</v>
      </c>
    </row>
    <row r="808" spans="1:5" ht="185.25" customHeight="1" thickBot="1" x14ac:dyDescent="0.25">
      <c r="A808" s="598"/>
      <c r="B808" s="579">
        <v>27425131</v>
      </c>
      <c r="C808" s="580" t="s">
        <v>585</v>
      </c>
      <c r="D808" s="219">
        <v>723399950.07437372</v>
      </c>
      <c r="E808" s="220">
        <f>225895022+69018953+489935344.97+151681882.92+8486061</f>
        <v>945017263.88999999</v>
      </c>
    </row>
    <row r="809" spans="1:5" ht="123.75" hidden="1" customHeight="1" x14ac:dyDescent="0.2">
      <c r="A809" s="602"/>
      <c r="B809" s="591"/>
      <c r="C809" s="606" t="s">
        <v>728</v>
      </c>
      <c r="D809" s="607">
        <v>0</v>
      </c>
      <c r="E809" s="229"/>
    </row>
    <row r="810" spans="1:5" ht="128.25" customHeight="1" thickBot="1" x14ac:dyDescent="0.25">
      <c r="A810" s="529"/>
      <c r="B810" s="509">
        <v>27022400</v>
      </c>
      <c r="C810" s="510" t="s">
        <v>211</v>
      </c>
      <c r="D810" s="486">
        <v>2432147.6244206089</v>
      </c>
      <c r="E810" s="487">
        <f>E811+E812</f>
        <v>73390170.040000007</v>
      </c>
    </row>
    <row r="811" spans="1:5" ht="120" customHeight="1" x14ac:dyDescent="0.2">
      <c r="A811" s="598"/>
      <c r="B811" s="579">
        <v>27022433</v>
      </c>
      <c r="C811" s="580" t="s">
        <v>589</v>
      </c>
      <c r="D811" s="241">
        <v>806082.01634691411</v>
      </c>
      <c r="E811" s="240">
        <v>8367732.04</v>
      </c>
    </row>
    <row r="812" spans="1:5" ht="140.25" customHeight="1" thickBot="1" x14ac:dyDescent="0.25">
      <c r="A812" s="535"/>
      <c r="B812" s="536">
        <v>27022435</v>
      </c>
      <c r="C812" s="537" t="s">
        <v>213</v>
      </c>
      <c r="D812" s="78">
        <v>1626065.6080736949</v>
      </c>
      <c r="E812" s="79">
        <f>40856464+9434+10934822+13221718</f>
        <v>65022438</v>
      </c>
    </row>
    <row r="813" spans="1:5" ht="89.25" customHeight="1" thickBot="1" x14ac:dyDescent="0.25">
      <c r="A813" s="529"/>
      <c r="B813" s="509">
        <v>37440000</v>
      </c>
      <c r="C813" s="510" t="s">
        <v>96</v>
      </c>
      <c r="D813" s="486">
        <v>1051897.2882616865</v>
      </c>
      <c r="E813" s="487"/>
    </row>
    <row r="814" spans="1:5" s="488" customFormat="1" ht="89.25" customHeight="1" thickBot="1" x14ac:dyDescent="0.25">
      <c r="A814" s="520"/>
      <c r="B814" s="501">
        <v>37441000</v>
      </c>
      <c r="C814" s="688" t="s">
        <v>97</v>
      </c>
      <c r="D814" s="252">
        <v>1051897.2882616865</v>
      </c>
      <c r="E814" s="253"/>
    </row>
    <row r="815" spans="1:5" s="482" customFormat="1" ht="86.25" hidden="1" customHeight="1" x14ac:dyDescent="0.2">
      <c r="A815" s="478">
        <v>64</v>
      </c>
      <c r="B815" s="550" t="s">
        <v>6</v>
      </c>
      <c r="C815" s="913"/>
      <c r="D815" s="479">
        <v>0</v>
      </c>
      <c r="E815" s="480"/>
    </row>
    <row r="816" spans="1:5" ht="16.5" hidden="1" customHeight="1" x14ac:dyDescent="0.2">
      <c r="A816" s="629"/>
      <c r="B816" s="630"/>
      <c r="C816" s="631"/>
      <c r="D816" s="632"/>
      <c r="E816" s="633"/>
    </row>
    <row r="817" spans="1:186" s="488" customFormat="1" ht="121" hidden="1" thickBot="1" x14ac:dyDescent="0.25">
      <c r="A817" s="483"/>
      <c r="B817" s="571">
        <v>17136000</v>
      </c>
      <c r="C817" s="888" t="s">
        <v>574</v>
      </c>
      <c r="D817" s="486">
        <v>0</v>
      </c>
      <c r="E817" s="487"/>
    </row>
    <row r="818" spans="1:186" s="466" customFormat="1" ht="120" hidden="1" customHeight="1" x14ac:dyDescent="0.2">
      <c r="A818" s="489"/>
      <c r="B818" s="490">
        <v>17136332</v>
      </c>
      <c r="C818" s="757" t="s">
        <v>575</v>
      </c>
      <c r="D818" s="492">
        <v>0</v>
      </c>
      <c r="E818" s="493"/>
    </row>
    <row r="819" spans="1:186" s="481" customFormat="1" ht="87" customHeight="1" thickBot="1" x14ac:dyDescent="0.25">
      <c r="A819" s="478">
        <v>85</v>
      </c>
      <c r="B819" s="550" t="s">
        <v>50</v>
      </c>
      <c r="C819" s="913"/>
      <c r="D819" s="479">
        <v>72724594433.999985</v>
      </c>
      <c r="E819" s="480">
        <f>E820+E824</f>
        <v>26937229170.110001</v>
      </c>
      <c r="G819" s="482"/>
      <c r="H819" s="482"/>
      <c r="I819" s="482"/>
      <c r="J819" s="482"/>
      <c r="K819" s="482"/>
      <c r="L819" s="482"/>
      <c r="M819" s="482"/>
      <c r="N819" s="482"/>
      <c r="O819" s="482"/>
      <c r="P819" s="482"/>
      <c r="Q819" s="482"/>
      <c r="R819" s="482"/>
      <c r="S819" s="482"/>
      <c r="T819" s="482"/>
      <c r="U819" s="482"/>
      <c r="V819" s="482"/>
      <c r="W819" s="482"/>
      <c r="X819" s="482"/>
      <c r="Y819" s="482"/>
      <c r="Z819" s="482"/>
      <c r="AA819" s="482"/>
      <c r="AB819" s="482"/>
      <c r="AC819" s="482"/>
      <c r="AD819" s="482"/>
      <c r="AE819" s="482"/>
      <c r="AF819" s="482"/>
      <c r="AG819" s="482"/>
      <c r="AH819" s="482"/>
      <c r="AI819" s="482"/>
      <c r="AJ819" s="482"/>
      <c r="AK819" s="482"/>
      <c r="AL819" s="482"/>
      <c r="AM819" s="482"/>
      <c r="AN819" s="482"/>
      <c r="AO819" s="482"/>
      <c r="AP819" s="482"/>
      <c r="AQ819" s="482"/>
      <c r="AR819" s="482"/>
      <c r="AS819" s="482"/>
      <c r="AT819" s="482"/>
      <c r="AU819" s="482"/>
      <c r="AV819" s="482"/>
      <c r="AW819" s="482"/>
      <c r="AX819" s="482"/>
      <c r="AY819" s="482"/>
      <c r="AZ819" s="482"/>
      <c r="BA819" s="482"/>
      <c r="BB819" s="482"/>
      <c r="BC819" s="482"/>
      <c r="BD819" s="482"/>
      <c r="BE819" s="482"/>
      <c r="BF819" s="482"/>
      <c r="BG819" s="482"/>
      <c r="BH819" s="482"/>
      <c r="BI819" s="482"/>
      <c r="BJ819" s="482"/>
      <c r="BK819" s="482"/>
      <c r="BL819" s="482"/>
      <c r="BM819" s="482"/>
      <c r="BN819" s="482"/>
      <c r="BO819" s="482"/>
      <c r="BP819" s="482"/>
      <c r="BQ819" s="482"/>
      <c r="BR819" s="482"/>
      <c r="BS819" s="482"/>
      <c r="BT819" s="482"/>
      <c r="BU819" s="482"/>
      <c r="BV819" s="482"/>
      <c r="BW819" s="482"/>
      <c r="BX819" s="482"/>
      <c r="BY819" s="482"/>
      <c r="BZ819" s="482"/>
      <c r="CA819" s="482"/>
      <c r="CB819" s="482"/>
      <c r="CC819" s="482"/>
      <c r="CD819" s="482"/>
      <c r="CE819" s="482"/>
      <c r="CF819" s="482"/>
      <c r="CG819" s="482"/>
      <c r="CH819" s="482"/>
      <c r="CI819" s="482"/>
      <c r="CJ819" s="482"/>
      <c r="CK819" s="482"/>
      <c r="CL819" s="482"/>
      <c r="CM819" s="482"/>
      <c r="CN819" s="482"/>
      <c r="CO819" s="482"/>
      <c r="CP819" s="482"/>
      <c r="CQ819" s="482"/>
      <c r="CR819" s="482"/>
      <c r="CS819" s="482"/>
      <c r="CT819" s="482"/>
      <c r="CU819" s="482"/>
      <c r="CV819" s="482"/>
      <c r="CW819" s="482"/>
      <c r="CX819" s="482"/>
      <c r="CY819" s="482"/>
      <c r="CZ819" s="482"/>
      <c r="DA819" s="482"/>
      <c r="DB819" s="482"/>
      <c r="DC819" s="482"/>
      <c r="DD819" s="482"/>
      <c r="DE819" s="482"/>
      <c r="DF819" s="482"/>
      <c r="DG819" s="482"/>
      <c r="DH819" s="482"/>
      <c r="DI819" s="482"/>
      <c r="DJ819" s="482"/>
      <c r="DK819" s="482"/>
      <c r="DL819" s="482"/>
      <c r="DM819" s="482"/>
      <c r="DN819" s="482"/>
      <c r="DO819" s="482"/>
      <c r="DP819" s="482"/>
      <c r="DQ819" s="482"/>
      <c r="DR819" s="482"/>
      <c r="DS819" s="482"/>
      <c r="DT819" s="482"/>
      <c r="DU819" s="482"/>
      <c r="DV819" s="482"/>
      <c r="DW819" s="482"/>
      <c r="DX819" s="482"/>
      <c r="DY819" s="482"/>
      <c r="DZ819" s="482"/>
      <c r="EA819" s="482"/>
      <c r="EB819" s="482"/>
      <c r="EC819" s="482"/>
      <c r="ED819" s="482"/>
      <c r="EE819" s="482"/>
      <c r="EF819" s="482"/>
      <c r="EG819" s="482"/>
      <c r="EH819" s="482"/>
      <c r="EI819" s="482"/>
      <c r="EJ819" s="482"/>
      <c r="EK819" s="482"/>
      <c r="EL819" s="482"/>
      <c r="EM819" s="482"/>
      <c r="EN819" s="482"/>
      <c r="EO819" s="482"/>
      <c r="EP819" s="482"/>
      <c r="EQ819" s="482"/>
      <c r="ER819" s="482"/>
      <c r="ES819" s="482"/>
      <c r="ET819" s="482"/>
      <c r="EU819" s="482"/>
      <c r="EV819" s="482"/>
      <c r="EW819" s="482"/>
      <c r="EX819" s="482"/>
      <c r="EY819" s="482"/>
      <c r="EZ819" s="482"/>
      <c r="FA819" s="482"/>
      <c r="FB819" s="482"/>
      <c r="FC819" s="482"/>
      <c r="FD819" s="482"/>
      <c r="FE819" s="482"/>
      <c r="FF819" s="482"/>
      <c r="FG819" s="482"/>
      <c r="FH819" s="482"/>
      <c r="FI819" s="482"/>
      <c r="FJ819" s="482"/>
      <c r="FK819" s="482"/>
      <c r="FL819" s="482"/>
      <c r="FM819" s="482"/>
      <c r="FN819" s="482"/>
      <c r="FO819" s="482"/>
      <c r="FP819" s="482"/>
      <c r="FQ819" s="482"/>
      <c r="FR819" s="482"/>
      <c r="FS819" s="482"/>
      <c r="FT819" s="482"/>
      <c r="FU819" s="482"/>
      <c r="FV819" s="482"/>
      <c r="FW819" s="482"/>
      <c r="FX819" s="482"/>
      <c r="FY819" s="482"/>
      <c r="FZ819" s="482"/>
      <c r="GA819" s="482"/>
      <c r="GB819" s="482"/>
      <c r="GC819" s="482"/>
      <c r="GD819" s="482"/>
    </row>
    <row r="820" spans="1:186" s="488" customFormat="1" ht="61" thickBot="1" x14ac:dyDescent="0.25">
      <c r="A820" s="483"/>
      <c r="B820" s="571">
        <v>27022000</v>
      </c>
      <c r="C820" s="510" t="s">
        <v>461</v>
      </c>
      <c r="D820" s="486">
        <v>60228959651.525764</v>
      </c>
      <c r="E820" s="487">
        <f>SUM(E821:E823)</f>
        <v>25567139385.52</v>
      </c>
    </row>
    <row r="821" spans="1:186" ht="125" customHeight="1" x14ac:dyDescent="0.2">
      <c r="A821" s="541"/>
      <c r="B821" s="490">
        <v>27022450</v>
      </c>
      <c r="C821" s="640" t="s">
        <v>590</v>
      </c>
      <c r="D821" s="138">
        <v>58573288042.847931</v>
      </c>
      <c r="E821" s="139">
        <v>24609812446.02</v>
      </c>
    </row>
    <row r="822" spans="1:186" ht="125" customHeight="1" x14ac:dyDescent="0.2">
      <c r="A822" s="535"/>
      <c r="B822" s="490">
        <v>27022481</v>
      </c>
      <c r="C822" s="640" t="s">
        <v>591</v>
      </c>
      <c r="D822" s="138">
        <v>581827994.55895603</v>
      </c>
      <c r="E822" s="90">
        <v>55403158</v>
      </c>
    </row>
    <row r="823" spans="1:186" ht="94.5" customHeight="1" thickBot="1" x14ac:dyDescent="0.25">
      <c r="A823" s="541"/>
      <c r="B823" s="490">
        <v>27022270</v>
      </c>
      <c r="C823" s="640" t="s">
        <v>592</v>
      </c>
      <c r="D823" s="138">
        <v>1073843614.1188786</v>
      </c>
      <c r="E823" s="139">
        <f>665358566.9+236565214.6</f>
        <v>901923781.5</v>
      </c>
    </row>
    <row r="824" spans="1:186" s="488" customFormat="1" ht="87" customHeight="1" thickBot="1" x14ac:dyDescent="0.25">
      <c r="A824" s="483"/>
      <c r="B824" s="571">
        <v>37447000</v>
      </c>
      <c r="C824" s="888" t="s">
        <v>593</v>
      </c>
      <c r="D824" s="486">
        <v>12495634782.474226</v>
      </c>
      <c r="E824" s="487">
        <f>SUM(E825:E827)</f>
        <v>1370089784.5900002</v>
      </c>
    </row>
    <row r="825" spans="1:186" ht="77.25" customHeight="1" x14ac:dyDescent="0.2">
      <c r="A825" s="541"/>
      <c r="B825" s="609">
        <v>37447200</v>
      </c>
      <c r="C825" s="640" t="s">
        <v>594</v>
      </c>
      <c r="D825" s="138">
        <v>5857328804.2847929</v>
      </c>
      <c r="E825" s="139">
        <v>570890587.12</v>
      </c>
    </row>
    <row r="826" spans="1:186" ht="75.75" customHeight="1" x14ac:dyDescent="0.2">
      <c r="A826" s="578"/>
      <c r="B826" s="579">
        <v>37447100</v>
      </c>
      <c r="C826" s="584" t="s">
        <v>595</v>
      </c>
      <c r="D826" s="138">
        <v>5466840217.3324738</v>
      </c>
      <c r="E826" s="176">
        <v>748993630.47000003</v>
      </c>
    </row>
    <row r="827" spans="1:186" ht="89.25" customHeight="1" thickBot="1" x14ac:dyDescent="0.25">
      <c r="A827" s="494"/>
      <c r="B827" s="495">
        <v>37447300</v>
      </c>
      <c r="C827" s="584" t="s">
        <v>596</v>
      </c>
      <c r="D827" s="138">
        <v>1171465760.8569586</v>
      </c>
      <c r="E827" s="90">
        <v>50205567</v>
      </c>
    </row>
    <row r="828" spans="1:186" s="481" customFormat="1" ht="87" customHeight="1" thickBot="1" x14ac:dyDescent="0.25">
      <c r="A828" s="478">
        <v>86</v>
      </c>
      <c r="B828" s="550" t="s">
        <v>597</v>
      </c>
      <c r="C828" s="913"/>
      <c r="D828" s="479">
        <v>21546052300</v>
      </c>
      <c r="E828" s="480">
        <f>E829+E847</f>
        <v>28266113367.669998</v>
      </c>
      <c r="G828" s="482"/>
      <c r="H828" s="482"/>
      <c r="I828" s="482"/>
      <c r="J828" s="482"/>
      <c r="K828" s="482"/>
      <c r="L828" s="482"/>
      <c r="M828" s="482"/>
      <c r="N828" s="482"/>
      <c r="O828" s="482"/>
      <c r="P828" s="482"/>
      <c r="Q828" s="482"/>
      <c r="R828" s="482"/>
      <c r="S828" s="482"/>
      <c r="T828" s="482"/>
      <c r="U828" s="482"/>
      <c r="V828" s="482"/>
      <c r="W828" s="482"/>
      <c r="X828" s="482"/>
      <c r="Y828" s="482"/>
      <c r="Z828" s="482"/>
      <c r="AA828" s="482"/>
      <c r="AB828" s="482"/>
      <c r="AC828" s="482"/>
      <c r="AD828" s="482"/>
      <c r="AE828" s="482"/>
      <c r="AF828" s="482"/>
      <c r="AG828" s="482"/>
      <c r="AH828" s="482"/>
      <c r="AI828" s="482"/>
      <c r="AJ828" s="482"/>
      <c r="AK828" s="482"/>
      <c r="AL828" s="482"/>
      <c r="AM828" s="482"/>
      <c r="AN828" s="482"/>
      <c r="AO828" s="482"/>
      <c r="AP828" s="482"/>
      <c r="AQ828" s="482"/>
      <c r="AR828" s="482"/>
      <c r="AS828" s="482"/>
      <c r="AT828" s="482"/>
      <c r="AU828" s="482"/>
      <c r="AV828" s="482"/>
      <c r="AW828" s="482"/>
      <c r="AX828" s="482"/>
      <c r="AY828" s="482"/>
      <c r="AZ828" s="482"/>
      <c r="BA828" s="482"/>
      <c r="BB828" s="482"/>
      <c r="BC828" s="482"/>
      <c r="BD828" s="482"/>
      <c r="BE828" s="482"/>
      <c r="BF828" s="482"/>
      <c r="BG828" s="482"/>
      <c r="BH828" s="482"/>
      <c r="BI828" s="482"/>
      <c r="BJ828" s="482"/>
      <c r="BK828" s="482"/>
      <c r="BL828" s="482"/>
      <c r="BM828" s="482"/>
      <c r="BN828" s="482"/>
      <c r="BO828" s="482"/>
      <c r="BP828" s="482"/>
      <c r="BQ828" s="482"/>
      <c r="BR828" s="482"/>
      <c r="BS828" s="482"/>
      <c r="BT828" s="482"/>
      <c r="BU828" s="482"/>
      <c r="BV828" s="482"/>
      <c r="BW828" s="482"/>
      <c r="BX828" s="482"/>
      <c r="BY828" s="482"/>
      <c r="BZ828" s="482"/>
      <c r="CA828" s="482"/>
      <c r="CB828" s="482"/>
      <c r="CC828" s="482"/>
      <c r="CD828" s="482"/>
      <c r="CE828" s="482"/>
      <c r="CF828" s="482"/>
      <c r="CG828" s="482"/>
      <c r="CH828" s="482"/>
      <c r="CI828" s="482"/>
      <c r="CJ828" s="482"/>
      <c r="CK828" s="482"/>
      <c r="CL828" s="482"/>
      <c r="CM828" s="482"/>
      <c r="CN828" s="482"/>
      <c r="CO828" s="482"/>
      <c r="CP828" s="482"/>
      <c r="CQ828" s="482"/>
      <c r="CR828" s="482"/>
      <c r="CS828" s="482"/>
      <c r="CT828" s="482"/>
      <c r="CU828" s="482"/>
      <c r="CV828" s="482"/>
      <c r="CW828" s="482"/>
      <c r="CX828" s="482"/>
      <c r="CY828" s="482"/>
      <c r="CZ828" s="482"/>
      <c r="DA828" s="482"/>
      <c r="DB828" s="482"/>
      <c r="DC828" s="482"/>
      <c r="DD828" s="482"/>
      <c r="DE828" s="482"/>
      <c r="DF828" s="482"/>
      <c r="DG828" s="482"/>
      <c r="DH828" s="482"/>
      <c r="DI828" s="482"/>
      <c r="DJ828" s="482"/>
      <c r="DK828" s="482"/>
      <c r="DL828" s="482"/>
      <c r="DM828" s="482"/>
      <c r="DN828" s="482"/>
      <c r="DO828" s="482"/>
      <c r="DP828" s="482"/>
      <c r="DQ828" s="482"/>
      <c r="DR828" s="482"/>
      <c r="DS828" s="482"/>
      <c r="DT828" s="482"/>
      <c r="DU828" s="482"/>
      <c r="DV828" s="482"/>
      <c r="DW828" s="482"/>
      <c r="DX828" s="482"/>
      <c r="DY828" s="482"/>
      <c r="DZ828" s="482"/>
      <c r="EA828" s="482"/>
      <c r="EB828" s="482"/>
      <c r="EC828" s="482"/>
      <c r="ED828" s="482"/>
      <c r="EE828" s="482"/>
      <c r="EF828" s="482"/>
      <c r="EG828" s="482"/>
      <c r="EH828" s="482"/>
      <c r="EI828" s="482"/>
      <c r="EJ828" s="482"/>
      <c r="EK828" s="482"/>
      <c r="EL828" s="482"/>
      <c r="EM828" s="482"/>
      <c r="EN828" s="482"/>
      <c r="EO828" s="482"/>
      <c r="EP828" s="482"/>
      <c r="EQ828" s="482"/>
      <c r="ER828" s="482"/>
      <c r="ES828" s="482"/>
      <c r="ET828" s="482"/>
      <c r="EU828" s="482"/>
      <c r="EV828" s="482"/>
      <c r="EW828" s="482"/>
      <c r="EX828" s="482"/>
      <c r="EY828" s="482"/>
      <c r="EZ828" s="482"/>
      <c r="FA828" s="482"/>
      <c r="FB828" s="482"/>
      <c r="FC828" s="482"/>
      <c r="FD828" s="482"/>
      <c r="FE828" s="482"/>
      <c r="FF828" s="482"/>
      <c r="FG828" s="482"/>
      <c r="FH828" s="482"/>
      <c r="FI828" s="482"/>
      <c r="FJ828" s="482"/>
      <c r="FK828" s="482"/>
      <c r="FL828" s="482"/>
      <c r="FM828" s="482"/>
      <c r="FN828" s="482"/>
      <c r="FO828" s="482"/>
      <c r="FP828" s="482"/>
      <c r="FQ828" s="482"/>
      <c r="FR828" s="482"/>
      <c r="FS828" s="482"/>
      <c r="FT828" s="482"/>
      <c r="FU828" s="482"/>
      <c r="FV828" s="482"/>
      <c r="FW828" s="482"/>
      <c r="FX828" s="482"/>
      <c r="FY828" s="482"/>
      <c r="FZ828" s="482"/>
      <c r="GA828" s="482"/>
      <c r="GB828" s="482"/>
      <c r="GC828" s="482"/>
      <c r="GD828" s="482"/>
    </row>
    <row r="829" spans="1:186" s="488" customFormat="1" ht="87" customHeight="1" thickBot="1" x14ac:dyDescent="0.25">
      <c r="A829" s="483"/>
      <c r="B829" s="571">
        <v>27420000</v>
      </c>
      <c r="C829" s="888" t="s">
        <v>69</v>
      </c>
      <c r="D829" s="486">
        <v>21031802552.459099</v>
      </c>
      <c r="E829" s="487">
        <f>SUM(E830:E843)</f>
        <v>28256600537.669998</v>
      </c>
    </row>
    <row r="830" spans="1:186" ht="90.75" customHeight="1" x14ac:dyDescent="0.2">
      <c r="A830" s="541"/>
      <c r="B830" s="609">
        <v>27421400</v>
      </c>
      <c r="C830" s="640" t="s">
        <v>598</v>
      </c>
      <c r="D830" s="138">
        <v>1468004143.0640283</v>
      </c>
      <c r="E830" s="139">
        <v>484757507.38999999</v>
      </c>
    </row>
    <row r="831" spans="1:186" s="618" customFormat="1" ht="90.75" customHeight="1" x14ac:dyDescent="0.2">
      <c r="A831" s="598"/>
      <c r="B831" s="579">
        <v>27421720</v>
      </c>
      <c r="C831" s="584" t="s">
        <v>599</v>
      </c>
      <c r="D831" s="138">
        <v>0</v>
      </c>
      <c r="E831" s="84">
        <v>2129963300</v>
      </c>
    </row>
    <row r="832" spans="1:186" ht="125" customHeight="1" x14ac:dyDescent="0.2">
      <c r="A832" s="578"/>
      <c r="B832" s="579">
        <v>27421721</v>
      </c>
      <c r="C832" s="584" t="s">
        <v>600</v>
      </c>
      <c r="D832" s="138">
        <v>14779086887.169556</v>
      </c>
      <c r="E832" s="84">
        <f>932415698+8688129347</f>
        <v>9620545045</v>
      </c>
    </row>
    <row r="833" spans="1:5" ht="125" customHeight="1" x14ac:dyDescent="0.2">
      <c r="A833" s="578"/>
      <c r="B833" s="579">
        <v>27421722</v>
      </c>
      <c r="C833" s="584" t="s">
        <v>601</v>
      </c>
      <c r="D833" s="138">
        <v>0</v>
      </c>
      <c r="E833" s="84">
        <v>4170272104</v>
      </c>
    </row>
    <row r="834" spans="1:5" ht="81.75" customHeight="1" x14ac:dyDescent="0.2">
      <c r="A834" s="578"/>
      <c r="B834" s="579">
        <v>27421723</v>
      </c>
      <c r="C834" s="584" t="s">
        <v>602</v>
      </c>
      <c r="D834" s="138">
        <v>1577635147.6066201</v>
      </c>
      <c r="E834" s="84">
        <v>2403176100</v>
      </c>
    </row>
    <row r="835" spans="1:5" ht="90" customHeight="1" x14ac:dyDescent="0.2">
      <c r="A835" s="578"/>
      <c r="B835" s="579">
        <v>27421730</v>
      </c>
      <c r="C835" s="584" t="s">
        <v>603</v>
      </c>
      <c r="D835" s="138">
        <v>0</v>
      </c>
      <c r="E835" s="84">
        <f>5524861071+219822420</f>
        <v>5744683491</v>
      </c>
    </row>
    <row r="836" spans="1:5" ht="90" customHeight="1" x14ac:dyDescent="0.2">
      <c r="A836" s="578"/>
      <c r="B836" s="579">
        <v>27421731</v>
      </c>
      <c r="C836" s="584" t="s">
        <v>604</v>
      </c>
      <c r="D836" s="138">
        <v>0</v>
      </c>
      <c r="E836" s="84">
        <f>415382521+283635445+880773123</f>
        <v>1579791089</v>
      </c>
    </row>
    <row r="837" spans="1:5" ht="125" customHeight="1" x14ac:dyDescent="0.2">
      <c r="A837" s="578"/>
      <c r="B837" s="579">
        <v>27421724</v>
      </c>
      <c r="C837" s="584" t="s">
        <v>605</v>
      </c>
      <c r="D837" s="138">
        <v>0</v>
      </c>
      <c r="E837" s="84">
        <v>242731986</v>
      </c>
    </row>
    <row r="838" spans="1:5" ht="125" customHeight="1" x14ac:dyDescent="0.2">
      <c r="A838" s="578"/>
      <c r="B838" s="579">
        <v>27421733</v>
      </c>
      <c r="C838" s="584" t="s">
        <v>606</v>
      </c>
      <c r="D838" s="138">
        <v>1361005677.3572898</v>
      </c>
      <c r="E838" s="84">
        <v>567270297.46000004</v>
      </c>
    </row>
    <row r="839" spans="1:5" ht="137.25" customHeight="1" x14ac:dyDescent="0.2">
      <c r="A839" s="578"/>
      <c r="B839" s="579">
        <v>27421732</v>
      </c>
      <c r="C839" s="584" t="s">
        <v>607</v>
      </c>
      <c r="D839" s="138">
        <v>1827618499.8871841</v>
      </c>
      <c r="E839" s="84">
        <v>1294808863.8199999</v>
      </c>
    </row>
    <row r="840" spans="1:5" s="618" customFormat="1" ht="125" hidden="1" customHeight="1" x14ac:dyDescent="0.2">
      <c r="A840" s="598"/>
      <c r="B840" s="579"/>
      <c r="C840" s="584" t="s">
        <v>902</v>
      </c>
      <c r="D840" s="138">
        <v>0</v>
      </c>
      <c r="E840" s="84"/>
    </row>
    <row r="841" spans="1:5" ht="144.75" customHeight="1" x14ac:dyDescent="0.2">
      <c r="A841" s="578"/>
      <c r="B841" s="579">
        <v>27421740</v>
      </c>
      <c r="C841" s="584" t="s">
        <v>609</v>
      </c>
      <c r="D841" s="138">
        <v>18452197.374425299</v>
      </c>
      <c r="E841" s="84">
        <v>18600754</v>
      </c>
    </row>
    <row r="842" spans="1:5" ht="87" hidden="1" customHeight="1" x14ac:dyDescent="0.2">
      <c r="A842" s="578"/>
      <c r="B842" s="579"/>
      <c r="C842" s="584" t="s">
        <v>610</v>
      </c>
      <c r="D842" s="138">
        <v>0</v>
      </c>
      <c r="E842" s="84"/>
    </row>
    <row r="843" spans="1:5" ht="87" customHeight="1" thickBot="1" x14ac:dyDescent="0.25">
      <c r="A843" s="578"/>
      <c r="B843" s="579">
        <v>27421800</v>
      </c>
      <c r="C843" s="584" t="s">
        <v>611</v>
      </c>
      <c r="D843" s="138"/>
      <c r="E843" s="84"/>
    </row>
    <row r="844" spans="1:5" s="499" customFormat="1" ht="131.25" hidden="1" customHeight="1" x14ac:dyDescent="0.2">
      <c r="A844" s="578"/>
      <c r="B844" s="579"/>
      <c r="C844" s="584" t="s">
        <v>612</v>
      </c>
      <c r="D844" s="138"/>
      <c r="E844" s="84"/>
    </row>
    <row r="845" spans="1:5" s="499" customFormat="1" ht="101.25" hidden="1" customHeight="1" x14ac:dyDescent="0.2">
      <c r="A845" s="578"/>
      <c r="B845" s="579"/>
      <c r="C845" s="584" t="s">
        <v>613</v>
      </c>
      <c r="D845" s="138"/>
      <c r="E845" s="84"/>
    </row>
    <row r="846" spans="1:5" s="499" customFormat="1" ht="75" hidden="1" customHeight="1" x14ac:dyDescent="0.2">
      <c r="A846" s="598"/>
      <c r="B846" s="579"/>
      <c r="C846" s="584" t="s">
        <v>614</v>
      </c>
      <c r="D846" s="138"/>
      <c r="E846" s="84"/>
    </row>
    <row r="847" spans="1:5" s="488" customFormat="1" ht="87" customHeight="1" thickBot="1" x14ac:dyDescent="0.25">
      <c r="A847" s="483"/>
      <c r="B847" s="571">
        <v>37440000</v>
      </c>
      <c r="C847" s="888" t="s">
        <v>96</v>
      </c>
      <c r="D847" s="486">
        <v>514249747.54089999</v>
      </c>
      <c r="E847" s="487">
        <f>E848</f>
        <v>9512830</v>
      </c>
    </row>
    <row r="848" spans="1:5" ht="87" customHeight="1" thickBot="1" x14ac:dyDescent="0.25">
      <c r="A848" s="541"/>
      <c r="B848" s="609">
        <v>37441000</v>
      </c>
      <c r="C848" s="610" t="s">
        <v>573</v>
      </c>
      <c r="D848" s="138">
        <v>514249747.54089999</v>
      </c>
      <c r="E848" s="139">
        <v>9512830</v>
      </c>
    </row>
    <row r="849" spans="1:5" s="482" customFormat="1" ht="99" customHeight="1" thickBot="1" x14ac:dyDescent="0.25">
      <c r="A849" s="478">
        <v>87</v>
      </c>
      <c r="B849" s="550" t="s">
        <v>615</v>
      </c>
      <c r="C849" s="913"/>
      <c r="D849" s="479">
        <v>3244832928</v>
      </c>
      <c r="E849" s="480">
        <f>E850+E852+E854+E857+E859+E863+E865</f>
        <v>4992507730.670001</v>
      </c>
    </row>
    <row r="850" spans="1:5" s="488" customFormat="1" ht="141" customHeight="1" thickBot="1" x14ac:dyDescent="0.25">
      <c r="A850" s="483"/>
      <c r="B850" s="571">
        <v>17181000</v>
      </c>
      <c r="C850" s="888" t="s">
        <v>616</v>
      </c>
      <c r="D850" s="486">
        <v>736189463.69258702</v>
      </c>
      <c r="E850" s="487">
        <f>E851</f>
        <v>1208717668.51</v>
      </c>
    </row>
    <row r="851" spans="1:5" ht="87" customHeight="1" thickBot="1" x14ac:dyDescent="0.25">
      <c r="A851" s="489"/>
      <c r="B851" s="609">
        <v>17181100</v>
      </c>
      <c r="C851" s="927" t="s">
        <v>617</v>
      </c>
      <c r="D851" s="49">
        <v>736189463.69258702</v>
      </c>
      <c r="E851" s="50">
        <v>1208717668.51</v>
      </c>
    </row>
    <row r="852" spans="1:5" s="488" customFormat="1" ht="87" customHeight="1" thickBot="1" x14ac:dyDescent="0.25">
      <c r="A852" s="483"/>
      <c r="B852" s="571">
        <v>27428000</v>
      </c>
      <c r="C852" s="888" t="s">
        <v>618</v>
      </c>
      <c r="D852" s="486">
        <v>537067461.93809128</v>
      </c>
      <c r="E852" s="487">
        <f>E853</f>
        <v>725854931.60000002</v>
      </c>
    </row>
    <row r="853" spans="1:5" ht="87" customHeight="1" thickBot="1" x14ac:dyDescent="0.25">
      <c r="A853" s="489"/>
      <c r="B853" s="609">
        <v>27428260</v>
      </c>
      <c r="C853" s="927" t="s">
        <v>619</v>
      </c>
      <c r="D853" s="49">
        <v>537067461.93809128</v>
      </c>
      <c r="E853" s="50">
        <v>725854931.60000002</v>
      </c>
    </row>
    <row r="854" spans="1:5" s="488" customFormat="1" ht="125" customHeight="1" thickBot="1" x14ac:dyDescent="0.25">
      <c r="A854" s="483"/>
      <c r="B854" s="571">
        <v>27022000</v>
      </c>
      <c r="C854" s="888" t="s">
        <v>461</v>
      </c>
      <c r="D854" s="486">
        <v>403522463.62389702</v>
      </c>
      <c r="E854" s="487">
        <f>E856</f>
        <v>553440959.95000005</v>
      </c>
    </row>
    <row r="855" spans="1:5" ht="125" hidden="1" customHeight="1" x14ac:dyDescent="0.2">
      <c r="A855" s="541"/>
      <c r="B855" s="531"/>
      <c r="C855" s="640" t="s">
        <v>903</v>
      </c>
      <c r="D855" s="928"/>
      <c r="E855" s="929"/>
    </row>
    <row r="856" spans="1:5" ht="125" customHeight="1" thickBot="1" x14ac:dyDescent="0.25">
      <c r="A856" s="535"/>
      <c r="B856" s="591">
        <v>27022310</v>
      </c>
      <c r="C856" s="622" t="s">
        <v>620</v>
      </c>
      <c r="D856" s="49">
        <v>403522463.62389702</v>
      </c>
      <c r="E856" s="90">
        <v>553440959.95000005</v>
      </c>
    </row>
    <row r="857" spans="1:5" s="488" customFormat="1" ht="61" thickBot="1" x14ac:dyDescent="0.25">
      <c r="A857" s="483"/>
      <c r="B857" s="571">
        <v>37440000</v>
      </c>
      <c r="C857" s="888" t="s">
        <v>97</v>
      </c>
      <c r="D857" s="486">
        <v>370101121.2245186</v>
      </c>
      <c r="E857" s="487">
        <f>E858</f>
        <v>862015454.57000005</v>
      </c>
    </row>
    <row r="858" spans="1:5" s="466" customFormat="1" ht="87" customHeight="1" thickBot="1" x14ac:dyDescent="0.25">
      <c r="A858" s="489"/>
      <c r="B858" s="501">
        <v>37441000</v>
      </c>
      <c r="C858" s="637" t="s">
        <v>96</v>
      </c>
      <c r="D858" s="49">
        <v>370101121.2245186</v>
      </c>
      <c r="E858" s="50">
        <v>862015454.57000005</v>
      </c>
    </row>
    <row r="859" spans="1:5" s="488" customFormat="1" ht="87" customHeight="1" thickBot="1" x14ac:dyDescent="0.25">
      <c r="A859" s="483"/>
      <c r="B859" s="571">
        <v>37448000</v>
      </c>
      <c r="C859" s="888" t="s">
        <v>135</v>
      </c>
      <c r="D859" s="486">
        <v>27928726.546635799</v>
      </c>
      <c r="E859" s="487">
        <f>E860</f>
        <v>45829486.799999997</v>
      </c>
    </row>
    <row r="860" spans="1:5" s="466" customFormat="1" ht="87" customHeight="1" thickBot="1" x14ac:dyDescent="0.25">
      <c r="A860" s="568"/>
      <c r="B860" s="501">
        <v>37448100</v>
      </c>
      <c r="C860" s="637" t="s">
        <v>135</v>
      </c>
      <c r="D860" s="49">
        <v>27928726.546635799</v>
      </c>
      <c r="E860" s="84">
        <v>45829486.799999997</v>
      </c>
    </row>
    <row r="861" spans="1:5" ht="87" hidden="1" customHeight="1" x14ac:dyDescent="0.2">
      <c r="A861" s="529"/>
      <c r="B861" s="571">
        <v>27482000</v>
      </c>
      <c r="C861" s="888" t="s">
        <v>686</v>
      </c>
      <c r="D861" s="486">
        <v>0</v>
      </c>
      <c r="E861" s="487"/>
    </row>
    <row r="862" spans="1:5" ht="125" hidden="1" customHeight="1" x14ac:dyDescent="0.2">
      <c r="A862" s="535"/>
      <c r="B862" s="591"/>
      <c r="C862" s="622" t="s">
        <v>904</v>
      </c>
      <c r="D862" s="276">
        <v>0</v>
      </c>
      <c r="E862" s="277"/>
    </row>
    <row r="863" spans="1:5" s="488" customFormat="1" ht="87" customHeight="1" thickBot="1" x14ac:dyDescent="0.25">
      <c r="A863" s="483"/>
      <c r="B863" s="571">
        <v>27483000</v>
      </c>
      <c r="C863" s="888" t="s">
        <v>621</v>
      </c>
      <c r="D863" s="486">
        <v>229259829.178271</v>
      </c>
      <c r="E863" s="487">
        <f>E864</f>
        <v>513903842.44</v>
      </c>
    </row>
    <row r="864" spans="1:5" ht="87" customHeight="1" thickBot="1" x14ac:dyDescent="0.25">
      <c r="A864" s="489"/>
      <c r="B864" s="501">
        <v>27483300</v>
      </c>
      <c r="C864" s="640" t="s">
        <v>622</v>
      </c>
      <c r="D864" s="49">
        <v>229259829.178271</v>
      </c>
      <c r="E864" s="50">
        <v>513903842.44</v>
      </c>
    </row>
    <row r="865" spans="1:5" s="488" customFormat="1" ht="87" customHeight="1" thickBot="1" x14ac:dyDescent="0.25">
      <c r="A865" s="483"/>
      <c r="B865" s="571">
        <v>27484000</v>
      </c>
      <c r="C865" s="888" t="s">
        <v>623</v>
      </c>
      <c r="D865" s="486">
        <v>940763861.79599929</v>
      </c>
      <c r="E865" s="487">
        <f>SUM(E866:E869)</f>
        <v>1082745386.8</v>
      </c>
    </row>
    <row r="866" spans="1:5" s="466" customFormat="1" ht="87" customHeight="1" x14ac:dyDescent="0.2">
      <c r="A866" s="541"/>
      <c r="B866" s="531">
        <v>27012116</v>
      </c>
      <c r="C866" s="640" t="s">
        <v>624</v>
      </c>
      <c r="D866" s="49">
        <v>168165463.49677497</v>
      </c>
      <c r="E866" s="84">
        <v>227798084.53</v>
      </c>
    </row>
    <row r="867" spans="1:5" s="466" customFormat="1" ht="125" customHeight="1" x14ac:dyDescent="0.2">
      <c r="A867" s="578"/>
      <c r="B867" s="579">
        <v>27484100</v>
      </c>
      <c r="C867" s="584" t="s">
        <v>625</v>
      </c>
      <c r="D867" s="49">
        <v>9228328.9557794891</v>
      </c>
      <c r="E867" s="90">
        <v>18454571.48</v>
      </c>
    </row>
    <row r="868" spans="1:5" s="466" customFormat="1" ht="76.5" customHeight="1" x14ac:dyDescent="0.2">
      <c r="A868" s="578"/>
      <c r="B868" s="579">
        <v>27484200</v>
      </c>
      <c r="C868" s="584" t="s">
        <v>626</v>
      </c>
      <c r="D868" s="49">
        <v>168165463.49677497</v>
      </c>
      <c r="E868" s="90">
        <v>8844709.5199999996</v>
      </c>
    </row>
    <row r="869" spans="1:5" s="466" customFormat="1" ht="87" customHeight="1" thickBot="1" x14ac:dyDescent="0.25">
      <c r="A869" s="602"/>
      <c r="B869" s="591">
        <v>27484620</v>
      </c>
      <c r="C869" s="606" t="s">
        <v>133</v>
      </c>
      <c r="D869" s="49">
        <v>595204605.84666991</v>
      </c>
      <c r="E869" s="90">
        <f>762137839.27+65510182</f>
        <v>827648021.26999998</v>
      </c>
    </row>
    <row r="870" spans="1:5" s="482" customFormat="1" ht="87" customHeight="1" thickBot="1" x14ac:dyDescent="0.25">
      <c r="A870" s="478">
        <v>74</v>
      </c>
      <c r="B870" s="550" t="s">
        <v>627</v>
      </c>
      <c r="C870" s="913"/>
      <c r="D870" s="479">
        <v>34090190196.099983</v>
      </c>
      <c r="E870" s="480">
        <f>E871</f>
        <v>28390255398.189999</v>
      </c>
    </row>
    <row r="871" spans="1:5" s="812" customFormat="1" ht="87" customHeight="1" thickBot="1" x14ac:dyDescent="0.25">
      <c r="A871" s="483"/>
      <c r="B871" s="501"/>
      <c r="C871" s="628" t="s">
        <v>628</v>
      </c>
      <c r="D871" s="509">
        <v>34090190196.099983</v>
      </c>
      <c r="E871" s="583">
        <f>E873</f>
        <v>28390255398.189999</v>
      </c>
    </row>
    <row r="872" spans="1:5" s="873" customFormat="1" ht="87" hidden="1" customHeight="1" x14ac:dyDescent="0.2">
      <c r="A872" s="572"/>
      <c r="B872" s="495"/>
      <c r="C872" s="637" t="s">
        <v>905</v>
      </c>
      <c r="D872" s="574"/>
      <c r="E872" s="575"/>
    </row>
    <row r="873" spans="1:5" s="488" customFormat="1" ht="87" customHeight="1" thickBot="1" x14ac:dyDescent="0.25">
      <c r="A873" s="822"/>
      <c r="B873" s="571">
        <v>47722000</v>
      </c>
      <c r="C873" s="628" t="s">
        <v>629</v>
      </c>
      <c r="D873" s="576">
        <v>34090190196.099983</v>
      </c>
      <c r="E873" s="577">
        <f>E874+E875</f>
        <v>28390255398.189999</v>
      </c>
    </row>
    <row r="874" spans="1:5" s="466" customFormat="1" ht="84.75" customHeight="1" thickBot="1" x14ac:dyDescent="0.25">
      <c r="A874" s="930"/>
      <c r="B874" s="931">
        <v>47722100</v>
      </c>
      <c r="C874" s="932" t="s">
        <v>630</v>
      </c>
      <c r="D874" s="764">
        <v>34090190196.099983</v>
      </c>
      <c r="E874" s="765">
        <v>6590466666.7700005</v>
      </c>
    </row>
    <row r="875" spans="1:5" s="466" customFormat="1" ht="84.75" customHeight="1" thickBot="1" x14ac:dyDescent="0.25">
      <c r="A875" s="822"/>
      <c r="B875" s="509">
        <v>47722110</v>
      </c>
      <c r="C875" s="628" t="s">
        <v>631</v>
      </c>
      <c r="D875" s="576">
        <v>9691228980.575388</v>
      </c>
      <c r="E875" s="577">
        <v>21799788731.419998</v>
      </c>
    </row>
    <row r="876" spans="1:5" ht="87" hidden="1" customHeight="1" x14ac:dyDescent="0.2">
      <c r="A876" s="578"/>
      <c r="B876" s="933">
        <v>8</v>
      </c>
      <c r="C876" s="584" t="s">
        <v>906</v>
      </c>
      <c r="D876" s="934">
        <v>0</v>
      </c>
      <c r="E876" s="935"/>
    </row>
    <row r="877" spans="1:5" ht="87" hidden="1" customHeight="1" x14ac:dyDescent="0.2">
      <c r="A877" s="578"/>
      <c r="B877" s="933">
        <v>9</v>
      </c>
      <c r="C877" s="584" t="s">
        <v>907</v>
      </c>
      <c r="D877" s="934">
        <v>0</v>
      </c>
      <c r="E877" s="935"/>
    </row>
    <row r="878" spans="1:5" s="482" customFormat="1" ht="87" customHeight="1" thickBot="1" x14ac:dyDescent="0.25">
      <c r="A878" s="478"/>
      <c r="B878" s="1035" t="s">
        <v>638</v>
      </c>
      <c r="C878" s="1036"/>
      <c r="D878" s="936">
        <f>+D870+D849+D828+D819+D787+D784+D781+D770+D748+D718+D692+D666+D616+D604+D526+D520+D450+D395+D376+D316+D304+D263+D210+D188+D174+D164+D149+D112+D95+D84+D76+D63+D54+D48+D42+D28+D9</f>
        <v>1803800000000.1917</v>
      </c>
      <c r="E878" s="937">
        <f>+E870+E849+E828+E819+E787+E784+E781+E770+E748+E718+E692+E666+E616+E604+E526+E520+E450+E395+E376+E316+E304+E263+E210+E188+E174+E164+E149+E112+E95+E84+E76+E63+E54+E48+E42+E28+E9</f>
        <v>1904799024764.73</v>
      </c>
    </row>
    <row r="879" spans="1:5" s="482" customFormat="1" ht="87" customHeight="1" thickBot="1" x14ac:dyDescent="0.25">
      <c r="A879" s="478">
        <v>74</v>
      </c>
      <c r="B879" s="550" t="s">
        <v>639</v>
      </c>
      <c r="C879" s="913"/>
      <c r="D879" s="938">
        <f>+D880+D884</f>
        <v>160000000000</v>
      </c>
      <c r="E879" s="939">
        <f>+E880+E884</f>
        <v>310145968346.02002</v>
      </c>
    </row>
    <row r="880" spans="1:5" s="812" customFormat="1" ht="87" customHeight="1" thickBot="1" x14ac:dyDescent="0.25">
      <c r="A880" s="1037" t="s">
        <v>62</v>
      </c>
      <c r="B880" s="1038"/>
      <c r="C880" s="1039"/>
      <c r="D880" s="509">
        <f>+D882+D883</f>
        <v>47120000000</v>
      </c>
      <c r="E880" s="583">
        <f>+E882+E883</f>
        <v>62012527877.75</v>
      </c>
    </row>
    <row r="881" spans="1:5" s="873" customFormat="1" ht="87" hidden="1" customHeight="1" x14ac:dyDescent="0.2">
      <c r="A881" s="572"/>
      <c r="B881" s="495"/>
      <c r="C881" s="637" t="s">
        <v>905</v>
      </c>
      <c r="D881" s="574"/>
      <c r="E881" s="575"/>
    </row>
    <row r="882" spans="1:5" s="488" customFormat="1" ht="87" customHeight="1" thickBot="1" x14ac:dyDescent="0.25">
      <c r="A882" s="822"/>
      <c r="B882" s="571">
        <v>47722000</v>
      </c>
      <c r="C882" s="628" t="s">
        <v>640</v>
      </c>
      <c r="D882" s="576">
        <v>21296000000</v>
      </c>
      <c r="E882" s="577">
        <v>9690019307.3299999</v>
      </c>
    </row>
    <row r="883" spans="1:5" s="466" customFormat="1" ht="84.75" customHeight="1" thickBot="1" x14ac:dyDescent="0.25">
      <c r="A883" s="930"/>
      <c r="B883" s="931">
        <v>47722100</v>
      </c>
      <c r="C883" s="932" t="s">
        <v>641</v>
      </c>
      <c r="D883" s="764">
        <v>25824000000</v>
      </c>
      <c r="E883" s="765">
        <v>52322508570.419998</v>
      </c>
    </row>
    <row r="884" spans="1:5" s="466" customFormat="1" ht="84.75" customHeight="1" thickBot="1" x14ac:dyDescent="0.25">
      <c r="A884" s="1040" t="s">
        <v>642</v>
      </c>
      <c r="B884" s="1041"/>
      <c r="C884" s="1042"/>
      <c r="D884" s="576">
        <f>+D885+D886</f>
        <v>112880000000</v>
      </c>
      <c r="E884" s="577">
        <f>+E885+E886</f>
        <v>248133440468.27002</v>
      </c>
    </row>
    <row r="885" spans="1:5" s="488" customFormat="1" ht="87" customHeight="1" x14ac:dyDescent="0.2">
      <c r="A885" s="940"/>
      <c r="B885" s="825">
        <v>47722000</v>
      </c>
      <c r="C885" s="941" t="s">
        <v>643</v>
      </c>
      <c r="D885" s="942">
        <v>87712000000</v>
      </c>
      <c r="E885" s="943">
        <v>170435483348.04001</v>
      </c>
    </row>
    <row r="886" spans="1:5" s="466" customFormat="1" ht="84.75" customHeight="1" x14ac:dyDescent="0.2">
      <c r="A886" s="944"/>
      <c r="B886" s="945">
        <v>47722100</v>
      </c>
      <c r="C886" s="946" t="s">
        <v>644</v>
      </c>
      <c r="D886" s="947">
        <v>25168000000</v>
      </c>
      <c r="E886" s="948">
        <v>77697957120.229996</v>
      </c>
    </row>
    <row r="887" spans="1:5" s="466" customFormat="1" ht="84.75" customHeight="1" thickBot="1" x14ac:dyDescent="0.25">
      <c r="A887" s="1031" t="s">
        <v>645</v>
      </c>
      <c r="B887" s="1032"/>
      <c r="C887" s="1032"/>
      <c r="D887" s="949">
        <v>1963800000000.1917</v>
      </c>
      <c r="E887" s="950">
        <f>+E878+E879</f>
        <v>2214944993110.75</v>
      </c>
    </row>
    <row r="888" spans="1:5" s="466" customFormat="1" ht="84.75" customHeight="1" x14ac:dyDescent="0.2">
      <c r="A888" s="951"/>
      <c r="B888" s="951"/>
      <c r="C888" s="951"/>
      <c r="D888" s="952"/>
      <c r="E888" s="952"/>
    </row>
    <row r="889" spans="1:5" s="466" customFormat="1" ht="84.75" customHeight="1" x14ac:dyDescent="0.2">
      <c r="A889" s="953"/>
      <c r="B889" s="953"/>
      <c r="C889" s="953"/>
      <c r="D889" s="954" t="s">
        <v>908</v>
      </c>
      <c r="E889" s="954"/>
    </row>
    <row r="890" spans="1:5" s="466" customFormat="1" ht="84.75" customHeight="1" x14ac:dyDescent="0.2">
      <c r="A890" s="953"/>
      <c r="B890" s="953"/>
      <c r="C890" s="953"/>
      <c r="D890" s="954" t="s">
        <v>909</v>
      </c>
      <c r="E890" s="954"/>
    </row>
    <row r="891" spans="1:5" s="466" customFormat="1" ht="84.75" customHeight="1" x14ac:dyDescent="0.2">
      <c r="A891" s="953"/>
      <c r="B891" s="953"/>
      <c r="C891" s="953"/>
      <c r="D891" s="954" t="s">
        <v>910</v>
      </c>
      <c r="E891" s="954"/>
    </row>
    <row r="892" spans="1:5" s="466" customFormat="1" ht="84.75" customHeight="1" x14ac:dyDescent="0.2">
      <c r="A892" s="953"/>
      <c r="B892" s="953"/>
      <c r="C892" s="953"/>
      <c r="D892" s="954"/>
      <c r="E892" s="954"/>
    </row>
    <row r="893" spans="1:5" s="466" customFormat="1" ht="84.75" customHeight="1" x14ac:dyDescent="0.2">
      <c r="A893" s="1033"/>
      <c r="B893" s="1033"/>
      <c r="C893" s="1033"/>
      <c r="D893" s="955"/>
      <c r="E893" s="955"/>
    </row>
    <row r="894" spans="1:5" s="652" customFormat="1" ht="218.25" customHeight="1" x14ac:dyDescent="0.2">
      <c r="A894" s="956"/>
      <c r="B894" s="1034"/>
      <c r="C894" s="1034"/>
      <c r="D894" s="957"/>
      <c r="E894" s="957"/>
    </row>
    <row r="895" spans="1:5" x14ac:dyDescent="0.2">
      <c r="A895" s="958"/>
      <c r="B895" s="959"/>
      <c r="C895" s="637"/>
      <c r="D895" s="960"/>
      <c r="E895" s="960"/>
    </row>
  </sheetData>
  <dataConsolidate/>
  <mergeCells count="33">
    <mergeCell ref="A887:C887"/>
    <mergeCell ref="A893:C893"/>
    <mergeCell ref="B894:C894"/>
    <mergeCell ref="B748:C748"/>
    <mergeCell ref="B784:C784"/>
    <mergeCell ref="B787:C787"/>
    <mergeCell ref="B878:C878"/>
    <mergeCell ref="A880:C880"/>
    <mergeCell ref="A884:C884"/>
    <mergeCell ref="B692:C692"/>
    <mergeCell ref="B174:C174"/>
    <mergeCell ref="B188:C188"/>
    <mergeCell ref="B210:C210"/>
    <mergeCell ref="B263:C263"/>
    <mergeCell ref="B316:C316"/>
    <mergeCell ref="B395:C395"/>
    <mergeCell ref="B450:C450"/>
    <mergeCell ref="B526:C526"/>
    <mergeCell ref="B604:C604"/>
    <mergeCell ref="B616:C616"/>
    <mergeCell ref="B666:C666"/>
    <mergeCell ref="B164:C164"/>
    <mergeCell ref="A3:B3"/>
    <mergeCell ref="B5:E5"/>
    <mergeCell ref="A7:A8"/>
    <mergeCell ref="B7:C8"/>
    <mergeCell ref="D7:E7"/>
    <mergeCell ref="B9:C9"/>
    <mergeCell ref="B28:C28"/>
    <mergeCell ref="B48:C48"/>
    <mergeCell ref="B76:C76"/>
    <mergeCell ref="B84:C84"/>
    <mergeCell ref="B112:C112"/>
  </mergeCells>
  <printOptions horizontalCentered="1"/>
  <pageMargins left="0.27559055118110237" right="0.27559055118110237" top="0.51181102362204722" bottom="0.51181102362204722" header="0.51181102362204722" footer="0.31496062992125984"/>
  <pageSetup paperSize="9" scale="15" firstPageNumber="33" fitToWidth="0" orientation="portrait" useFirstPageNumber="1" r:id="rId1"/>
  <headerFooter alignWithMargins="0">
    <evenFooter>&amp;R&amp;24&amp;P/&amp;N</even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67"/>
  <sheetViews>
    <sheetView workbookViewId="0">
      <pane xSplit="2" topLeftCell="C1" activePane="topRight" state="frozen"/>
      <selection pane="topRight" activeCell="E59" sqref="E59"/>
    </sheetView>
  </sheetViews>
  <sheetFormatPr baseColWidth="10" defaultRowHeight="15" x14ac:dyDescent="0.2"/>
  <cols>
    <col min="1" max="1" width="3.5" customWidth="1"/>
    <col min="2" max="2" width="24.6640625" customWidth="1"/>
    <col min="3" max="3" width="15.5" customWidth="1"/>
    <col min="4" max="4" width="19.1640625" customWidth="1"/>
    <col min="5" max="5" width="17.1640625" customWidth="1"/>
  </cols>
  <sheetData>
    <row r="3" spans="1:6" ht="19" x14ac:dyDescent="0.25">
      <c r="A3" s="1048" t="s">
        <v>911</v>
      </c>
      <c r="B3" s="1048"/>
      <c r="C3" s="1048"/>
    </row>
    <row r="4" spans="1:6" x14ac:dyDescent="0.2">
      <c r="A4" s="1008" t="s">
        <v>0</v>
      </c>
      <c r="B4" s="1011" t="s">
        <v>1</v>
      </c>
      <c r="C4" s="974" t="s">
        <v>912</v>
      </c>
      <c r="D4" s="1045" t="s">
        <v>913</v>
      </c>
      <c r="E4" s="1046"/>
      <c r="F4" s="1047"/>
    </row>
    <row r="5" spans="1:6" ht="30" customHeight="1" x14ac:dyDescent="0.2">
      <c r="A5" s="1009"/>
      <c r="B5" s="1012"/>
      <c r="C5" s="1011" t="s">
        <v>66</v>
      </c>
      <c r="D5" s="1011" t="s">
        <v>66</v>
      </c>
      <c r="E5" s="1043" t="s">
        <v>914</v>
      </c>
      <c r="F5" s="1043" t="s">
        <v>915</v>
      </c>
    </row>
    <row r="6" spans="1:6" x14ac:dyDescent="0.2">
      <c r="A6" s="1010"/>
      <c r="B6" s="1013"/>
      <c r="C6" s="1013"/>
      <c r="D6" s="1013"/>
      <c r="E6" s="1044"/>
      <c r="F6" s="1044"/>
    </row>
    <row r="7" spans="1:6" x14ac:dyDescent="0.2">
      <c r="A7" s="1" t="s">
        <v>3</v>
      </c>
      <c r="B7" s="2" t="s">
        <v>4</v>
      </c>
      <c r="C7" s="5"/>
      <c r="D7" s="5"/>
      <c r="E7" s="5"/>
      <c r="F7" s="5"/>
    </row>
    <row r="8" spans="1:6" x14ac:dyDescent="0.2">
      <c r="A8" s="6" t="s">
        <v>916</v>
      </c>
      <c r="B8" s="7" t="s">
        <v>5</v>
      </c>
      <c r="C8" s="8">
        <v>14950000000</v>
      </c>
      <c r="D8" s="8">
        <v>20568880626</v>
      </c>
      <c r="E8" s="8">
        <v>22817050415.040001</v>
      </c>
      <c r="F8" s="9">
        <f>+E8/D8</f>
        <v>1.1092995690877905</v>
      </c>
    </row>
    <row r="9" spans="1:6" x14ac:dyDescent="0.2">
      <c r="A9" s="6" t="s">
        <v>917</v>
      </c>
      <c r="B9" s="7" t="s">
        <v>6</v>
      </c>
      <c r="C9" s="8">
        <v>0</v>
      </c>
      <c r="D9" s="8">
        <v>0</v>
      </c>
      <c r="E9" s="8">
        <v>14936404.77</v>
      </c>
      <c r="F9" s="9"/>
    </row>
    <row r="10" spans="1:6" x14ac:dyDescent="0.2">
      <c r="A10" s="6" t="s">
        <v>918</v>
      </c>
      <c r="B10" s="7" t="s">
        <v>199</v>
      </c>
      <c r="C10" s="8">
        <v>10598253199</v>
      </c>
      <c r="D10" s="8">
        <f>22775492518+1257640325</f>
        <v>24033132843</v>
      </c>
      <c r="E10" s="961">
        <f>1093109569.93+14046109410.93</f>
        <v>15139218980.860001</v>
      </c>
      <c r="F10" s="9">
        <f t="shared" ref="F10:F34" si="0">+E10/D10</f>
        <v>0.6299311487919278</v>
      </c>
    </row>
    <row r="11" spans="1:6" x14ac:dyDescent="0.2">
      <c r="A11" s="6" t="s">
        <v>919</v>
      </c>
      <c r="B11" s="7" t="s">
        <v>9</v>
      </c>
      <c r="C11" s="8">
        <v>1000000000</v>
      </c>
      <c r="D11" s="8">
        <v>415018440</v>
      </c>
      <c r="E11" s="8">
        <v>510336667.56</v>
      </c>
      <c r="F11" s="9">
        <f t="shared" si="0"/>
        <v>1.2296722708513868</v>
      </c>
    </row>
    <row r="12" spans="1:6" x14ac:dyDescent="0.2">
      <c r="A12" s="6" t="s">
        <v>920</v>
      </c>
      <c r="B12" s="7" t="s">
        <v>10</v>
      </c>
      <c r="C12" s="8">
        <v>36863430950</v>
      </c>
      <c r="D12" s="8">
        <v>52221991176</v>
      </c>
      <c r="E12" s="8">
        <v>59876988194.839996</v>
      </c>
      <c r="F12" s="9">
        <f t="shared" si="0"/>
        <v>1.1465856978344795</v>
      </c>
    </row>
    <row r="13" spans="1:6" x14ac:dyDescent="0.2">
      <c r="A13" s="6" t="s">
        <v>921</v>
      </c>
      <c r="B13" s="7" t="s">
        <v>11</v>
      </c>
      <c r="C13" s="8">
        <v>556745550</v>
      </c>
      <c r="D13" s="8">
        <v>1140674775</v>
      </c>
      <c r="E13" s="8">
        <v>1522696300.21</v>
      </c>
      <c r="F13" s="9">
        <f t="shared" si="0"/>
        <v>1.3349083661554626</v>
      </c>
    </row>
    <row r="14" spans="1:6" x14ac:dyDescent="0.2">
      <c r="A14" s="6" t="s">
        <v>922</v>
      </c>
      <c r="B14" s="7" t="s">
        <v>12</v>
      </c>
      <c r="C14" s="8">
        <v>15816543463</v>
      </c>
      <c r="D14" s="8">
        <v>21546052300</v>
      </c>
      <c r="E14" s="8">
        <v>28266113367.669998</v>
      </c>
      <c r="F14" s="9">
        <f t="shared" si="0"/>
        <v>1.311892915421448</v>
      </c>
    </row>
    <row r="15" spans="1:6" x14ac:dyDescent="0.2">
      <c r="A15" s="6" t="s">
        <v>923</v>
      </c>
      <c r="B15" s="7" t="s">
        <v>13</v>
      </c>
      <c r="C15" s="8">
        <v>10046832885</v>
      </c>
      <c r="D15" s="8">
        <v>3523454416</v>
      </c>
      <c r="E15" s="8">
        <v>981895739.25999999</v>
      </c>
      <c r="F15" s="9">
        <f t="shared" si="0"/>
        <v>0.27867417123411992</v>
      </c>
    </row>
    <row r="16" spans="1:6" x14ac:dyDescent="0.2">
      <c r="A16" s="6" t="s">
        <v>924</v>
      </c>
      <c r="B16" s="7" t="s">
        <v>14</v>
      </c>
      <c r="C16" s="8">
        <v>4208364319</v>
      </c>
      <c r="D16" s="8">
        <v>9129303944</v>
      </c>
      <c r="E16" s="8">
        <v>1947197043.55</v>
      </c>
      <c r="F16" s="9">
        <f t="shared" si="0"/>
        <v>0.21329085497583253</v>
      </c>
    </row>
    <row r="17" spans="1:6" x14ac:dyDescent="0.2">
      <c r="A17" s="6" t="s">
        <v>925</v>
      </c>
      <c r="B17" s="7" t="s">
        <v>15</v>
      </c>
      <c r="C17" s="8">
        <v>6554786027</v>
      </c>
      <c r="D17" s="8">
        <v>11317597285</v>
      </c>
      <c r="E17" s="8">
        <v>10878291455.73</v>
      </c>
      <c r="F17" s="9">
        <f t="shared" si="0"/>
        <v>0.96118382566481286</v>
      </c>
    </row>
    <row r="18" spans="1:6" x14ac:dyDescent="0.2">
      <c r="A18" s="6" t="s">
        <v>926</v>
      </c>
      <c r="B18" s="7" t="s">
        <v>16</v>
      </c>
      <c r="C18" s="8">
        <v>10401625</v>
      </c>
      <c r="D18" s="8">
        <v>16096524</v>
      </c>
      <c r="E18" s="8">
        <v>8233992.7300000004</v>
      </c>
      <c r="F18" s="9">
        <f t="shared" si="0"/>
        <v>0.51153856136890175</v>
      </c>
    </row>
    <row r="19" spans="1:6" x14ac:dyDescent="0.2">
      <c r="A19" s="6" t="s">
        <v>927</v>
      </c>
      <c r="B19" s="7" t="s">
        <v>17</v>
      </c>
      <c r="C19" s="8">
        <v>29340173297</v>
      </c>
      <c r="D19" s="8">
        <v>51288882251</v>
      </c>
      <c r="E19" s="8">
        <v>33937685403.599998</v>
      </c>
      <c r="F19" s="9">
        <f t="shared" si="0"/>
        <v>0.66169672478948016</v>
      </c>
    </row>
    <row r="20" spans="1:6" x14ac:dyDescent="0.2">
      <c r="A20" s="6" t="s">
        <v>928</v>
      </c>
      <c r="B20" s="7" t="s">
        <v>18</v>
      </c>
      <c r="C20" s="8">
        <v>11067497100</v>
      </c>
      <c r="D20" s="8">
        <v>0</v>
      </c>
      <c r="E20" s="8">
        <v>0</v>
      </c>
      <c r="F20" s="9" t="e">
        <f t="shared" si="0"/>
        <v>#DIV/0!</v>
      </c>
    </row>
    <row r="21" spans="1:6" x14ac:dyDescent="0.2">
      <c r="A21" s="6" t="s">
        <v>929</v>
      </c>
      <c r="B21" s="7" t="s">
        <v>19</v>
      </c>
      <c r="C21" s="8">
        <v>1850507907</v>
      </c>
      <c r="D21" s="8">
        <v>3635439385</v>
      </c>
      <c r="E21" s="8">
        <v>36966429333.139999</v>
      </c>
      <c r="F21" s="9">
        <f t="shared" si="0"/>
        <v>10.168352547883288</v>
      </c>
    </row>
    <row r="22" spans="1:6" x14ac:dyDescent="0.2">
      <c r="A22" s="6" t="s">
        <v>930</v>
      </c>
      <c r="B22" s="7" t="s">
        <v>20</v>
      </c>
      <c r="C22" s="8">
        <v>499887551</v>
      </c>
      <c r="D22" s="8">
        <v>1241402928</v>
      </c>
      <c r="E22" s="8">
        <v>844117837.00999999</v>
      </c>
      <c r="F22" s="9">
        <f t="shared" si="0"/>
        <v>0.67997087647436261</v>
      </c>
    </row>
    <row r="23" spans="1:6" x14ac:dyDescent="0.2">
      <c r="A23" s="6"/>
      <c r="B23" s="7" t="s">
        <v>21</v>
      </c>
      <c r="C23" s="8">
        <v>6332623750</v>
      </c>
      <c r="D23" s="8">
        <v>279478693</v>
      </c>
      <c r="E23" s="8">
        <v>1477185185.9000001</v>
      </c>
      <c r="F23" s="9">
        <f t="shared" si="0"/>
        <v>5.2855019824355631</v>
      </c>
    </row>
    <row r="24" spans="1:6" x14ac:dyDescent="0.2">
      <c r="A24" s="6" t="s">
        <v>931</v>
      </c>
      <c r="B24" s="7" t="s">
        <v>22</v>
      </c>
      <c r="C24" s="8">
        <v>1764523030</v>
      </c>
      <c r="D24" s="8">
        <v>1088864187</v>
      </c>
      <c r="E24" s="8">
        <v>926650116.17999995</v>
      </c>
      <c r="F24" s="9">
        <f t="shared" si="0"/>
        <v>0.85102451457520478</v>
      </c>
    </row>
    <row r="25" spans="1:6" x14ac:dyDescent="0.2">
      <c r="A25" s="6" t="s">
        <v>932</v>
      </c>
      <c r="B25" s="7" t="s">
        <v>23</v>
      </c>
      <c r="C25" s="8">
        <v>125167479999</v>
      </c>
      <c r="D25" s="8">
        <v>203549501850</v>
      </c>
      <c r="E25" s="8">
        <v>147070960314.69</v>
      </c>
      <c r="F25" s="9">
        <f t="shared" si="0"/>
        <v>0.72253166417999759</v>
      </c>
    </row>
    <row r="26" spans="1:6" x14ac:dyDescent="0.2">
      <c r="A26" s="6" t="s">
        <v>933</v>
      </c>
      <c r="B26" s="7" t="s">
        <v>24</v>
      </c>
      <c r="C26" s="8">
        <v>77083721411</v>
      </c>
      <c r="D26" s="8">
        <v>73798377392</v>
      </c>
      <c r="E26" s="8">
        <v>71873557080.020004</v>
      </c>
      <c r="F26" s="9">
        <f t="shared" si="0"/>
        <v>0.97391785050021096</v>
      </c>
    </row>
    <row r="27" spans="1:6" x14ac:dyDescent="0.2">
      <c r="A27" s="6" t="s">
        <v>934</v>
      </c>
      <c r="B27" s="7" t="s">
        <v>25</v>
      </c>
      <c r="C27" s="8">
        <v>75795291</v>
      </c>
      <c r="D27" s="8">
        <v>150270561</v>
      </c>
      <c r="E27" s="8">
        <v>100814860.48</v>
      </c>
      <c r="F27" s="9">
        <f t="shared" si="0"/>
        <v>0.67088896061285086</v>
      </c>
    </row>
    <row r="28" spans="1:6" x14ac:dyDescent="0.2">
      <c r="A28" s="6" t="s">
        <v>935</v>
      </c>
      <c r="B28" s="7" t="s">
        <v>26</v>
      </c>
      <c r="C28" s="8">
        <v>18251413792</v>
      </c>
      <c r="D28" s="962">
        <v>102887985055</v>
      </c>
      <c r="E28" s="962">
        <v>110610388232.53999</v>
      </c>
      <c r="F28" s="9">
        <f t="shared" si="0"/>
        <v>1.0750564137631025</v>
      </c>
    </row>
    <row r="29" spans="1:6" x14ac:dyDescent="0.2">
      <c r="A29" s="6" t="s">
        <v>936</v>
      </c>
      <c r="B29" s="7" t="s">
        <v>27</v>
      </c>
      <c r="C29" s="8">
        <v>2366078184</v>
      </c>
      <c r="D29" s="8">
        <v>1022790306</v>
      </c>
      <c r="E29" s="8">
        <v>1892787049.76</v>
      </c>
      <c r="F29" s="9">
        <f t="shared" si="0"/>
        <v>1.8506110574732022</v>
      </c>
    </row>
    <row r="30" spans="1:6" x14ac:dyDescent="0.2">
      <c r="A30" s="6" t="s">
        <v>937</v>
      </c>
      <c r="B30" s="7" t="s">
        <v>28</v>
      </c>
      <c r="C30" s="8">
        <v>83352900787</v>
      </c>
      <c r="D30" s="8">
        <v>2749029847</v>
      </c>
      <c r="E30" s="8">
        <v>691395171.92999995</v>
      </c>
      <c r="F30" s="9">
        <f t="shared" si="0"/>
        <v>0.25150515287584652</v>
      </c>
    </row>
    <row r="31" spans="1:6" x14ac:dyDescent="0.2">
      <c r="A31" s="6" t="s">
        <v>938</v>
      </c>
      <c r="B31" s="7" t="s">
        <v>29</v>
      </c>
      <c r="C31" s="8">
        <v>812253394</v>
      </c>
      <c r="D31" s="8">
        <v>847162429</v>
      </c>
      <c r="E31" s="8">
        <v>909300977.15999997</v>
      </c>
      <c r="F31" s="9">
        <f t="shared" si="0"/>
        <v>1.0733490367760394</v>
      </c>
    </row>
    <row r="32" spans="1:6" x14ac:dyDescent="0.2">
      <c r="A32" s="6" t="s">
        <v>939</v>
      </c>
      <c r="B32" s="7" t="s">
        <v>30</v>
      </c>
      <c r="C32" s="8">
        <v>33658981311</v>
      </c>
      <c r="D32" s="8">
        <v>17660454400</v>
      </c>
      <c r="E32" s="8">
        <v>7989631286.2600002</v>
      </c>
      <c r="F32" s="9">
        <f t="shared" si="0"/>
        <v>0.45240236209664009</v>
      </c>
    </row>
    <row r="33" spans="1:6" x14ac:dyDescent="0.2">
      <c r="A33" s="6" t="s">
        <v>940</v>
      </c>
      <c r="B33" s="7" t="s">
        <v>31</v>
      </c>
      <c r="C33" s="8">
        <v>1571232620</v>
      </c>
      <c r="D33" s="8">
        <v>2951288892</v>
      </c>
      <c r="E33" s="8">
        <v>1401624551.5999999</v>
      </c>
      <c r="F33" s="9">
        <f t="shared" si="0"/>
        <v>0.47491946837171911</v>
      </c>
    </row>
    <row r="34" spans="1:6" x14ac:dyDescent="0.2">
      <c r="A34" s="7"/>
      <c r="B34" s="10" t="s">
        <v>32</v>
      </c>
      <c r="C34" s="11">
        <f>SUM(C8:C33)</f>
        <v>493800427442</v>
      </c>
      <c r="D34" s="11">
        <v>607043130505</v>
      </c>
      <c r="E34" s="11">
        <f>SUM(E8:E33)</f>
        <v>558655485962.48987</v>
      </c>
      <c r="F34" s="12">
        <f t="shared" si="0"/>
        <v>0.92028961022546063</v>
      </c>
    </row>
    <row r="35" spans="1:6" x14ac:dyDescent="0.2">
      <c r="A35" s="13"/>
      <c r="B35" s="2"/>
      <c r="C35" s="963"/>
      <c r="D35" s="963"/>
      <c r="E35" s="963"/>
      <c r="F35" s="964"/>
    </row>
    <row r="36" spans="1:6" x14ac:dyDescent="0.2">
      <c r="A36" s="14" t="s">
        <v>33</v>
      </c>
      <c r="B36" s="15" t="s">
        <v>34</v>
      </c>
      <c r="C36" s="965"/>
      <c r="D36" s="965"/>
      <c r="E36" s="965"/>
      <c r="F36" s="966"/>
    </row>
    <row r="37" spans="1:6" x14ac:dyDescent="0.2">
      <c r="A37" s="6" t="s">
        <v>940</v>
      </c>
      <c r="B37" s="7" t="s">
        <v>36</v>
      </c>
      <c r="C37" s="8">
        <v>33478193700</v>
      </c>
      <c r="D37" s="8">
        <v>51173597958</v>
      </c>
      <c r="E37" s="8">
        <v>42444898845.769997</v>
      </c>
      <c r="F37" s="9">
        <f t="shared" ref="F37:F42" si="1">+E37/D37</f>
        <v>0.8294296383186901</v>
      </c>
    </row>
    <row r="38" spans="1:6" x14ac:dyDescent="0.2">
      <c r="A38" s="6" t="s">
        <v>941</v>
      </c>
      <c r="B38" s="7" t="s">
        <v>38</v>
      </c>
      <c r="C38" s="8">
        <v>31687046898</v>
      </c>
      <c r="D38" s="8">
        <v>96786987719</v>
      </c>
      <c r="E38" s="8">
        <v>120194064553.64</v>
      </c>
      <c r="F38" s="9">
        <f t="shared" si="1"/>
        <v>1.2418411543357188</v>
      </c>
    </row>
    <row r="39" spans="1:6" x14ac:dyDescent="0.2">
      <c r="A39" s="6" t="s">
        <v>942</v>
      </c>
      <c r="B39" s="7" t="s">
        <v>40</v>
      </c>
      <c r="C39" s="8">
        <v>4404150807</v>
      </c>
      <c r="D39" s="8">
        <v>4223549143</v>
      </c>
      <c r="E39" s="8">
        <v>5223520340.8400002</v>
      </c>
      <c r="F39" s="9">
        <f t="shared" si="1"/>
        <v>1.2367608766900051</v>
      </c>
    </row>
    <row r="40" spans="1:6" x14ac:dyDescent="0.2">
      <c r="A40" s="6" t="s">
        <v>35</v>
      </c>
      <c r="B40" s="7" t="s">
        <v>42</v>
      </c>
      <c r="C40" s="8">
        <v>24393076170</v>
      </c>
      <c r="D40" s="8">
        <v>18199305432</v>
      </c>
      <c r="E40" s="8">
        <v>44163482027.769997</v>
      </c>
      <c r="F40" s="9">
        <f t="shared" si="1"/>
        <v>2.4266575552997178</v>
      </c>
    </row>
    <row r="41" spans="1:6" x14ac:dyDescent="0.2">
      <c r="A41" s="6"/>
      <c r="B41" s="7" t="s">
        <v>44</v>
      </c>
      <c r="C41" s="8">
        <v>813581503</v>
      </c>
      <c r="D41" s="8">
        <v>2334147939</v>
      </c>
      <c r="E41" s="8">
        <v>7241729843.3500004</v>
      </c>
      <c r="F41" s="9">
        <f t="shared" si="1"/>
        <v>3.1025153643228438</v>
      </c>
    </row>
    <row r="42" spans="1:6" x14ac:dyDescent="0.2">
      <c r="A42" s="6" t="s">
        <v>37</v>
      </c>
      <c r="B42" s="7" t="s">
        <v>46</v>
      </c>
      <c r="C42" s="8">
        <v>431313891264</v>
      </c>
      <c r="D42" s="8">
        <v>912565332056</v>
      </c>
      <c r="E42" s="8">
        <v>1064900334673.08</v>
      </c>
      <c r="F42" s="9">
        <f t="shared" si="1"/>
        <v>1.166930516935013</v>
      </c>
    </row>
    <row r="43" spans="1:6" x14ac:dyDescent="0.2">
      <c r="A43" s="17"/>
      <c r="B43" s="17" t="s">
        <v>32</v>
      </c>
      <c r="C43" s="967">
        <f>SUM(C37:C42)</f>
        <v>526089940342</v>
      </c>
      <c r="D43" s="967">
        <f>SUM(D37:D42)</f>
        <v>1085282920247</v>
      </c>
      <c r="E43" s="967">
        <f>SUM(E37:E42)</f>
        <v>1284168030284.45</v>
      </c>
      <c r="F43" s="968">
        <f>+E43/D43</f>
        <v>1.1832564636621994</v>
      </c>
    </row>
    <row r="44" spans="1:6" x14ac:dyDescent="0.2">
      <c r="A44" s="14" t="s">
        <v>47</v>
      </c>
      <c r="B44" s="15" t="s">
        <v>48</v>
      </c>
      <c r="C44" s="965"/>
      <c r="D44" s="965"/>
      <c r="E44" s="965"/>
      <c r="F44" s="966"/>
    </row>
    <row r="45" spans="1:6" x14ac:dyDescent="0.2">
      <c r="A45" s="18" t="s">
        <v>39</v>
      </c>
      <c r="B45" s="7" t="s">
        <v>50</v>
      </c>
      <c r="C45" s="8">
        <v>39517229740</v>
      </c>
      <c r="D45" s="8">
        <v>72724594434</v>
      </c>
      <c r="E45" s="8">
        <v>26937229170.110001</v>
      </c>
      <c r="F45" s="9">
        <f>+E45/D45</f>
        <v>0.37040054165659786</v>
      </c>
    </row>
    <row r="46" spans="1:6" x14ac:dyDescent="0.2">
      <c r="A46" s="6" t="s">
        <v>41</v>
      </c>
      <c r="B46" s="7" t="s">
        <v>52</v>
      </c>
      <c r="C46" s="8">
        <v>1427352249</v>
      </c>
      <c r="D46" s="8">
        <v>1414331690</v>
      </c>
      <c r="E46" s="8">
        <v>1655516218.8199999</v>
      </c>
      <c r="F46" s="9">
        <f>+E46/D46</f>
        <v>1.1705289717576786</v>
      </c>
    </row>
    <row r="47" spans="1:6" x14ac:dyDescent="0.2">
      <c r="A47" s="6" t="s">
        <v>43</v>
      </c>
      <c r="B47" s="7" t="s">
        <v>54</v>
      </c>
      <c r="C47" s="8">
        <v>6207942708</v>
      </c>
      <c r="D47" s="8">
        <v>3244832928</v>
      </c>
      <c r="E47" s="8">
        <v>4992507730.6700001</v>
      </c>
      <c r="F47" s="9">
        <f>+E47/D47</f>
        <v>1.5386024000154623</v>
      </c>
    </row>
    <row r="48" spans="1:6" x14ac:dyDescent="0.2">
      <c r="A48" s="19"/>
      <c r="B48" s="17" t="s">
        <v>32</v>
      </c>
      <c r="C48" s="967">
        <f>SUM(C45:C47)</f>
        <v>47152524697</v>
      </c>
      <c r="D48" s="967">
        <f>SUM(D45:D47)</f>
        <v>77383759052</v>
      </c>
      <c r="E48" s="967">
        <f>SUM(E45:E47)</f>
        <v>33585253119.599998</v>
      </c>
      <c r="F48" s="968">
        <f>+E48/D48</f>
        <v>0.43400906767829056</v>
      </c>
    </row>
    <row r="49" spans="1:6" x14ac:dyDescent="0.2">
      <c r="A49" s="14" t="s">
        <v>55</v>
      </c>
      <c r="B49" s="15" t="s">
        <v>56</v>
      </c>
      <c r="C49" s="965"/>
      <c r="D49" s="965"/>
      <c r="E49" s="965"/>
      <c r="F49" s="966"/>
    </row>
    <row r="50" spans="1:6" x14ac:dyDescent="0.2">
      <c r="A50" s="18" t="s">
        <v>45</v>
      </c>
      <c r="B50" s="20" t="s">
        <v>58</v>
      </c>
      <c r="C50" s="969">
        <v>12246319498</v>
      </c>
      <c r="D50" s="8">
        <v>34090190196</v>
      </c>
      <c r="E50" s="8">
        <v>28390255398.189999</v>
      </c>
      <c r="F50" s="970">
        <f>+E50/D50</f>
        <v>0.83279838671950834</v>
      </c>
    </row>
    <row r="51" spans="1:6" x14ac:dyDescent="0.2">
      <c r="A51" s="7"/>
      <c r="B51" s="10" t="s">
        <v>59</v>
      </c>
      <c r="C51" s="11">
        <f>+C34+C43+C48+C50</f>
        <v>1079289211979</v>
      </c>
      <c r="D51" s="11">
        <f>+D34+D43+D48+D50</f>
        <v>1803800000000</v>
      </c>
      <c r="E51" s="11">
        <f>+E34+E43+E48+E50</f>
        <v>1904799024764.73</v>
      </c>
      <c r="F51" s="12">
        <f>+E51/D51</f>
        <v>1.0559923632136212</v>
      </c>
    </row>
    <row r="52" spans="1:6" x14ac:dyDescent="0.2">
      <c r="A52" s="19"/>
      <c r="B52" s="17" t="s">
        <v>639</v>
      </c>
      <c r="C52" s="971"/>
      <c r="D52" s="971"/>
      <c r="E52" s="967"/>
      <c r="F52" s="972"/>
    </row>
    <row r="53" spans="1:6" x14ac:dyDescent="0.2">
      <c r="A53" s="7"/>
      <c r="B53" s="7" t="s">
        <v>643</v>
      </c>
      <c r="C53" s="8">
        <v>100107943880</v>
      </c>
      <c r="D53" s="8">
        <v>87712000000</v>
      </c>
      <c r="E53" s="8">
        <v>170435483348.04001</v>
      </c>
      <c r="F53" s="9">
        <f t="shared" ref="F53:F60" si="2">+E53/D53</f>
        <v>1.9431261782656879</v>
      </c>
    </row>
    <row r="54" spans="1:6" x14ac:dyDescent="0.2">
      <c r="A54" s="22"/>
      <c r="B54" s="7" t="s">
        <v>943</v>
      </c>
      <c r="C54" s="8">
        <v>37552136759</v>
      </c>
      <c r="D54" s="8">
        <v>25168000000</v>
      </c>
      <c r="E54" s="8">
        <v>77697957120.229996</v>
      </c>
      <c r="F54" s="9">
        <f t="shared" si="2"/>
        <v>3.0871724857052603</v>
      </c>
    </row>
    <row r="55" spans="1:6" x14ac:dyDescent="0.2">
      <c r="A55" s="22"/>
      <c r="B55" s="7" t="s">
        <v>944</v>
      </c>
      <c r="C55" s="11">
        <f t="shared" ref="C55" si="3">+C54+C53</f>
        <v>137660080639</v>
      </c>
      <c r="D55" s="11">
        <f t="shared" ref="D55:E55" si="4">+D54+D53</f>
        <v>112880000000</v>
      </c>
      <c r="E55" s="11">
        <f t="shared" si="4"/>
        <v>248133440468.27002</v>
      </c>
      <c r="F55" s="9">
        <f t="shared" si="2"/>
        <v>2.1982055321427181</v>
      </c>
    </row>
    <row r="56" spans="1:6" x14ac:dyDescent="0.2">
      <c r="A56" s="973"/>
      <c r="B56" s="7" t="s">
        <v>945</v>
      </c>
      <c r="C56" s="8">
        <v>9225108046</v>
      </c>
      <c r="D56" s="8">
        <v>21296000000</v>
      </c>
      <c r="E56" s="8">
        <v>9690019307.3299999</v>
      </c>
      <c r="F56" s="9">
        <f t="shared" si="2"/>
        <v>0.45501593291369269</v>
      </c>
    </row>
    <row r="57" spans="1:6" x14ac:dyDescent="0.2">
      <c r="A57" s="7"/>
      <c r="B57" s="7" t="s">
        <v>946</v>
      </c>
      <c r="C57" s="8">
        <v>16721321741</v>
      </c>
      <c r="D57" s="8">
        <v>25824000000</v>
      </c>
      <c r="E57" s="8">
        <v>52322508570.419998</v>
      </c>
      <c r="F57" s="9">
        <f t="shared" si="2"/>
        <v>2.026119445880576</v>
      </c>
    </row>
    <row r="58" spans="1:6" x14ac:dyDescent="0.2">
      <c r="A58" s="7"/>
      <c r="B58" s="10" t="s">
        <v>944</v>
      </c>
      <c r="C58" s="11">
        <f t="shared" ref="C58" si="5">+C56+C57</f>
        <v>25946429787</v>
      </c>
      <c r="D58" s="11">
        <f t="shared" ref="D58:E58" si="6">+D56+D57</f>
        <v>47120000000</v>
      </c>
      <c r="E58" s="11">
        <f t="shared" si="6"/>
        <v>62012527877.75</v>
      </c>
      <c r="F58" s="9">
        <f t="shared" si="2"/>
        <v>1.3160553454530985</v>
      </c>
    </row>
    <row r="59" spans="1:6" x14ac:dyDescent="0.2">
      <c r="A59" s="7"/>
      <c r="B59" s="10" t="s">
        <v>32</v>
      </c>
      <c r="C59" s="11">
        <f t="shared" ref="C59" si="7">+C55+C58</f>
        <v>163606510426</v>
      </c>
      <c r="D59" s="11">
        <f t="shared" ref="D59:E59" si="8">+D55+D58</f>
        <v>160000000000</v>
      </c>
      <c r="E59" s="11">
        <f t="shared" si="8"/>
        <v>310145968346.02002</v>
      </c>
      <c r="F59" s="9">
        <f t="shared" si="2"/>
        <v>1.9384123021626252</v>
      </c>
    </row>
    <row r="60" spans="1:6" x14ac:dyDescent="0.2">
      <c r="A60" s="7"/>
      <c r="B60" s="10" t="s">
        <v>63</v>
      </c>
      <c r="C60" s="11">
        <f t="shared" ref="C60" si="9">+C59+C51</f>
        <v>1242895722405</v>
      </c>
      <c r="D60" s="11">
        <f t="shared" ref="D60:E60" si="10">+D59+D51</f>
        <v>1963800000000</v>
      </c>
      <c r="E60" s="11">
        <f t="shared" si="10"/>
        <v>2214944993110.75</v>
      </c>
      <c r="F60" s="9">
        <f t="shared" si="2"/>
        <v>1.1278872558869284</v>
      </c>
    </row>
    <row r="61" spans="1:6" x14ac:dyDescent="0.2">
      <c r="A61" s="5"/>
      <c r="B61" s="5"/>
      <c r="C61" s="5"/>
    </row>
    <row r="62" spans="1:6" x14ac:dyDescent="0.2">
      <c r="A62" s="5"/>
      <c r="B62" s="5"/>
      <c r="C62" s="5"/>
    </row>
    <row r="63" spans="1:6" x14ac:dyDescent="0.2">
      <c r="A63" s="5"/>
      <c r="B63" s="5"/>
      <c r="C63" s="5"/>
    </row>
    <row r="64" spans="1:6" x14ac:dyDescent="0.2">
      <c r="A64" s="5"/>
      <c r="B64" s="5"/>
      <c r="C64" s="5"/>
    </row>
    <row r="65" spans="1:3" x14ac:dyDescent="0.2">
      <c r="A65" s="5"/>
      <c r="B65" s="5"/>
      <c r="C65" s="5"/>
    </row>
    <row r="66" spans="1:3" x14ac:dyDescent="0.2">
      <c r="A66" s="5"/>
      <c r="B66" s="5"/>
      <c r="C66" s="5"/>
    </row>
    <row r="67" spans="1:3" x14ac:dyDescent="0.2">
      <c r="A67" s="5"/>
      <c r="B67" s="5"/>
      <c r="C67" s="5"/>
    </row>
  </sheetData>
  <mergeCells count="8">
    <mergeCell ref="F5:F6"/>
    <mergeCell ref="D4:F4"/>
    <mergeCell ref="C5:C6"/>
    <mergeCell ref="A3:C3"/>
    <mergeCell ref="A4:A6"/>
    <mergeCell ref="B4:B6"/>
    <mergeCell ref="D5:D6"/>
    <mergeCell ref="E5:E6"/>
  </mergeCells>
  <pageMargins left="0.23622047244094491" right="0.15748031496062992" top="0.11811023622047245" bottom="0.86614173228346458" header="0.51181102362204722" footer="0.31496062992125984"/>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6</vt:i4>
      </vt:variant>
      <vt:variant>
        <vt:lpstr>Plages nommées</vt:lpstr>
      </vt:variant>
      <vt:variant>
        <vt:i4>4</vt:i4>
      </vt:variant>
    </vt:vector>
  </HeadingPairs>
  <TitlesOfParts>
    <vt:vector size="10" baseType="lpstr">
      <vt:lpstr>Feuil1</vt:lpstr>
      <vt:lpstr>2022 par acte</vt:lpstr>
      <vt:lpstr>2022 real par service d'assiett</vt:lpstr>
      <vt:lpstr>2022 PROVINCES (5)</vt:lpstr>
      <vt:lpstr>2021 par acte</vt:lpstr>
      <vt:lpstr>2022 par service</vt:lpstr>
      <vt:lpstr>'2021 par acte'!Impression_des_titres</vt:lpstr>
      <vt:lpstr>'2022 par acte'!Impression_des_titres</vt:lpstr>
      <vt:lpstr>'2021 par acte'!Zone_d_impression</vt:lpstr>
      <vt:lpstr>'2022 par acte'!Zone_d_impression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Prodesk</dc:creator>
  <cp:lastModifiedBy>Microsoft Office User</cp:lastModifiedBy>
  <cp:lastPrinted>2022-11-25T13:43:27Z</cp:lastPrinted>
  <dcterms:created xsi:type="dcterms:W3CDTF">2022-11-25T13:37:25Z</dcterms:created>
  <dcterms:modified xsi:type="dcterms:W3CDTF">2025-02-03T06:54:14Z</dcterms:modified>
</cp:coreProperties>
</file>