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Obsidian\url-notas\docs\0-RES\economicas\excels\"/>
    </mc:Choice>
  </mc:AlternateContent>
  <xr:revisionPtr revIDLastSave="0" documentId="13_ncr:1_{03AB6F01-01E7-4622-BE5A-AF8097868109}" xr6:coauthVersionLast="47" xr6:coauthVersionMax="47" xr10:uidLastSave="{00000000-0000-0000-0000-000000000000}"/>
  <bookViews>
    <workbookView xWindow="-108" yWindow="-108" windowWidth="30936" windowHeight="18696" activeTab="3" xr2:uid="{BBA9A027-CC15-48F2-9430-40904F6AC9C4}"/>
  </bookViews>
  <sheets>
    <sheet name="Valor presente" sheetId="1" r:id="rId1"/>
    <sheet name="Valor presente VU diff" sheetId="2" r:id="rId2"/>
    <sheet name="VAN" sheetId="3" r:id="rId3"/>
    <sheet name="Sheet2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4" l="1"/>
  <c r="E13" i="4"/>
  <c r="F13" i="4"/>
  <c r="G13" i="4"/>
  <c r="H13" i="4"/>
  <c r="C13" i="4"/>
  <c r="D15" i="4"/>
  <c r="I18" i="4"/>
  <c r="B17" i="4"/>
  <c r="I17" i="4" s="1"/>
  <c r="B16" i="4"/>
  <c r="B19" i="4" s="1"/>
  <c r="H15" i="4"/>
  <c r="G15" i="4"/>
  <c r="F15" i="4"/>
  <c r="E15" i="4"/>
  <c r="C15" i="4"/>
  <c r="B14" i="4"/>
  <c r="H12" i="4"/>
  <c r="G12" i="4"/>
  <c r="F12" i="4"/>
  <c r="E12" i="4"/>
  <c r="D12" i="4"/>
  <c r="C12" i="4"/>
  <c r="I12" i="4" s="1"/>
  <c r="D11" i="4"/>
  <c r="D14" i="4" s="1"/>
  <c r="I10" i="4"/>
  <c r="E11" i="4" l="1"/>
  <c r="F11" i="4" s="1"/>
  <c r="C14" i="4"/>
  <c r="C16" i="4" s="1"/>
  <c r="C19" i="4" s="1"/>
  <c r="C21" i="4" s="1"/>
  <c r="D16" i="4"/>
  <c r="D19" i="4" s="1"/>
  <c r="I15" i="4"/>
  <c r="D21" i="4"/>
  <c r="G11" i="4"/>
  <c r="F14" i="4"/>
  <c r="F16" i="4" s="1"/>
  <c r="F19" i="4" s="1"/>
  <c r="F21" i="4" s="1"/>
  <c r="I13" i="4"/>
  <c r="B21" i="4"/>
  <c r="E14" i="4"/>
  <c r="E16" i="4" s="1"/>
  <c r="E19" i="4" s="1"/>
  <c r="E21" i="4" s="1"/>
  <c r="G14" i="4" l="1"/>
  <c r="G16" i="4" s="1"/>
  <c r="G19" i="4" s="1"/>
  <c r="H11" i="4"/>
  <c r="H14" i="4" l="1"/>
  <c r="I11" i="4"/>
  <c r="G21" i="4"/>
  <c r="H16" i="4" l="1"/>
  <c r="I14" i="4"/>
  <c r="H19" i="4" l="1"/>
  <c r="I16" i="4"/>
  <c r="H21" i="4" l="1"/>
  <c r="I21" i="4" s="1"/>
  <c r="I19" i="4"/>
  <c r="F6" i="4"/>
  <c r="F5" i="4"/>
  <c r="F4" i="4"/>
  <c r="D33" i="3"/>
  <c r="E33" i="3"/>
  <c r="F33" i="3"/>
  <c r="C33" i="3"/>
  <c r="B33" i="3"/>
  <c r="A36" i="3"/>
  <c r="F35" i="3"/>
  <c r="E35" i="3"/>
  <c r="C35" i="3"/>
  <c r="D35" i="3" s="1"/>
  <c r="B29" i="3" a="1"/>
  <c r="B29" i="3" s="1"/>
  <c r="G18" i="3"/>
  <c r="C18" i="3"/>
  <c r="D18" i="3"/>
  <c r="E18" i="3"/>
  <c r="F18" i="3"/>
  <c r="B18" i="3"/>
  <c r="F17" i="3"/>
  <c r="E17" i="3"/>
  <c r="D17" i="3"/>
  <c r="C17" i="3"/>
  <c r="B17" i="3"/>
  <c r="B41" i="2" a="1"/>
  <c r="B41" i="2" s="1"/>
  <c r="G40" i="2"/>
  <c r="G41" i="2"/>
  <c r="B40" i="2"/>
  <c r="K27" i="2"/>
  <c r="B29" i="2"/>
  <c r="A29" i="2"/>
  <c r="C28" i="2"/>
  <c r="D28" i="2" s="1"/>
  <c r="E28" i="2" s="1"/>
  <c r="F28" i="2" s="1"/>
  <c r="G28" i="2" s="1"/>
  <c r="H28" i="2" s="1"/>
  <c r="I28" i="2" s="1"/>
  <c r="J28" i="2" s="1"/>
  <c r="K28" i="2" s="1"/>
  <c r="A16" i="2"/>
  <c r="L10" i="2"/>
  <c r="B79" i="2"/>
  <c r="A79" i="2"/>
  <c r="C78" i="2"/>
  <c r="D78" i="2" s="1"/>
  <c r="E78" i="2" s="1"/>
  <c r="F78" i="2" s="1"/>
  <c r="G78" i="2" s="1"/>
  <c r="H78" i="2" s="1"/>
  <c r="I78" i="2" s="1"/>
  <c r="J78" i="2" s="1"/>
  <c r="K78" i="2" s="1"/>
  <c r="K77" i="2"/>
  <c r="B72" i="2"/>
  <c r="A72" i="2"/>
  <c r="C71" i="2"/>
  <c r="D71" i="2" s="1"/>
  <c r="E71" i="2" s="1"/>
  <c r="F71" i="2" s="1"/>
  <c r="G71" i="2" s="1"/>
  <c r="H71" i="2" s="1"/>
  <c r="I71" i="2" s="1"/>
  <c r="J71" i="2" s="1"/>
  <c r="K71" i="2" s="1"/>
  <c r="C69" i="2"/>
  <c r="K68" i="2"/>
  <c r="G66" i="2"/>
  <c r="B66" i="2"/>
  <c r="B23" i="2"/>
  <c r="A23" i="2"/>
  <c r="C22" i="2"/>
  <c r="D22" i="2" s="1"/>
  <c r="E22" i="2" s="1"/>
  <c r="F22" i="2" s="1"/>
  <c r="G22" i="2" s="1"/>
  <c r="H22" i="2" s="1"/>
  <c r="I22" i="2" s="1"/>
  <c r="J22" i="2" s="1"/>
  <c r="K22" i="2" s="1"/>
  <c r="K21" i="2"/>
  <c r="B16" i="2"/>
  <c r="C15" i="2"/>
  <c r="D15" i="2" s="1"/>
  <c r="E15" i="2" s="1"/>
  <c r="F15" i="2" s="1"/>
  <c r="G15" i="2" s="1"/>
  <c r="H15" i="2" s="1"/>
  <c r="I15" i="2" s="1"/>
  <c r="J15" i="2" s="1"/>
  <c r="K15" i="2" s="1"/>
  <c r="K14" i="2"/>
  <c r="G10" i="2"/>
  <c r="B10" i="2"/>
  <c r="K37" i="1"/>
  <c r="C38" i="1"/>
  <c r="B41" i="1"/>
  <c r="A41" i="1"/>
  <c r="B48" i="1"/>
  <c r="A48" i="1"/>
  <c r="C47" i="1"/>
  <c r="D47" i="1" s="1"/>
  <c r="E47" i="1" s="1"/>
  <c r="F47" i="1" s="1"/>
  <c r="G47" i="1" s="1"/>
  <c r="H47" i="1" s="1"/>
  <c r="I47" i="1" s="1"/>
  <c r="J47" i="1" s="1"/>
  <c r="K47" i="1" s="1"/>
  <c r="K46" i="1"/>
  <c r="C40" i="1"/>
  <c r="D40" i="1" s="1"/>
  <c r="E40" i="1" s="1"/>
  <c r="F40" i="1" s="1"/>
  <c r="G40" i="1" s="1"/>
  <c r="H40" i="1" s="1"/>
  <c r="I40" i="1" s="1"/>
  <c r="J40" i="1" s="1"/>
  <c r="K40" i="1" s="1"/>
  <c r="K22" i="1"/>
  <c r="B24" i="1"/>
  <c r="A24" i="1"/>
  <c r="C23" i="1"/>
  <c r="D23" i="1" s="1"/>
  <c r="E23" i="1" s="1"/>
  <c r="F23" i="1" s="1"/>
  <c r="G23" i="1" s="1"/>
  <c r="H23" i="1" s="1"/>
  <c r="I23" i="1" s="1"/>
  <c r="J23" i="1" s="1"/>
  <c r="K23" i="1" s="1"/>
  <c r="K15" i="1"/>
  <c r="B17" i="1"/>
  <c r="A17" i="1"/>
  <c r="D16" i="1"/>
  <c r="E16" i="1" s="1"/>
  <c r="F16" i="1" s="1"/>
  <c r="G16" i="1" s="1"/>
  <c r="H16" i="1" s="1"/>
  <c r="I16" i="1" s="1"/>
  <c r="J16" i="1" s="1"/>
  <c r="K16" i="1" s="1"/>
  <c r="C16" i="1"/>
  <c r="G11" i="1"/>
  <c r="B11" i="1"/>
  <c r="G35" i="1"/>
  <c r="B3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<sst xmlns="http://schemas.openxmlformats.org/spreadsheetml/2006/main" count="225" uniqueCount="77">
  <si>
    <t>ANALISIS DE VALOR PRESENTE CON VIDAS UTILES IGUALES</t>
  </si>
  <si>
    <t>ANALISIS DE VALOR PRESENTE CON VIDAS UTILES DIFERENTES</t>
  </si>
  <si>
    <t>Con Ingresos</t>
  </si>
  <si>
    <t>II</t>
  </si>
  <si>
    <t>VS</t>
  </si>
  <si>
    <t>n</t>
  </si>
  <si>
    <t>A</t>
  </si>
  <si>
    <t>i</t>
  </si>
  <si>
    <t>Inversión inicial</t>
  </si>
  <si>
    <t>Valor salvamiento</t>
  </si>
  <si>
    <t>tiempo</t>
  </si>
  <si>
    <t>anualidad</t>
  </si>
  <si>
    <t>interés</t>
  </si>
  <si>
    <t>IN</t>
  </si>
  <si>
    <t>ingresos</t>
  </si>
  <si>
    <t>VPN</t>
  </si>
  <si>
    <t>Valor presente neto</t>
  </si>
  <si>
    <t>DIAGRAMA A</t>
  </si>
  <si>
    <t>PLAN A</t>
  </si>
  <si>
    <t>PLAN B</t>
  </si>
  <si>
    <t>SIN INGRESOS</t>
  </si>
  <si>
    <t>DIAGRAMA B</t>
  </si>
  <si>
    <t>\</t>
  </si>
  <si>
    <t>PLAN C</t>
  </si>
  <si>
    <t>DIAGRAMA C</t>
  </si>
  <si>
    <t>Cuando 1 valor es igual al MCM</t>
  </si>
  <si>
    <t>MCM</t>
  </si>
  <si>
    <t>VAN o VPN</t>
  </si>
  <si>
    <t>POR TABLA</t>
  </si>
  <si>
    <t>POR FORMULA</t>
  </si>
  <si>
    <t>DATOS</t>
  </si>
  <si>
    <t>Xo</t>
  </si>
  <si>
    <t>…</t>
  </si>
  <si>
    <t>Xn</t>
  </si>
  <si>
    <t>TD</t>
  </si>
  <si>
    <t>Tasa de descuento, interes, o tasa de interes de oportunidad</t>
  </si>
  <si>
    <t>X1</t>
  </si>
  <si>
    <t>X2</t>
  </si>
  <si>
    <t>X3</t>
  </si>
  <si>
    <t>X4</t>
  </si>
  <si>
    <t>Inv. Inicial</t>
  </si>
  <si>
    <t>Proyecto</t>
  </si>
  <si>
    <t>PERIODO</t>
  </si>
  <si>
    <t>INV. INICIAL</t>
  </si>
  <si>
    <t>VAN</t>
  </si>
  <si>
    <t>REPERTIR PARA LOS DEMAS PROYECTOS</t>
  </si>
  <si>
    <t>Cuando las cuotas son iguales siempre</t>
  </si>
  <si>
    <t>Xi</t>
  </si>
  <si>
    <t>VPN/VAN</t>
  </si>
  <si>
    <t>DIAGRAMA</t>
  </si>
  <si>
    <t>SI SE DEBE RENOVAR, ENTONCES EL VALOR Xn = Xi - renovacion</t>
  </si>
  <si>
    <t>LAS RESPUESTAS SE CLASIFICAN DE MAYOR A MENOR</t>
  </si>
  <si>
    <t>Valor</t>
  </si>
  <si>
    <t>Significado</t>
  </si>
  <si>
    <t>Criterios a tomar en cuenta</t>
  </si>
  <si>
    <t>CASO II</t>
  </si>
  <si>
    <t>ALTERNATIVA A</t>
  </si>
  <si>
    <t>Inversión Inicial =</t>
  </si>
  <si>
    <t>VAN =</t>
  </si>
  <si>
    <t xml:space="preserve">i = </t>
  </si>
  <si>
    <t>n =</t>
  </si>
  <si>
    <t>6 años</t>
  </si>
  <si>
    <t>TIR =</t>
  </si>
  <si>
    <t>DESCRIPCION</t>
  </si>
  <si>
    <t>PERIODOS</t>
  </si>
  <si>
    <t>TOTAL</t>
  </si>
  <si>
    <t>Ventas anuales</t>
  </si>
  <si>
    <t>Gastos operativos</t>
  </si>
  <si>
    <t>Gastos de mantenimiento</t>
  </si>
  <si>
    <t>Depreciación 10% anual</t>
  </si>
  <si>
    <t>Utilidad anual</t>
  </si>
  <si>
    <t>(+) Depreciación</t>
  </si>
  <si>
    <t>Utilidad ajustada</t>
  </si>
  <si>
    <t>Inversión Inicial</t>
  </si>
  <si>
    <t>Valor de rescate</t>
  </si>
  <si>
    <t>Flujo de Caja</t>
  </si>
  <si>
    <t>Depreciación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</si>
</sst>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7" formatCode="_-* #,##0.00_-;\-* #,##0.00_-;_-* &quot;-&quot;??_-;_-@_-"/>
    <numFmt numFmtId="168" formatCode="#,##0.00_ ;[Red]\-#,##0.00\ "/>
    <numFmt numFmtId="169" formatCode="#,##0_ ;[Red]\-#,##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2"/>
      <color rgb="FF0070C0"/>
      <name val="Arial Black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5" fillId="0" borderId="0" xfId="0" applyFont="1"/>
    <xf numFmtId="9" fontId="0" fillId="0" borderId="0" xfId="2" applyFont="1"/>
    <xf numFmtId="164" fontId="0" fillId="0" borderId="0" xfId="0" applyNumberFormat="1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4" fontId="2" fillId="0" borderId="0" xfId="0" applyNumberFormat="1" applyFont="1"/>
    <xf numFmtId="164" fontId="6" fillId="0" borderId="4" xfId="0" applyNumberFormat="1" applyFont="1" applyBorder="1"/>
    <xf numFmtId="164" fontId="6" fillId="0" borderId="0" xfId="0" applyNumberFormat="1" applyFont="1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0" fillId="2" borderId="0" xfId="0" applyFill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164" fontId="7" fillId="0" borderId="0" xfId="0" applyNumberFormat="1" applyFont="1"/>
    <xf numFmtId="0" fontId="0" fillId="0" borderId="0" xfId="0" applyAlignment="1">
      <alignment horizontal="left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164" fontId="2" fillId="0" borderId="0" xfId="0" applyNumberFormat="1" applyFont="1" applyAlignment="1"/>
    <xf numFmtId="0" fontId="2" fillId="0" borderId="0" xfId="0" applyFont="1" applyAlignment="1"/>
    <xf numFmtId="0" fontId="0" fillId="0" borderId="4" xfId="0" applyBorder="1"/>
    <xf numFmtId="164" fontId="8" fillId="0" borderId="0" xfId="0" applyNumberFormat="1" applyFont="1"/>
    <xf numFmtId="0" fontId="0" fillId="0" borderId="0" xfId="0" applyFill="1"/>
    <xf numFmtId="0" fontId="9" fillId="0" borderId="0" xfId="0" applyFont="1" applyFill="1"/>
    <xf numFmtId="168" fontId="10" fillId="0" borderId="0" xfId="3" applyNumberFormat="1" applyFont="1" applyFill="1" applyAlignment="1">
      <alignment horizontal="center"/>
    </xf>
    <xf numFmtId="0" fontId="10" fillId="0" borderId="0" xfId="0" applyFont="1" applyFill="1"/>
    <xf numFmtId="0" fontId="11" fillId="0" borderId="0" xfId="0" applyFont="1" applyFill="1" applyAlignment="1">
      <alignment horizontal="right"/>
    </xf>
    <xf numFmtId="168" fontId="10" fillId="0" borderId="0" xfId="3" applyNumberFormat="1" applyFont="1" applyFill="1" applyAlignment="1">
      <alignment horizontal="left"/>
    </xf>
    <xf numFmtId="167" fontId="11" fillId="0" borderId="0" xfId="0" applyNumberFormat="1" applyFont="1" applyFill="1" applyAlignment="1">
      <alignment horizontal="left"/>
    </xf>
    <xf numFmtId="9" fontId="10" fillId="0" borderId="0" xfId="2" applyFont="1" applyFill="1" applyAlignment="1">
      <alignment horizontal="left"/>
    </xf>
    <xf numFmtId="168" fontId="10" fillId="0" borderId="0" xfId="3" applyNumberFormat="1" applyFont="1" applyFill="1" applyBorder="1" applyAlignment="1">
      <alignment horizontal="center"/>
    </xf>
    <xf numFmtId="168" fontId="11" fillId="0" borderId="0" xfId="3" applyNumberFormat="1" applyFont="1" applyFill="1" applyAlignment="1">
      <alignment horizontal="right"/>
    </xf>
    <xf numFmtId="10" fontId="11" fillId="0" borderId="0" xfId="0" applyNumberFormat="1" applyFont="1" applyFill="1" applyAlignment="1">
      <alignment horizontal="center"/>
    </xf>
    <xf numFmtId="0" fontId="11" fillId="0" borderId="5" xfId="0" applyFont="1" applyFill="1" applyBorder="1" applyAlignment="1">
      <alignment horizontal="center" vertical="center"/>
    </xf>
    <xf numFmtId="169" fontId="11" fillId="0" borderId="6" xfId="3" applyNumberFormat="1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10" fillId="0" borderId="0" xfId="0" applyFont="1" applyFill="1" applyAlignment="1">
      <alignment vertical="center"/>
    </xf>
    <xf numFmtId="168" fontId="10" fillId="0" borderId="0" xfId="3" applyNumberFormat="1" applyFont="1" applyFill="1" applyAlignment="1">
      <alignment horizontal="center" vertical="center"/>
    </xf>
    <xf numFmtId="168" fontId="11" fillId="0" borderId="5" xfId="0" applyNumberFormat="1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vertical="center"/>
    </xf>
    <xf numFmtId="168" fontId="10" fillId="0" borderId="6" xfId="3" applyNumberFormat="1" applyFont="1" applyFill="1" applyBorder="1" applyAlignment="1">
      <alignment horizontal="center" vertical="center"/>
    </xf>
    <xf numFmtId="168" fontId="1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168" fontId="11" fillId="0" borderId="0" xfId="3" applyNumberFormat="1" applyFont="1" applyFill="1" applyAlignment="1">
      <alignment horizontal="center" vertical="center"/>
    </xf>
    <xf numFmtId="0" fontId="10" fillId="0" borderId="6" xfId="0" applyFont="1" applyFill="1" applyBorder="1" applyAlignment="1">
      <alignment horizontal="left" vertical="center"/>
    </xf>
    <xf numFmtId="168" fontId="11" fillId="0" borderId="8" xfId="0" applyNumberFormat="1" applyFont="1" applyFill="1" applyBorder="1" applyAlignment="1">
      <alignment horizontal="center" vertical="center"/>
    </xf>
    <xf numFmtId="168" fontId="11" fillId="0" borderId="0" xfId="0" applyNumberFormat="1" applyFont="1" applyFill="1"/>
    <xf numFmtId="168" fontId="11" fillId="0" borderId="0" xfId="3" applyNumberFormat="1" applyFont="1" applyFill="1" applyAlignment="1">
      <alignment horizontal="center"/>
    </xf>
    <xf numFmtId="9" fontId="10" fillId="0" borderId="0" xfId="2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168" fontId="11" fillId="0" borderId="0" xfId="3" applyNumberFormat="1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</cellXfs>
  <cellStyles count="4">
    <cellStyle name="Comma" xfId="3" builtinId="3"/>
    <cellStyle name="Currency" xfId="1" builtinId="4"/>
    <cellStyle name="Normal" xfId="0" builtinId="0"/>
    <cellStyle name="Percent" xfId="2" builtinId="5"/>
  </cellStyles>
  <dxfs count="1"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30480</xdr:colOff>
      <xdr:row>23</xdr:row>
      <xdr:rowOff>114300</xdr:rowOff>
    </xdr:from>
    <xdr:to>
      <xdr:col>13</xdr:col>
      <xdr:colOff>281940</xdr:colOff>
      <xdr:row>32</xdr:row>
      <xdr:rowOff>87767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F5D8F8-FC05-4C48-A6EB-109F52722F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" y="4777740"/>
          <a:ext cx="14317980" cy="161938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F6213-028D-4D0B-AC5D-EF7A56E0843E}">
  <dimension ref="A1:L48"/>
  <sheetViews>
    <sheetView workbookViewId="0">
      <selection activeCell="B48" sqref="B48:K48"/>
    </sheetView>
  </sheetViews>
  <sheetFormatPr defaultRowHeight="14.4" x14ac:dyDescent="0.3"/>
  <cols>
    <col min="1" max="1" width="11.6640625" bestFit="1" customWidth="1"/>
    <col min="2" max="2" width="16.21875" customWidth="1"/>
    <col min="7" max="7" width="13.44140625" customWidth="1"/>
    <col min="9" max="9" width="11.6640625" bestFit="1" customWidth="1"/>
    <col min="11" max="11" width="10" bestFit="1" customWidth="1"/>
  </cols>
  <sheetData>
    <row r="1" spans="1:12" x14ac:dyDescent="0.3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4" spans="1:12" x14ac:dyDescent="0.3">
      <c r="A4" s="25" t="s">
        <v>20</v>
      </c>
      <c r="B4" s="25"/>
      <c r="C4" s="25"/>
      <c r="D4" s="25"/>
      <c r="E4" s="25"/>
      <c r="F4" s="25"/>
      <c r="G4" s="25"/>
      <c r="H4" s="25"/>
      <c r="I4" s="25"/>
    </row>
    <row r="5" spans="1:12" x14ac:dyDescent="0.3">
      <c r="A5" s="24" t="s">
        <v>18</v>
      </c>
      <c r="B5" s="24"/>
      <c r="C5" s="24"/>
      <c r="D5" s="24"/>
      <c r="F5" s="24" t="s">
        <v>19</v>
      </c>
      <c r="G5" s="24"/>
      <c r="H5" s="24"/>
      <c r="I5" s="24"/>
    </row>
    <row r="6" spans="1:12" x14ac:dyDescent="0.3">
      <c r="A6" s="5" t="s">
        <v>3</v>
      </c>
      <c r="B6" s="9">
        <v>120000</v>
      </c>
      <c r="C6" t="s">
        <v>8</v>
      </c>
      <c r="F6" s="5" t="s">
        <v>3</v>
      </c>
      <c r="G6" s="9">
        <v>148000</v>
      </c>
      <c r="H6" t="s">
        <v>8</v>
      </c>
    </row>
    <row r="7" spans="1:12" x14ac:dyDescent="0.3">
      <c r="A7" s="5" t="s">
        <v>4</v>
      </c>
      <c r="B7" s="9">
        <v>20000</v>
      </c>
      <c r="C7" t="s">
        <v>9</v>
      </c>
      <c r="F7" s="5" t="s">
        <v>4</v>
      </c>
      <c r="G7" s="9">
        <v>25000</v>
      </c>
      <c r="H7" t="s">
        <v>9</v>
      </c>
    </row>
    <row r="8" spans="1:12" x14ac:dyDescent="0.3">
      <c r="A8" s="5" t="s">
        <v>5</v>
      </c>
      <c r="B8">
        <v>10</v>
      </c>
      <c r="C8" t="s">
        <v>10</v>
      </c>
      <c r="F8" s="5" t="s">
        <v>5</v>
      </c>
      <c r="G8">
        <v>10</v>
      </c>
      <c r="H8" t="s">
        <v>10</v>
      </c>
    </row>
    <row r="9" spans="1:12" x14ac:dyDescent="0.3">
      <c r="A9" s="5" t="s">
        <v>6</v>
      </c>
      <c r="B9" s="9">
        <v>22000</v>
      </c>
      <c r="C9" t="s">
        <v>11</v>
      </c>
      <c r="F9" s="5" t="s">
        <v>6</v>
      </c>
      <c r="G9" s="9">
        <v>19000</v>
      </c>
      <c r="H9" t="s">
        <v>11</v>
      </c>
    </row>
    <row r="10" spans="1:12" x14ac:dyDescent="0.3">
      <c r="A10" s="5" t="s">
        <v>7</v>
      </c>
      <c r="B10" s="7">
        <v>0.18</v>
      </c>
      <c r="C10" t="s">
        <v>12</v>
      </c>
      <c r="F10" s="5" t="s">
        <v>7</v>
      </c>
      <c r="G10" s="7">
        <v>0.18</v>
      </c>
      <c r="H10" t="s">
        <v>12</v>
      </c>
    </row>
    <row r="11" spans="1:12" x14ac:dyDescent="0.3">
      <c r="A11" s="5" t="s">
        <v>15</v>
      </c>
      <c r="B11" s="9">
        <f>-B6-B9*(((1+B10)^B8-1)/(B10*(1+B10)^B8))+B7*(1/(1+B10)^B8)</f>
        <v>-215048.60915006493</v>
      </c>
      <c r="C11" s="6" t="s">
        <v>16</v>
      </c>
      <c r="F11" s="5" t="s">
        <v>15</v>
      </c>
      <c r="G11" s="9">
        <f>-G6-G9*(((1+G10)^G8-1)/(G10*(1+G10)^G8))+G7*(1/(1+G10)^G8)</f>
        <v>-228611.02793072368</v>
      </c>
      <c r="H11" s="6" t="s">
        <v>16</v>
      </c>
    </row>
    <row r="13" spans="1:12" x14ac:dyDescent="0.3">
      <c r="B13" s="1" t="s">
        <v>17</v>
      </c>
      <c r="I13" s="8"/>
    </row>
    <row r="15" spans="1:12" x14ac:dyDescent="0.3">
      <c r="B15" s="11"/>
      <c r="C15" s="11"/>
      <c r="D15" s="11"/>
      <c r="E15" s="11"/>
      <c r="F15" s="11"/>
      <c r="G15" s="11"/>
      <c r="H15" s="11"/>
      <c r="I15" s="11"/>
      <c r="J15" s="11"/>
      <c r="K15" s="15">
        <f>B7</f>
        <v>20000</v>
      </c>
    </row>
    <row r="16" spans="1:12" x14ac:dyDescent="0.3">
      <c r="A16" s="12">
        <v>0</v>
      </c>
      <c r="B16" s="13">
        <v>1</v>
      </c>
      <c r="C16" s="13">
        <f>B16+1</f>
        <v>2</v>
      </c>
      <c r="D16" s="13">
        <f t="shared" ref="D16:K16" si="0">C16+1</f>
        <v>3</v>
      </c>
      <c r="E16" s="13">
        <f t="shared" si="0"/>
        <v>4</v>
      </c>
      <c r="F16" s="13">
        <f t="shared" si="0"/>
        <v>5</v>
      </c>
      <c r="G16" s="13">
        <f t="shared" si="0"/>
        <v>6</v>
      </c>
      <c r="H16" s="13">
        <f t="shared" si="0"/>
        <v>7</v>
      </c>
      <c r="I16" s="13">
        <f t="shared" si="0"/>
        <v>8</v>
      </c>
      <c r="J16" s="13">
        <f t="shared" si="0"/>
        <v>9</v>
      </c>
      <c r="K16" s="13">
        <f t="shared" si="0"/>
        <v>10</v>
      </c>
    </row>
    <row r="17" spans="1:11" x14ac:dyDescent="0.3">
      <c r="A17" s="14">
        <f>B6</f>
        <v>120000</v>
      </c>
      <c r="B17" s="20">
        <f>B7</f>
        <v>20000</v>
      </c>
      <c r="C17" s="21"/>
      <c r="D17" s="21"/>
      <c r="E17" s="21"/>
      <c r="F17" s="21"/>
      <c r="G17" s="21"/>
      <c r="H17" s="21"/>
      <c r="I17" s="21"/>
      <c r="J17" s="21"/>
      <c r="K17" s="21"/>
    </row>
    <row r="20" spans="1:11" x14ac:dyDescent="0.3">
      <c r="B20" s="1" t="s">
        <v>21</v>
      </c>
    </row>
    <row r="22" spans="1:11" x14ac:dyDescent="0.3">
      <c r="B22" s="11"/>
      <c r="C22" s="11"/>
      <c r="D22" s="11"/>
      <c r="E22" s="11"/>
      <c r="F22" s="11"/>
      <c r="G22" s="11"/>
      <c r="H22" s="11"/>
      <c r="I22" s="11"/>
      <c r="J22" s="11"/>
      <c r="K22" s="15">
        <f>G7</f>
        <v>25000</v>
      </c>
    </row>
    <row r="23" spans="1:11" x14ac:dyDescent="0.3">
      <c r="A23" s="12">
        <v>0</v>
      </c>
      <c r="B23" s="13">
        <v>1</v>
      </c>
      <c r="C23" s="13">
        <f>B23+1</f>
        <v>2</v>
      </c>
      <c r="D23" s="13">
        <f t="shared" ref="D23:K23" si="1">C23+1</f>
        <v>3</v>
      </c>
      <c r="E23" s="13">
        <f t="shared" si="1"/>
        <v>4</v>
      </c>
      <c r="F23" s="13">
        <f t="shared" si="1"/>
        <v>5</v>
      </c>
      <c r="G23" s="13">
        <f t="shared" si="1"/>
        <v>6</v>
      </c>
      <c r="H23" s="13">
        <f t="shared" si="1"/>
        <v>7</v>
      </c>
      <c r="I23" s="13">
        <f t="shared" si="1"/>
        <v>8</v>
      </c>
      <c r="J23" s="13">
        <f t="shared" si="1"/>
        <v>9</v>
      </c>
      <c r="K23" s="13">
        <f t="shared" si="1"/>
        <v>10</v>
      </c>
    </row>
    <row r="24" spans="1:11" x14ac:dyDescent="0.3">
      <c r="A24" s="14">
        <f>G6</f>
        <v>148000</v>
      </c>
      <c r="B24" s="20">
        <f>G9</f>
        <v>19000</v>
      </c>
      <c r="C24" s="21"/>
      <c r="D24" s="21"/>
      <c r="E24" s="21"/>
      <c r="F24" s="21"/>
      <c r="G24" s="21"/>
      <c r="H24" s="21"/>
      <c r="I24" s="21"/>
      <c r="J24" s="21"/>
      <c r="K24" s="21"/>
    </row>
    <row r="28" spans="1:11" x14ac:dyDescent="0.3">
      <c r="A28" s="1" t="s">
        <v>2</v>
      </c>
    </row>
    <row r="29" spans="1:11" x14ac:dyDescent="0.3">
      <c r="A29" s="5" t="s">
        <v>3</v>
      </c>
      <c r="B29" s="9">
        <v>120000</v>
      </c>
      <c r="C29" t="s">
        <v>8</v>
      </c>
      <c r="F29" s="5" t="s">
        <v>3</v>
      </c>
      <c r="G29" s="9">
        <v>148000</v>
      </c>
      <c r="H29" t="s">
        <v>8</v>
      </c>
    </row>
    <row r="30" spans="1:11" x14ac:dyDescent="0.3">
      <c r="A30" s="5" t="s">
        <v>4</v>
      </c>
      <c r="B30" s="9">
        <v>20000</v>
      </c>
      <c r="C30" t="s">
        <v>9</v>
      </c>
      <c r="F30" s="5" t="s">
        <v>4</v>
      </c>
      <c r="G30" s="9">
        <v>25000</v>
      </c>
      <c r="H30" t="s">
        <v>9</v>
      </c>
    </row>
    <row r="31" spans="1:11" x14ac:dyDescent="0.3">
      <c r="A31" s="5" t="s">
        <v>5</v>
      </c>
      <c r="B31">
        <v>10</v>
      </c>
      <c r="C31" t="s">
        <v>10</v>
      </c>
      <c r="F31" s="5" t="s">
        <v>5</v>
      </c>
      <c r="G31">
        <v>10</v>
      </c>
      <c r="H31" t="s">
        <v>10</v>
      </c>
    </row>
    <row r="32" spans="1:11" x14ac:dyDescent="0.3">
      <c r="A32" s="5" t="s">
        <v>6</v>
      </c>
      <c r="B32" s="9">
        <v>22000</v>
      </c>
      <c r="C32" t="s">
        <v>11</v>
      </c>
      <c r="F32" s="5" t="s">
        <v>6</v>
      </c>
      <c r="G32" s="9">
        <v>19000</v>
      </c>
      <c r="H32" t="s">
        <v>11</v>
      </c>
    </row>
    <row r="33" spans="1:11" x14ac:dyDescent="0.3">
      <c r="A33" s="5" t="s">
        <v>7</v>
      </c>
      <c r="B33" s="7">
        <v>0.18</v>
      </c>
      <c r="C33" t="s">
        <v>12</v>
      </c>
      <c r="F33" s="5" t="s">
        <v>7</v>
      </c>
      <c r="G33" s="7">
        <v>0.18</v>
      </c>
      <c r="H33" t="s">
        <v>12</v>
      </c>
    </row>
    <row r="34" spans="1:11" x14ac:dyDescent="0.3">
      <c r="A34" s="5" t="s">
        <v>13</v>
      </c>
      <c r="B34" s="8">
        <v>60000</v>
      </c>
      <c r="C34" t="s">
        <v>14</v>
      </c>
      <c r="F34" s="5" t="s">
        <v>13</v>
      </c>
      <c r="G34">
        <v>60000</v>
      </c>
      <c r="H34" t="s">
        <v>14</v>
      </c>
    </row>
    <row r="35" spans="1:11" x14ac:dyDescent="0.3">
      <c r="A35" s="5" t="s">
        <v>15</v>
      </c>
      <c r="B35" s="9">
        <f>-B29-B32*(((1+B33)^B31-1)/(B33*(1+B33)^B31))+B30*(1/(1+B33)^B31)+B34*(((1+B33)^B31-1)/(B33*(1+B33)^B31))</f>
        <v>54596.568545399816</v>
      </c>
      <c r="C35" s="6" t="s">
        <v>16</v>
      </c>
      <c r="F35" s="5" t="s">
        <v>15</v>
      </c>
      <c r="G35" s="9">
        <f>-G29-G32*(((1+G33)^G31-1)/(G33*(1+G33)^G31))+G30*(1/(1+G33)^G31)+G34*(((1+G33)^G31-1)/(G33*(1+G33)^G31))</f>
        <v>41034.149764741072</v>
      </c>
      <c r="H35" s="6" t="s">
        <v>16</v>
      </c>
    </row>
    <row r="37" spans="1:11" x14ac:dyDescent="0.3">
      <c r="B37" s="1" t="s">
        <v>17</v>
      </c>
      <c r="K37" s="16">
        <f>B30</f>
        <v>20000</v>
      </c>
    </row>
    <row r="38" spans="1:11" x14ac:dyDescent="0.3">
      <c r="C38" s="22">
        <f>B34</f>
        <v>60000</v>
      </c>
      <c r="D38" s="22"/>
      <c r="E38" s="22"/>
      <c r="F38" s="22"/>
      <c r="G38" s="22"/>
      <c r="H38" s="22"/>
      <c r="I38" s="22"/>
      <c r="J38" s="22"/>
      <c r="K38" s="22"/>
    </row>
    <row r="39" spans="1:11" x14ac:dyDescent="0.3">
      <c r="B39" s="15"/>
      <c r="C39" s="15" t="s">
        <v>22</v>
      </c>
      <c r="D39" s="15"/>
      <c r="E39" s="15"/>
      <c r="F39" s="15"/>
      <c r="G39" s="15"/>
      <c r="H39" s="15"/>
      <c r="I39" s="15"/>
      <c r="J39" s="15"/>
      <c r="K39" s="15"/>
    </row>
    <row r="40" spans="1:11" x14ac:dyDescent="0.3">
      <c r="A40" s="12">
        <v>0</v>
      </c>
      <c r="B40" s="13">
        <v>1</v>
      </c>
      <c r="C40" s="13">
        <f>B40+1</f>
        <v>2</v>
      </c>
      <c r="D40" s="13">
        <f t="shared" ref="D40:K40" si="2">C40+1</f>
        <v>3</v>
      </c>
      <c r="E40" s="13">
        <f t="shared" si="2"/>
        <v>4</v>
      </c>
      <c r="F40" s="13">
        <f t="shared" si="2"/>
        <v>5</v>
      </c>
      <c r="G40" s="13">
        <f t="shared" si="2"/>
        <v>6</v>
      </c>
      <c r="H40" s="13">
        <f t="shared" si="2"/>
        <v>7</v>
      </c>
      <c r="I40" s="13">
        <f t="shared" si="2"/>
        <v>8</v>
      </c>
      <c r="J40" s="13">
        <f t="shared" si="2"/>
        <v>9</v>
      </c>
      <c r="K40" s="13">
        <f t="shared" si="2"/>
        <v>10</v>
      </c>
    </row>
    <row r="41" spans="1:11" x14ac:dyDescent="0.3">
      <c r="A41" s="14">
        <f>B29</f>
        <v>120000</v>
      </c>
      <c r="B41" s="20">
        <f>B32</f>
        <v>22000</v>
      </c>
      <c r="C41" s="21"/>
      <c r="D41" s="21"/>
      <c r="E41" s="21"/>
      <c r="F41" s="21"/>
      <c r="G41" s="21"/>
      <c r="H41" s="21"/>
      <c r="I41" s="21"/>
      <c r="J41" s="21"/>
      <c r="K41" s="21"/>
    </row>
    <row r="44" spans="1:11" x14ac:dyDescent="0.3">
      <c r="B44" s="1" t="s">
        <v>21</v>
      </c>
    </row>
    <row r="46" spans="1:11" x14ac:dyDescent="0.3">
      <c r="B46" s="11"/>
      <c r="C46" s="11"/>
      <c r="D46" s="11"/>
      <c r="E46" s="11"/>
      <c r="F46" s="11"/>
      <c r="G46" s="11"/>
      <c r="H46" s="11"/>
      <c r="I46" s="11"/>
      <c r="J46" s="11"/>
      <c r="K46" s="15">
        <f>G31</f>
        <v>10</v>
      </c>
    </row>
    <row r="47" spans="1:11" x14ac:dyDescent="0.3">
      <c r="A47" s="12">
        <v>0</v>
      </c>
      <c r="B47" s="13">
        <v>1</v>
      </c>
      <c r="C47" s="13">
        <f>B47+1</f>
        <v>2</v>
      </c>
      <c r="D47" s="13">
        <f t="shared" ref="D47:K47" si="3">C47+1</f>
        <v>3</v>
      </c>
      <c r="E47" s="13">
        <f t="shared" si="3"/>
        <v>4</v>
      </c>
      <c r="F47" s="13">
        <f t="shared" si="3"/>
        <v>5</v>
      </c>
      <c r="G47" s="13">
        <f t="shared" si="3"/>
        <v>6</v>
      </c>
      <c r="H47" s="13">
        <f t="shared" si="3"/>
        <v>7</v>
      </c>
      <c r="I47" s="13">
        <f t="shared" si="3"/>
        <v>8</v>
      </c>
      <c r="J47" s="13">
        <f t="shared" si="3"/>
        <v>9</v>
      </c>
      <c r="K47" s="13">
        <f t="shared" si="3"/>
        <v>10</v>
      </c>
    </row>
    <row r="48" spans="1:11" x14ac:dyDescent="0.3">
      <c r="A48" s="14">
        <f>G30</f>
        <v>25000</v>
      </c>
      <c r="B48" s="20">
        <f>G33</f>
        <v>0.18</v>
      </c>
      <c r="C48" s="21"/>
      <c r="D48" s="21"/>
      <c r="E48" s="21"/>
      <c r="F48" s="21"/>
      <c r="G48" s="21"/>
      <c r="H48" s="21"/>
      <c r="I48" s="21"/>
      <c r="J48" s="21"/>
      <c r="K48" s="21"/>
    </row>
  </sheetData>
  <mergeCells count="9">
    <mergeCell ref="A1:L2"/>
    <mergeCell ref="A5:D5"/>
    <mergeCell ref="F5:I5"/>
    <mergeCell ref="A4:I4"/>
    <mergeCell ref="B17:K17"/>
    <mergeCell ref="B24:K24"/>
    <mergeCell ref="B41:K41"/>
    <mergeCell ref="B48:K48"/>
    <mergeCell ref="C38:K3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DCBC3-179E-4793-A21F-A0061CBD6865}">
  <dimension ref="A1:M79"/>
  <sheetViews>
    <sheetView topLeftCell="A55" workbookViewId="0">
      <selection activeCell="E48" sqref="E48"/>
    </sheetView>
  </sheetViews>
  <sheetFormatPr defaultRowHeight="14.4" x14ac:dyDescent="0.3"/>
  <cols>
    <col min="1" max="1" width="11" bestFit="1" customWidth="1"/>
    <col min="2" max="2" width="12.5546875" customWidth="1"/>
    <col min="7" max="7" width="12.33203125" customWidth="1"/>
    <col min="11" max="11" width="11.109375" customWidth="1"/>
    <col min="12" max="12" width="14" customWidth="1"/>
  </cols>
  <sheetData>
    <row r="1" spans="1:13" ht="14.4" customHeight="1" x14ac:dyDescent="0.3">
      <c r="A1" s="23" t="s">
        <v>1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3" ht="14.4" customHeight="1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3" ht="14.4" customHeight="1" x14ac:dyDescent="0.3">
      <c r="A3" s="18" t="s">
        <v>20</v>
      </c>
      <c r="B3" s="2"/>
      <c r="C3" s="2"/>
      <c r="D3" s="2"/>
      <c r="E3" s="2"/>
      <c r="F3" s="2"/>
      <c r="G3" s="2"/>
      <c r="H3" s="2"/>
      <c r="I3" s="2"/>
      <c r="J3" s="17"/>
      <c r="K3" s="17"/>
      <c r="L3" s="17"/>
    </row>
    <row r="4" spans="1:13" ht="14.4" customHeight="1" x14ac:dyDescent="0.3">
      <c r="A4" s="3" t="s">
        <v>18</v>
      </c>
      <c r="B4" s="3"/>
      <c r="C4" s="3"/>
      <c r="D4" s="3"/>
      <c r="F4" s="3" t="s">
        <v>19</v>
      </c>
      <c r="G4" s="3"/>
      <c r="H4" s="3"/>
      <c r="I4" s="3"/>
      <c r="J4" s="17"/>
      <c r="K4" s="3" t="s">
        <v>23</v>
      </c>
      <c r="L4" s="3"/>
      <c r="M4" s="3"/>
    </row>
    <row r="5" spans="1:13" x14ac:dyDescent="0.3">
      <c r="A5" s="5" t="s">
        <v>3</v>
      </c>
      <c r="B5" s="9">
        <v>210000</v>
      </c>
      <c r="C5" t="s">
        <v>8</v>
      </c>
      <c r="F5" s="5" t="s">
        <v>3</v>
      </c>
      <c r="G5" s="9">
        <v>180000</v>
      </c>
      <c r="H5" t="s">
        <v>8</v>
      </c>
      <c r="K5" s="5" t="s">
        <v>3</v>
      </c>
      <c r="L5" s="9">
        <v>240000</v>
      </c>
      <c r="M5" t="s">
        <v>8</v>
      </c>
    </row>
    <row r="6" spans="1:13" x14ac:dyDescent="0.3">
      <c r="A6" s="5" t="s">
        <v>4</v>
      </c>
      <c r="B6" s="9">
        <v>35000</v>
      </c>
      <c r="C6" t="s">
        <v>9</v>
      </c>
      <c r="F6" s="5" t="s">
        <v>4</v>
      </c>
      <c r="G6" s="9">
        <v>45000</v>
      </c>
      <c r="H6" t="s">
        <v>9</v>
      </c>
      <c r="K6" s="5" t="s">
        <v>4</v>
      </c>
      <c r="L6" s="9">
        <v>40000</v>
      </c>
      <c r="M6" t="s">
        <v>9</v>
      </c>
    </row>
    <row r="7" spans="1:13" x14ac:dyDescent="0.3">
      <c r="A7" s="5" t="s">
        <v>5</v>
      </c>
      <c r="B7">
        <v>6</v>
      </c>
      <c r="C7" t="s">
        <v>10</v>
      </c>
      <c r="F7" s="5" t="s">
        <v>5</v>
      </c>
      <c r="G7">
        <v>6</v>
      </c>
      <c r="H7" t="s">
        <v>10</v>
      </c>
      <c r="K7" s="5" t="s">
        <v>5</v>
      </c>
      <c r="L7">
        <v>6</v>
      </c>
      <c r="M7" t="s">
        <v>10</v>
      </c>
    </row>
    <row r="8" spans="1:13" x14ac:dyDescent="0.3">
      <c r="A8" s="5" t="s">
        <v>6</v>
      </c>
      <c r="B8" s="9">
        <v>38500</v>
      </c>
      <c r="C8" t="s">
        <v>11</v>
      </c>
      <c r="F8" s="5" t="s">
        <v>6</v>
      </c>
      <c r="G8" s="9">
        <v>33000</v>
      </c>
      <c r="H8" t="s">
        <v>11</v>
      </c>
      <c r="K8" s="5" t="s">
        <v>6</v>
      </c>
      <c r="L8" s="9">
        <v>44000</v>
      </c>
      <c r="M8" t="s">
        <v>11</v>
      </c>
    </row>
    <row r="9" spans="1:13" x14ac:dyDescent="0.3">
      <c r="A9" s="5" t="s">
        <v>7</v>
      </c>
      <c r="B9" s="7">
        <v>0.16</v>
      </c>
      <c r="C9" t="s">
        <v>12</v>
      </c>
      <c r="F9" s="5" t="s">
        <v>7</v>
      </c>
      <c r="G9" s="7">
        <v>0.16</v>
      </c>
      <c r="H9" t="s">
        <v>12</v>
      </c>
      <c r="K9" s="5" t="s">
        <v>7</v>
      </c>
      <c r="L9" s="7">
        <v>0.16</v>
      </c>
      <c r="M9" t="s">
        <v>12</v>
      </c>
    </row>
    <row r="10" spans="1:13" x14ac:dyDescent="0.3">
      <c r="A10" s="5" t="s">
        <v>15</v>
      </c>
      <c r="B10" s="9">
        <f>-B5-B8*(((1+B9)^B7-1)/(B9*(1+B9)^B7))+B6*(1/(1+B9)^B7)</f>
        <v>-337496.85355729348</v>
      </c>
      <c r="C10" s="6" t="s">
        <v>16</v>
      </c>
      <c r="F10" s="5" t="s">
        <v>15</v>
      </c>
      <c r="G10" s="9">
        <f>-G5-G8*(((1+G9)^G7-1)/(G9*(1+G9)^G7))+G6*(1/(1+G9)^G7)</f>
        <v>-283126.38351481175</v>
      </c>
      <c r="H10" s="6" t="s">
        <v>16</v>
      </c>
      <c r="K10" s="5" t="s">
        <v>15</v>
      </c>
      <c r="L10" s="9">
        <f>-L5-L8*(((1+L9)^L7-1)/(L9*(1+L9)^L7))+L6*(1/(1+L9)^L7)</f>
        <v>-385710.68977976398</v>
      </c>
      <c r="M10" s="6" t="s">
        <v>16</v>
      </c>
    </row>
    <row r="12" spans="1:13" x14ac:dyDescent="0.3">
      <c r="B12" s="1" t="s">
        <v>17</v>
      </c>
    </row>
    <row r="14" spans="1:13" x14ac:dyDescent="0.3">
      <c r="B14" s="11"/>
      <c r="C14" s="11"/>
      <c r="D14" s="11"/>
      <c r="E14" s="11"/>
      <c r="F14" s="11"/>
      <c r="G14" s="11"/>
      <c r="H14" s="11"/>
      <c r="I14" s="11"/>
      <c r="J14" s="11"/>
      <c r="K14" s="15">
        <f>B6</f>
        <v>35000</v>
      </c>
    </row>
    <row r="15" spans="1:13" x14ac:dyDescent="0.3">
      <c r="A15" s="12">
        <v>0</v>
      </c>
      <c r="B15" s="13">
        <v>1</v>
      </c>
      <c r="C15" s="13">
        <f>B15+1</f>
        <v>2</v>
      </c>
      <c r="D15" s="13">
        <f t="shared" ref="D15:K15" si="0">C15+1</f>
        <v>3</v>
      </c>
      <c r="E15" s="13">
        <f t="shared" si="0"/>
        <v>4</v>
      </c>
      <c r="F15" s="13">
        <f t="shared" si="0"/>
        <v>5</v>
      </c>
      <c r="G15" s="13">
        <f t="shared" si="0"/>
        <v>6</v>
      </c>
      <c r="H15" s="13">
        <f t="shared" si="0"/>
        <v>7</v>
      </c>
      <c r="I15" s="13">
        <f t="shared" si="0"/>
        <v>8</v>
      </c>
      <c r="J15" s="13">
        <f t="shared" si="0"/>
        <v>9</v>
      </c>
      <c r="K15" s="13">
        <f t="shared" si="0"/>
        <v>10</v>
      </c>
    </row>
    <row r="16" spans="1:13" x14ac:dyDescent="0.3">
      <c r="A16" s="14">
        <f>B5</f>
        <v>210000</v>
      </c>
      <c r="B16" s="20">
        <f>B6</f>
        <v>35000</v>
      </c>
      <c r="C16" s="20"/>
      <c r="D16" s="20"/>
      <c r="E16" s="20"/>
      <c r="F16" s="20"/>
      <c r="G16" s="20"/>
      <c r="H16" s="20"/>
      <c r="I16" s="20"/>
      <c r="J16" s="20"/>
      <c r="K16" s="20"/>
    </row>
    <row r="19" spans="1:11" x14ac:dyDescent="0.3">
      <c r="B19" s="1" t="s">
        <v>21</v>
      </c>
    </row>
    <row r="21" spans="1:11" x14ac:dyDescent="0.3">
      <c r="B21" s="11"/>
      <c r="C21" s="11"/>
      <c r="D21" s="11"/>
      <c r="E21" s="11"/>
      <c r="F21" s="11"/>
      <c r="G21" s="11"/>
      <c r="H21" s="11"/>
      <c r="I21" s="11"/>
      <c r="J21" s="11"/>
      <c r="K21" s="15">
        <f>G6</f>
        <v>45000</v>
      </c>
    </row>
    <row r="22" spans="1:11" x14ac:dyDescent="0.3">
      <c r="A22" s="12">
        <v>0</v>
      </c>
      <c r="B22" s="13">
        <v>1</v>
      </c>
      <c r="C22" s="13">
        <f>B22+1</f>
        <v>2</v>
      </c>
      <c r="D22" s="13">
        <f t="shared" ref="D22:K22" si="1">C22+1</f>
        <v>3</v>
      </c>
      <c r="E22" s="13">
        <f t="shared" si="1"/>
        <v>4</v>
      </c>
      <c r="F22" s="13">
        <f t="shared" si="1"/>
        <v>5</v>
      </c>
      <c r="G22" s="13">
        <f t="shared" si="1"/>
        <v>6</v>
      </c>
      <c r="H22" s="13">
        <f t="shared" si="1"/>
        <v>7</v>
      </c>
      <c r="I22" s="13">
        <f t="shared" si="1"/>
        <v>8</v>
      </c>
      <c r="J22" s="13">
        <f t="shared" si="1"/>
        <v>9</v>
      </c>
      <c r="K22" s="13">
        <f t="shared" si="1"/>
        <v>10</v>
      </c>
    </row>
    <row r="23" spans="1:11" x14ac:dyDescent="0.3">
      <c r="A23" s="14">
        <f>G5</f>
        <v>180000</v>
      </c>
      <c r="B23" s="20">
        <f>G8</f>
        <v>33000</v>
      </c>
      <c r="C23" s="21"/>
      <c r="D23" s="21"/>
      <c r="E23" s="21"/>
      <c r="F23" s="21"/>
      <c r="G23" s="21"/>
      <c r="H23" s="21"/>
      <c r="I23" s="21"/>
      <c r="J23" s="21"/>
      <c r="K23" s="21"/>
    </row>
    <row r="25" spans="1:11" x14ac:dyDescent="0.3">
      <c r="B25" s="1" t="s">
        <v>24</v>
      </c>
    </row>
    <row r="27" spans="1:11" x14ac:dyDescent="0.3">
      <c r="B27" s="11"/>
      <c r="C27" s="11"/>
      <c r="D27" s="11"/>
      <c r="E27" s="11"/>
      <c r="F27" s="11"/>
      <c r="G27" s="11"/>
      <c r="H27" s="11"/>
      <c r="I27" s="11"/>
      <c r="J27" s="11"/>
      <c r="K27" s="15">
        <f>L6</f>
        <v>40000</v>
      </c>
    </row>
    <row r="28" spans="1:11" x14ac:dyDescent="0.3">
      <c r="A28" s="12">
        <v>0</v>
      </c>
      <c r="B28" s="13">
        <v>1</v>
      </c>
      <c r="C28" s="13">
        <f>B28+1</f>
        <v>2</v>
      </c>
      <c r="D28" s="13">
        <f t="shared" ref="D28:K28" si="2">C28+1</f>
        <v>3</v>
      </c>
      <c r="E28" s="13">
        <f t="shared" si="2"/>
        <v>4</v>
      </c>
      <c r="F28" s="13">
        <f t="shared" si="2"/>
        <v>5</v>
      </c>
      <c r="G28" s="13">
        <f t="shared" si="2"/>
        <v>6</v>
      </c>
      <c r="H28" s="13">
        <f t="shared" si="2"/>
        <v>7</v>
      </c>
      <c r="I28" s="13">
        <f t="shared" si="2"/>
        <v>8</v>
      </c>
      <c r="J28" s="13">
        <f t="shared" si="2"/>
        <v>9</v>
      </c>
      <c r="K28" s="13">
        <f t="shared" si="2"/>
        <v>10</v>
      </c>
    </row>
    <row r="29" spans="1:11" x14ac:dyDescent="0.3">
      <c r="A29" s="14">
        <f>L5</f>
        <v>240000</v>
      </c>
      <c r="B29" s="20">
        <f>L8</f>
        <v>44000</v>
      </c>
      <c r="C29" s="21"/>
      <c r="D29" s="21"/>
      <c r="E29" s="21"/>
      <c r="F29" s="21"/>
      <c r="G29" s="21"/>
      <c r="H29" s="21"/>
      <c r="I29" s="21"/>
      <c r="J29" s="21"/>
      <c r="K29" s="21"/>
    </row>
    <row r="32" spans="1:11" s="19" customFormat="1" x14ac:dyDescent="0.3"/>
    <row r="33" spans="1:12" x14ac:dyDescent="0.3">
      <c r="A33" s="1" t="s">
        <v>25</v>
      </c>
    </row>
    <row r="34" spans="1:12" x14ac:dyDescent="0.3">
      <c r="A34" s="3" t="s">
        <v>18</v>
      </c>
      <c r="B34" s="3"/>
      <c r="C34" s="3"/>
      <c r="D34" s="3"/>
      <c r="F34" s="3" t="s">
        <v>19</v>
      </c>
      <c r="G34" s="3"/>
      <c r="H34" s="3"/>
      <c r="I34" s="3"/>
    </row>
    <row r="35" spans="1:12" x14ac:dyDescent="0.3">
      <c r="A35" s="5" t="s">
        <v>3</v>
      </c>
      <c r="B35" s="9">
        <v>150000</v>
      </c>
      <c r="C35" t="s">
        <v>8</v>
      </c>
      <c r="F35" s="5" t="s">
        <v>3</v>
      </c>
      <c r="G35" s="9">
        <v>220000</v>
      </c>
      <c r="H35" t="s">
        <v>8</v>
      </c>
      <c r="K35" s="5"/>
      <c r="L35" s="9"/>
    </row>
    <row r="36" spans="1:12" x14ac:dyDescent="0.3">
      <c r="A36" s="5" t="s">
        <v>4</v>
      </c>
      <c r="B36" s="9">
        <v>32000</v>
      </c>
      <c r="C36" t="s">
        <v>9</v>
      </c>
      <c r="F36" s="5" t="s">
        <v>4</v>
      </c>
      <c r="G36" s="9">
        <v>53000</v>
      </c>
      <c r="H36" t="s">
        <v>9</v>
      </c>
      <c r="K36" s="5"/>
      <c r="L36" s="9"/>
    </row>
    <row r="37" spans="1:12" x14ac:dyDescent="0.3">
      <c r="A37" s="5" t="s">
        <v>5</v>
      </c>
      <c r="B37">
        <v>4</v>
      </c>
      <c r="C37" t="s">
        <v>10</v>
      </c>
      <c r="F37" s="5" t="s">
        <v>5</v>
      </c>
      <c r="G37">
        <v>8</v>
      </c>
      <c r="H37" t="s">
        <v>10</v>
      </c>
      <c r="K37" s="5"/>
      <c r="L37" s="9"/>
    </row>
    <row r="38" spans="1:12" x14ac:dyDescent="0.3">
      <c r="A38" s="5" t="s">
        <v>6</v>
      </c>
      <c r="B38" s="9">
        <v>62000</v>
      </c>
      <c r="C38" t="s">
        <v>11</v>
      </c>
      <c r="F38" s="5" t="s">
        <v>6</v>
      </c>
      <c r="G38" s="9">
        <v>54000</v>
      </c>
      <c r="H38" t="s">
        <v>11</v>
      </c>
      <c r="K38" s="5"/>
      <c r="L38" s="9"/>
    </row>
    <row r="39" spans="1:12" x14ac:dyDescent="0.3">
      <c r="A39" s="5" t="s">
        <v>7</v>
      </c>
      <c r="B39" s="7">
        <v>0.18</v>
      </c>
      <c r="C39" t="s">
        <v>12</v>
      </c>
      <c r="F39" s="5" t="s">
        <v>7</v>
      </c>
      <c r="G39" s="7">
        <v>0.18</v>
      </c>
      <c r="H39" t="s">
        <v>12</v>
      </c>
      <c r="K39" s="5"/>
      <c r="L39" s="9"/>
    </row>
    <row r="40" spans="1:12" x14ac:dyDescent="0.3">
      <c r="A40" s="5" t="s">
        <v>26</v>
      </c>
      <c r="B40">
        <f>LCM(B37,G37)</f>
        <v>8</v>
      </c>
      <c r="F40" s="5" t="s">
        <v>26</v>
      </c>
      <c r="G40">
        <f>B40</f>
        <v>8</v>
      </c>
      <c r="K40" s="5"/>
      <c r="L40" s="9"/>
    </row>
    <row r="41" spans="1:12" x14ac:dyDescent="0.3">
      <c r="A41" s="5" t="s">
        <v>15</v>
      </c>
      <c r="B41" s="9" cm="1">
        <f t="array" ref="B41">-B35+((B36-B35)*SUMPRODUCT(1/(1+B39)^{4}))+B36*(1/(1+B39)^B40)-B38*(((1+B39)^B40-1)/(B39*(1+B39)^B40))</f>
        <v>-455158.94296582352</v>
      </c>
      <c r="C41" s="6" t="s">
        <v>16</v>
      </c>
      <c r="F41" s="5" t="s">
        <v>15</v>
      </c>
      <c r="G41" s="9">
        <f>-G35-G38*(((1+G39)^G37-1)/(G39*(1+G39)^G37))+G36*(1/(1+G39)^G37)</f>
        <v>-426088.52820313186</v>
      </c>
      <c r="H41" s="6" t="s">
        <v>16</v>
      </c>
    </row>
    <row r="59" spans="1:8" x14ac:dyDescent="0.3">
      <c r="A59" s="1" t="s">
        <v>2</v>
      </c>
    </row>
    <row r="60" spans="1:8" x14ac:dyDescent="0.3">
      <c r="A60" s="5" t="s">
        <v>3</v>
      </c>
      <c r="B60" s="9">
        <v>120000</v>
      </c>
      <c r="C60" t="s">
        <v>8</v>
      </c>
      <c r="F60" s="5" t="s">
        <v>3</v>
      </c>
      <c r="G60" s="9">
        <v>148000</v>
      </c>
      <c r="H60" t="s">
        <v>8</v>
      </c>
    </row>
    <row r="61" spans="1:8" x14ac:dyDescent="0.3">
      <c r="A61" s="5" t="s">
        <v>4</v>
      </c>
      <c r="B61" s="9">
        <v>20000</v>
      </c>
      <c r="C61" t="s">
        <v>9</v>
      </c>
      <c r="F61" s="5" t="s">
        <v>4</v>
      </c>
      <c r="G61" s="9">
        <v>25000</v>
      </c>
      <c r="H61" t="s">
        <v>9</v>
      </c>
    </row>
    <row r="62" spans="1:8" x14ac:dyDescent="0.3">
      <c r="A62" s="5" t="s">
        <v>5</v>
      </c>
      <c r="B62">
        <v>10</v>
      </c>
      <c r="C62" t="s">
        <v>10</v>
      </c>
      <c r="F62" s="5" t="s">
        <v>5</v>
      </c>
      <c r="G62">
        <v>10</v>
      </c>
      <c r="H62" t="s">
        <v>10</v>
      </c>
    </row>
    <row r="63" spans="1:8" x14ac:dyDescent="0.3">
      <c r="A63" s="5" t="s">
        <v>6</v>
      </c>
      <c r="B63" s="9">
        <v>22000</v>
      </c>
      <c r="C63" t="s">
        <v>11</v>
      </c>
      <c r="F63" s="5" t="s">
        <v>6</v>
      </c>
      <c r="G63" s="9">
        <v>19000</v>
      </c>
      <c r="H63" t="s">
        <v>11</v>
      </c>
    </row>
    <row r="64" spans="1:8" x14ac:dyDescent="0.3">
      <c r="A64" s="5" t="s">
        <v>7</v>
      </c>
      <c r="B64" s="7">
        <v>0.18</v>
      </c>
      <c r="C64" t="s">
        <v>12</v>
      </c>
      <c r="F64" s="5" t="s">
        <v>7</v>
      </c>
      <c r="G64" s="7">
        <v>0.18</v>
      </c>
      <c r="H64" t="s">
        <v>12</v>
      </c>
    </row>
    <row r="65" spans="1:11" x14ac:dyDescent="0.3">
      <c r="A65" s="5" t="s">
        <v>13</v>
      </c>
      <c r="B65" s="8">
        <v>60000</v>
      </c>
      <c r="C65" t="s">
        <v>14</v>
      </c>
      <c r="F65" s="5" t="s">
        <v>13</v>
      </c>
      <c r="G65">
        <v>60000</v>
      </c>
      <c r="H65" t="s">
        <v>14</v>
      </c>
    </row>
    <row r="66" spans="1:11" x14ac:dyDescent="0.3">
      <c r="A66" s="5" t="s">
        <v>15</v>
      </c>
      <c r="B66" s="9">
        <f>-B60-B63*(((1+B64)^B62-1)/(B64*(1+B64)^B62))+B61*(1/(1+B64)^B62)+B65*(((1+B64)^B62-1)/(B64*(1+B64)^B62))</f>
        <v>54596.568545399816</v>
      </c>
      <c r="C66" s="6" t="s">
        <v>16</v>
      </c>
      <c r="F66" s="5" t="s">
        <v>15</v>
      </c>
      <c r="G66" s="9">
        <f>-G60-G63*(((1+G64)^G62-1)/(G64*(1+G64)^G62))+G61*(1/(1+G64)^G62)+G65*(((1+G64)^G62-1)/(G64*(1+G64)^G62))</f>
        <v>41034.149764741072</v>
      </c>
      <c r="H66" s="6" t="s">
        <v>16</v>
      </c>
    </row>
    <row r="68" spans="1:11" x14ac:dyDescent="0.3">
      <c r="B68" s="1" t="s">
        <v>17</v>
      </c>
      <c r="K68" s="16">
        <f>B61</f>
        <v>20000</v>
      </c>
    </row>
    <row r="69" spans="1:11" x14ac:dyDescent="0.3">
      <c r="C69" s="22">
        <f>B65</f>
        <v>60000</v>
      </c>
      <c r="D69" s="22"/>
      <c r="E69" s="22"/>
      <c r="F69" s="22"/>
      <c r="G69" s="22"/>
      <c r="H69" s="22"/>
      <c r="I69" s="22"/>
      <c r="J69" s="22"/>
      <c r="K69" s="22"/>
    </row>
    <row r="70" spans="1:11" x14ac:dyDescent="0.3">
      <c r="B70" s="15"/>
      <c r="C70" s="15" t="s">
        <v>22</v>
      </c>
      <c r="D70" s="15"/>
      <c r="E70" s="15"/>
      <c r="F70" s="15"/>
      <c r="G70" s="15"/>
      <c r="H70" s="15"/>
      <c r="I70" s="15"/>
      <c r="J70" s="15"/>
      <c r="K70" s="15"/>
    </row>
    <row r="71" spans="1:11" x14ac:dyDescent="0.3">
      <c r="A71" s="12">
        <v>0</v>
      </c>
      <c r="B71" s="13">
        <v>1</v>
      </c>
      <c r="C71" s="13">
        <f>B71+1</f>
        <v>2</v>
      </c>
      <c r="D71" s="13">
        <f t="shared" ref="D71:K71" si="3">C71+1</f>
        <v>3</v>
      </c>
      <c r="E71" s="13">
        <f t="shared" si="3"/>
        <v>4</v>
      </c>
      <c r="F71" s="13">
        <f t="shared" si="3"/>
        <v>5</v>
      </c>
      <c r="G71" s="13">
        <f t="shared" si="3"/>
        <v>6</v>
      </c>
      <c r="H71" s="13">
        <f t="shared" si="3"/>
        <v>7</v>
      </c>
      <c r="I71" s="13">
        <f t="shared" si="3"/>
        <v>8</v>
      </c>
      <c r="J71" s="13">
        <f t="shared" si="3"/>
        <v>9</v>
      </c>
      <c r="K71" s="13">
        <f t="shared" si="3"/>
        <v>10</v>
      </c>
    </row>
    <row r="72" spans="1:11" x14ac:dyDescent="0.3">
      <c r="A72" s="14">
        <f>B60</f>
        <v>120000</v>
      </c>
      <c r="B72" s="20">
        <f>B63</f>
        <v>22000</v>
      </c>
      <c r="C72" s="21"/>
      <c r="D72" s="21"/>
      <c r="E72" s="21"/>
      <c r="F72" s="21"/>
      <c r="G72" s="21"/>
      <c r="H72" s="21"/>
      <c r="I72" s="21"/>
      <c r="J72" s="21"/>
      <c r="K72" s="21"/>
    </row>
    <row r="75" spans="1:11" x14ac:dyDescent="0.3">
      <c r="B75" s="1" t="s">
        <v>21</v>
      </c>
    </row>
    <row r="77" spans="1:11" x14ac:dyDescent="0.3">
      <c r="B77" s="11"/>
      <c r="C77" s="11"/>
      <c r="D77" s="11"/>
      <c r="E77" s="11"/>
      <c r="F77" s="11"/>
      <c r="G77" s="11"/>
      <c r="H77" s="11"/>
      <c r="I77" s="11"/>
      <c r="J77" s="11"/>
      <c r="K77" s="15">
        <f>G62</f>
        <v>10</v>
      </c>
    </row>
    <row r="78" spans="1:11" x14ac:dyDescent="0.3">
      <c r="A78" s="12">
        <v>0</v>
      </c>
      <c r="B78" s="13">
        <v>1</v>
      </c>
      <c r="C78" s="13">
        <f>B78+1</f>
        <v>2</v>
      </c>
      <c r="D78" s="13">
        <f t="shared" ref="D78:K78" si="4">C78+1</f>
        <v>3</v>
      </c>
      <c r="E78" s="13">
        <f t="shared" si="4"/>
        <v>4</v>
      </c>
      <c r="F78" s="13">
        <f t="shared" si="4"/>
        <v>5</v>
      </c>
      <c r="G78" s="13">
        <f t="shared" si="4"/>
        <v>6</v>
      </c>
      <c r="H78" s="13">
        <f t="shared" si="4"/>
        <v>7</v>
      </c>
      <c r="I78" s="13">
        <f t="shared" si="4"/>
        <v>8</v>
      </c>
      <c r="J78" s="13">
        <f t="shared" si="4"/>
        <v>9</v>
      </c>
      <c r="K78" s="13">
        <f t="shared" si="4"/>
        <v>10</v>
      </c>
    </row>
    <row r="79" spans="1:11" x14ac:dyDescent="0.3">
      <c r="A79" s="14">
        <f>G61</f>
        <v>25000</v>
      </c>
      <c r="B79" s="20">
        <f>G64</f>
        <v>0.18</v>
      </c>
      <c r="C79" s="21"/>
      <c r="D79" s="21"/>
      <c r="E79" s="21"/>
      <c r="F79" s="21"/>
      <c r="G79" s="21"/>
      <c r="H79" s="21"/>
      <c r="I79" s="21"/>
      <c r="J79" s="21"/>
      <c r="K79" s="21"/>
    </row>
  </sheetData>
  <mergeCells count="7">
    <mergeCell ref="A1:L2"/>
    <mergeCell ref="B23:K23"/>
    <mergeCell ref="C69:K69"/>
    <mergeCell ref="B72:K72"/>
    <mergeCell ref="B79:K79"/>
    <mergeCell ref="B16:K16"/>
    <mergeCell ref="B29:K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D2E7D-8917-4E47-B7BE-DB7E9C49402D}">
  <dimension ref="A1:L41"/>
  <sheetViews>
    <sheetView workbookViewId="0">
      <selection activeCell="D40" sqref="D40"/>
    </sheetView>
  </sheetViews>
  <sheetFormatPr defaultColWidth="12.77734375" defaultRowHeight="14.4" x14ac:dyDescent="0.3"/>
  <cols>
    <col min="1" max="1" width="14.5546875" customWidth="1"/>
    <col min="2" max="2" width="16.21875" customWidth="1"/>
    <col min="3" max="3" width="16" customWidth="1"/>
  </cols>
  <sheetData>
    <row r="1" spans="1:12" x14ac:dyDescent="0.3">
      <c r="A1" s="23" t="s">
        <v>27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2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x14ac:dyDescent="0.3">
      <c r="A3" s="18" t="s">
        <v>28</v>
      </c>
      <c r="B3" t="s">
        <v>15</v>
      </c>
    </row>
    <row r="4" spans="1:12" x14ac:dyDescent="0.3">
      <c r="A4" s="1" t="s">
        <v>30</v>
      </c>
    </row>
    <row r="5" spans="1:12" x14ac:dyDescent="0.3">
      <c r="A5" s="5" t="s">
        <v>31</v>
      </c>
      <c r="B5" s="8">
        <v>1000000</v>
      </c>
      <c r="C5" t="s">
        <v>40</v>
      </c>
    </row>
    <row r="6" spans="1:12" x14ac:dyDescent="0.3">
      <c r="A6" s="5" t="s">
        <v>32</v>
      </c>
      <c r="B6" s="8"/>
    </row>
    <row r="7" spans="1:12" x14ac:dyDescent="0.3">
      <c r="A7" s="5" t="s">
        <v>36</v>
      </c>
      <c r="B7" s="8">
        <v>90000</v>
      </c>
    </row>
    <row r="8" spans="1:12" x14ac:dyDescent="0.3">
      <c r="A8" s="5" t="s">
        <v>37</v>
      </c>
      <c r="B8" s="8">
        <v>90000</v>
      </c>
    </row>
    <row r="9" spans="1:12" x14ac:dyDescent="0.3">
      <c r="A9" s="5" t="s">
        <v>38</v>
      </c>
      <c r="B9" s="8">
        <v>90000</v>
      </c>
    </row>
    <row r="10" spans="1:12" x14ac:dyDescent="0.3">
      <c r="A10" s="5" t="s">
        <v>39</v>
      </c>
      <c r="B10" s="8">
        <v>1090000</v>
      </c>
    </row>
    <row r="11" spans="1:12" x14ac:dyDescent="0.3">
      <c r="A11" s="5" t="s">
        <v>33</v>
      </c>
      <c r="B11" s="8"/>
    </row>
    <row r="12" spans="1:12" x14ac:dyDescent="0.3">
      <c r="A12" s="5" t="s">
        <v>34</v>
      </c>
      <c r="B12" s="7">
        <v>0.05</v>
      </c>
      <c r="C12" t="s">
        <v>35</v>
      </c>
    </row>
    <row r="15" spans="1:12" x14ac:dyDescent="0.3">
      <c r="A15" s="26" t="s">
        <v>41</v>
      </c>
      <c r="B15" s="26" t="s">
        <v>43</v>
      </c>
      <c r="C15" s="25" t="s">
        <v>42</v>
      </c>
      <c r="D15" s="25"/>
      <c r="E15" s="25"/>
      <c r="F15" s="25"/>
      <c r="G15" s="26" t="s">
        <v>44</v>
      </c>
    </row>
    <row r="16" spans="1:12" x14ac:dyDescent="0.3">
      <c r="A16" s="26"/>
      <c r="B16" s="26"/>
      <c r="C16" s="4">
        <v>1</v>
      </c>
      <c r="D16" s="4">
        <v>2</v>
      </c>
      <c r="E16" s="4">
        <v>3</v>
      </c>
      <c r="F16" s="4">
        <v>4</v>
      </c>
      <c r="G16" s="26"/>
    </row>
    <row r="17" spans="1:7" x14ac:dyDescent="0.3">
      <c r="A17" s="10" t="s">
        <v>6</v>
      </c>
      <c r="B17" s="8">
        <f>-B5</f>
        <v>-1000000</v>
      </c>
      <c r="C17" s="8">
        <f>B7</f>
        <v>90000</v>
      </c>
      <c r="D17" s="8">
        <f>B8</f>
        <v>90000</v>
      </c>
      <c r="E17" s="8">
        <f>B9</f>
        <v>90000</v>
      </c>
      <c r="F17" s="8">
        <f>B10</f>
        <v>1090000</v>
      </c>
      <c r="G17" s="1"/>
    </row>
    <row r="18" spans="1:7" x14ac:dyDescent="0.3">
      <c r="B18" s="27">
        <f>B17</f>
        <v>-1000000</v>
      </c>
      <c r="C18" s="27">
        <f>C17/(1+$B12)^C16</f>
        <v>85714.28571428571</v>
      </c>
      <c r="D18" s="27">
        <f>D17/(1+$B12)^D16</f>
        <v>81632.653061224482</v>
      </c>
      <c r="E18" s="27">
        <f t="shared" ref="D18:F18" si="0">E17/(1+$B12)^E16</f>
        <v>77745.383867832832</v>
      </c>
      <c r="F18" s="27">
        <f t="shared" si="0"/>
        <v>896745.69752315141</v>
      </c>
      <c r="G18" s="8">
        <f>SUM(B18:F18)</f>
        <v>141838.02016649442</v>
      </c>
    </row>
    <row r="19" spans="1:7" x14ac:dyDescent="0.3">
      <c r="A19" s="28" t="s">
        <v>45</v>
      </c>
      <c r="B19" s="8"/>
      <c r="C19" s="8"/>
      <c r="D19" s="8"/>
      <c r="E19" s="8"/>
      <c r="F19" s="8"/>
      <c r="G19" s="1"/>
    </row>
    <row r="20" spans="1:7" x14ac:dyDescent="0.3">
      <c r="A20" t="s">
        <v>50</v>
      </c>
      <c r="B20" s="27"/>
      <c r="C20" s="27"/>
      <c r="D20" s="27"/>
      <c r="E20" s="27"/>
      <c r="F20" s="27"/>
      <c r="G20" s="8"/>
    </row>
    <row r="21" spans="1:7" x14ac:dyDescent="0.3">
      <c r="A21" s="18" t="s">
        <v>29</v>
      </c>
      <c r="B21" s="8"/>
      <c r="C21" s="8"/>
      <c r="D21" s="8"/>
      <c r="E21" s="8"/>
      <c r="F21" s="8"/>
      <c r="G21" s="1"/>
    </row>
    <row r="22" spans="1:7" x14ac:dyDescent="0.3">
      <c r="A22" t="s">
        <v>46</v>
      </c>
      <c r="B22" s="27"/>
      <c r="C22" s="27"/>
      <c r="D22" s="27"/>
      <c r="E22" s="27"/>
      <c r="F22" s="27"/>
      <c r="G22" s="8"/>
    </row>
    <row r="25" spans="1:7" x14ac:dyDescent="0.3">
      <c r="A25" s="5" t="s">
        <v>31</v>
      </c>
      <c r="B25">
        <v>10000</v>
      </c>
      <c r="C25" t="s">
        <v>40</v>
      </c>
    </row>
    <row r="26" spans="1:7" x14ac:dyDescent="0.3">
      <c r="A26" s="5" t="s">
        <v>47</v>
      </c>
      <c r="B26">
        <v>2000</v>
      </c>
    </row>
    <row r="27" spans="1:7" x14ac:dyDescent="0.3">
      <c r="A27" s="5" t="s">
        <v>5</v>
      </c>
      <c r="B27">
        <v>5</v>
      </c>
    </row>
    <row r="28" spans="1:7" x14ac:dyDescent="0.3">
      <c r="A28" s="5" t="s">
        <v>7</v>
      </c>
      <c r="B28" s="7">
        <v>0.1</v>
      </c>
    </row>
    <row r="29" spans="1:7" x14ac:dyDescent="0.3">
      <c r="A29" s="5" t="s">
        <v>48</v>
      </c>
      <c r="B29" cm="1">
        <f t="array" ref="B29">SUMPRODUCT(B26/(1+B28)^{1,2,3,4})-B25</f>
        <v>-3660.2691073014148</v>
      </c>
    </row>
    <row r="32" spans="1:7" x14ac:dyDescent="0.3">
      <c r="A32" s="5" t="s">
        <v>49</v>
      </c>
    </row>
    <row r="33" spans="1:11" x14ac:dyDescent="0.3">
      <c r="B33" s="34">
        <f>B26</f>
        <v>2000</v>
      </c>
      <c r="C33" s="34">
        <f>B33</f>
        <v>2000</v>
      </c>
      <c r="D33" s="34">
        <f t="shared" ref="D33:F33" si="1">C33</f>
        <v>2000</v>
      </c>
      <c r="E33" s="34">
        <f t="shared" si="1"/>
        <v>2000</v>
      </c>
      <c r="F33" s="34">
        <f t="shared" si="1"/>
        <v>2000</v>
      </c>
    </row>
    <row r="34" spans="1:11" x14ac:dyDescent="0.3">
      <c r="B34" s="33"/>
      <c r="C34" s="33"/>
      <c r="D34" s="33"/>
      <c r="E34" s="33"/>
      <c r="F34" s="33"/>
    </row>
    <row r="35" spans="1:11" x14ac:dyDescent="0.3">
      <c r="A35" s="12">
        <v>0</v>
      </c>
      <c r="B35" s="13">
        <v>1</v>
      </c>
      <c r="C35" s="13">
        <f>B35+1</f>
        <v>2</v>
      </c>
      <c r="D35" s="13">
        <f t="shared" ref="D35:K35" si="2">C35+1</f>
        <v>3</v>
      </c>
      <c r="E35" s="13">
        <f t="shared" si="2"/>
        <v>4</v>
      </c>
      <c r="F35" s="13">
        <f t="shared" si="2"/>
        <v>5</v>
      </c>
    </row>
    <row r="36" spans="1:11" x14ac:dyDescent="0.3">
      <c r="A36" s="14">
        <f>-B25</f>
        <v>-10000</v>
      </c>
      <c r="B36" s="31"/>
      <c r="C36" s="31"/>
      <c r="D36" s="31"/>
      <c r="E36" s="31"/>
      <c r="F36" s="31"/>
      <c r="G36" s="32"/>
      <c r="H36" s="32"/>
      <c r="I36" s="32"/>
      <c r="J36" s="32"/>
      <c r="K36" s="32"/>
    </row>
    <row r="40" spans="1:11" x14ac:dyDescent="0.3">
      <c r="A40" t="s">
        <v>51</v>
      </c>
    </row>
    <row r="41" spans="1:11" ht="27.6" customHeight="1" x14ac:dyDescent="0.3">
      <c r="A41" s="29" t="s">
        <v>52</v>
      </c>
      <c r="B41" s="29" t="s">
        <v>53</v>
      </c>
      <c r="C41" s="30" t="s">
        <v>54</v>
      </c>
    </row>
  </sheetData>
  <mergeCells count="5">
    <mergeCell ref="A1:L2"/>
    <mergeCell ref="A15:A16"/>
    <mergeCell ref="B15:B16"/>
    <mergeCell ref="C15:F15"/>
    <mergeCell ref="G15:G16"/>
  </mergeCells>
  <conditionalFormatting sqref="A1:XFD22 B23:XFD27 A25:A28 A28:XFD1048576">
    <cfRule type="cellIs" dxfId="0" priority="1" operator="lessThan">
      <formula>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743D-D178-4F09-BAB9-2DB16AA77F40}">
  <dimension ref="A1:K28"/>
  <sheetViews>
    <sheetView tabSelected="1" workbookViewId="0">
      <selection activeCell="A19" sqref="A19"/>
    </sheetView>
  </sheetViews>
  <sheetFormatPr defaultColWidth="15.77734375" defaultRowHeight="14.4" x14ac:dyDescent="0.3"/>
  <sheetData>
    <row r="1" spans="1:11" ht="18.600000000000001" x14ac:dyDescent="0.45">
      <c r="A1" s="35"/>
      <c r="B1" s="36" t="s">
        <v>55</v>
      </c>
      <c r="C1" s="37"/>
      <c r="D1" s="37"/>
      <c r="E1" s="37"/>
      <c r="F1" s="37"/>
      <c r="G1" s="37"/>
      <c r="H1" s="37"/>
      <c r="I1" s="37"/>
      <c r="J1" s="38"/>
      <c r="K1" s="35"/>
    </row>
    <row r="2" spans="1:11" ht="18.600000000000001" x14ac:dyDescent="0.45">
      <c r="A2" s="38"/>
      <c r="B2" s="36" t="s">
        <v>56</v>
      </c>
      <c r="C2" s="37"/>
      <c r="D2" s="37"/>
      <c r="E2" s="37"/>
      <c r="F2" s="37"/>
      <c r="G2" s="37"/>
      <c r="H2" s="37"/>
      <c r="I2" s="37"/>
      <c r="J2" s="38"/>
      <c r="K2" s="35"/>
    </row>
    <row r="3" spans="1:11" ht="18.600000000000001" x14ac:dyDescent="0.45">
      <c r="A3" s="38"/>
      <c r="B3" s="36"/>
      <c r="C3" s="37"/>
      <c r="D3" s="37"/>
      <c r="E3" s="37"/>
      <c r="F3" s="37"/>
      <c r="G3" s="37"/>
      <c r="H3" s="37"/>
      <c r="I3" s="37"/>
      <c r="J3" s="38"/>
      <c r="K3" s="35"/>
    </row>
    <row r="4" spans="1:11" ht="15.6" x14ac:dyDescent="0.3">
      <c r="A4" s="38"/>
      <c r="B4" s="39" t="s">
        <v>57</v>
      </c>
      <c r="C4" s="40">
        <v>425000</v>
      </c>
      <c r="D4" s="37"/>
      <c r="E4" s="39" t="s">
        <v>58</v>
      </c>
      <c r="F4" s="41">
        <f>B19+(C19/(1+C5))+(D19/((1+C5)^2))+(E19/((1+C5)^3))+(F19/((1+C5)^4))+(G19/((1+C5)^5))+(H19/((1+C5)^6))</f>
        <v>20312.357975976047</v>
      </c>
      <c r="G4" s="37"/>
      <c r="H4" s="60" t="s">
        <v>76</v>
      </c>
      <c r="I4" s="61">
        <v>0.1</v>
      </c>
      <c r="J4" s="38"/>
      <c r="K4" s="35"/>
    </row>
    <row r="5" spans="1:11" ht="15.6" x14ac:dyDescent="0.3">
      <c r="A5" s="38"/>
      <c r="B5" s="39" t="s">
        <v>59</v>
      </c>
      <c r="C5" s="42">
        <v>0.12</v>
      </c>
      <c r="D5" s="38"/>
      <c r="E5" s="39" t="s">
        <v>58</v>
      </c>
      <c r="F5" s="43">
        <f>NPV(C5,C19:H19)+B19</f>
        <v>20312.357975976076</v>
      </c>
      <c r="G5" s="37"/>
      <c r="H5" s="37"/>
      <c r="I5" s="37"/>
      <c r="J5" s="38"/>
      <c r="K5" s="35"/>
    </row>
    <row r="6" spans="1:11" ht="15.6" x14ac:dyDescent="0.3">
      <c r="A6" s="38"/>
      <c r="B6" s="44" t="s">
        <v>60</v>
      </c>
      <c r="C6" s="40" t="s">
        <v>61</v>
      </c>
      <c r="D6" s="44"/>
      <c r="E6" s="39" t="s">
        <v>62</v>
      </c>
      <c r="F6" s="45">
        <f>IRR(B19:H19)</f>
        <v>0.13512739039808253</v>
      </c>
      <c r="G6" s="37"/>
      <c r="H6" s="37"/>
      <c r="I6" s="37"/>
      <c r="J6" s="38"/>
      <c r="K6" s="35"/>
    </row>
    <row r="7" spans="1:11" ht="15.6" x14ac:dyDescent="0.3">
      <c r="A7" s="38"/>
      <c r="B7" s="38"/>
      <c r="C7" s="37"/>
      <c r="D7" s="37"/>
      <c r="E7" s="37"/>
      <c r="F7" s="37"/>
      <c r="G7" s="37"/>
      <c r="H7" s="37"/>
      <c r="I7" s="37"/>
      <c r="J7" s="38"/>
      <c r="K7" s="35"/>
    </row>
    <row r="8" spans="1:11" ht="15.6" x14ac:dyDescent="0.3">
      <c r="A8" s="62" t="s">
        <v>63</v>
      </c>
      <c r="B8" s="63" t="s">
        <v>64</v>
      </c>
      <c r="C8" s="63"/>
      <c r="D8" s="63"/>
      <c r="E8" s="63"/>
      <c r="F8" s="63"/>
      <c r="G8" s="63"/>
      <c r="H8" s="63"/>
      <c r="I8" s="46" t="s">
        <v>65</v>
      </c>
      <c r="K8" s="35"/>
    </row>
    <row r="9" spans="1:11" ht="16.2" thickBot="1" x14ac:dyDescent="0.35">
      <c r="A9" s="64"/>
      <c r="B9" s="47">
        <v>0</v>
      </c>
      <c r="C9" s="47">
        <v>1</v>
      </c>
      <c r="D9" s="47">
        <v>2</v>
      </c>
      <c r="E9" s="47">
        <v>3</v>
      </c>
      <c r="F9" s="47">
        <v>4</v>
      </c>
      <c r="G9" s="47">
        <v>5</v>
      </c>
      <c r="H9" s="47">
        <v>6</v>
      </c>
      <c r="I9" s="48"/>
      <c r="K9" s="35"/>
    </row>
    <row r="10" spans="1:11" ht="15.6" x14ac:dyDescent="0.3">
      <c r="A10" s="49" t="s">
        <v>66</v>
      </c>
      <c r="B10" s="50">
        <v>0</v>
      </c>
      <c r="C10" s="50">
        <v>115000</v>
      </c>
      <c r="D10" s="50">
        <v>115000</v>
      </c>
      <c r="E10" s="50">
        <v>125000</v>
      </c>
      <c r="F10" s="50">
        <v>125000</v>
      </c>
      <c r="G10" s="50">
        <v>135000</v>
      </c>
      <c r="H10" s="50">
        <v>135000</v>
      </c>
      <c r="I10" s="51">
        <f>SUM(B10:H10)</f>
        <v>750000</v>
      </c>
      <c r="K10" s="35"/>
    </row>
    <row r="11" spans="1:11" ht="15.6" x14ac:dyDescent="0.3">
      <c r="A11" s="49" t="s">
        <v>67</v>
      </c>
      <c r="B11" s="50">
        <v>0</v>
      </c>
      <c r="C11" s="50">
        <v>-22000</v>
      </c>
      <c r="D11" s="50">
        <f>C11</f>
        <v>-22000</v>
      </c>
      <c r="E11" s="50">
        <f t="shared" ref="E11:H11" si="0">D11</f>
        <v>-22000</v>
      </c>
      <c r="F11" s="50">
        <f t="shared" si="0"/>
        <v>-22000</v>
      </c>
      <c r="G11" s="50">
        <f t="shared" si="0"/>
        <v>-22000</v>
      </c>
      <c r="H11" s="50">
        <f t="shared" si="0"/>
        <v>-22000</v>
      </c>
      <c r="I11" s="51">
        <f t="shared" ref="I11:I19" si="1">SUM(B11:H11)</f>
        <v>-132000</v>
      </c>
      <c r="K11" s="35"/>
    </row>
    <row r="12" spans="1:11" ht="15.6" x14ac:dyDescent="0.3">
      <c r="A12" s="49" t="s">
        <v>68</v>
      </c>
      <c r="B12" s="50">
        <v>0</v>
      </c>
      <c r="C12" s="50">
        <f>-400*3</f>
        <v>-1200</v>
      </c>
      <c r="D12" s="50">
        <f t="shared" ref="D12:H12" si="2">-400*3</f>
        <v>-1200</v>
      </c>
      <c r="E12" s="50">
        <f t="shared" si="2"/>
        <v>-1200</v>
      </c>
      <c r="F12" s="50">
        <f t="shared" si="2"/>
        <v>-1200</v>
      </c>
      <c r="G12" s="50">
        <f t="shared" si="2"/>
        <v>-1200</v>
      </c>
      <c r="H12" s="50">
        <f t="shared" si="2"/>
        <v>-1200</v>
      </c>
      <c r="I12" s="51">
        <f t="shared" si="1"/>
        <v>-7200</v>
      </c>
      <c r="K12" s="35"/>
    </row>
    <row r="13" spans="1:11" ht="16.2" thickBot="1" x14ac:dyDescent="0.35">
      <c r="A13" s="52" t="s">
        <v>69</v>
      </c>
      <c r="B13" s="53">
        <v>0</v>
      </c>
      <c r="C13" s="53">
        <f>-$C4*$I4</f>
        <v>-42500</v>
      </c>
      <c r="D13" s="53">
        <f t="shared" ref="D13:H13" si="3">-$C4*$I4</f>
        <v>-42500</v>
      </c>
      <c r="E13" s="53">
        <f t="shared" si="3"/>
        <v>-42500</v>
      </c>
      <c r="F13" s="53">
        <f t="shared" si="3"/>
        <v>-42500</v>
      </c>
      <c r="G13" s="53">
        <f t="shared" si="3"/>
        <v>-42500</v>
      </c>
      <c r="H13" s="53">
        <f t="shared" si="3"/>
        <v>-42500</v>
      </c>
      <c r="I13" s="54">
        <f t="shared" si="1"/>
        <v>-255000</v>
      </c>
      <c r="K13" s="35"/>
    </row>
    <row r="14" spans="1:11" ht="15.6" x14ac:dyDescent="0.3">
      <c r="A14" s="55" t="s">
        <v>70</v>
      </c>
      <c r="B14" s="56">
        <f>B10-(SUM(B11:B13))</f>
        <v>0</v>
      </c>
      <c r="C14" s="56">
        <f>C10+(SUM(C11:C13))</f>
        <v>49300</v>
      </c>
      <c r="D14" s="56">
        <f t="shared" ref="D14:H14" si="4">D10+(SUM(D11:D13))</f>
        <v>49300</v>
      </c>
      <c r="E14" s="56">
        <f t="shared" si="4"/>
        <v>59300</v>
      </c>
      <c r="F14" s="56">
        <f t="shared" si="4"/>
        <v>59300</v>
      </c>
      <c r="G14" s="56">
        <f t="shared" si="4"/>
        <v>69300</v>
      </c>
      <c r="H14" s="56">
        <f t="shared" si="4"/>
        <v>69300</v>
      </c>
      <c r="I14" s="51">
        <f t="shared" si="1"/>
        <v>355800</v>
      </c>
      <c r="K14" s="35"/>
    </row>
    <row r="15" spans="1:11" ht="16.2" thickBot="1" x14ac:dyDescent="0.35">
      <c r="A15" s="57" t="s">
        <v>71</v>
      </c>
      <c r="B15" s="53">
        <v>0</v>
      </c>
      <c r="C15" s="53">
        <f>-C13</f>
        <v>42500</v>
      </c>
      <c r="D15" s="53">
        <f t="shared" ref="D15:H15" si="5">-D13</f>
        <v>42500</v>
      </c>
      <c r="E15" s="53">
        <f t="shared" si="5"/>
        <v>42500</v>
      </c>
      <c r="F15" s="53">
        <f t="shared" si="5"/>
        <v>42500</v>
      </c>
      <c r="G15" s="53">
        <f t="shared" si="5"/>
        <v>42500</v>
      </c>
      <c r="H15" s="53">
        <f t="shared" si="5"/>
        <v>42500</v>
      </c>
      <c r="I15" s="54">
        <f t="shared" si="1"/>
        <v>255000</v>
      </c>
      <c r="K15" s="35"/>
    </row>
    <row r="16" spans="1:11" ht="15.6" x14ac:dyDescent="0.3">
      <c r="A16" s="55" t="s">
        <v>72</v>
      </c>
      <c r="B16" s="56">
        <f>SUM(B14:B15)</f>
        <v>0</v>
      </c>
      <c r="C16" s="56">
        <f>SUM(C14:C15)</f>
        <v>91800</v>
      </c>
      <c r="D16" s="56">
        <f t="shared" ref="D16:H16" si="6">SUM(D14:D15)</f>
        <v>91800</v>
      </c>
      <c r="E16" s="56">
        <f t="shared" si="6"/>
        <v>101800</v>
      </c>
      <c r="F16" s="56">
        <f t="shared" si="6"/>
        <v>101800</v>
      </c>
      <c r="G16" s="56">
        <f t="shared" si="6"/>
        <v>111800</v>
      </c>
      <c r="H16" s="56">
        <f t="shared" si="6"/>
        <v>111800</v>
      </c>
      <c r="I16" s="51">
        <f t="shared" si="1"/>
        <v>610800</v>
      </c>
      <c r="K16" s="35"/>
    </row>
    <row r="17" spans="1:11" ht="15.6" x14ac:dyDescent="0.3">
      <c r="A17" s="49" t="s">
        <v>73</v>
      </c>
      <c r="B17" s="50">
        <f>-C4</f>
        <v>-425000</v>
      </c>
      <c r="C17" s="50">
        <v>0</v>
      </c>
      <c r="D17" s="50">
        <v>0</v>
      </c>
      <c r="E17" s="50">
        <v>0</v>
      </c>
      <c r="F17" s="50">
        <v>0</v>
      </c>
      <c r="G17" s="50">
        <v>0</v>
      </c>
      <c r="H17" s="50">
        <v>0</v>
      </c>
      <c r="I17" s="51">
        <f t="shared" si="1"/>
        <v>-425000</v>
      </c>
      <c r="K17" s="35"/>
    </row>
    <row r="18" spans="1:11" ht="16.2" thickBot="1" x14ac:dyDescent="0.35">
      <c r="A18" s="52" t="s">
        <v>74</v>
      </c>
      <c r="B18" s="53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65000</v>
      </c>
      <c r="I18" s="54">
        <f t="shared" si="1"/>
        <v>65000</v>
      </c>
      <c r="K18" s="35"/>
    </row>
    <row r="19" spans="1:11" ht="15.6" x14ac:dyDescent="0.3">
      <c r="A19" s="55" t="s">
        <v>75</v>
      </c>
      <c r="B19" s="56">
        <f>SUM(B16:B18)</f>
        <v>-425000</v>
      </c>
      <c r="C19" s="56">
        <f>SUM(C16:C18)</f>
        <v>91800</v>
      </c>
      <c r="D19" s="56">
        <f t="shared" ref="D19:H19" si="7">SUM(D16:D18)</f>
        <v>91800</v>
      </c>
      <c r="E19" s="56">
        <f t="shared" si="7"/>
        <v>101800</v>
      </c>
      <c r="F19" s="56">
        <f t="shared" si="7"/>
        <v>101800</v>
      </c>
      <c r="G19" s="56">
        <f t="shared" si="7"/>
        <v>111800</v>
      </c>
      <c r="H19" s="56">
        <f t="shared" si="7"/>
        <v>176800</v>
      </c>
      <c r="I19" s="58">
        <f t="shared" si="1"/>
        <v>250800</v>
      </c>
      <c r="K19" s="35"/>
    </row>
    <row r="20" spans="1:11" ht="15" x14ac:dyDescent="0.3">
      <c r="A20" s="49"/>
      <c r="B20" s="50"/>
      <c r="C20" s="50"/>
      <c r="D20" s="50"/>
      <c r="E20" s="50"/>
      <c r="F20" s="50"/>
      <c r="G20" s="50"/>
      <c r="H20" s="50"/>
      <c r="I20" s="49"/>
      <c r="K20" s="35"/>
    </row>
    <row r="21" spans="1:11" ht="15.6" x14ac:dyDescent="0.3">
      <c r="A21" s="39" t="s">
        <v>58</v>
      </c>
      <c r="B21" s="37">
        <f>B19</f>
        <v>-425000</v>
      </c>
      <c r="C21" s="37">
        <f>C19/(1+C5)</f>
        <v>81964.28571428571</v>
      </c>
      <c r="D21" s="37">
        <f>D19/(1+C5)^2</f>
        <v>73182.397959183669</v>
      </c>
      <c r="E21" s="37">
        <f>E19/(1+C5)^3</f>
        <v>72459.229227405231</v>
      </c>
      <c r="F21" s="37">
        <f>F19/(1+C5)^4</f>
        <v>64695.740381611817</v>
      </c>
      <c r="G21" s="37">
        <f>G19/(1+C5)^5</f>
        <v>63438.322469339393</v>
      </c>
      <c r="H21" s="37">
        <f>H19/(1+C5)^6</f>
        <v>89572.382224150293</v>
      </c>
      <c r="I21" s="59">
        <f>SUM(B21:H21)</f>
        <v>20312.357975976047</v>
      </c>
      <c r="K21" s="35"/>
    </row>
    <row r="22" spans="1:11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</row>
    <row r="23" spans="1:11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</row>
    <row r="24" spans="1:11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</row>
    <row r="25" spans="1:11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</row>
    <row r="26" spans="1:11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</row>
    <row r="27" spans="1:11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</row>
    <row r="28" spans="1:11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</row>
  </sheetData>
  <mergeCells count="1">
    <mergeCell ref="I8:I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Valor presente</vt:lpstr>
      <vt:lpstr>Valor presente VU diff</vt:lpstr>
      <vt:lpstr>VAN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bautista</dc:creator>
  <cp:lastModifiedBy>daniel bautista</cp:lastModifiedBy>
  <dcterms:created xsi:type="dcterms:W3CDTF">2024-10-23T01:56:41Z</dcterms:created>
  <dcterms:modified xsi:type="dcterms:W3CDTF">2024-10-23T21:14:06Z</dcterms:modified>
</cp:coreProperties>
</file>