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Data\Documents\Obsidian\url-notas\docs\0-RES\economicas\"/>
    </mc:Choice>
  </mc:AlternateContent>
  <bookViews>
    <workbookView xWindow="0" yWindow="0" windowWidth="25605" windowHeight="121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0" i="1" l="1"/>
  <c r="A62" i="1"/>
  <c r="Z58" i="1"/>
  <c r="Z59" i="1"/>
  <c r="B62" i="1"/>
  <c r="K104" i="1"/>
  <c r="A104" i="1"/>
  <c r="J104" i="1"/>
  <c r="I104" i="1"/>
  <c r="H104" i="1"/>
  <c r="G104" i="1"/>
  <c r="F104" i="1"/>
  <c r="E104" i="1"/>
  <c r="D104" i="1"/>
  <c r="C104" i="1"/>
  <c r="B104" i="1"/>
  <c r="G94" i="1"/>
  <c r="G95" i="1"/>
  <c r="G96" i="1"/>
  <c r="G97" i="1"/>
  <c r="G98" i="1"/>
  <c r="G99" i="1"/>
  <c r="G100" i="1"/>
  <c r="G101" i="1"/>
  <c r="G93" i="1"/>
  <c r="F94" i="1"/>
  <c r="B95" i="1" s="1"/>
  <c r="D95" i="1" s="1"/>
  <c r="F95" i="1" s="1"/>
  <c r="B96" i="1" s="1"/>
  <c r="D96" i="1" s="1"/>
  <c r="F96" i="1" s="1"/>
  <c r="B97" i="1" s="1"/>
  <c r="D97" i="1" s="1"/>
  <c r="F97" i="1" s="1"/>
  <c r="B98" i="1" s="1"/>
  <c r="D98" i="1" s="1"/>
  <c r="F98" i="1" s="1"/>
  <c r="B99" i="1" s="1"/>
  <c r="D99" i="1" s="1"/>
  <c r="F99" i="1" s="1"/>
  <c r="B100" i="1" s="1"/>
  <c r="D100" i="1" s="1"/>
  <c r="F100" i="1" s="1"/>
  <c r="B101" i="1" s="1"/>
  <c r="D101" i="1" s="1"/>
  <c r="F101" i="1" s="1"/>
  <c r="D94" i="1"/>
  <c r="C94" i="1"/>
  <c r="C95" i="1"/>
  <c r="C96" i="1"/>
  <c r="C97" i="1"/>
  <c r="C98" i="1"/>
  <c r="C99" i="1"/>
  <c r="C100" i="1"/>
  <c r="C101" i="1"/>
  <c r="C93" i="1"/>
  <c r="D93" i="1" s="1"/>
  <c r="F93" i="1" s="1"/>
  <c r="B94" i="1" s="1"/>
  <c r="B93" i="1"/>
  <c r="Y60" i="1"/>
  <c r="M40" i="1"/>
  <c r="M41" i="1"/>
  <c r="M42" i="1"/>
  <c r="M43" i="1"/>
  <c r="M44" i="1"/>
  <c r="M45" i="1"/>
  <c r="M46" i="1"/>
  <c r="M47" i="1"/>
  <c r="M48" i="1"/>
  <c r="M49" i="1"/>
  <c r="Q38" i="1"/>
  <c r="Q39" i="1"/>
  <c r="Q40" i="1"/>
  <c r="P60" i="1" s="1"/>
  <c r="Q41" i="1"/>
  <c r="Q60" i="1" s="1"/>
  <c r="Q42" i="1"/>
  <c r="R60" i="1" s="1"/>
  <c r="Q43" i="1"/>
  <c r="Q44" i="1"/>
  <c r="Q45" i="1"/>
  <c r="Q46" i="1"/>
  <c r="V60" i="1" s="1"/>
  <c r="Q47" i="1"/>
  <c r="W60" i="1" s="1"/>
  <c r="Q48" i="1"/>
  <c r="X60" i="1" s="1"/>
  <c r="Q49" i="1"/>
  <c r="M39" i="1"/>
  <c r="L40" i="1" s="1"/>
  <c r="L41" i="1" s="1"/>
  <c r="L39" i="1"/>
  <c r="N60" i="1"/>
  <c r="B53" i="1"/>
  <c r="S60" i="1"/>
  <c r="T60" i="1"/>
  <c r="U60" i="1"/>
  <c r="X62" i="1"/>
  <c r="Y62" i="1"/>
  <c r="N62" i="1"/>
  <c r="O62" i="1"/>
  <c r="P62" i="1"/>
  <c r="Q62" i="1"/>
  <c r="R62" i="1"/>
  <c r="S62" i="1"/>
  <c r="T62" i="1"/>
  <c r="U62" i="1"/>
  <c r="V62" i="1"/>
  <c r="W62" i="1"/>
  <c r="O60" i="1"/>
  <c r="L38" i="1"/>
  <c r="P37" i="1"/>
  <c r="C62" i="1"/>
  <c r="D62" i="1"/>
  <c r="E62" i="1"/>
  <c r="F62" i="1"/>
  <c r="G62" i="1"/>
  <c r="H62" i="1"/>
  <c r="I62" i="1"/>
  <c r="J62" i="1"/>
  <c r="K62" i="1"/>
  <c r="L62" i="1"/>
  <c r="M62" i="1"/>
  <c r="L5" i="1"/>
  <c r="M5" i="1" s="1"/>
  <c r="B20" i="1"/>
  <c r="D20" i="1" s="1"/>
  <c r="A29" i="1"/>
  <c r="N26" i="1" s="1"/>
  <c r="L42" i="1" l="1"/>
  <c r="L43" i="1" s="1"/>
  <c r="L44" i="1" s="1"/>
  <c r="L45" i="1" s="1"/>
  <c r="L46" i="1" s="1"/>
  <c r="L47" i="1" s="1"/>
  <c r="L48" i="1" s="1"/>
  <c r="L49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L6" i="1"/>
  <c r="M6" i="1" s="1"/>
  <c r="B27" i="1"/>
  <c r="C60" i="1"/>
  <c r="B90" i="1"/>
  <c r="B89" i="1"/>
  <c r="B88" i="1"/>
  <c r="B55" i="1"/>
  <c r="E55" i="1" s="1"/>
  <c r="B54" i="1"/>
  <c r="E54" i="1" s="1"/>
  <c r="E53" i="1"/>
  <c r="L7" i="1" l="1"/>
  <c r="M7" i="1" s="1"/>
  <c r="C27" i="1"/>
  <c r="D60" i="1"/>
  <c r="L8" i="1" l="1"/>
  <c r="M8" i="1" s="1"/>
  <c r="D27" i="1"/>
  <c r="E60" i="1"/>
  <c r="B21" i="1"/>
  <c r="D21" i="1" s="1"/>
  <c r="B19" i="1"/>
  <c r="D19" i="1" s="1"/>
  <c r="F60" i="1" l="1"/>
  <c r="L9" i="1"/>
  <c r="M9" i="1" s="1"/>
  <c r="E27" i="1"/>
  <c r="L10" i="1" l="1"/>
  <c r="M10" i="1" s="1"/>
  <c r="F27" i="1"/>
  <c r="G60" i="1"/>
  <c r="L11" i="1" l="1"/>
  <c r="M11" i="1" s="1"/>
  <c r="G27" i="1"/>
  <c r="H60" i="1"/>
  <c r="L12" i="1" l="1"/>
  <c r="M12" i="1" s="1"/>
  <c r="H27" i="1"/>
  <c r="I60" i="1"/>
  <c r="J60" i="1" l="1"/>
  <c r="L13" i="1"/>
  <c r="M13" i="1" s="1"/>
  <c r="I27" i="1"/>
  <c r="L14" i="1" l="1"/>
  <c r="M14" i="1" s="1"/>
  <c r="J27" i="1"/>
  <c r="K60" i="1"/>
  <c r="L15" i="1" l="1"/>
  <c r="M15" i="1" s="1"/>
  <c r="K27" i="1"/>
  <c r="L60" i="1"/>
  <c r="L16" i="1" l="1"/>
  <c r="M16" i="1" s="1"/>
  <c r="M27" i="1" s="1"/>
  <c r="L27" i="1"/>
  <c r="M60" i="1" l="1"/>
  <c r="N27" i="1"/>
</calcChain>
</file>

<file path=xl/sharedStrings.xml><?xml version="1.0" encoding="utf-8"?>
<sst xmlns="http://schemas.openxmlformats.org/spreadsheetml/2006/main" count="54" uniqueCount="28">
  <si>
    <t>EJERCICIO 1</t>
  </si>
  <si>
    <t>R</t>
  </si>
  <si>
    <t>i1</t>
  </si>
  <si>
    <t>i2</t>
  </si>
  <si>
    <t>i3</t>
  </si>
  <si>
    <t>n2</t>
  </si>
  <si>
    <t>n3</t>
  </si>
  <si>
    <t>F/P(1)</t>
  </si>
  <si>
    <t>F/P(2)</t>
  </si>
  <si>
    <t>F/P(3)</t>
  </si>
  <si>
    <t>n1</t>
  </si>
  <si>
    <t>INVERSIONES PLAN 2</t>
  </si>
  <si>
    <t>INTERES</t>
  </si>
  <si>
    <t>N</t>
  </si>
  <si>
    <t>años</t>
  </si>
  <si>
    <t>INICIO</t>
  </si>
  <si>
    <t>ACUMULADO</t>
  </si>
  <si>
    <t>El segundo es el mas rentable, nos da una ganancia mayor a largo plazo, e incluso es una ganancia mayor si lo vemos respecto a F/n, con la ganancia mayor cada año a pesar de durar un tiempo intermedio</t>
  </si>
  <si>
    <t>INVERSIONES PLAN 1</t>
  </si>
  <si>
    <t>Ganancias mes a mes netas</t>
  </si>
  <si>
    <t>El primer plan es el mejor, nos da una ganancia mayor, a demas de ofrecer una ganancia de 628.44 cada mes</t>
  </si>
  <si>
    <t>25  meses</t>
  </si>
  <si>
    <t>Mes</t>
  </si>
  <si>
    <t>P</t>
  </si>
  <si>
    <t>i</t>
  </si>
  <si>
    <t>F</t>
  </si>
  <si>
    <t>Sobrante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</si>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</sst>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0.0%"/>
    <numFmt numFmtId="165" formatCode="\Q#,##0.00"/>
    <numFmt numFmtId="168" formatCode="\Q#,##0.00_);\(\Q#,##0.00\)"/>
    <numFmt numFmtId="171" formatCode="#,##0.000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2" applyNumberFormat="0" applyAlignment="0" applyProtection="0"/>
    <xf numFmtId="0" fontId="1" fillId="6" borderId="3" applyNumberFormat="0" applyFont="0" applyAlignment="0" applyProtection="0"/>
  </cellStyleXfs>
  <cellXfs count="57">
    <xf numFmtId="0" fontId="0" fillId="0" borderId="0" xfId="0"/>
    <xf numFmtId="44" fontId="0" fillId="0" borderId="0" xfId="1" applyFont="1"/>
    <xf numFmtId="0" fontId="0" fillId="3" borderId="0" xfId="0" applyFill="1"/>
    <xf numFmtId="44" fontId="0" fillId="3" borderId="0" xfId="1" applyFont="1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44" fontId="0" fillId="0" borderId="0" xfId="0" applyNumberFormat="1"/>
    <xf numFmtId="3" fontId="0" fillId="0" borderId="0" xfId="0" applyNumberFormat="1"/>
    <xf numFmtId="168" fontId="0" fillId="0" borderId="0" xfId="1" applyNumberFormat="1" applyFont="1"/>
    <xf numFmtId="168" fontId="0" fillId="3" borderId="0" xfId="1" applyNumberFormat="1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4" xfId="0" applyFill="1" applyBorder="1"/>
    <xf numFmtId="0" fontId="2" fillId="0" borderId="4" xfId="3" applyFill="1" applyBorder="1" applyAlignment="1">
      <alignment horizontal="right"/>
    </xf>
    <xf numFmtId="165" fontId="3" fillId="4" borderId="5" xfId="4" applyNumberFormat="1" applyBorder="1"/>
    <xf numFmtId="165" fontId="3" fillId="4" borderId="6" xfId="4" applyNumberFormat="1" applyBorder="1"/>
    <xf numFmtId="168" fontId="2" fillId="2" borderId="0" xfId="3" applyNumberFormat="1" applyBorder="1"/>
    <xf numFmtId="0" fontId="4" fillId="5" borderId="2" xfId="5" applyAlignment="1">
      <alignment horizontal="center"/>
    </xf>
    <xf numFmtId="0" fontId="4" fillId="5" borderId="7" xfId="5" applyBorder="1" applyAlignment="1">
      <alignment horizontal="center"/>
    </xf>
    <xf numFmtId="3" fontId="4" fillId="5" borderId="7" xfId="5" applyNumberFormat="1" applyBorder="1" applyAlignment="1">
      <alignment horizontal="center"/>
    </xf>
    <xf numFmtId="44" fontId="0" fillId="0" borderId="1" xfId="1" applyFont="1" applyBorder="1"/>
    <xf numFmtId="165" fontId="3" fillId="4" borderId="9" xfId="4" applyNumberFormat="1" applyBorder="1"/>
    <xf numFmtId="0" fontId="0" fillId="0" borderId="4" xfId="0" applyFill="1" applyBorder="1" applyAlignment="1">
      <alignment horizontal="right"/>
    </xf>
    <xf numFmtId="168" fontId="3" fillId="7" borderId="0" xfId="4" applyNumberFormat="1" applyFill="1" applyBorder="1"/>
    <xf numFmtId="165" fontId="3" fillId="7" borderId="6" xfId="4" applyNumberFormat="1" applyFill="1" applyBorder="1"/>
    <xf numFmtId="9" fontId="0" fillId="0" borderId="1" xfId="2" applyFont="1" applyBorder="1"/>
    <xf numFmtId="168" fontId="0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0" fillId="6" borderId="0" xfId="6" applyFont="1" applyBorder="1" applyAlignment="1">
      <alignment horizontal="center" vertical="center" wrapText="1"/>
    </xf>
    <xf numFmtId="0" fontId="0" fillId="0" borderId="1" xfId="2" applyNumberFormat="1" applyFont="1" applyBorder="1"/>
    <xf numFmtId="0" fontId="0" fillId="0" borderId="1" xfId="0" applyFill="1" applyBorder="1"/>
    <xf numFmtId="0" fontId="4" fillId="5" borderId="10" xfId="5" applyBorder="1" applyAlignment="1">
      <alignment horizontal="center"/>
    </xf>
    <xf numFmtId="0" fontId="4" fillId="5" borderId="11" xfId="5" applyBorder="1" applyAlignment="1">
      <alignment horizontal="center"/>
    </xf>
    <xf numFmtId="0" fontId="4" fillId="5" borderId="12" xfId="5" applyBorder="1" applyAlignment="1">
      <alignment horizontal="center"/>
    </xf>
    <xf numFmtId="0" fontId="4" fillId="5" borderId="1" xfId="5" applyBorder="1" applyAlignment="1">
      <alignment horizontal="center" wrapText="1"/>
    </xf>
    <xf numFmtId="44" fontId="0" fillId="0" borderId="1" xfId="0" applyNumberFormat="1" applyBorder="1"/>
    <xf numFmtId="165" fontId="0" fillId="3" borderId="0" xfId="1" applyNumberFormat="1" applyFont="1" applyFill="1"/>
    <xf numFmtId="165" fontId="0" fillId="0" borderId="0" xfId="1" applyNumberFormat="1" applyFont="1"/>
    <xf numFmtId="165" fontId="0" fillId="0" borderId="1" xfId="0" applyNumberFormat="1" applyBorder="1"/>
    <xf numFmtId="165" fontId="0" fillId="0" borderId="1" xfId="1" applyNumberFormat="1" applyFont="1" applyBorder="1"/>
    <xf numFmtId="165" fontId="3" fillId="4" borderId="13" xfId="4" applyNumberFormat="1" applyBorder="1"/>
    <xf numFmtId="168" fontId="0" fillId="0" borderId="0" xfId="0" applyNumberFormat="1"/>
    <xf numFmtId="168" fontId="2" fillId="0" borderId="0" xfId="3" applyNumberFormat="1" applyFill="1" applyBorder="1"/>
    <xf numFmtId="171" fontId="0" fillId="0" borderId="0" xfId="0" applyNumberFormat="1" applyFill="1" applyBorder="1"/>
    <xf numFmtId="165" fontId="0" fillId="0" borderId="1" xfId="1" applyNumberFormat="1" applyFont="1" applyFill="1" applyBorder="1"/>
    <xf numFmtId="165" fontId="3" fillId="0" borderId="5" xfId="4" applyNumberFormat="1" applyFill="1" applyBorder="1"/>
    <xf numFmtId="168" fontId="0" fillId="7" borderId="0" xfId="0" applyNumberFormat="1" applyFill="1"/>
    <xf numFmtId="165" fontId="0" fillId="7" borderId="8" xfId="0" applyNumberFormat="1" applyFill="1" applyBorder="1"/>
    <xf numFmtId="0" fontId="0" fillId="7" borderId="8" xfId="0" applyFill="1" applyBorder="1" applyAlignment="1">
      <alignment horizontal="right"/>
    </xf>
    <xf numFmtId="164" fontId="0" fillId="0" borderId="1" xfId="2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4" fillId="5" borderId="1" xfId="5" applyBorder="1" applyAlignment="1">
      <alignment horizontal="center"/>
    </xf>
    <xf numFmtId="0" fontId="0" fillId="7" borderId="0" xfId="0" applyFill="1"/>
    <xf numFmtId="168" fontId="0" fillId="7" borderId="6" xfId="0" applyNumberFormat="1" applyFill="1" applyBorder="1"/>
    <xf numFmtId="44" fontId="3" fillId="4" borderId="13" xfId="4" applyNumberFormat="1" applyBorder="1"/>
  </cellXfs>
  <cellStyles count="7">
    <cellStyle name="Bueno" xfId="4" builtinId="26"/>
    <cellStyle name="Celda de comprobación" xfId="5" builtinId="23"/>
    <cellStyle name="Incorrecto" xfId="3" builtinId="27"/>
    <cellStyle name="Moneda" xfId="1" builtinId="4"/>
    <cellStyle name="Normal" xfId="0" builtinId="0"/>
    <cellStyle name="Notas" xfId="6" builtinId="1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301956</xdr:colOff>
      <xdr:row>12</xdr:row>
      <xdr:rowOff>158712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575642" cy="23599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17010</xdr:rowOff>
    </xdr:from>
    <xdr:to>
      <xdr:col>7</xdr:col>
      <xdr:colOff>84895</xdr:colOff>
      <xdr:row>45</xdr:row>
      <xdr:rowOff>183108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208260"/>
          <a:ext cx="6359101" cy="21884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181427</xdr:rowOff>
    </xdr:from>
    <xdr:to>
      <xdr:col>7</xdr:col>
      <xdr:colOff>104631</xdr:colOff>
      <xdr:row>82</xdr:row>
      <xdr:rowOff>15002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656784"/>
          <a:ext cx="6378837" cy="3280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6"/>
  <sheetViews>
    <sheetView tabSelected="1" topLeftCell="A37" zoomScale="115" zoomScaleNormal="115" workbookViewId="0">
      <selection activeCell="A61" sqref="A61"/>
    </sheetView>
  </sheetViews>
  <sheetFormatPr baseColWidth="10" defaultRowHeight="15" x14ac:dyDescent="0.25"/>
  <cols>
    <col min="1" max="1" width="13.85546875" customWidth="1"/>
    <col min="2" max="2" width="15.42578125" bestFit="1" customWidth="1"/>
    <col min="3" max="3" width="13.140625" customWidth="1"/>
    <col min="4" max="4" width="12.85546875" customWidth="1"/>
    <col min="5" max="10" width="12.7109375" bestFit="1" customWidth="1"/>
    <col min="11" max="11" width="13.5703125" bestFit="1" customWidth="1"/>
    <col min="12" max="12" width="15.85546875" customWidth="1"/>
    <col min="13" max="13" width="13.5703125" customWidth="1"/>
    <col min="14" max="14" width="14.85546875" customWidth="1"/>
    <col min="16" max="16" width="12.7109375" bestFit="1" customWidth="1"/>
    <col min="17" max="17" width="14.28515625" bestFit="1" customWidth="1"/>
    <col min="18" max="18" width="12.7109375" bestFit="1" customWidth="1"/>
    <col min="26" max="26" width="13.85546875" customWidth="1"/>
  </cols>
  <sheetData>
    <row r="1" spans="1:13" x14ac:dyDescent="0.25">
      <c r="A1" t="s">
        <v>0</v>
      </c>
    </row>
    <row r="2" spans="1:13" ht="15.75" thickBot="1" x14ac:dyDescent="0.3"/>
    <row r="3" spans="1:13" ht="16.5" thickTop="1" thickBot="1" x14ac:dyDescent="0.3">
      <c r="K3" s="18" t="s">
        <v>11</v>
      </c>
      <c r="L3" s="18"/>
      <c r="M3" s="18"/>
    </row>
    <row r="4" spans="1:13" ht="15.75" thickTop="1" x14ac:dyDescent="0.25">
      <c r="K4" s="19" t="s">
        <v>13</v>
      </c>
      <c r="L4" s="20" t="s">
        <v>15</v>
      </c>
      <c r="M4" s="19" t="s">
        <v>12</v>
      </c>
    </row>
    <row r="5" spans="1:13" x14ac:dyDescent="0.25">
      <c r="K5" s="5">
        <v>1</v>
      </c>
      <c r="L5" s="21">
        <f>B14</f>
        <v>725000</v>
      </c>
      <c r="M5" s="21">
        <f>L5*$D$15</f>
        <v>108750</v>
      </c>
    </row>
    <row r="6" spans="1:13" x14ac:dyDescent="0.25">
      <c r="K6" s="5">
        <v>2</v>
      </c>
      <c r="L6" s="21">
        <f>L5+M5</f>
        <v>833750</v>
      </c>
      <c r="M6" s="21">
        <f t="shared" ref="M6:M16" si="0">L6*$D$15</f>
        <v>125062.5</v>
      </c>
    </row>
    <row r="7" spans="1:13" x14ac:dyDescent="0.25">
      <c r="K7" s="5">
        <v>3</v>
      </c>
      <c r="L7" s="21">
        <f t="shared" ref="L7:L16" si="1">L6+M6</f>
        <v>958812.5</v>
      </c>
      <c r="M7" s="21">
        <f t="shared" si="0"/>
        <v>143821.875</v>
      </c>
    </row>
    <row r="8" spans="1:13" x14ac:dyDescent="0.25">
      <c r="K8" s="5">
        <v>4</v>
      </c>
      <c r="L8" s="21">
        <f t="shared" si="1"/>
        <v>1102634.375</v>
      </c>
      <c r="M8" s="21">
        <f t="shared" si="0"/>
        <v>165395.15625</v>
      </c>
    </row>
    <row r="9" spans="1:13" x14ac:dyDescent="0.25">
      <c r="K9" s="5">
        <v>5</v>
      </c>
      <c r="L9" s="21">
        <f t="shared" si="1"/>
        <v>1268029.53125</v>
      </c>
      <c r="M9" s="21">
        <f t="shared" si="0"/>
        <v>190204.4296875</v>
      </c>
    </row>
    <row r="10" spans="1:13" x14ac:dyDescent="0.25">
      <c r="K10" s="5">
        <v>6</v>
      </c>
      <c r="L10" s="21">
        <f t="shared" si="1"/>
        <v>1458233.9609375</v>
      </c>
      <c r="M10" s="21">
        <f t="shared" si="0"/>
        <v>218735.09414062501</v>
      </c>
    </row>
    <row r="11" spans="1:13" x14ac:dyDescent="0.25">
      <c r="K11" s="5">
        <v>7</v>
      </c>
      <c r="L11" s="21">
        <f t="shared" si="1"/>
        <v>1676969.0550781251</v>
      </c>
      <c r="M11" s="21">
        <f t="shared" si="0"/>
        <v>251545.35826171876</v>
      </c>
    </row>
    <row r="12" spans="1:13" x14ac:dyDescent="0.25">
      <c r="K12" s="5">
        <v>8</v>
      </c>
      <c r="L12" s="21">
        <f t="shared" si="1"/>
        <v>1928514.413339844</v>
      </c>
      <c r="M12" s="21">
        <f t="shared" si="0"/>
        <v>289277.16200097656</v>
      </c>
    </row>
    <row r="13" spans="1:13" x14ac:dyDescent="0.25">
      <c r="K13" s="5">
        <v>9</v>
      </c>
      <c r="L13" s="21">
        <f t="shared" si="1"/>
        <v>2217791.5753408205</v>
      </c>
      <c r="M13" s="21">
        <f t="shared" si="0"/>
        <v>332668.73630112305</v>
      </c>
    </row>
    <row r="14" spans="1:13" x14ac:dyDescent="0.25">
      <c r="A14" s="28" t="s">
        <v>1</v>
      </c>
      <c r="B14" s="27">
        <v>725000</v>
      </c>
      <c r="K14" s="5">
        <v>10</v>
      </c>
      <c r="L14" s="21">
        <f t="shared" si="1"/>
        <v>2550460.3116419436</v>
      </c>
      <c r="M14" s="21">
        <f t="shared" si="0"/>
        <v>382569.04674629151</v>
      </c>
    </row>
    <row r="15" spans="1:13" x14ac:dyDescent="0.25">
      <c r="A15" s="28" t="s">
        <v>2</v>
      </c>
      <c r="B15" s="26">
        <v>0.12</v>
      </c>
      <c r="C15" s="28" t="s">
        <v>3</v>
      </c>
      <c r="D15" s="26">
        <v>0.15</v>
      </c>
      <c r="E15" s="28" t="s">
        <v>4</v>
      </c>
      <c r="F15" s="26">
        <v>0.09</v>
      </c>
      <c r="K15" s="5">
        <v>11</v>
      </c>
      <c r="L15" s="21">
        <f t="shared" si="1"/>
        <v>2933029.3583882353</v>
      </c>
      <c r="M15" s="21">
        <f t="shared" si="0"/>
        <v>439954.40375823528</v>
      </c>
    </row>
    <row r="16" spans="1:13" x14ac:dyDescent="0.25">
      <c r="A16" s="28" t="s">
        <v>10</v>
      </c>
      <c r="B16" s="5">
        <v>10</v>
      </c>
      <c r="C16" s="28" t="s">
        <v>5</v>
      </c>
      <c r="D16" s="5">
        <v>12</v>
      </c>
      <c r="E16" s="28" t="s">
        <v>6</v>
      </c>
      <c r="F16" s="5">
        <v>15</v>
      </c>
      <c r="K16" s="5">
        <v>12</v>
      </c>
      <c r="L16" s="21">
        <f t="shared" si="1"/>
        <v>3372983.7621464706</v>
      </c>
      <c r="M16" s="21">
        <f t="shared" si="0"/>
        <v>505947.56432197057</v>
      </c>
    </row>
    <row r="17" spans="1:15" x14ac:dyDescent="0.25">
      <c r="K17" s="8"/>
    </row>
    <row r="19" spans="1:15" x14ac:dyDescent="0.25">
      <c r="A19" t="s">
        <v>7</v>
      </c>
      <c r="B19" s="9">
        <f>$B$14*(1+B$15)^(B$16)</f>
        <v>2251739.9510495532</v>
      </c>
      <c r="D19">
        <f>B19/B16</f>
        <v>225173.99510495533</v>
      </c>
    </row>
    <row r="20" spans="1:15" x14ac:dyDescent="0.25">
      <c r="A20" s="2" t="s">
        <v>8</v>
      </c>
      <c r="B20" s="10">
        <f>$B$14*(1+D$15)^(D$16)</f>
        <v>3878931.3264684365</v>
      </c>
      <c r="D20">
        <f>B20/D16</f>
        <v>323244.27720570302</v>
      </c>
      <c r="K20" s="29" t="s">
        <v>17</v>
      </c>
      <c r="L20" s="29"/>
      <c r="M20" s="29"/>
      <c r="N20" s="29"/>
    </row>
    <row r="21" spans="1:15" ht="15" customHeight="1" x14ac:dyDescent="0.25">
      <c r="A21" s="4" t="s">
        <v>9</v>
      </c>
      <c r="B21" s="9">
        <f>$B$14*(1+F$15)^(F$16)</f>
        <v>2640799.7832734543</v>
      </c>
      <c r="D21">
        <f>B21/F16</f>
        <v>176053.31888489696</v>
      </c>
      <c r="K21" s="29"/>
      <c r="L21" s="29"/>
      <c r="M21" s="29"/>
      <c r="N21" s="29"/>
    </row>
    <row r="22" spans="1:15" x14ac:dyDescent="0.25">
      <c r="K22" s="29"/>
      <c r="L22" s="29"/>
      <c r="M22" s="29"/>
      <c r="N22" s="29"/>
    </row>
    <row r="23" spans="1:15" x14ac:dyDescent="0.25">
      <c r="K23" s="29"/>
      <c r="L23" s="29"/>
      <c r="M23" s="29"/>
      <c r="N23" s="29"/>
    </row>
    <row r="24" spans="1:15" x14ac:dyDescent="0.25">
      <c r="K24" s="29"/>
      <c r="L24" s="29"/>
      <c r="M24" s="29"/>
      <c r="N24" s="29"/>
    </row>
    <row r="25" spans="1:1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3"/>
      <c r="N26" s="24">
        <f>A29</f>
        <v>725000</v>
      </c>
    </row>
    <row r="27" spans="1:15" s="6" customFormat="1" ht="15.75" thickBot="1" x14ac:dyDescent="0.3">
      <c r="A27" s="13"/>
      <c r="B27" s="15">
        <f>M5</f>
        <v>108750</v>
      </c>
      <c r="C27" s="15">
        <f>M6</f>
        <v>125062.5</v>
      </c>
      <c r="D27" s="15">
        <f>M7</f>
        <v>143821.875</v>
      </c>
      <c r="E27" s="15">
        <f>M8</f>
        <v>165395.15625</v>
      </c>
      <c r="F27" s="15">
        <f>M9</f>
        <v>190204.4296875</v>
      </c>
      <c r="G27" s="15">
        <f>M10</f>
        <v>218735.09414062501</v>
      </c>
      <c r="H27" s="15">
        <f>M11</f>
        <v>251545.35826171876</v>
      </c>
      <c r="I27" s="15">
        <f>M12</f>
        <v>289277.16200097656</v>
      </c>
      <c r="J27" s="15">
        <f>M13</f>
        <v>332668.73630112305</v>
      </c>
      <c r="K27" s="15">
        <f>M14</f>
        <v>382569.04674629151</v>
      </c>
      <c r="L27" s="15">
        <f>M15</f>
        <v>439954.40375823528</v>
      </c>
      <c r="M27" s="22">
        <f>M16</f>
        <v>505947.56432197057</v>
      </c>
      <c r="N27" s="25">
        <f>SUM(B27:M27)</f>
        <v>3153931.3264684407</v>
      </c>
    </row>
    <row r="28" spans="1:15" s="6" customFormat="1" x14ac:dyDescent="0.25">
      <c r="A28" s="14">
        <v>0</v>
      </c>
      <c r="B28" s="12">
        <v>1</v>
      </c>
      <c r="C28" s="12">
        <v>2</v>
      </c>
      <c r="D28" s="12">
        <v>3</v>
      </c>
      <c r="E28" s="12">
        <v>4</v>
      </c>
      <c r="F28" s="12">
        <v>5</v>
      </c>
      <c r="G28" s="12">
        <v>6</v>
      </c>
      <c r="H28" s="12">
        <v>7</v>
      </c>
      <c r="I28" s="12">
        <v>8</v>
      </c>
      <c r="J28" s="12">
        <v>9</v>
      </c>
      <c r="K28" s="12">
        <v>10</v>
      </c>
      <c r="L28" s="12">
        <v>11</v>
      </c>
      <c r="M28" s="23">
        <v>12</v>
      </c>
      <c r="N28" s="12">
        <v>13</v>
      </c>
      <c r="O28" s="6" t="s">
        <v>14</v>
      </c>
    </row>
    <row r="29" spans="1:15" x14ac:dyDescent="0.25">
      <c r="A29" s="17">
        <f>B14</f>
        <v>725000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44"/>
    </row>
    <row r="30" spans="1:15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3" spans="11:17" s="6" customFormat="1" x14ac:dyDescent="0.25"/>
    <row r="34" spans="11:17" s="6" customFormat="1" x14ac:dyDescent="0.25"/>
    <row r="35" spans="11:17" ht="15.75" thickBot="1" x14ac:dyDescent="0.3"/>
    <row r="36" spans="11:17" ht="16.5" thickTop="1" thickBot="1" x14ac:dyDescent="0.3">
      <c r="K36" s="32" t="s">
        <v>18</v>
      </c>
      <c r="L36" s="33"/>
      <c r="M36" s="34"/>
      <c r="O36" s="32" t="s">
        <v>18</v>
      </c>
      <c r="P36" s="33"/>
      <c r="Q36" s="34"/>
    </row>
    <row r="37" spans="11:17" ht="15.75" thickTop="1" x14ac:dyDescent="0.25">
      <c r="K37" s="19" t="s">
        <v>13</v>
      </c>
      <c r="L37" s="20" t="s">
        <v>16</v>
      </c>
      <c r="M37" s="19" t="s">
        <v>12</v>
      </c>
      <c r="O37" s="19" t="s">
        <v>13</v>
      </c>
      <c r="P37" s="20" t="str">
        <f>L37</f>
        <v>ACUMULADO</v>
      </c>
      <c r="Q37" s="19" t="s">
        <v>12</v>
      </c>
    </row>
    <row r="38" spans="11:17" x14ac:dyDescent="0.25">
      <c r="K38" s="5">
        <v>1</v>
      </c>
      <c r="L38" s="40">
        <f>$B$49</f>
        <v>1000</v>
      </c>
      <c r="M38" s="40">
        <v>0</v>
      </c>
      <c r="O38" s="5">
        <v>13</v>
      </c>
      <c r="P38" s="40">
        <f>L49+M49+1000</f>
        <v>21423.539085942146</v>
      </c>
      <c r="Q38" s="40">
        <f>1000/(1+$B$50)^O38</f>
        <v>600.57408613467805</v>
      </c>
    </row>
    <row r="39" spans="11:17" x14ac:dyDescent="0.25">
      <c r="K39" s="5">
        <v>2</v>
      </c>
      <c r="L39" s="40">
        <f>L38+M38+1000</f>
        <v>2000</v>
      </c>
      <c r="M39" s="40">
        <f>ROUND(1000/((1+$B$50)^K39),2)</f>
        <v>924.56</v>
      </c>
      <c r="O39" s="5">
        <v>14</v>
      </c>
      <c r="P39" s="40">
        <f>P38+Q38+1000</f>
        <v>23024.113172076824</v>
      </c>
      <c r="Q39" s="40">
        <f t="shared" ref="Q39:Q49" si="2">1000/(1+$B$50)^O39</f>
        <v>577.47508282180581</v>
      </c>
    </row>
    <row r="40" spans="11:17" x14ac:dyDescent="0.25">
      <c r="K40" s="5">
        <v>3</v>
      </c>
      <c r="L40" s="40">
        <f t="shared" ref="L40:L49" si="3">L39+M39+1000</f>
        <v>3924.56</v>
      </c>
      <c r="M40" s="40">
        <f t="shared" ref="M40:M49" si="4">1000/((1+$B$50)^K40)</f>
        <v>888.99635867091479</v>
      </c>
      <c r="O40" s="5">
        <v>15</v>
      </c>
      <c r="P40" s="40">
        <f t="shared" ref="P40:P50" si="5">P39+Q39+1000</f>
        <v>24601.58825489863</v>
      </c>
      <c r="Q40" s="40">
        <f t="shared" si="2"/>
        <v>555.26450271327485</v>
      </c>
    </row>
    <row r="41" spans="11:17" x14ac:dyDescent="0.25">
      <c r="K41" s="5">
        <v>4</v>
      </c>
      <c r="L41" s="40">
        <f t="shared" si="3"/>
        <v>5813.556358670915</v>
      </c>
      <c r="M41" s="40">
        <f t="shared" si="4"/>
        <v>854.80419102972564</v>
      </c>
      <c r="O41" s="5">
        <v>16</v>
      </c>
      <c r="P41" s="40">
        <f t="shared" si="5"/>
        <v>26156.852757611905</v>
      </c>
      <c r="Q41" s="40">
        <f t="shared" si="2"/>
        <v>533.90817568584112</v>
      </c>
    </row>
    <row r="42" spans="11:17" x14ac:dyDescent="0.25">
      <c r="K42" s="5">
        <v>5</v>
      </c>
      <c r="L42" s="40">
        <f t="shared" si="3"/>
        <v>7668.3605497006411</v>
      </c>
      <c r="M42" s="40">
        <f t="shared" si="4"/>
        <v>821.92710675935155</v>
      </c>
      <c r="O42" s="5">
        <v>17</v>
      </c>
      <c r="P42" s="40">
        <f t="shared" si="5"/>
        <v>27690.760933297744</v>
      </c>
      <c r="Q42" s="40">
        <f t="shared" si="2"/>
        <v>513.37324585177021</v>
      </c>
    </row>
    <row r="43" spans="11:17" x14ac:dyDescent="0.25">
      <c r="K43" s="5">
        <v>6</v>
      </c>
      <c r="L43" s="40">
        <f t="shared" si="3"/>
        <v>9490.2876564599919</v>
      </c>
      <c r="M43" s="40">
        <f t="shared" si="4"/>
        <v>790.31452573014576</v>
      </c>
      <c r="O43" s="5">
        <v>18</v>
      </c>
      <c r="P43" s="40">
        <f t="shared" si="5"/>
        <v>29204.134179149514</v>
      </c>
      <c r="Q43" s="40">
        <f t="shared" si="2"/>
        <v>493.62812101131749</v>
      </c>
    </row>
    <row r="44" spans="11:17" x14ac:dyDescent="0.25">
      <c r="K44" s="5">
        <v>7</v>
      </c>
      <c r="L44" s="40">
        <f t="shared" si="3"/>
        <v>11280.602182190138</v>
      </c>
      <c r="M44" s="40">
        <f t="shared" si="4"/>
        <v>759.91781320206326</v>
      </c>
      <c r="O44" s="5">
        <v>19</v>
      </c>
      <c r="P44" s="40">
        <f t="shared" si="5"/>
        <v>30697.76230016083</v>
      </c>
      <c r="Q44" s="40">
        <f t="shared" si="2"/>
        <v>474.64242404934373</v>
      </c>
    </row>
    <row r="45" spans="11:17" x14ac:dyDescent="0.25">
      <c r="K45" s="5">
        <v>8</v>
      </c>
      <c r="L45" s="40">
        <f t="shared" si="3"/>
        <v>13040.5199953922</v>
      </c>
      <c r="M45" s="40">
        <f t="shared" si="4"/>
        <v>730.69020500198383</v>
      </c>
      <c r="O45" s="5">
        <v>20</v>
      </c>
      <c r="P45" s="40">
        <f t="shared" si="5"/>
        <v>32172.404724210173</v>
      </c>
      <c r="Q45" s="40">
        <f t="shared" si="2"/>
        <v>456.38694620129206</v>
      </c>
    </row>
    <row r="46" spans="11:17" x14ac:dyDescent="0.25">
      <c r="K46" s="5">
        <v>9</v>
      </c>
      <c r="L46" s="40">
        <f t="shared" si="3"/>
        <v>14771.210200394184</v>
      </c>
      <c r="M46" s="40">
        <f t="shared" si="4"/>
        <v>702.58673557883048</v>
      </c>
      <c r="O46" s="5">
        <v>21</v>
      </c>
      <c r="P46" s="40">
        <f t="shared" si="5"/>
        <v>33628.791670411461</v>
      </c>
      <c r="Q46" s="40">
        <f t="shared" si="2"/>
        <v>438.83360211662688</v>
      </c>
    </row>
    <row r="47" spans="11:17" x14ac:dyDescent="0.25">
      <c r="K47" s="5">
        <v>10</v>
      </c>
      <c r="L47" s="40">
        <f t="shared" si="3"/>
        <v>16473.796935973012</v>
      </c>
      <c r="M47" s="40">
        <f t="shared" si="4"/>
        <v>675.56416882579856</v>
      </c>
      <c r="O47" s="5">
        <v>22</v>
      </c>
      <c r="P47" s="40">
        <f t="shared" si="5"/>
        <v>35067.625272528086</v>
      </c>
      <c r="Q47" s="40">
        <f t="shared" si="2"/>
        <v>421.9553866506028</v>
      </c>
    </row>
    <row r="48" spans="11:17" x14ac:dyDescent="0.25">
      <c r="K48" s="5">
        <v>11</v>
      </c>
      <c r="L48" s="40">
        <f t="shared" si="3"/>
        <v>18149.361104798812</v>
      </c>
      <c r="M48" s="40">
        <f t="shared" si="4"/>
        <v>649.58093156326788</v>
      </c>
      <c r="O48" s="5">
        <v>23</v>
      </c>
      <c r="P48" s="40">
        <f t="shared" si="5"/>
        <v>36489.58065917869</v>
      </c>
      <c r="Q48" s="40">
        <f t="shared" si="2"/>
        <v>405.72633331788734</v>
      </c>
    </row>
    <row r="49" spans="1:35" x14ac:dyDescent="0.25">
      <c r="A49" s="28" t="s">
        <v>1</v>
      </c>
      <c r="B49" s="5">
        <v>1000</v>
      </c>
      <c r="K49" s="5">
        <v>12</v>
      </c>
      <c r="L49" s="40">
        <f t="shared" si="3"/>
        <v>19798.942036362081</v>
      </c>
      <c r="M49" s="40">
        <f t="shared" si="4"/>
        <v>624.59704958006512</v>
      </c>
      <c r="O49" s="5">
        <v>24</v>
      </c>
      <c r="P49" s="40">
        <f t="shared" si="5"/>
        <v>37895.306992496575</v>
      </c>
      <c r="Q49" s="40">
        <f t="shared" si="2"/>
        <v>390.12147434412242</v>
      </c>
    </row>
    <row r="50" spans="1:35" x14ac:dyDescent="0.25">
      <c r="A50" s="28" t="s">
        <v>2</v>
      </c>
      <c r="B50" s="26">
        <v>0.04</v>
      </c>
      <c r="C50" s="28" t="s">
        <v>3</v>
      </c>
      <c r="D50" s="26">
        <v>0.03</v>
      </c>
      <c r="E50" s="28" t="s">
        <v>4</v>
      </c>
      <c r="F50" s="26">
        <v>0.02</v>
      </c>
      <c r="O50" s="31">
        <v>25</v>
      </c>
      <c r="P50" s="40">
        <f t="shared" si="5"/>
        <v>39285.428466840698</v>
      </c>
      <c r="Q50" s="45"/>
    </row>
    <row r="51" spans="1:35" ht="15" customHeight="1" x14ac:dyDescent="0.25">
      <c r="A51" s="28" t="s">
        <v>10</v>
      </c>
      <c r="B51" s="30">
        <v>24</v>
      </c>
      <c r="C51" s="28" t="s">
        <v>5</v>
      </c>
      <c r="D51" s="30">
        <v>18</v>
      </c>
      <c r="E51" s="28" t="s">
        <v>6</v>
      </c>
      <c r="F51" s="30">
        <v>12</v>
      </c>
    </row>
    <row r="52" spans="1:35" ht="15" customHeight="1" x14ac:dyDescent="0.25">
      <c r="K52" s="29" t="s">
        <v>20</v>
      </c>
      <c r="L52" s="29"/>
      <c r="M52" s="29"/>
      <c r="N52" s="29"/>
    </row>
    <row r="53" spans="1:35" x14ac:dyDescent="0.25">
      <c r="A53" s="2" t="s">
        <v>7</v>
      </c>
      <c r="B53" s="37">
        <f>$B$49*(((1+B$50)^B$51-1)/B$50)</f>
        <v>39082.604122293815</v>
      </c>
      <c r="D53" s="35" t="s">
        <v>19</v>
      </c>
      <c r="E53" s="39">
        <f>(B$53-1000*B$51)/B$51</f>
        <v>628.44183842890891</v>
      </c>
      <c r="K53" s="29"/>
      <c r="L53" s="29"/>
      <c r="M53" s="29"/>
      <c r="N53" s="29"/>
    </row>
    <row r="54" spans="1:35" x14ac:dyDescent="0.25">
      <c r="A54" t="s">
        <v>8</v>
      </c>
      <c r="B54" s="38">
        <f>$B$49*(((1+D$50)^D$51-1)/D$50)</f>
        <v>23414.435374663441</v>
      </c>
      <c r="D54" s="35"/>
      <c r="E54" s="39">
        <f>(B$54-1000*D$51)/D$51</f>
        <v>300.80196525908002</v>
      </c>
      <c r="K54" s="29"/>
      <c r="L54" s="29"/>
      <c r="M54" s="29"/>
      <c r="N54" s="29"/>
    </row>
    <row r="55" spans="1:35" x14ac:dyDescent="0.25">
      <c r="A55" t="s">
        <v>9</v>
      </c>
      <c r="B55" s="38">
        <f>$B$49*(((1+F$50)^F$51-1)/F$50)</f>
        <v>13412.089728127263</v>
      </c>
      <c r="D55" s="35"/>
      <c r="E55" s="39">
        <f>(B$55-1000*F$51)/F$51</f>
        <v>117.67414401060523</v>
      </c>
      <c r="K55" s="29"/>
      <c r="L55" s="29"/>
      <c r="M55" s="29"/>
      <c r="N55" s="29"/>
    </row>
    <row r="56" spans="1:35" x14ac:dyDescent="0.25">
      <c r="K56" s="29"/>
      <c r="L56" s="29"/>
      <c r="M56" s="29"/>
      <c r="N56" s="29"/>
    </row>
    <row r="57" spans="1:3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3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Z58" s="42">
        <f>SUM(Z59:Z60)</f>
        <v>39285.428466840705</v>
      </c>
    </row>
    <row r="59" spans="1:3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3"/>
      <c r="N59" s="24"/>
      <c r="Z59" s="47">
        <f>SUM(C60:Y60)</f>
        <v>14285.428466840709</v>
      </c>
    </row>
    <row r="60" spans="1:35" ht="15.75" thickBot="1" x14ac:dyDescent="0.3">
      <c r="A60" s="13"/>
      <c r="B60" s="46"/>
      <c r="C60" s="15">
        <f>M39</f>
        <v>924.56</v>
      </c>
      <c r="D60" s="15">
        <f>M40</f>
        <v>888.99635867091479</v>
      </c>
      <c r="E60" s="15">
        <f>M41</f>
        <v>854.80419102972564</v>
      </c>
      <c r="F60" s="15">
        <f>M42</f>
        <v>821.92710675935155</v>
      </c>
      <c r="G60" s="15">
        <f>M43</f>
        <v>790.31452573014576</v>
      </c>
      <c r="H60" s="15">
        <f>M44</f>
        <v>759.91781320206326</v>
      </c>
      <c r="I60" s="15">
        <f>M45</f>
        <v>730.69020500198383</v>
      </c>
      <c r="J60" s="15">
        <f>M46</f>
        <v>702.58673557883048</v>
      </c>
      <c r="K60" s="15">
        <f>M47</f>
        <v>675.56416882579856</v>
      </c>
      <c r="L60" s="15">
        <f>M48</f>
        <v>649.58093156326788</v>
      </c>
      <c r="M60" s="22">
        <f>M49</f>
        <v>624.59704958006512</v>
      </c>
      <c r="N60" s="22">
        <f>Q38</f>
        <v>600.57408613467805</v>
      </c>
      <c r="O60" s="22">
        <f>Q39</f>
        <v>577.47508282180581</v>
      </c>
      <c r="P60" s="22">
        <f>Q40</f>
        <v>555.26450271327485</v>
      </c>
      <c r="Q60" s="22">
        <f>Q41</f>
        <v>533.90817568584112</v>
      </c>
      <c r="R60" s="22">
        <f>Q42</f>
        <v>513.37324585177021</v>
      </c>
      <c r="S60" s="22">
        <f>Q43</f>
        <v>493.62812101131749</v>
      </c>
      <c r="T60" s="22">
        <f>Q44</f>
        <v>474.64242404934373</v>
      </c>
      <c r="U60" s="16">
        <f>Q45</f>
        <v>456.38694620129206</v>
      </c>
      <c r="V60" s="16">
        <f>Q46</f>
        <v>438.83360211662688</v>
      </c>
      <c r="W60" s="16">
        <f>Q47</f>
        <v>421.9553866506028</v>
      </c>
      <c r="X60" s="16">
        <f>Q48</f>
        <v>405.72633331788734</v>
      </c>
      <c r="Y60" s="41">
        <f>Q49</f>
        <v>390.12147434412242</v>
      </c>
      <c r="Z60" s="48">
        <f>SUM(A62:Y62)</f>
        <v>25000</v>
      </c>
    </row>
    <row r="61" spans="1:35" x14ac:dyDescent="0.25">
      <c r="A61" s="14">
        <v>0</v>
      </c>
      <c r="B61" s="12">
        <v>1</v>
      </c>
      <c r="C61" s="12">
        <v>2</v>
      </c>
      <c r="D61" s="12">
        <v>3</v>
      </c>
      <c r="E61" s="12">
        <v>4</v>
      </c>
      <c r="F61" s="12">
        <v>5</v>
      </c>
      <c r="G61" s="12">
        <v>6</v>
      </c>
      <c r="H61" s="12">
        <v>7</v>
      </c>
      <c r="I61" s="12">
        <v>8</v>
      </c>
      <c r="J61" s="12">
        <v>9</v>
      </c>
      <c r="K61" s="12">
        <v>10</v>
      </c>
      <c r="L61" s="12">
        <v>11</v>
      </c>
      <c r="M61" s="23">
        <v>12</v>
      </c>
      <c r="N61" s="12">
        <v>13</v>
      </c>
      <c r="O61" s="12">
        <v>14</v>
      </c>
      <c r="P61" s="12">
        <v>15</v>
      </c>
      <c r="Q61" s="12">
        <v>16</v>
      </c>
      <c r="R61" s="12">
        <v>17</v>
      </c>
      <c r="S61" s="12">
        <v>18</v>
      </c>
      <c r="T61" s="12">
        <v>19</v>
      </c>
      <c r="U61" s="12">
        <v>20</v>
      </c>
      <c r="V61" s="12">
        <v>21</v>
      </c>
      <c r="W61" s="12">
        <v>22</v>
      </c>
      <c r="X61" s="12">
        <v>23</v>
      </c>
      <c r="Y61" s="12">
        <v>24</v>
      </c>
      <c r="Z61" s="49" t="s">
        <v>21</v>
      </c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x14ac:dyDescent="0.25">
      <c r="A62" s="17">
        <f t="shared" ref="A62:Z62" si="6">$B$49</f>
        <v>1000</v>
      </c>
      <c r="B62" s="17">
        <f t="shared" si="6"/>
        <v>1000</v>
      </c>
      <c r="C62" s="17">
        <f t="shared" si="6"/>
        <v>1000</v>
      </c>
      <c r="D62" s="17">
        <f t="shared" si="6"/>
        <v>1000</v>
      </c>
      <c r="E62" s="17">
        <f t="shared" si="6"/>
        <v>1000</v>
      </c>
      <c r="F62" s="17">
        <f t="shared" si="6"/>
        <v>1000</v>
      </c>
      <c r="G62" s="17">
        <f t="shared" si="6"/>
        <v>1000</v>
      </c>
      <c r="H62" s="17">
        <f t="shared" si="6"/>
        <v>1000</v>
      </c>
      <c r="I62" s="17">
        <f t="shared" si="6"/>
        <v>1000</v>
      </c>
      <c r="J62" s="17">
        <f t="shared" si="6"/>
        <v>1000</v>
      </c>
      <c r="K62" s="17">
        <f t="shared" si="6"/>
        <v>1000</v>
      </c>
      <c r="L62" s="17">
        <f t="shared" si="6"/>
        <v>1000</v>
      </c>
      <c r="M62" s="17">
        <f t="shared" si="6"/>
        <v>1000</v>
      </c>
      <c r="N62" s="17">
        <f t="shared" si="6"/>
        <v>1000</v>
      </c>
      <c r="O62" s="17">
        <f t="shared" si="6"/>
        <v>1000</v>
      </c>
      <c r="P62" s="17">
        <f t="shared" si="6"/>
        <v>1000</v>
      </c>
      <c r="Q62" s="17">
        <f t="shared" si="6"/>
        <v>1000</v>
      </c>
      <c r="R62" s="17">
        <f t="shared" si="6"/>
        <v>1000</v>
      </c>
      <c r="S62" s="17">
        <f t="shared" si="6"/>
        <v>1000</v>
      </c>
      <c r="T62" s="17">
        <f t="shared" si="6"/>
        <v>1000</v>
      </c>
      <c r="U62" s="17">
        <f t="shared" si="6"/>
        <v>1000</v>
      </c>
      <c r="V62" s="17">
        <f t="shared" si="6"/>
        <v>1000</v>
      </c>
      <c r="W62" s="17">
        <f t="shared" si="6"/>
        <v>1000</v>
      </c>
      <c r="X62" s="17">
        <f t="shared" si="6"/>
        <v>1000</v>
      </c>
      <c r="Y62" s="17">
        <f t="shared" si="6"/>
        <v>1000</v>
      </c>
      <c r="Z62" s="43"/>
    </row>
    <row r="63" spans="1:35" x14ac:dyDescent="0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84" spans="1:7" x14ac:dyDescent="0.25">
      <c r="A84" s="28" t="s">
        <v>1</v>
      </c>
      <c r="B84" s="5">
        <v>2500</v>
      </c>
    </row>
    <row r="85" spans="1:7" x14ac:dyDescent="0.25">
      <c r="A85" s="28" t="s">
        <v>2</v>
      </c>
      <c r="B85" s="50">
        <v>3.5000000000000003E-2</v>
      </c>
      <c r="C85" s="28" t="s">
        <v>3</v>
      </c>
      <c r="D85" s="26">
        <v>0.04</v>
      </c>
      <c r="E85" s="28" t="s">
        <v>4</v>
      </c>
      <c r="F85" s="50">
        <v>2.5000000000000001E-2</v>
      </c>
    </row>
    <row r="86" spans="1:7" x14ac:dyDescent="0.25">
      <c r="A86" s="28" t="s">
        <v>10</v>
      </c>
      <c r="B86" s="30">
        <v>12</v>
      </c>
      <c r="C86" s="28" t="s">
        <v>5</v>
      </c>
      <c r="D86" s="30">
        <v>15</v>
      </c>
      <c r="E86" s="28" t="s">
        <v>6</v>
      </c>
      <c r="F86" s="30">
        <v>9</v>
      </c>
    </row>
    <row r="88" spans="1:7" x14ac:dyDescent="0.25">
      <c r="A88" t="s">
        <v>7</v>
      </c>
      <c r="B88" s="1">
        <f>$B$84*(((1+B$85)^B$86-1)/(B$85*(1+B$85)^B$86))</f>
        <v>24158.335836490784</v>
      </c>
    </row>
    <row r="89" spans="1:7" x14ac:dyDescent="0.25">
      <c r="A89" t="s">
        <v>8</v>
      </c>
      <c r="B89" s="1">
        <f>$B$84*(((1+D$85)^D$86-1)/(D$85*(1+D$85)^D$86))</f>
        <v>27795.968580420322</v>
      </c>
    </row>
    <row r="90" spans="1:7" x14ac:dyDescent="0.25">
      <c r="A90" s="2" t="s">
        <v>9</v>
      </c>
      <c r="B90" s="3">
        <f>$B$84*(((1+F$85)^F$86-1)/(F$85*(1+F$85)^F$86))</f>
        <v>19927.163823112973</v>
      </c>
    </row>
    <row r="92" spans="1:7" x14ac:dyDescent="0.25">
      <c r="A92" s="53" t="s">
        <v>22</v>
      </c>
      <c r="B92" s="53" t="s">
        <v>23</v>
      </c>
      <c r="C92" s="53" t="s">
        <v>24</v>
      </c>
      <c r="D92" s="53" t="s">
        <v>25</v>
      </c>
      <c r="E92" s="53" t="s">
        <v>1</v>
      </c>
      <c r="F92" s="53" t="s">
        <v>26</v>
      </c>
      <c r="G92" s="53" t="s">
        <v>27</v>
      </c>
    </row>
    <row r="93" spans="1:7" x14ac:dyDescent="0.25">
      <c r="A93" s="52">
        <v>1</v>
      </c>
      <c r="B93" s="36">
        <f>B90</f>
        <v>19927.163823112973</v>
      </c>
      <c r="C93" s="51">
        <f>1+$F$85</f>
        <v>1.0249999999999999</v>
      </c>
      <c r="D93" s="36">
        <f>B93*C93</f>
        <v>20425.342918690796</v>
      </c>
      <c r="E93" s="5">
        <v>2500</v>
      </c>
      <c r="F93" s="36">
        <f>D93-E93</f>
        <v>17925.342918690796</v>
      </c>
      <c r="G93" s="36">
        <f>D93-B93</f>
        <v>498.17909557782332</v>
      </c>
    </row>
    <row r="94" spans="1:7" x14ac:dyDescent="0.25">
      <c r="A94" s="52">
        <v>2</v>
      </c>
      <c r="B94" s="36">
        <f>F93</f>
        <v>17925.342918690796</v>
      </c>
      <c r="C94" s="51">
        <f t="shared" ref="C94:C101" si="7">1+$F$85</f>
        <v>1.0249999999999999</v>
      </c>
      <c r="D94" s="36">
        <f t="shared" ref="D94:D101" si="8">B94*C94</f>
        <v>18373.476491658064</v>
      </c>
      <c r="E94" s="5">
        <v>2500</v>
      </c>
      <c r="F94" s="36">
        <f t="shared" ref="F94:F101" si="9">D94-E94</f>
        <v>15873.476491658064</v>
      </c>
      <c r="G94" s="36">
        <f t="shared" ref="G94:G101" si="10">D94-B94</f>
        <v>448.13357296726826</v>
      </c>
    </row>
    <row r="95" spans="1:7" x14ac:dyDescent="0.25">
      <c r="A95" s="52">
        <v>3</v>
      </c>
      <c r="B95" s="36">
        <f t="shared" ref="B95:B101" si="11">F94</f>
        <v>15873.476491658064</v>
      </c>
      <c r="C95" s="51">
        <f t="shared" si="7"/>
        <v>1.0249999999999999</v>
      </c>
      <c r="D95" s="36">
        <f t="shared" si="8"/>
        <v>16270.313403949514</v>
      </c>
      <c r="E95" s="5">
        <v>2500</v>
      </c>
      <c r="F95" s="36">
        <f t="shared" si="9"/>
        <v>13770.313403949514</v>
      </c>
      <c r="G95" s="36">
        <f t="shared" si="10"/>
        <v>396.83691229145006</v>
      </c>
    </row>
    <row r="96" spans="1:7" x14ac:dyDescent="0.25">
      <c r="A96" s="52">
        <v>4</v>
      </c>
      <c r="B96" s="36">
        <f t="shared" si="11"/>
        <v>13770.313403949514</v>
      </c>
      <c r="C96" s="51">
        <f t="shared" si="7"/>
        <v>1.0249999999999999</v>
      </c>
      <c r="D96" s="36">
        <f t="shared" si="8"/>
        <v>14114.571239048251</v>
      </c>
      <c r="E96" s="5">
        <v>2500</v>
      </c>
      <c r="F96" s="36">
        <f t="shared" si="9"/>
        <v>11614.571239048251</v>
      </c>
      <c r="G96" s="36">
        <f t="shared" si="10"/>
        <v>344.2578350987369</v>
      </c>
    </row>
    <row r="97" spans="1:11" x14ac:dyDescent="0.25">
      <c r="A97" s="52">
        <v>5</v>
      </c>
      <c r="B97" s="36">
        <f t="shared" si="11"/>
        <v>11614.571239048251</v>
      </c>
      <c r="C97" s="51">
        <f t="shared" si="7"/>
        <v>1.0249999999999999</v>
      </c>
      <c r="D97" s="36">
        <f t="shared" si="8"/>
        <v>11904.935520024457</v>
      </c>
      <c r="E97" s="5">
        <v>2500</v>
      </c>
      <c r="F97" s="36">
        <f t="shared" si="9"/>
        <v>9404.9355200244572</v>
      </c>
      <c r="G97" s="36">
        <f t="shared" si="10"/>
        <v>290.36428097620592</v>
      </c>
    </row>
    <row r="98" spans="1:11" x14ac:dyDescent="0.25">
      <c r="A98" s="52">
        <v>6</v>
      </c>
      <c r="B98" s="36">
        <f t="shared" si="11"/>
        <v>9404.9355200244572</v>
      </c>
      <c r="C98" s="51">
        <f t="shared" si="7"/>
        <v>1.0249999999999999</v>
      </c>
      <c r="D98" s="36">
        <f t="shared" si="8"/>
        <v>9640.0589080250684</v>
      </c>
      <c r="E98" s="5">
        <v>2500</v>
      </c>
      <c r="F98" s="36">
        <f t="shared" si="9"/>
        <v>7140.0589080250684</v>
      </c>
      <c r="G98" s="36">
        <f t="shared" si="10"/>
        <v>235.12338800061116</v>
      </c>
    </row>
    <row r="99" spans="1:11" x14ac:dyDescent="0.25">
      <c r="A99" s="52">
        <v>7</v>
      </c>
      <c r="B99" s="36">
        <f t="shared" si="11"/>
        <v>7140.0589080250684</v>
      </c>
      <c r="C99" s="51">
        <f t="shared" si="7"/>
        <v>1.0249999999999999</v>
      </c>
      <c r="D99" s="36">
        <f t="shared" si="8"/>
        <v>7318.5603807256948</v>
      </c>
      <c r="E99" s="5">
        <v>2500</v>
      </c>
      <c r="F99" s="36">
        <f t="shared" si="9"/>
        <v>4818.5603807256948</v>
      </c>
      <c r="G99" s="36">
        <f t="shared" si="10"/>
        <v>178.50147270062644</v>
      </c>
    </row>
    <row r="100" spans="1:11" x14ac:dyDescent="0.25">
      <c r="A100" s="52">
        <v>8</v>
      </c>
      <c r="B100" s="36">
        <f t="shared" si="11"/>
        <v>4818.5603807256948</v>
      </c>
      <c r="C100" s="51">
        <f t="shared" si="7"/>
        <v>1.0249999999999999</v>
      </c>
      <c r="D100" s="36">
        <f t="shared" si="8"/>
        <v>4939.0243902438369</v>
      </c>
      <c r="E100" s="5">
        <v>2500</v>
      </c>
      <c r="F100" s="36">
        <f t="shared" si="9"/>
        <v>2439.0243902438369</v>
      </c>
      <c r="G100" s="36">
        <f t="shared" si="10"/>
        <v>120.46400951814212</v>
      </c>
    </row>
    <row r="101" spans="1:11" x14ac:dyDescent="0.25">
      <c r="A101" s="52">
        <v>9</v>
      </c>
      <c r="B101" s="36">
        <f t="shared" si="11"/>
        <v>2439.0243902438369</v>
      </c>
      <c r="C101" s="51">
        <f t="shared" si="7"/>
        <v>1.0249999999999999</v>
      </c>
      <c r="D101" s="36">
        <f t="shared" si="8"/>
        <v>2499.9999999999327</v>
      </c>
      <c r="E101" s="5">
        <v>2500</v>
      </c>
      <c r="F101" s="36">
        <f t="shared" si="9"/>
        <v>-6.730260793119669E-11</v>
      </c>
      <c r="G101" s="36">
        <f t="shared" si="10"/>
        <v>60.975609756095764</v>
      </c>
    </row>
    <row r="103" spans="1:11" x14ac:dyDescent="0.25">
      <c r="K103" s="54"/>
    </row>
    <row r="104" spans="1:11" ht="15.75" thickBot="1" x14ac:dyDescent="0.3">
      <c r="A104" s="56">
        <f>B90</f>
        <v>19927.163823112973</v>
      </c>
      <c r="B104" s="15">
        <f>G93</f>
        <v>498.17909557782332</v>
      </c>
      <c r="C104" s="15">
        <f>G94</f>
        <v>448.13357296726826</v>
      </c>
      <c r="D104" s="15">
        <f>G95</f>
        <v>396.83691229145006</v>
      </c>
      <c r="E104" s="15">
        <f>G96</f>
        <v>344.2578350987369</v>
      </c>
      <c r="F104" s="15">
        <f>G97</f>
        <v>290.36428097620592</v>
      </c>
      <c r="G104" s="15">
        <f>G98</f>
        <v>235.12338800061116</v>
      </c>
      <c r="H104" s="15">
        <f>G99</f>
        <v>178.50147270062644</v>
      </c>
      <c r="I104" s="15">
        <f>G100</f>
        <v>120.46400951814212</v>
      </c>
      <c r="J104" s="15">
        <f>G101</f>
        <v>60.975609756095764</v>
      </c>
      <c r="K104" s="55">
        <f>SUM(A104:J104)-SUM(B106:J106)</f>
        <v>-6.5483618527650833E-11</v>
      </c>
    </row>
    <row r="105" spans="1:11" x14ac:dyDescent="0.25">
      <c r="A105" s="14">
        <v>0</v>
      </c>
      <c r="B105" s="12">
        <v>1</v>
      </c>
      <c r="C105" s="12">
        <v>2</v>
      </c>
      <c r="D105" s="12">
        <v>3</v>
      </c>
      <c r="E105" s="12">
        <v>4</v>
      </c>
      <c r="F105" s="12">
        <v>5</v>
      </c>
      <c r="G105" s="12">
        <v>6</v>
      </c>
      <c r="H105" s="12">
        <v>7</v>
      </c>
      <c r="I105" s="12">
        <v>8</v>
      </c>
      <c r="J105" s="12">
        <v>9</v>
      </c>
      <c r="K105" s="54"/>
    </row>
    <row r="106" spans="1:11" x14ac:dyDescent="0.25">
      <c r="A106" s="43"/>
      <c r="B106" s="17">
        <v>2500</v>
      </c>
      <c r="C106" s="17">
        <v>2500</v>
      </c>
      <c r="D106" s="17">
        <v>2500</v>
      </c>
      <c r="E106" s="17">
        <v>2500</v>
      </c>
      <c r="F106" s="17">
        <v>2500</v>
      </c>
      <c r="G106" s="17">
        <v>2500</v>
      </c>
      <c r="H106" s="17">
        <v>2500</v>
      </c>
      <c r="I106" s="17">
        <v>2500</v>
      </c>
      <c r="J106" s="17">
        <v>2500</v>
      </c>
      <c r="K106" s="54"/>
    </row>
  </sheetData>
  <mergeCells count="6">
    <mergeCell ref="O36:Q36"/>
    <mergeCell ref="D53:D55"/>
    <mergeCell ref="K36:M36"/>
    <mergeCell ref="K52:N56"/>
    <mergeCell ref="K3:M3"/>
    <mergeCell ref="K20:N24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bautista</dc:creator>
  <cp:lastModifiedBy>daniel bautista</cp:lastModifiedBy>
  <cp:lastPrinted>2024-08-01T08:20:39Z</cp:lastPrinted>
  <dcterms:created xsi:type="dcterms:W3CDTF">2024-08-01T08:20:31Z</dcterms:created>
  <dcterms:modified xsi:type="dcterms:W3CDTF">2024-08-01T05:56:08Z</dcterms:modified>
</cp:coreProperties>
</file>